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Internal\01_Regulatory Services\02_Cases\2023 Cases\00_2023-00159 Base Rate Case\06_All Filed Discovery\02_AG_KIUC\Set 2\As Filed\Public Attachments\"/>
    </mc:Choice>
  </mc:AlternateContent>
  <xr:revisionPtr revIDLastSave="0" documentId="8_{8D0D94DD-ECE3-4054-8DBC-D494936FB21D}" xr6:coauthVersionLast="47" xr6:coauthVersionMax="47" xr10:uidLastSave="{00000000-0000-0000-0000-000000000000}"/>
  <bookViews>
    <workbookView xWindow="28680" yWindow="-120" windowWidth="38640" windowHeight="21240" tabRatio="575" xr2:uid="{00000000-000D-0000-FFFF-FFFF00000000}"/>
  </bookViews>
  <sheets>
    <sheet name="FERC_IS1" sheetId="1" r:id="rId1"/>
    <sheet name="Modification History" sheetId="2" state="hidden" r:id="rId2"/>
    <sheet name="O&amp;M" sheetId="3" r:id="rId3"/>
    <sheet name="O&amp;M QRT" sheetId="4" r:id="rId4"/>
    <sheet name="KWH" sheetId="5" r:id="rId5"/>
  </sheets>
  <definedNames>
    <definedName name="Account_tree">'Modification History'!$C$5</definedName>
    <definedName name="Begin_KWH1">KWH!$F$8</definedName>
    <definedName name="Begin_KWH2">KWH!$T$8</definedName>
    <definedName name="Begin_KWH3">KWH!$AJ$8</definedName>
    <definedName name="Begin_KWH4">KWH!$AZ$8</definedName>
    <definedName name="Begin_Print2">KWH!$T$8</definedName>
    <definedName name="Begin_Print3">KWH!$AK$8</definedName>
    <definedName name="Begin_Print4">KWH!$BB$8</definedName>
    <definedName name="BU_Name">'Modification History'!$C$2</definedName>
    <definedName name="Business_Unit">'Modification History'!$C$6</definedName>
    <definedName name="C_Begin">FERC_IS1!$B$7</definedName>
    <definedName name="C_End">FERC_IS1!$M$666</definedName>
    <definedName name="Category">'Modification History'!$C$14</definedName>
    <definedName name="Comments">'Modification History'!$C$12</definedName>
    <definedName name="Contact_Person">'Modification History'!$C$3</definedName>
    <definedName name="Department_Owner">'Modification History'!$C$4</definedName>
    <definedName name="End_KWH1">KWH!$R$106</definedName>
    <definedName name="End_KWH2">KWH!$AH$106</definedName>
    <definedName name="End_KWH3">KWH!$AX$106</definedName>
    <definedName name="End_KWH4">KWH!$BN$106</definedName>
    <definedName name="End_Print1">KWH!$Q$106</definedName>
    <definedName name="End_Print2">KWH!$AI$106</definedName>
    <definedName name="End_Print3">KWH!$AZ$106</definedName>
    <definedName name="End_Print4">KWH!$BQ$106</definedName>
    <definedName name="Keywords">'Modification History'!$C$15</definedName>
    <definedName name="KWH_BEGIN">KWH!$B$8</definedName>
    <definedName name="KWH_END">KWH!$BP$106</definedName>
    <definedName name="NvsASD">"V2023-03-31"</definedName>
    <definedName name="NvsAutoDrillOk">"VN"</definedName>
    <definedName name="NvsDrillHyperLink" localSheetId="0">"https://psfinweb.aepsc.com/psp/fcm92prd_newwin/EMPLOYEE/ERP/c/REPORT_BOOKS.IC_RUN_DRILLDOWN.GBL?Action=A&amp;NVS_INSTANCE=15156931_15819052"</definedName>
    <definedName name="NvsElapsedTime">0.005279</definedName>
    <definedName name="NvsEndTime">45050.576388</definedName>
    <definedName name="NvsInstanceHook" localSheetId="0">"nvsMacro1"</definedName>
    <definedName name="NvsInstLang">"VENG"</definedName>
    <definedName name="NvsInstSpec">"%,FBUSINESS_UNIT,TGL_PRPT_CONS,NKYP_CORP_CONSOL"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"%,X,RZF.ACCOUNT.,CNF.."</definedName>
    <definedName name="NvsPanelBusUnit">"V100"</definedName>
    <definedName name="NvsPanelEffdt">"V2099-01-01"</definedName>
    <definedName name="NvsPanelSetid">"VAEP"</definedName>
    <definedName name="NvsParentRef">"Sheet1!$$0"</definedName>
    <definedName name="NvsReqBU">"VX992"</definedName>
    <definedName name="NvsReqBUOnly">"VN"</definedName>
    <definedName name="NvsSheetType" localSheetId="0">"M"</definedName>
    <definedName name="NvsTransLed">"VN"</definedName>
    <definedName name="NvsTree.GL_ALLBU_SUM_LED" localSheetId="0">"YSNYN"</definedName>
    <definedName name="NvsTree.GL_FERC_ACCT" localSheetId="0">"YSNYN"</definedName>
    <definedName name="NvsTree.GL_PRPT_CONS" localSheetId="0">"YSNYN"</definedName>
    <definedName name="NvsTree.SEGMENT_CONS" localSheetId="0">"YSNYN"</definedName>
    <definedName name="NvsTreeASD">"V2099-01-01"</definedName>
    <definedName name="NvsValTbl.ACCOUNT">"GL_ACCOUNT_TBL"</definedName>
    <definedName name="NvsValTbl.CURRENCY_CD">"CURRENCY_CD_TBL"</definedName>
    <definedName name="OM_BEGIN">'O&amp;M'!$B$8</definedName>
    <definedName name="OM_END">'O&amp;M'!$B$1577</definedName>
    <definedName name="OM_QRT_BEGIN">'O&amp;M QRT'!$B$8</definedName>
    <definedName name="OM_QRT_END">'O&amp;M QRT'!$B$1381</definedName>
    <definedName name="OPR_ID">FERC_IS1!$C$683</definedName>
    <definedName name="_xlnm.Print_Area" localSheetId="4">KWH!$A$8:$K$106</definedName>
    <definedName name="_xlnm.Print_Area" localSheetId="2">'O&amp;M'!$A$8:$K$1577</definedName>
    <definedName name="_xlnm.Print_Area" localSheetId="3">'O&amp;M QRT'!$A$8:$K$1381</definedName>
    <definedName name="_xlnm.Print_Titles" localSheetId="0">FERC_IS1!$B:$D,FERC_IS1!$2:$6</definedName>
    <definedName name="_xlnm.Print_Titles" localSheetId="4">KWH!$2:$7</definedName>
    <definedName name="_xlnm.Print_Titles" localSheetId="2">'O&amp;M'!$2:$7</definedName>
    <definedName name="_xlnm.Print_Titles" localSheetId="3">'O&amp;M QRT'!$2:$7</definedName>
    <definedName name="Report_Author">'Modification History'!$C$11</definedName>
    <definedName name="Report_Comments">'Modification History'!$C$13</definedName>
    <definedName name="Report_Description">'Modification History'!$C$9</definedName>
    <definedName name="Report_Stmt_Type">'Modification History'!$C$8</definedName>
    <definedName name="Report_Title">'Modification History'!$C$10</definedName>
    <definedName name="Rev_Begin">KWH!$B$8</definedName>
    <definedName name="Rev_End">FERC_IS1!#REF!</definedName>
    <definedName name="search_directory_name">"R:\fcm90prd\nvision\rpts\Fin_Reports\"</definedName>
  </definedNames>
  <calcPr calcId="191029" forceFullCalc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G106" i="5" l="1"/>
  <c r="BH106" i="5" s="1"/>
  <c r="BB106" i="5"/>
  <c r="BC106" i="5" s="1"/>
  <c r="AQ106" i="5"/>
  <c r="AR106" i="5" s="1"/>
  <c r="AL106" i="5"/>
  <c r="AM106" i="5" s="1"/>
  <c r="AA106" i="5"/>
  <c r="AB106" i="5" s="1"/>
  <c r="V106" i="5"/>
  <c r="W106" i="5" s="1"/>
  <c r="M106" i="5"/>
  <c r="N106" i="5" s="1"/>
  <c r="H106" i="5"/>
  <c r="I106" i="5" s="1"/>
  <c r="BH105" i="5"/>
  <c r="BG105" i="5"/>
  <c r="BB105" i="5"/>
  <c r="BC105" i="5" s="1"/>
  <c r="AR105" i="5"/>
  <c r="AQ105" i="5"/>
  <c r="AL105" i="5"/>
  <c r="AM105" i="5" s="1"/>
  <c r="AB105" i="5"/>
  <c r="AA105" i="5"/>
  <c r="V105" i="5"/>
  <c r="W105" i="5" s="1"/>
  <c r="N105" i="5"/>
  <c r="M105" i="5"/>
  <c r="H105" i="5"/>
  <c r="I105" i="5" s="1"/>
  <c r="BH104" i="5"/>
  <c r="BG104" i="5"/>
  <c r="BC104" i="5"/>
  <c r="BB104" i="5"/>
  <c r="AR104" i="5"/>
  <c r="AQ104" i="5"/>
  <c r="AM104" i="5"/>
  <c r="AL104" i="5"/>
  <c r="AB104" i="5"/>
  <c r="AA104" i="5"/>
  <c r="W104" i="5"/>
  <c r="V104" i="5"/>
  <c r="N104" i="5"/>
  <c r="M104" i="5"/>
  <c r="I104" i="5"/>
  <c r="H104" i="5"/>
  <c r="BH103" i="5"/>
  <c r="BG103" i="5"/>
  <c r="BC103" i="5"/>
  <c r="BB103" i="5"/>
  <c r="AR103" i="5"/>
  <c r="AQ103" i="5"/>
  <c r="AM103" i="5"/>
  <c r="AL103" i="5"/>
  <c r="AB103" i="5"/>
  <c r="AA103" i="5"/>
  <c r="W103" i="5"/>
  <c r="V103" i="5"/>
  <c r="N103" i="5"/>
  <c r="M103" i="5"/>
  <c r="I103" i="5"/>
  <c r="H103" i="5"/>
  <c r="BH102" i="5"/>
  <c r="BG102" i="5"/>
  <c r="BC102" i="5"/>
  <c r="BB102" i="5"/>
  <c r="AR102" i="5"/>
  <c r="AQ102" i="5"/>
  <c r="AM102" i="5"/>
  <c r="AL102" i="5"/>
  <c r="AB102" i="5"/>
  <c r="AA102" i="5"/>
  <c r="W102" i="5"/>
  <c r="V102" i="5"/>
  <c r="N102" i="5"/>
  <c r="M102" i="5"/>
  <c r="I102" i="5"/>
  <c r="H102" i="5"/>
  <c r="BH101" i="5"/>
  <c r="BG101" i="5"/>
  <c r="BB101" i="5"/>
  <c r="BC101" i="5" s="1"/>
  <c r="AR101" i="5"/>
  <c r="AQ101" i="5"/>
  <c r="AL101" i="5"/>
  <c r="AM101" i="5" s="1"/>
  <c r="AB101" i="5"/>
  <c r="AA101" i="5"/>
  <c r="V101" i="5"/>
  <c r="W101" i="5" s="1"/>
  <c r="N101" i="5"/>
  <c r="M101" i="5"/>
  <c r="H101" i="5"/>
  <c r="I101" i="5" s="1"/>
  <c r="BH100" i="5"/>
  <c r="BG100" i="5"/>
  <c r="BB100" i="5"/>
  <c r="BC100" i="5" s="1"/>
  <c r="AR100" i="5"/>
  <c r="AQ100" i="5"/>
  <c r="AL100" i="5"/>
  <c r="AM100" i="5" s="1"/>
  <c r="AB100" i="5"/>
  <c r="AA100" i="5"/>
  <c r="V100" i="5"/>
  <c r="W100" i="5" s="1"/>
  <c r="N100" i="5"/>
  <c r="M100" i="5"/>
  <c r="H100" i="5"/>
  <c r="I100" i="5" s="1"/>
  <c r="BH99" i="5"/>
  <c r="BG99" i="5"/>
  <c r="BB99" i="5"/>
  <c r="BC99" i="5" s="1"/>
  <c r="AR99" i="5"/>
  <c r="AQ99" i="5"/>
  <c r="AL99" i="5"/>
  <c r="AM99" i="5" s="1"/>
  <c r="AB99" i="5"/>
  <c r="AA99" i="5"/>
  <c r="V99" i="5"/>
  <c r="W99" i="5" s="1"/>
  <c r="N99" i="5"/>
  <c r="M99" i="5"/>
  <c r="H99" i="5"/>
  <c r="I99" i="5" s="1"/>
  <c r="BH98" i="5"/>
  <c r="BG98" i="5"/>
  <c r="BB98" i="5"/>
  <c r="BC98" i="5" s="1"/>
  <c r="AR98" i="5"/>
  <c r="AQ98" i="5"/>
  <c r="AL98" i="5"/>
  <c r="AM98" i="5" s="1"/>
  <c r="AB98" i="5"/>
  <c r="AA98" i="5"/>
  <c r="V98" i="5"/>
  <c r="W98" i="5" s="1"/>
  <c r="N98" i="5"/>
  <c r="M98" i="5"/>
  <c r="H98" i="5"/>
  <c r="I98" i="5" s="1"/>
  <c r="BH97" i="5"/>
  <c r="BG97" i="5"/>
  <c r="BB97" i="5"/>
  <c r="BC97" i="5" s="1"/>
  <c r="AR97" i="5"/>
  <c r="AQ97" i="5"/>
  <c r="AL97" i="5"/>
  <c r="AM97" i="5" s="1"/>
  <c r="AB97" i="5"/>
  <c r="AA97" i="5"/>
  <c r="V97" i="5"/>
  <c r="W97" i="5" s="1"/>
  <c r="N97" i="5"/>
  <c r="M97" i="5"/>
  <c r="H97" i="5"/>
  <c r="I97" i="5" s="1"/>
  <c r="BH96" i="5"/>
  <c r="BG96" i="5"/>
  <c r="BB96" i="5"/>
  <c r="BC96" i="5" s="1"/>
  <c r="AR96" i="5"/>
  <c r="AQ96" i="5"/>
  <c r="AL96" i="5"/>
  <c r="AM96" i="5" s="1"/>
  <c r="AB96" i="5"/>
  <c r="AA96" i="5"/>
  <c r="V96" i="5"/>
  <c r="W96" i="5" s="1"/>
  <c r="N96" i="5"/>
  <c r="M96" i="5"/>
  <c r="H96" i="5"/>
  <c r="I96" i="5" s="1"/>
  <c r="BH95" i="5"/>
  <c r="BG95" i="5"/>
  <c r="BB95" i="5"/>
  <c r="BC95" i="5" s="1"/>
  <c r="AR95" i="5"/>
  <c r="AQ95" i="5"/>
  <c r="AL95" i="5"/>
  <c r="AM95" i="5" s="1"/>
  <c r="AB95" i="5"/>
  <c r="AA95" i="5"/>
  <c r="V95" i="5"/>
  <c r="W95" i="5" s="1"/>
  <c r="N95" i="5"/>
  <c r="M95" i="5"/>
  <c r="H95" i="5"/>
  <c r="I95" i="5" s="1"/>
  <c r="BH94" i="5"/>
  <c r="BG94" i="5"/>
  <c r="BB94" i="5"/>
  <c r="BC94" i="5" s="1"/>
  <c r="AR94" i="5"/>
  <c r="AQ94" i="5"/>
  <c r="AL94" i="5"/>
  <c r="AM94" i="5" s="1"/>
  <c r="AB94" i="5"/>
  <c r="AA94" i="5"/>
  <c r="V94" i="5"/>
  <c r="W94" i="5" s="1"/>
  <c r="N94" i="5"/>
  <c r="M94" i="5"/>
  <c r="H94" i="5"/>
  <c r="I94" i="5" s="1"/>
  <c r="BH93" i="5"/>
  <c r="BG93" i="5"/>
  <c r="BB93" i="5"/>
  <c r="BC93" i="5" s="1"/>
  <c r="AR93" i="5"/>
  <c r="AQ93" i="5"/>
  <c r="AL93" i="5"/>
  <c r="AM93" i="5" s="1"/>
  <c r="AB93" i="5"/>
  <c r="AA93" i="5"/>
  <c r="V93" i="5"/>
  <c r="W93" i="5" s="1"/>
  <c r="N93" i="5"/>
  <c r="M93" i="5"/>
  <c r="H93" i="5"/>
  <c r="I93" i="5" s="1"/>
  <c r="BH92" i="5"/>
  <c r="BG92" i="5"/>
  <c r="BB92" i="5"/>
  <c r="BC92" i="5" s="1"/>
  <c r="AR92" i="5"/>
  <c r="AQ92" i="5"/>
  <c r="AL92" i="5"/>
  <c r="AM92" i="5" s="1"/>
  <c r="AB92" i="5"/>
  <c r="AA92" i="5"/>
  <c r="V92" i="5"/>
  <c r="W92" i="5" s="1"/>
  <c r="N92" i="5"/>
  <c r="M92" i="5"/>
  <c r="H92" i="5"/>
  <c r="I92" i="5" s="1"/>
  <c r="BH91" i="5"/>
  <c r="BG91" i="5"/>
  <c r="BB91" i="5"/>
  <c r="BC91" i="5" s="1"/>
  <c r="AR91" i="5"/>
  <c r="AQ91" i="5"/>
  <c r="AL91" i="5"/>
  <c r="AM91" i="5" s="1"/>
  <c r="AB91" i="5"/>
  <c r="AA91" i="5"/>
  <c r="V91" i="5"/>
  <c r="W91" i="5" s="1"/>
  <c r="N91" i="5"/>
  <c r="M91" i="5"/>
  <c r="H91" i="5"/>
  <c r="I91" i="5" s="1"/>
  <c r="BH90" i="5"/>
  <c r="BG90" i="5"/>
  <c r="BB90" i="5"/>
  <c r="BC90" i="5" s="1"/>
  <c r="AR90" i="5"/>
  <c r="AQ90" i="5"/>
  <c r="AL90" i="5"/>
  <c r="AM90" i="5" s="1"/>
  <c r="AB90" i="5"/>
  <c r="AA90" i="5"/>
  <c r="V90" i="5"/>
  <c r="W90" i="5" s="1"/>
  <c r="N90" i="5"/>
  <c r="M90" i="5"/>
  <c r="H90" i="5"/>
  <c r="I90" i="5" s="1"/>
  <c r="BH89" i="5"/>
  <c r="BG89" i="5"/>
  <c r="BB89" i="5"/>
  <c r="BC89" i="5" s="1"/>
  <c r="AR89" i="5"/>
  <c r="AQ89" i="5"/>
  <c r="AL89" i="5"/>
  <c r="AM89" i="5" s="1"/>
  <c r="AB89" i="5"/>
  <c r="AA89" i="5"/>
  <c r="V89" i="5"/>
  <c r="W89" i="5" s="1"/>
  <c r="N89" i="5"/>
  <c r="M89" i="5"/>
  <c r="H89" i="5"/>
  <c r="I89" i="5" s="1"/>
  <c r="BH88" i="5"/>
  <c r="BG88" i="5"/>
  <c r="BB88" i="5"/>
  <c r="BC88" i="5" s="1"/>
  <c r="AR88" i="5"/>
  <c r="AQ88" i="5"/>
  <c r="AL88" i="5"/>
  <c r="AM88" i="5" s="1"/>
  <c r="AB88" i="5"/>
  <c r="AA88" i="5"/>
  <c r="V88" i="5"/>
  <c r="W88" i="5" s="1"/>
  <c r="N88" i="5"/>
  <c r="M88" i="5"/>
  <c r="H88" i="5"/>
  <c r="I88" i="5" s="1"/>
  <c r="BH87" i="5"/>
  <c r="BG87" i="5"/>
  <c r="BB87" i="5"/>
  <c r="BC87" i="5" s="1"/>
  <c r="AR87" i="5"/>
  <c r="AQ87" i="5"/>
  <c r="AL87" i="5"/>
  <c r="AM87" i="5" s="1"/>
  <c r="AB87" i="5"/>
  <c r="AA87" i="5"/>
  <c r="V87" i="5"/>
  <c r="W87" i="5" s="1"/>
  <c r="N87" i="5"/>
  <c r="M87" i="5"/>
  <c r="H87" i="5"/>
  <c r="I87" i="5" s="1"/>
  <c r="BH86" i="5"/>
  <c r="BG86" i="5"/>
  <c r="BB86" i="5"/>
  <c r="BC86" i="5" s="1"/>
  <c r="AR86" i="5"/>
  <c r="AQ86" i="5"/>
  <c r="AL86" i="5"/>
  <c r="AM86" i="5" s="1"/>
  <c r="AB86" i="5"/>
  <c r="AA86" i="5"/>
  <c r="V86" i="5"/>
  <c r="W86" i="5" s="1"/>
  <c r="N86" i="5"/>
  <c r="M86" i="5"/>
  <c r="H86" i="5"/>
  <c r="I86" i="5" s="1"/>
  <c r="BH85" i="5"/>
  <c r="BG85" i="5"/>
  <c r="BB85" i="5"/>
  <c r="BC85" i="5" s="1"/>
  <c r="AR85" i="5"/>
  <c r="AQ85" i="5"/>
  <c r="AL85" i="5"/>
  <c r="AM85" i="5" s="1"/>
  <c r="AB85" i="5"/>
  <c r="AA85" i="5"/>
  <c r="V85" i="5"/>
  <c r="W85" i="5" s="1"/>
  <c r="N85" i="5"/>
  <c r="M85" i="5"/>
  <c r="H85" i="5"/>
  <c r="I85" i="5" s="1"/>
  <c r="BH84" i="5"/>
  <c r="BG84" i="5"/>
  <c r="BB84" i="5"/>
  <c r="BC84" i="5" s="1"/>
  <c r="AR84" i="5"/>
  <c r="AQ84" i="5"/>
  <c r="AL84" i="5"/>
  <c r="AM84" i="5" s="1"/>
  <c r="AB84" i="5"/>
  <c r="AA84" i="5"/>
  <c r="V84" i="5"/>
  <c r="W84" i="5" s="1"/>
  <c r="N84" i="5"/>
  <c r="M84" i="5"/>
  <c r="H84" i="5"/>
  <c r="I84" i="5" s="1"/>
  <c r="BH83" i="5"/>
  <c r="BG83" i="5"/>
  <c r="BB83" i="5"/>
  <c r="BC83" i="5" s="1"/>
  <c r="AR83" i="5"/>
  <c r="AQ83" i="5"/>
  <c r="AL83" i="5"/>
  <c r="AM83" i="5" s="1"/>
  <c r="AB83" i="5"/>
  <c r="AA83" i="5"/>
  <c r="V83" i="5"/>
  <c r="W83" i="5" s="1"/>
  <c r="N83" i="5"/>
  <c r="M83" i="5"/>
  <c r="H83" i="5"/>
  <c r="I83" i="5" s="1"/>
  <c r="BH82" i="5"/>
  <c r="BG82" i="5"/>
  <c r="BB82" i="5"/>
  <c r="BC82" i="5" s="1"/>
  <c r="AR82" i="5"/>
  <c r="AQ82" i="5"/>
  <c r="AL82" i="5"/>
  <c r="AM82" i="5" s="1"/>
  <c r="AB82" i="5"/>
  <c r="AA82" i="5"/>
  <c r="V82" i="5"/>
  <c r="W82" i="5" s="1"/>
  <c r="N82" i="5"/>
  <c r="M82" i="5"/>
  <c r="H82" i="5"/>
  <c r="I82" i="5" s="1"/>
  <c r="BH81" i="5"/>
  <c r="BG81" i="5"/>
  <c r="BB81" i="5"/>
  <c r="BC81" i="5" s="1"/>
  <c r="AR81" i="5"/>
  <c r="AQ81" i="5"/>
  <c r="AL81" i="5"/>
  <c r="AM81" i="5" s="1"/>
  <c r="AB81" i="5"/>
  <c r="AA81" i="5"/>
  <c r="V81" i="5"/>
  <c r="W81" i="5" s="1"/>
  <c r="N81" i="5"/>
  <c r="M81" i="5"/>
  <c r="H81" i="5"/>
  <c r="I81" i="5" s="1"/>
  <c r="BH80" i="5"/>
  <c r="BG80" i="5"/>
  <c r="BC80" i="5"/>
  <c r="BB80" i="5"/>
  <c r="AR80" i="5"/>
  <c r="AQ80" i="5"/>
  <c r="AM80" i="5"/>
  <c r="AL80" i="5"/>
  <c r="AB80" i="5"/>
  <c r="AA80" i="5"/>
  <c r="W80" i="5"/>
  <c r="V80" i="5"/>
  <c r="N80" i="5"/>
  <c r="M80" i="5"/>
  <c r="I80" i="5"/>
  <c r="H80" i="5"/>
  <c r="BH79" i="5"/>
  <c r="BG79" i="5"/>
  <c r="BB79" i="5"/>
  <c r="BC79" i="5" s="1"/>
  <c r="AR79" i="5"/>
  <c r="AQ79" i="5"/>
  <c r="AL79" i="5"/>
  <c r="AM79" i="5" s="1"/>
  <c r="AB79" i="5"/>
  <c r="AA79" i="5"/>
  <c r="V79" i="5"/>
  <c r="W79" i="5" s="1"/>
  <c r="N79" i="5"/>
  <c r="M79" i="5"/>
  <c r="H79" i="5"/>
  <c r="I79" i="5" s="1"/>
  <c r="BH78" i="5"/>
  <c r="BG78" i="5"/>
  <c r="BC78" i="5"/>
  <c r="BB78" i="5"/>
  <c r="AR78" i="5"/>
  <c r="AQ78" i="5"/>
  <c r="AM78" i="5"/>
  <c r="AL78" i="5"/>
  <c r="AB78" i="5"/>
  <c r="AA78" i="5"/>
  <c r="W78" i="5"/>
  <c r="V78" i="5"/>
  <c r="N78" i="5"/>
  <c r="M78" i="5"/>
  <c r="I78" i="5"/>
  <c r="H78" i="5"/>
  <c r="BH77" i="5"/>
  <c r="BG77" i="5"/>
  <c r="BB77" i="5"/>
  <c r="BC77" i="5" s="1"/>
  <c r="AR77" i="5"/>
  <c r="AQ77" i="5"/>
  <c r="AL77" i="5"/>
  <c r="AM77" i="5" s="1"/>
  <c r="AB77" i="5"/>
  <c r="AA77" i="5"/>
  <c r="V77" i="5"/>
  <c r="W77" i="5" s="1"/>
  <c r="N77" i="5"/>
  <c r="M77" i="5"/>
  <c r="H77" i="5"/>
  <c r="I77" i="5" s="1"/>
  <c r="BH76" i="5"/>
  <c r="BG76" i="5"/>
  <c r="BC76" i="5"/>
  <c r="BB76" i="5"/>
  <c r="AR76" i="5"/>
  <c r="AQ76" i="5"/>
  <c r="AM76" i="5"/>
  <c r="AL76" i="5"/>
  <c r="AB76" i="5"/>
  <c r="AA76" i="5"/>
  <c r="W76" i="5"/>
  <c r="V76" i="5"/>
  <c r="N76" i="5"/>
  <c r="M76" i="5"/>
  <c r="I76" i="5"/>
  <c r="H76" i="5"/>
  <c r="BH75" i="5"/>
  <c r="BG75" i="5"/>
  <c r="BB75" i="5"/>
  <c r="BC75" i="5" s="1"/>
  <c r="AR75" i="5"/>
  <c r="AQ75" i="5"/>
  <c r="AL75" i="5"/>
  <c r="AM75" i="5" s="1"/>
  <c r="AB75" i="5"/>
  <c r="AA75" i="5"/>
  <c r="V75" i="5"/>
  <c r="W75" i="5" s="1"/>
  <c r="N75" i="5"/>
  <c r="M75" i="5"/>
  <c r="H75" i="5"/>
  <c r="I75" i="5" s="1"/>
  <c r="BH74" i="5"/>
  <c r="BG74" i="5"/>
  <c r="BB74" i="5"/>
  <c r="BC74" i="5" s="1"/>
  <c r="AR74" i="5"/>
  <c r="AQ74" i="5"/>
  <c r="AL74" i="5"/>
  <c r="AM74" i="5" s="1"/>
  <c r="AB74" i="5"/>
  <c r="AA74" i="5"/>
  <c r="V74" i="5"/>
  <c r="W74" i="5" s="1"/>
  <c r="N74" i="5"/>
  <c r="M74" i="5"/>
  <c r="H74" i="5"/>
  <c r="I74" i="5" s="1"/>
  <c r="BH73" i="5"/>
  <c r="BG73" i="5"/>
  <c r="BB73" i="5"/>
  <c r="BC73" i="5" s="1"/>
  <c r="AR73" i="5"/>
  <c r="AQ73" i="5"/>
  <c r="AL73" i="5"/>
  <c r="AM73" i="5" s="1"/>
  <c r="AB73" i="5"/>
  <c r="AA73" i="5"/>
  <c r="V73" i="5"/>
  <c r="W73" i="5" s="1"/>
  <c r="N73" i="5"/>
  <c r="M73" i="5"/>
  <c r="H73" i="5"/>
  <c r="I73" i="5" s="1"/>
  <c r="BH72" i="5"/>
  <c r="BG72" i="5"/>
  <c r="BB72" i="5"/>
  <c r="BC72" i="5" s="1"/>
  <c r="AR72" i="5"/>
  <c r="AQ72" i="5"/>
  <c r="AL72" i="5"/>
  <c r="AM72" i="5" s="1"/>
  <c r="AB72" i="5"/>
  <c r="AA72" i="5"/>
  <c r="V72" i="5"/>
  <c r="W72" i="5" s="1"/>
  <c r="N72" i="5"/>
  <c r="M72" i="5"/>
  <c r="H72" i="5"/>
  <c r="I72" i="5" s="1"/>
  <c r="BH71" i="5"/>
  <c r="BG71" i="5"/>
  <c r="BB71" i="5"/>
  <c r="BC71" i="5" s="1"/>
  <c r="AR71" i="5"/>
  <c r="AQ71" i="5"/>
  <c r="AL71" i="5"/>
  <c r="AM71" i="5" s="1"/>
  <c r="AB71" i="5"/>
  <c r="AA71" i="5"/>
  <c r="V71" i="5"/>
  <c r="W71" i="5" s="1"/>
  <c r="N71" i="5"/>
  <c r="M71" i="5"/>
  <c r="H71" i="5"/>
  <c r="I71" i="5" s="1"/>
  <c r="BH70" i="5"/>
  <c r="BG70" i="5"/>
  <c r="BC70" i="5"/>
  <c r="BB70" i="5"/>
  <c r="AR70" i="5"/>
  <c r="AQ70" i="5"/>
  <c r="AM70" i="5"/>
  <c r="AL70" i="5"/>
  <c r="AB70" i="5"/>
  <c r="AA70" i="5"/>
  <c r="W70" i="5"/>
  <c r="V70" i="5"/>
  <c r="N70" i="5"/>
  <c r="M70" i="5"/>
  <c r="I70" i="5"/>
  <c r="H70" i="5"/>
  <c r="BH69" i="5"/>
  <c r="BG69" i="5"/>
  <c r="BB69" i="5"/>
  <c r="BC69" i="5" s="1"/>
  <c r="AR69" i="5"/>
  <c r="AQ69" i="5"/>
  <c r="AL69" i="5"/>
  <c r="AM69" i="5" s="1"/>
  <c r="AB69" i="5"/>
  <c r="AA69" i="5"/>
  <c r="V69" i="5"/>
  <c r="W69" i="5" s="1"/>
  <c r="N69" i="5"/>
  <c r="M69" i="5"/>
  <c r="H69" i="5"/>
  <c r="I69" i="5" s="1"/>
  <c r="BH68" i="5"/>
  <c r="BG68" i="5"/>
  <c r="BB68" i="5"/>
  <c r="BC68" i="5" s="1"/>
  <c r="AR68" i="5"/>
  <c r="AQ68" i="5"/>
  <c r="AL68" i="5"/>
  <c r="AM68" i="5" s="1"/>
  <c r="AB68" i="5"/>
  <c r="AA68" i="5"/>
  <c r="V68" i="5"/>
  <c r="W68" i="5" s="1"/>
  <c r="N68" i="5"/>
  <c r="M68" i="5"/>
  <c r="H68" i="5"/>
  <c r="I68" i="5" s="1"/>
  <c r="BH67" i="5"/>
  <c r="BG67" i="5"/>
  <c r="BB67" i="5"/>
  <c r="BC67" i="5" s="1"/>
  <c r="AR67" i="5"/>
  <c r="AQ67" i="5"/>
  <c r="AL67" i="5"/>
  <c r="AM67" i="5" s="1"/>
  <c r="AB67" i="5"/>
  <c r="AA67" i="5"/>
  <c r="V67" i="5"/>
  <c r="W67" i="5" s="1"/>
  <c r="N67" i="5"/>
  <c r="M67" i="5"/>
  <c r="H67" i="5"/>
  <c r="I67" i="5" s="1"/>
  <c r="BH66" i="5"/>
  <c r="BG66" i="5"/>
  <c r="BB66" i="5"/>
  <c r="BC66" i="5" s="1"/>
  <c r="AR66" i="5"/>
  <c r="AQ66" i="5"/>
  <c r="AL66" i="5"/>
  <c r="AM66" i="5" s="1"/>
  <c r="AB66" i="5"/>
  <c r="AA66" i="5"/>
  <c r="V66" i="5"/>
  <c r="W66" i="5" s="1"/>
  <c r="N66" i="5"/>
  <c r="M66" i="5"/>
  <c r="H66" i="5"/>
  <c r="I66" i="5" s="1"/>
  <c r="BH65" i="5"/>
  <c r="BG65" i="5"/>
  <c r="BC65" i="5"/>
  <c r="BB65" i="5"/>
  <c r="AR65" i="5"/>
  <c r="AQ65" i="5"/>
  <c r="AM65" i="5"/>
  <c r="AL65" i="5"/>
  <c r="AB65" i="5"/>
  <c r="AA65" i="5"/>
  <c r="W65" i="5"/>
  <c r="V65" i="5"/>
  <c r="N65" i="5"/>
  <c r="M65" i="5"/>
  <c r="I65" i="5"/>
  <c r="H65" i="5"/>
  <c r="BL64" i="5"/>
  <c r="BJ64" i="5"/>
  <c r="BG64" i="5"/>
  <c r="BH64" i="5" s="1"/>
  <c r="BB64" i="5"/>
  <c r="BC64" i="5" s="1"/>
  <c r="AV64" i="5"/>
  <c r="AT64" i="5"/>
  <c r="AQ64" i="5"/>
  <c r="AR64" i="5" s="1"/>
  <c r="AL64" i="5"/>
  <c r="AM64" i="5" s="1"/>
  <c r="AF64" i="5"/>
  <c r="AD64" i="5"/>
  <c r="AA64" i="5"/>
  <c r="AB64" i="5" s="1"/>
  <c r="V64" i="5"/>
  <c r="W64" i="5" s="1"/>
  <c r="M64" i="5"/>
  <c r="N64" i="5" s="1"/>
  <c r="H64" i="5"/>
  <c r="BL63" i="5"/>
  <c r="BJ63" i="5"/>
  <c r="BH63" i="5"/>
  <c r="BG63" i="5"/>
  <c r="BB63" i="5"/>
  <c r="BC63" i="5" s="1"/>
  <c r="AV63" i="5"/>
  <c r="AT63" i="5"/>
  <c r="AR63" i="5"/>
  <c r="AQ63" i="5"/>
  <c r="AL63" i="5"/>
  <c r="AM63" i="5" s="1"/>
  <c r="AF63" i="5"/>
  <c r="AD63" i="5"/>
  <c r="AB63" i="5"/>
  <c r="AA63" i="5"/>
  <c r="V63" i="5"/>
  <c r="W63" i="5" s="1"/>
  <c r="R63" i="5"/>
  <c r="N63" i="5"/>
  <c r="M63" i="5"/>
  <c r="H63" i="5"/>
  <c r="BL62" i="5"/>
  <c r="BJ62" i="5"/>
  <c r="BH62" i="5"/>
  <c r="BG62" i="5"/>
  <c r="BC62" i="5"/>
  <c r="BB62" i="5"/>
  <c r="AV62" i="5"/>
  <c r="AT62" i="5"/>
  <c r="AR62" i="5"/>
  <c r="AQ62" i="5"/>
  <c r="AM62" i="5"/>
  <c r="AL62" i="5"/>
  <c r="AF62" i="5"/>
  <c r="AD62" i="5"/>
  <c r="AB62" i="5"/>
  <c r="AA62" i="5"/>
  <c r="W62" i="5"/>
  <c r="V62" i="5"/>
  <c r="R62" i="5"/>
  <c r="N62" i="5"/>
  <c r="M62" i="5"/>
  <c r="H62" i="5"/>
  <c r="BL61" i="5"/>
  <c r="BJ61" i="5"/>
  <c r="BH61" i="5"/>
  <c r="BG61" i="5"/>
  <c r="BC61" i="5"/>
  <c r="BB61" i="5"/>
  <c r="AV61" i="5"/>
  <c r="AT61" i="5"/>
  <c r="AR61" i="5"/>
  <c r="AQ61" i="5"/>
  <c r="AM61" i="5"/>
  <c r="AL61" i="5"/>
  <c r="AF61" i="5"/>
  <c r="AD61" i="5"/>
  <c r="AB61" i="5"/>
  <c r="AA61" i="5"/>
  <c r="W61" i="5"/>
  <c r="V61" i="5"/>
  <c r="R61" i="5"/>
  <c r="N61" i="5"/>
  <c r="M61" i="5"/>
  <c r="H61" i="5"/>
  <c r="BL60" i="5"/>
  <c r="BJ60" i="5"/>
  <c r="BH60" i="5"/>
  <c r="BG60" i="5"/>
  <c r="BB60" i="5"/>
  <c r="BC60" i="5" s="1"/>
  <c r="AV60" i="5"/>
  <c r="AT60" i="5"/>
  <c r="AR60" i="5"/>
  <c r="AQ60" i="5"/>
  <c r="AL60" i="5"/>
  <c r="AM60" i="5" s="1"/>
  <c r="AF60" i="5"/>
  <c r="AD60" i="5"/>
  <c r="AB60" i="5"/>
  <c r="AA60" i="5"/>
  <c r="V60" i="5"/>
  <c r="W60" i="5" s="1"/>
  <c r="R60" i="5"/>
  <c r="N60" i="5"/>
  <c r="M60" i="5"/>
  <c r="H60" i="5"/>
  <c r="BL59" i="5"/>
  <c r="BJ59" i="5"/>
  <c r="BG59" i="5"/>
  <c r="BH59" i="5" s="1"/>
  <c r="BB59" i="5"/>
  <c r="BC59" i="5" s="1"/>
  <c r="AV59" i="5"/>
  <c r="AT59" i="5"/>
  <c r="AQ59" i="5"/>
  <c r="AR59" i="5" s="1"/>
  <c r="AL59" i="5"/>
  <c r="AM59" i="5" s="1"/>
  <c r="AF59" i="5"/>
  <c r="AD59" i="5"/>
  <c r="AA59" i="5"/>
  <c r="AB59" i="5" s="1"/>
  <c r="V59" i="5"/>
  <c r="W59" i="5" s="1"/>
  <c r="R59" i="5"/>
  <c r="M59" i="5"/>
  <c r="N59" i="5" s="1"/>
  <c r="H59" i="5"/>
  <c r="I59" i="5" s="1"/>
  <c r="BL58" i="5"/>
  <c r="BJ58" i="5"/>
  <c r="BG58" i="5"/>
  <c r="BH58" i="5" s="1"/>
  <c r="BB58" i="5"/>
  <c r="BC58" i="5" s="1"/>
  <c r="AV58" i="5"/>
  <c r="AT58" i="5"/>
  <c r="AQ58" i="5"/>
  <c r="AR58" i="5" s="1"/>
  <c r="AL58" i="5"/>
  <c r="AM58" i="5" s="1"/>
  <c r="AF58" i="5"/>
  <c r="AD58" i="5"/>
  <c r="AA58" i="5"/>
  <c r="AB58" i="5" s="1"/>
  <c r="V58" i="5"/>
  <c r="W58" i="5" s="1"/>
  <c r="R58" i="5"/>
  <c r="M58" i="5"/>
  <c r="N58" i="5" s="1"/>
  <c r="H58" i="5"/>
  <c r="I58" i="5" s="1"/>
  <c r="BL57" i="5"/>
  <c r="BJ57" i="5"/>
  <c r="BH57" i="5"/>
  <c r="BG57" i="5"/>
  <c r="BB57" i="5"/>
  <c r="BC57" i="5" s="1"/>
  <c r="AV57" i="5"/>
  <c r="AT57" i="5"/>
  <c r="AR57" i="5"/>
  <c r="AQ57" i="5"/>
  <c r="AM57" i="5"/>
  <c r="AL57" i="5"/>
  <c r="AF57" i="5"/>
  <c r="AD57" i="5"/>
  <c r="AB57" i="5"/>
  <c r="AA57" i="5"/>
  <c r="W57" i="5"/>
  <c r="V57" i="5"/>
  <c r="R57" i="5"/>
  <c r="N57" i="5"/>
  <c r="M57" i="5"/>
  <c r="I57" i="5"/>
  <c r="H57" i="5"/>
  <c r="BL56" i="5"/>
  <c r="BJ56" i="5"/>
  <c r="BH56" i="5"/>
  <c r="BG56" i="5"/>
  <c r="BB56" i="5"/>
  <c r="BC56" i="5" s="1"/>
  <c r="AV56" i="5"/>
  <c r="AT56" i="5"/>
  <c r="AR56" i="5"/>
  <c r="AQ56" i="5"/>
  <c r="AL56" i="5"/>
  <c r="AM56" i="5" s="1"/>
  <c r="AF56" i="5"/>
  <c r="AD56" i="5"/>
  <c r="AB56" i="5"/>
  <c r="AA56" i="5"/>
  <c r="V56" i="5"/>
  <c r="W56" i="5" s="1"/>
  <c r="R56" i="5"/>
  <c r="N56" i="5"/>
  <c r="M56" i="5"/>
  <c r="I56" i="5"/>
  <c r="H56" i="5"/>
  <c r="BL55" i="5"/>
  <c r="BJ55" i="5"/>
  <c r="BH55" i="5"/>
  <c r="BG55" i="5"/>
  <c r="BB55" i="5"/>
  <c r="BC55" i="5" s="1"/>
  <c r="AV55" i="5"/>
  <c r="AT55" i="5"/>
  <c r="AR55" i="5"/>
  <c r="AQ55" i="5"/>
  <c r="AL55" i="5"/>
  <c r="AM55" i="5" s="1"/>
  <c r="AF55" i="5"/>
  <c r="AD55" i="5"/>
  <c r="AB55" i="5"/>
  <c r="AA55" i="5"/>
  <c r="V55" i="5"/>
  <c r="W55" i="5" s="1"/>
  <c r="R55" i="5"/>
  <c r="N55" i="5"/>
  <c r="M55" i="5"/>
  <c r="H55" i="5"/>
  <c r="I55" i="5" s="1"/>
  <c r="BL54" i="5"/>
  <c r="BJ54" i="5"/>
  <c r="BH54" i="5"/>
  <c r="BG54" i="5"/>
  <c r="BB54" i="5"/>
  <c r="BC54" i="5" s="1"/>
  <c r="AV54" i="5"/>
  <c r="AT54" i="5"/>
  <c r="AR54" i="5"/>
  <c r="AQ54" i="5"/>
  <c r="AL54" i="5"/>
  <c r="AM54" i="5" s="1"/>
  <c r="AF54" i="5"/>
  <c r="AD54" i="5"/>
  <c r="AB54" i="5"/>
  <c r="AA54" i="5"/>
  <c r="V54" i="5"/>
  <c r="W54" i="5" s="1"/>
  <c r="R54" i="5"/>
  <c r="N54" i="5"/>
  <c r="M54" i="5"/>
  <c r="I54" i="5"/>
  <c r="H54" i="5"/>
  <c r="BL53" i="5"/>
  <c r="BJ53" i="5"/>
  <c r="BH53" i="5"/>
  <c r="BG53" i="5"/>
  <c r="BB53" i="5"/>
  <c r="BC53" i="5" s="1"/>
  <c r="AV53" i="5"/>
  <c r="AT53" i="5"/>
  <c r="AR53" i="5"/>
  <c r="AQ53" i="5"/>
  <c r="AM53" i="5"/>
  <c r="AL53" i="5"/>
  <c r="AF53" i="5"/>
  <c r="AD53" i="5"/>
  <c r="AB53" i="5"/>
  <c r="AA53" i="5"/>
  <c r="W53" i="5"/>
  <c r="V53" i="5"/>
  <c r="R53" i="5"/>
  <c r="N53" i="5"/>
  <c r="M53" i="5"/>
  <c r="I53" i="5"/>
  <c r="H53" i="5"/>
  <c r="BL52" i="5"/>
  <c r="BJ52" i="5"/>
  <c r="BH52" i="5"/>
  <c r="BG52" i="5"/>
  <c r="BB52" i="5"/>
  <c r="BC52" i="5" s="1"/>
  <c r="AV52" i="5"/>
  <c r="AT52" i="5"/>
  <c r="AR52" i="5"/>
  <c r="AQ52" i="5"/>
  <c r="AL52" i="5"/>
  <c r="AM52" i="5" s="1"/>
  <c r="AF52" i="5"/>
  <c r="AD52" i="5"/>
  <c r="AB52" i="5"/>
  <c r="AA52" i="5"/>
  <c r="V52" i="5"/>
  <c r="W52" i="5" s="1"/>
  <c r="R52" i="5"/>
  <c r="N52" i="5"/>
  <c r="M52" i="5"/>
  <c r="H52" i="5"/>
  <c r="I52" i="5" s="1"/>
  <c r="BL51" i="5"/>
  <c r="BJ51" i="5"/>
  <c r="BH51" i="5"/>
  <c r="BG51" i="5"/>
  <c r="BB51" i="5"/>
  <c r="BC51" i="5" s="1"/>
  <c r="AV51" i="5"/>
  <c r="AT51" i="5"/>
  <c r="AR51" i="5"/>
  <c r="AQ51" i="5"/>
  <c r="AL51" i="5"/>
  <c r="AM51" i="5" s="1"/>
  <c r="AF51" i="5"/>
  <c r="AD51" i="5"/>
  <c r="AB51" i="5"/>
  <c r="AA51" i="5"/>
  <c r="V51" i="5"/>
  <c r="W51" i="5" s="1"/>
  <c r="R51" i="5"/>
  <c r="N51" i="5"/>
  <c r="M51" i="5"/>
  <c r="H51" i="5"/>
  <c r="I51" i="5" s="1"/>
  <c r="BL50" i="5"/>
  <c r="BJ50" i="5"/>
  <c r="BH50" i="5"/>
  <c r="BG50" i="5"/>
  <c r="BB50" i="5"/>
  <c r="BC50" i="5" s="1"/>
  <c r="AV50" i="5"/>
  <c r="AT50" i="5"/>
  <c r="AR50" i="5"/>
  <c r="AQ50" i="5"/>
  <c r="AL50" i="5"/>
  <c r="AM50" i="5" s="1"/>
  <c r="AF50" i="5"/>
  <c r="AD50" i="5"/>
  <c r="AB50" i="5"/>
  <c r="AA50" i="5"/>
  <c r="V50" i="5"/>
  <c r="W50" i="5" s="1"/>
  <c r="R50" i="5"/>
  <c r="N50" i="5"/>
  <c r="M50" i="5"/>
  <c r="H50" i="5"/>
  <c r="I50" i="5" s="1"/>
  <c r="BL49" i="5"/>
  <c r="BJ49" i="5"/>
  <c r="BH49" i="5"/>
  <c r="BG49" i="5"/>
  <c r="BB49" i="5"/>
  <c r="BC49" i="5" s="1"/>
  <c r="AV49" i="5"/>
  <c r="AT49" i="5"/>
  <c r="AR49" i="5"/>
  <c r="AQ49" i="5"/>
  <c r="AL49" i="5"/>
  <c r="AM49" i="5" s="1"/>
  <c r="AF49" i="5"/>
  <c r="AD49" i="5"/>
  <c r="AB49" i="5"/>
  <c r="AA49" i="5"/>
  <c r="V49" i="5"/>
  <c r="W49" i="5" s="1"/>
  <c r="R49" i="5"/>
  <c r="N49" i="5"/>
  <c r="M49" i="5"/>
  <c r="H49" i="5"/>
  <c r="I49" i="5" s="1"/>
  <c r="BL48" i="5"/>
  <c r="BJ48" i="5"/>
  <c r="BG48" i="5"/>
  <c r="BH48" i="5" s="1"/>
  <c r="BB48" i="5"/>
  <c r="BC48" i="5" s="1"/>
  <c r="AV48" i="5"/>
  <c r="AT48" i="5"/>
  <c r="AR48" i="5"/>
  <c r="AQ48" i="5"/>
  <c r="AM48" i="5"/>
  <c r="AL48" i="5"/>
  <c r="AF48" i="5"/>
  <c r="AD48" i="5"/>
  <c r="AB48" i="5"/>
  <c r="AA48" i="5"/>
  <c r="W48" i="5"/>
  <c r="V48" i="5"/>
  <c r="R48" i="5"/>
  <c r="N48" i="5"/>
  <c r="M48" i="5"/>
  <c r="I48" i="5"/>
  <c r="H48" i="5"/>
  <c r="BL47" i="5"/>
  <c r="BJ47" i="5"/>
  <c r="BH47" i="5"/>
  <c r="BG47" i="5"/>
  <c r="BB47" i="5"/>
  <c r="BC47" i="5" s="1"/>
  <c r="AV47" i="5"/>
  <c r="AT47" i="5"/>
  <c r="AR47" i="5"/>
  <c r="AQ47" i="5"/>
  <c r="AL47" i="5"/>
  <c r="AM47" i="5" s="1"/>
  <c r="AF47" i="5"/>
  <c r="AD47" i="5"/>
  <c r="AB47" i="5"/>
  <c r="AA47" i="5"/>
  <c r="V47" i="5"/>
  <c r="W47" i="5" s="1"/>
  <c r="R47" i="5"/>
  <c r="N47" i="5"/>
  <c r="M47" i="5"/>
  <c r="H47" i="5"/>
  <c r="I47" i="5" s="1"/>
  <c r="BL46" i="5"/>
  <c r="BJ46" i="5"/>
  <c r="BH46" i="5"/>
  <c r="BG46" i="5"/>
  <c r="BC46" i="5"/>
  <c r="BB46" i="5"/>
  <c r="AV46" i="5"/>
  <c r="AT46" i="5"/>
  <c r="AR46" i="5"/>
  <c r="AQ46" i="5"/>
  <c r="AM46" i="5"/>
  <c r="AL46" i="5"/>
  <c r="AF46" i="5"/>
  <c r="AD46" i="5"/>
  <c r="AB46" i="5"/>
  <c r="AA46" i="5"/>
  <c r="W46" i="5"/>
  <c r="V46" i="5"/>
  <c r="R46" i="5"/>
  <c r="N46" i="5"/>
  <c r="M46" i="5"/>
  <c r="I46" i="5"/>
  <c r="H46" i="5"/>
  <c r="BL45" i="5"/>
  <c r="BJ45" i="5"/>
  <c r="BH45" i="5"/>
  <c r="BG45" i="5"/>
  <c r="BC45" i="5"/>
  <c r="BB45" i="5"/>
  <c r="AV45" i="5"/>
  <c r="AT45" i="5"/>
  <c r="AR45" i="5"/>
  <c r="AQ45" i="5"/>
  <c r="AM45" i="5"/>
  <c r="AL45" i="5"/>
  <c r="AF45" i="5"/>
  <c r="AD45" i="5"/>
  <c r="AB45" i="5"/>
  <c r="AA45" i="5"/>
  <c r="W45" i="5"/>
  <c r="V45" i="5"/>
  <c r="R45" i="5"/>
  <c r="N45" i="5"/>
  <c r="M45" i="5"/>
  <c r="I45" i="5"/>
  <c r="H45" i="5"/>
  <c r="BL44" i="5"/>
  <c r="BJ44" i="5"/>
  <c r="BH44" i="5"/>
  <c r="BG44" i="5"/>
  <c r="BB44" i="5"/>
  <c r="BC44" i="5" s="1"/>
  <c r="AV44" i="5"/>
  <c r="AT44" i="5"/>
  <c r="AR44" i="5"/>
  <c r="AQ44" i="5"/>
  <c r="AL44" i="5"/>
  <c r="AM44" i="5" s="1"/>
  <c r="AF44" i="5"/>
  <c r="AD44" i="5"/>
  <c r="AB44" i="5"/>
  <c r="AA44" i="5"/>
  <c r="V44" i="5"/>
  <c r="W44" i="5" s="1"/>
  <c r="R44" i="5"/>
  <c r="N44" i="5"/>
  <c r="M44" i="5"/>
  <c r="H44" i="5"/>
  <c r="I44" i="5" s="1"/>
  <c r="BL43" i="5"/>
  <c r="BJ43" i="5"/>
  <c r="BH43" i="5"/>
  <c r="BG43" i="5"/>
  <c r="BB43" i="5"/>
  <c r="BC43" i="5" s="1"/>
  <c r="AV43" i="5"/>
  <c r="AT43" i="5"/>
  <c r="AR43" i="5"/>
  <c r="AQ43" i="5"/>
  <c r="AL43" i="5"/>
  <c r="AM43" i="5" s="1"/>
  <c r="AF43" i="5"/>
  <c r="AD43" i="5"/>
  <c r="AB43" i="5"/>
  <c r="AA43" i="5"/>
  <c r="V43" i="5"/>
  <c r="W43" i="5" s="1"/>
  <c r="R43" i="5"/>
  <c r="N43" i="5"/>
  <c r="M43" i="5"/>
  <c r="H43" i="5"/>
  <c r="I43" i="5" s="1"/>
  <c r="BL42" i="5"/>
  <c r="BJ42" i="5"/>
  <c r="BH42" i="5"/>
  <c r="BG42" i="5"/>
  <c r="BB42" i="5"/>
  <c r="BC42" i="5" s="1"/>
  <c r="AV42" i="5"/>
  <c r="AT42" i="5"/>
  <c r="AR42" i="5"/>
  <c r="AQ42" i="5"/>
  <c r="AL42" i="5"/>
  <c r="AM42" i="5" s="1"/>
  <c r="AF42" i="5"/>
  <c r="AD42" i="5"/>
  <c r="AB42" i="5"/>
  <c r="AA42" i="5"/>
  <c r="V42" i="5"/>
  <c r="W42" i="5" s="1"/>
  <c r="R42" i="5"/>
  <c r="N42" i="5"/>
  <c r="M42" i="5"/>
  <c r="H42" i="5"/>
  <c r="I42" i="5" s="1"/>
  <c r="BL41" i="5"/>
  <c r="BJ41" i="5"/>
  <c r="BH41" i="5"/>
  <c r="BG41" i="5"/>
  <c r="BB41" i="5"/>
  <c r="BC41" i="5" s="1"/>
  <c r="AV41" i="5"/>
  <c r="AT41" i="5"/>
  <c r="AR41" i="5"/>
  <c r="AQ41" i="5"/>
  <c r="AM41" i="5"/>
  <c r="AL41" i="5"/>
  <c r="AF41" i="5"/>
  <c r="AD41" i="5"/>
  <c r="AB41" i="5"/>
  <c r="AA41" i="5"/>
  <c r="W41" i="5"/>
  <c r="V41" i="5"/>
  <c r="R41" i="5"/>
  <c r="N41" i="5"/>
  <c r="M41" i="5"/>
  <c r="I41" i="5"/>
  <c r="H41" i="5"/>
  <c r="BL40" i="5"/>
  <c r="BJ40" i="5"/>
  <c r="BG40" i="5"/>
  <c r="BH40" i="5" s="1"/>
  <c r="BB40" i="5"/>
  <c r="BC40" i="5" s="1"/>
  <c r="AV40" i="5"/>
  <c r="AT40" i="5"/>
  <c r="AQ40" i="5"/>
  <c r="AR40" i="5" s="1"/>
  <c r="AL40" i="5"/>
  <c r="AM40" i="5" s="1"/>
  <c r="AF40" i="5"/>
  <c r="AD40" i="5"/>
  <c r="AA40" i="5"/>
  <c r="AB40" i="5" s="1"/>
  <c r="V40" i="5"/>
  <c r="W40" i="5" s="1"/>
  <c r="R40" i="5"/>
  <c r="M40" i="5"/>
  <c r="N40" i="5" s="1"/>
  <c r="H40" i="5"/>
  <c r="I40" i="5" s="1"/>
  <c r="BL39" i="5"/>
  <c r="BJ39" i="5"/>
  <c r="BH39" i="5"/>
  <c r="BG39" i="5"/>
  <c r="BB39" i="5"/>
  <c r="BC39" i="5" s="1"/>
  <c r="AV39" i="5"/>
  <c r="AT39" i="5"/>
  <c r="AR39" i="5"/>
  <c r="AQ39" i="5"/>
  <c r="AL39" i="5"/>
  <c r="AM39" i="5" s="1"/>
  <c r="AF39" i="5"/>
  <c r="AD39" i="5"/>
  <c r="AB39" i="5"/>
  <c r="AA39" i="5"/>
  <c r="V39" i="5"/>
  <c r="W39" i="5" s="1"/>
  <c r="R39" i="5"/>
  <c r="N39" i="5"/>
  <c r="M39" i="5"/>
  <c r="H39" i="5"/>
  <c r="I39" i="5" s="1"/>
  <c r="BL38" i="5"/>
  <c r="BJ38" i="5"/>
  <c r="BH38" i="5"/>
  <c r="BG38" i="5"/>
  <c r="BB38" i="5"/>
  <c r="BC38" i="5" s="1"/>
  <c r="AV38" i="5"/>
  <c r="AT38" i="5"/>
  <c r="AR38" i="5"/>
  <c r="AQ38" i="5"/>
  <c r="AL38" i="5"/>
  <c r="AM38" i="5" s="1"/>
  <c r="AF38" i="5"/>
  <c r="AD38" i="5"/>
  <c r="AB38" i="5"/>
  <c r="AA38" i="5"/>
  <c r="V38" i="5"/>
  <c r="W38" i="5" s="1"/>
  <c r="R38" i="5"/>
  <c r="N38" i="5"/>
  <c r="M38" i="5"/>
  <c r="I38" i="5"/>
  <c r="H38" i="5"/>
  <c r="BL37" i="5"/>
  <c r="BJ37" i="5"/>
  <c r="BH37" i="5"/>
  <c r="BG37" i="5"/>
  <c r="BB37" i="5"/>
  <c r="BC37" i="5" s="1"/>
  <c r="AV37" i="5"/>
  <c r="AT37" i="5"/>
  <c r="AR37" i="5"/>
  <c r="AQ37" i="5"/>
  <c r="AL37" i="5"/>
  <c r="AM37" i="5" s="1"/>
  <c r="AF37" i="5"/>
  <c r="AD37" i="5"/>
  <c r="AB37" i="5"/>
  <c r="AA37" i="5"/>
  <c r="V37" i="5"/>
  <c r="W37" i="5" s="1"/>
  <c r="R37" i="5"/>
  <c r="N37" i="5"/>
  <c r="M37" i="5"/>
  <c r="H37" i="5"/>
  <c r="I37" i="5" s="1"/>
  <c r="BL36" i="5"/>
  <c r="BJ36" i="5"/>
  <c r="BH36" i="5"/>
  <c r="BG36" i="5"/>
  <c r="BB36" i="5"/>
  <c r="BC36" i="5" s="1"/>
  <c r="AV36" i="5"/>
  <c r="AT36" i="5"/>
  <c r="AR36" i="5"/>
  <c r="AQ36" i="5"/>
  <c r="AL36" i="5"/>
  <c r="AM36" i="5" s="1"/>
  <c r="AF36" i="5"/>
  <c r="AD36" i="5"/>
  <c r="AB36" i="5"/>
  <c r="AA36" i="5"/>
  <c r="V36" i="5"/>
  <c r="W36" i="5" s="1"/>
  <c r="R36" i="5"/>
  <c r="N36" i="5"/>
  <c r="M36" i="5"/>
  <c r="H36" i="5"/>
  <c r="I36" i="5" s="1"/>
  <c r="BL35" i="5"/>
  <c r="BJ35" i="5"/>
  <c r="BH35" i="5"/>
  <c r="BG35" i="5"/>
  <c r="BB35" i="5"/>
  <c r="BC35" i="5" s="1"/>
  <c r="AV35" i="5"/>
  <c r="AT35" i="5"/>
  <c r="AR35" i="5"/>
  <c r="AQ35" i="5"/>
  <c r="AM35" i="5"/>
  <c r="AL35" i="5"/>
  <c r="AF35" i="5"/>
  <c r="AD35" i="5"/>
  <c r="AB35" i="5"/>
  <c r="AA35" i="5"/>
  <c r="W35" i="5"/>
  <c r="V35" i="5"/>
  <c r="R35" i="5"/>
  <c r="N35" i="5"/>
  <c r="M35" i="5"/>
  <c r="I35" i="5"/>
  <c r="H35" i="5"/>
  <c r="BL34" i="5"/>
  <c r="BJ34" i="5"/>
  <c r="BH34" i="5"/>
  <c r="BG34" i="5"/>
  <c r="BC34" i="5"/>
  <c r="BB34" i="5"/>
  <c r="AV34" i="5"/>
  <c r="AT34" i="5"/>
  <c r="AR34" i="5"/>
  <c r="AQ34" i="5"/>
  <c r="AM34" i="5"/>
  <c r="AL34" i="5"/>
  <c r="AF34" i="5"/>
  <c r="AD34" i="5"/>
  <c r="AB34" i="5"/>
  <c r="AA34" i="5"/>
  <c r="W34" i="5"/>
  <c r="V34" i="5"/>
  <c r="R34" i="5"/>
  <c r="N34" i="5"/>
  <c r="M34" i="5"/>
  <c r="I34" i="5"/>
  <c r="H34" i="5"/>
  <c r="BL33" i="5"/>
  <c r="BJ33" i="5"/>
  <c r="BH33" i="5"/>
  <c r="BG33" i="5"/>
  <c r="BB33" i="5"/>
  <c r="BC33" i="5" s="1"/>
  <c r="AV33" i="5"/>
  <c r="AT33" i="5"/>
  <c r="AR33" i="5"/>
  <c r="AQ33" i="5"/>
  <c r="AL33" i="5"/>
  <c r="AM33" i="5" s="1"/>
  <c r="AF33" i="5"/>
  <c r="AD33" i="5"/>
  <c r="AB33" i="5"/>
  <c r="AA33" i="5"/>
  <c r="V33" i="5"/>
  <c r="W33" i="5" s="1"/>
  <c r="R33" i="5"/>
  <c r="N33" i="5"/>
  <c r="M33" i="5"/>
  <c r="H33" i="5"/>
  <c r="I33" i="5" s="1"/>
  <c r="BL32" i="5"/>
  <c r="BJ32" i="5"/>
  <c r="BG32" i="5"/>
  <c r="BH32" i="5" s="1"/>
  <c r="BB32" i="5"/>
  <c r="BC32" i="5" s="1"/>
  <c r="AV32" i="5"/>
  <c r="AT32" i="5"/>
  <c r="AQ32" i="5"/>
  <c r="AR32" i="5" s="1"/>
  <c r="AL32" i="5"/>
  <c r="AM32" i="5" s="1"/>
  <c r="AF32" i="5"/>
  <c r="AD32" i="5"/>
  <c r="AA32" i="5"/>
  <c r="AB32" i="5" s="1"/>
  <c r="V32" i="5"/>
  <c r="W32" i="5" s="1"/>
  <c r="R32" i="5"/>
  <c r="M32" i="5"/>
  <c r="N32" i="5" s="1"/>
  <c r="H32" i="5"/>
  <c r="I32" i="5" s="1"/>
  <c r="BL31" i="5"/>
  <c r="BJ31" i="5"/>
  <c r="BG31" i="5"/>
  <c r="BH31" i="5" s="1"/>
  <c r="BB31" i="5"/>
  <c r="BC31" i="5" s="1"/>
  <c r="AV31" i="5"/>
  <c r="AT31" i="5"/>
  <c r="AR31" i="5"/>
  <c r="AQ31" i="5"/>
  <c r="AL31" i="5"/>
  <c r="AM31" i="5" s="1"/>
  <c r="AF31" i="5"/>
  <c r="AD31" i="5"/>
  <c r="AB31" i="5"/>
  <c r="AA31" i="5"/>
  <c r="V31" i="5"/>
  <c r="W31" i="5" s="1"/>
  <c r="R31" i="5"/>
  <c r="N31" i="5"/>
  <c r="M31" i="5"/>
  <c r="H31" i="5"/>
  <c r="I31" i="5" s="1"/>
  <c r="BL30" i="5"/>
  <c r="BJ30" i="5"/>
  <c r="BG30" i="5"/>
  <c r="BH30" i="5" s="1"/>
  <c r="BB30" i="5"/>
  <c r="BC30" i="5" s="1"/>
  <c r="AV30" i="5"/>
  <c r="AT30" i="5"/>
  <c r="AR30" i="5"/>
  <c r="AQ30" i="5"/>
  <c r="AM30" i="5"/>
  <c r="AL30" i="5"/>
  <c r="AF30" i="5"/>
  <c r="AD30" i="5"/>
  <c r="AB30" i="5"/>
  <c r="AA30" i="5"/>
  <c r="W30" i="5"/>
  <c r="V30" i="5"/>
  <c r="R30" i="5"/>
  <c r="N30" i="5"/>
  <c r="M30" i="5"/>
  <c r="I30" i="5"/>
  <c r="H30" i="5"/>
  <c r="BL29" i="5"/>
  <c r="BJ29" i="5"/>
  <c r="BG29" i="5"/>
  <c r="BH29" i="5" s="1"/>
  <c r="BB29" i="5"/>
  <c r="BC29" i="5" s="1"/>
  <c r="AV29" i="5"/>
  <c r="AT29" i="5"/>
  <c r="AQ29" i="5"/>
  <c r="AR29" i="5" s="1"/>
  <c r="AL29" i="5"/>
  <c r="AM29" i="5" s="1"/>
  <c r="AF29" i="5"/>
  <c r="AD29" i="5"/>
  <c r="AA29" i="5"/>
  <c r="AB29" i="5" s="1"/>
  <c r="V29" i="5"/>
  <c r="W29" i="5" s="1"/>
  <c r="R29" i="5"/>
  <c r="M29" i="5"/>
  <c r="N29" i="5" s="1"/>
  <c r="H29" i="5"/>
  <c r="I29" i="5" s="1"/>
  <c r="BL28" i="5"/>
  <c r="BJ28" i="5"/>
  <c r="BH28" i="5"/>
  <c r="BG28" i="5"/>
  <c r="BC28" i="5"/>
  <c r="BB28" i="5"/>
  <c r="AV28" i="5"/>
  <c r="AT28" i="5"/>
  <c r="AR28" i="5"/>
  <c r="AQ28" i="5"/>
  <c r="AM28" i="5"/>
  <c r="AL28" i="5"/>
  <c r="AF28" i="5"/>
  <c r="AD28" i="5"/>
  <c r="AB28" i="5"/>
  <c r="AA28" i="5"/>
  <c r="W28" i="5"/>
  <c r="V28" i="5"/>
  <c r="R28" i="5"/>
  <c r="N28" i="5"/>
  <c r="M28" i="5"/>
  <c r="I28" i="5"/>
  <c r="H28" i="5"/>
  <c r="BL27" i="5"/>
  <c r="BJ27" i="5"/>
  <c r="BH27" i="5"/>
  <c r="BG27" i="5"/>
  <c r="BC27" i="5"/>
  <c r="BB27" i="5"/>
  <c r="AV27" i="5"/>
  <c r="AT27" i="5"/>
  <c r="AR27" i="5"/>
  <c r="AQ27" i="5"/>
  <c r="AM27" i="5"/>
  <c r="AL27" i="5"/>
  <c r="AF27" i="5"/>
  <c r="AD27" i="5"/>
  <c r="AB27" i="5"/>
  <c r="AA27" i="5"/>
  <c r="W27" i="5"/>
  <c r="V27" i="5"/>
  <c r="R27" i="5"/>
  <c r="N27" i="5"/>
  <c r="M27" i="5"/>
  <c r="I27" i="5"/>
  <c r="H27" i="5"/>
  <c r="BL26" i="5"/>
  <c r="BJ26" i="5"/>
  <c r="BH26" i="5"/>
  <c r="BG26" i="5"/>
  <c r="BC26" i="5"/>
  <c r="BB26" i="5"/>
  <c r="AV26" i="5"/>
  <c r="AT26" i="5"/>
  <c r="AR26" i="5"/>
  <c r="AQ26" i="5"/>
  <c r="AM26" i="5"/>
  <c r="AL26" i="5"/>
  <c r="AF26" i="5"/>
  <c r="AD26" i="5"/>
  <c r="AB26" i="5"/>
  <c r="AA26" i="5"/>
  <c r="W26" i="5"/>
  <c r="V26" i="5"/>
  <c r="R26" i="5"/>
  <c r="N26" i="5"/>
  <c r="M26" i="5"/>
  <c r="I26" i="5"/>
  <c r="H26" i="5"/>
  <c r="BL25" i="5"/>
  <c r="BJ25" i="5"/>
  <c r="BG25" i="5"/>
  <c r="BH25" i="5" s="1"/>
  <c r="BB25" i="5"/>
  <c r="BC25" i="5" s="1"/>
  <c r="AV25" i="5"/>
  <c r="AT25" i="5"/>
  <c r="AQ25" i="5"/>
  <c r="AR25" i="5" s="1"/>
  <c r="AL25" i="5"/>
  <c r="AM25" i="5" s="1"/>
  <c r="AF25" i="5"/>
  <c r="AD25" i="5"/>
  <c r="AA25" i="5"/>
  <c r="AB25" i="5" s="1"/>
  <c r="V25" i="5"/>
  <c r="W25" i="5" s="1"/>
  <c r="R25" i="5"/>
  <c r="M25" i="5"/>
  <c r="N25" i="5" s="1"/>
  <c r="H25" i="5"/>
  <c r="I25" i="5" s="1"/>
  <c r="BL24" i="5"/>
  <c r="BJ24" i="5"/>
  <c r="BH24" i="5"/>
  <c r="BG24" i="5"/>
  <c r="BB24" i="5"/>
  <c r="BC24" i="5" s="1"/>
  <c r="AV24" i="5"/>
  <c r="AT24" i="5"/>
  <c r="AR24" i="5"/>
  <c r="AQ24" i="5"/>
  <c r="AL24" i="5"/>
  <c r="AM24" i="5" s="1"/>
  <c r="AF24" i="5"/>
  <c r="AD24" i="5"/>
  <c r="AB24" i="5"/>
  <c r="AA24" i="5"/>
  <c r="V24" i="5"/>
  <c r="W24" i="5" s="1"/>
  <c r="R24" i="5"/>
  <c r="N24" i="5"/>
  <c r="M24" i="5"/>
  <c r="H24" i="5"/>
  <c r="I24" i="5" s="1"/>
  <c r="BL23" i="5"/>
  <c r="BJ23" i="5"/>
  <c r="BG23" i="5"/>
  <c r="BH23" i="5" s="1"/>
  <c r="BB23" i="5"/>
  <c r="BC23" i="5" s="1"/>
  <c r="AV23" i="5"/>
  <c r="AT23" i="5"/>
  <c r="AQ23" i="5"/>
  <c r="AR23" i="5" s="1"/>
  <c r="AL23" i="5"/>
  <c r="AM23" i="5" s="1"/>
  <c r="AF23" i="5"/>
  <c r="AD23" i="5"/>
  <c r="AA23" i="5"/>
  <c r="AB23" i="5" s="1"/>
  <c r="V23" i="5"/>
  <c r="W23" i="5" s="1"/>
  <c r="R23" i="5"/>
  <c r="M23" i="5"/>
  <c r="N23" i="5" s="1"/>
  <c r="H23" i="5"/>
  <c r="I23" i="5" s="1"/>
  <c r="BL22" i="5"/>
  <c r="BJ22" i="5"/>
  <c r="BG22" i="5"/>
  <c r="BH22" i="5" s="1"/>
  <c r="BB22" i="5"/>
  <c r="BC22" i="5" s="1"/>
  <c r="AV22" i="5"/>
  <c r="AT22" i="5"/>
  <c r="AQ22" i="5"/>
  <c r="AR22" i="5" s="1"/>
  <c r="AL22" i="5"/>
  <c r="AM22" i="5" s="1"/>
  <c r="AF22" i="5"/>
  <c r="AD22" i="5"/>
  <c r="AA22" i="5"/>
  <c r="AB22" i="5" s="1"/>
  <c r="V22" i="5"/>
  <c r="W22" i="5" s="1"/>
  <c r="R22" i="5"/>
  <c r="M22" i="5"/>
  <c r="N22" i="5" s="1"/>
  <c r="H22" i="5"/>
  <c r="I22" i="5" s="1"/>
  <c r="BL21" i="5"/>
  <c r="BJ21" i="5"/>
  <c r="BH21" i="5"/>
  <c r="BG21" i="5"/>
  <c r="BB21" i="5"/>
  <c r="BC21" i="5" s="1"/>
  <c r="AV21" i="5"/>
  <c r="AT21" i="5"/>
  <c r="AR21" i="5"/>
  <c r="AQ21" i="5"/>
  <c r="AL21" i="5"/>
  <c r="AM21" i="5" s="1"/>
  <c r="AF21" i="5"/>
  <c r="AD21" i="5"/>
  <c r="AB21" i="5"/>
  <c r="AA21" i="5"/>
  <c r="V21" i="5"/>
  <c r="W21" i="5" s="1"/>
  <c r="R21" i="5"/>
  <c r="N21" i="5"/>
  <c r="M21" i="5"/>
  <c r="H21" i="5"/>
  <c r="I21" i="5" s="1"/>
  <c r="BL20" i="5"/>
  <c r="BJ20" i="5"/>
  <c r="BG20" i="5"/>
  <c r="BH20" i="5" s="1"/>
  <c r="BB20" i="5"/>
  <c r="BC20" i="5" s="1"/>
  <c r="AV20" i="5"/>
  <c r="AT20" i="5"/>
  <c r="AQ20" i="5"/>
  <c r="AR20" i="5" s="1"/>
  <c r="AL20" i="5"/>
  <c r="AM20" i="5" s="1"/>
  <c r="AF20" i="5"/>
  <c r="AD20" i="5"/>
  <c r="AA20" i="5"/>
  <c r="AB20" i="5" s="1"/>
  <c r="V20" i="5"/>
  <c r="W20" i="5" s="1"/>
  <c r="R20" i="5"/>
  <c r="M20" i="5"/>
  <c r="N20" i="5" s="1"/>
  <c r="H20" i="5"/>
  <c r="I20" i="5" s="1"/>
  <c r="BL19" i="5"/>
  <c r="BJ19" i="5"/>
  <c r="BG19" i="5"/>
  <c r="BH19" i="5" s="1"/>
  <c r="BB19" i="5"/>
  <c r="BC19" i="5" s="1"/>
  <c r="AV19" i="5"/>
  <c r="AT19" i="5"/>
  <c r="AQ19" i="5"/>
  <c r="AR19" i="5" s="1"/>
  <c r="AL19" i="5"/>
  <c r="AM19" i="5" s="1"/>
  <c r="AF19" i="5"/>
  <c r="AD19" i="5"/>
  <c r="AA19" i="5"/>
  <c r="AB19" i="5" s="1"/>
  <c r="V19" i="5"/>
  <c r="W19" i="5" s="1"/>
  <c r="R19" i="5"/>
  <c r="M19" i="5"/>
  <c r="N19" i="5" s="1"/>
  <c r="H19" i="5"/>
  <c r="I19" i="5" s="1"/>
  <c r="BL18" i="5"/>
  <c r="BJ18" i="5"/>
  <c r="BG18" i="5"/>
  <c r="BH18" i="5" s="1"/>
  <c r="BB18" i="5"/>
  <c r="BC18" i="5" s="1"/>
  <c r="AV18" i="5"/>
  <c r="AT18" i="5"/>
  <c r="AQ18" i="5"/>
  <c r="AR18" i="5" s="1"/>
  <c r="AL18" i="5"/>
  <c r="AM18" i="5" s="1"/>
  <c r="AF18" i="5"/>
  <c r="AD18" i="5"/>
  <c r="AA18" i="5"/>
  <c r="AB18" i="5" s="1"/>
  <c r="V18" i="5"/>
  <c r="W18" i="5" s="1"/>
  <c r="R18" i="5"/>
  <c r="M18" i="5"/>
  <c r="N18" i="5" s="1"/>
  <c r="H18" i="5"/>
  <c r="I18" i="5" s="1"/>
  <c r="BL17" i="5"/>
  <c r="BJ17" i="5"/>
  <c r="BH17" i="5"/>
  <c r="BG17" i="5"/>
  <c r="BB17" i="5"/>
  <c r="BC17" i="5" s="1"/>
  <c r="AV17" i="5"/>
  <c r="AT17" i="5"/>
  <c r="AR17" i="5"/>
  <c r="AQ17" i="5"/>
  <c r="AL17" i="5"/>
  <c r="AM17" i="5" s="1"/>
  <c r="AF17" i="5"/>
  <c r="AD17" i="5"/>
  <c r="AB17" i="5"/>
  <c r="AA17" i="5"/>
  <c r="V17" i="5"/>
  <c r="W17" i="5" s="1"/>
  <c r="R17" i="5"/>
  <c r="N17" i="5"/>
  <c r="M17" i="5"/>
  <c r="H17" i="5"/>
  <c r="I17" i="5" s="1"/>
  <c r="BL16" i="5"/>
  <c r="BJ16" i="5"/>
  <c r="BG16" i="5"/>
  <c r="BH16" i="5" s="1"/>
  <c r="BB16" i="5"/>
  <c r="BC16" i="5" s="1"/>
  <c r="AV16" i="5"/>
  <c r="AT16" i="5"/>
  <c r="AQ16" i="5"/>
  <c r="AR16" i="5" s="1"/>
  <c r="AL16" i="5"/>
  <c r="AM16" i="5" s="1"/>
  <c r="AF16" i="5"/>
  <c r="AD16" i="5"/>
  <c r="AA16" i="5"/>
  <c r="AB16" i="5" s="1"/>
  <c r="V16" i="5"/>
  <c r="W16" i="5" s="1"/>
  <c r="R16" i="5"/>
  <c r="M16" i="5"/>
  <c r="N16" i="5" s="1"/>
  <c r="H16" i="5"/>
  <c r="I16" i="5" s="1"/>
  <c r="BL15" i="5"/>
  <c r="BJ15" i="5"/>
  <c r="BG15" i="5"/>
  <c r="BH15" i="5" s="1"/>
  <c r="BB15" i="5"/>
  <c r="BC15" i="5" s="1"/>
  <c r="AV15" i="5"/>
  <c r="AT15" i="5"/>
  <c r="AQ15" i="5"/>
  <c r="AR15" i="5" s="1"/>
  <c r="AL15" i="5"/>
  <c r="AM15" i="5" s="1"/>
  <c r="AF15" i="5"/>
  <c r="AD15" i="5"/>
  <c r="AA15" i="5"/>
  <c r="AB15" i="5" s="1"/>
  <c r="V15" i="5"/>
  <c r="W15" i="5" s="1"/>
  <c r="R15" i="5"/>
  <c r="M15" i="5"/>
  <c r="N15" i="5" s="1"/>
  <c r="H15" i="5"/>
  <c r="I15" i="5" s="1"/>
  <c r="BL14" i="5"/>
  <c r="BJ14" i="5"/>
  <c r="BG14" i="5"/>
  <c r="BH14" i="5" s="1"/>
  <c r="BB14" i="5"/>
  <c r="BC14" i="5" s="1"/>
  <c r="AV14" i="5"/>
  <c r="AT14" i="5"/>
  <c r="AQ14" i="5"/>
  <c r="AR14" i="5" s="1"/>
  <c r="AL14" i="5"/>
  <c r="AM14" i="5" s="1"/>
  <c r="AF14" i="5"/>
  <c r="AD14" i="5"/>
  <c r="AA14" i="5"/>
  <c r="AB14" i="5" s="1"/>
  <c r="V14" i="5"/>
  <c r="W14" i="5" s="1"/>
  <c r="R14" i="5"/>
  <c r="M14" i="5"/>
  <c r="N14" i="5" s="1"/>
  <c r="H14" i="5"/>
  <c r="I14" i="5" s="1"/>
  <c r="BL13" i="5"/>
  <c r="BJ13" i="5"/>
  <c r="BH13" i="5"/>
  <c r="BG13" i="5"/>
  <c r="BC13" i="5"/>
  <c r="BB13" i="5"/>
  <c r="AV13" i="5"/>
  <c r="AT13" i="5"/>
  <c r="AR13" i="5"/>
  <c r="AQ13" i="5"/>
  <c r="AM13" i="5"/>
  <c r="AL13" i="5"/>
  <c r="AF13" i="5"/>
  <c r="AD13" i="5"/>
  <c r="AB13" i="5"/>
  <c r="AA13" i="5"/>
  <c r="W13" i="5"/>
  <c r="V13" i="5"/>
  <c r="R13" i="5"/>
  <c r="N13" i="5"/>
  <c r="M13" i="5"/>
  <c r="I13" i="5"/>
  <c r="H13" i="5"/>
  <c r="BL12" i="5"/>
  <c r="BJ12" i="5"/>
  <c r="BG12" i="5"/>
  <c r="BH12" i="5" s="1"/>
  <c r="BB12" i="5"/>
  <c r="BC12" i="5" s="1"/>
  <c r="AV12" i="5"/>
  <c r="AT12" i="5"/>
  <c r="AQ12" i="5"/>
  <c r="AR12" i="5" s="1"/>
  <c r="AL12" i="5"/>
  <c r="AM12" i="5" s="1"/>
  <c r="AF12" i="5"/>
  <c r="AD12" i="5"/>
  <c r="AA12" i="5"/>
  <c r="AB12" i="5" s="1"/>
  <c r="V12" i="5"/>
  <c r="W12" i="5" s="1"/>
  <c r="R12" i="5"/>
  <c r="M12" i="5"/>
  <c r="N12" i="5" s="1"/>
  <c r="H12" i="5"/>
  <c r="I12" i="5" s="1"/>
  <c r="BL11" i="5"/>
  <c r="BJ11" i="5"/>
  <c r="BH11" i="5"/>
  <c r="BG11" i="5"/>
  <c r="BB11" i="5"/>
  <c r="BC11" i="5" s="1"/>
  <c r="AV11" i="5"/>
  <c r="AT11" i="5"/>
  <c r="AR11" i="5"/>
  <c r="AQ11" i="5"/>
  <c r="AL11" i="5"/>
  <c r="AM11" i="5" s="1"/>
  <c r="AF11" i="5"/>
  <c r="AD11" i="5"/>
  <c r="AB11" i="5"/>
  <c r="AA11" i="5"/>
  <c r="V11" i="5"/>
  <c r="W11" i="5" s="1"/>
  <c r="R11" i="5"/>
  <c r="N11" i="5"/>
  <c r="M11" i="5"/>
  <c r="H11" i="5"/>
  <c r="I11" i="5" s="1"/>
  <c r="BL10" i="5"/>
  <c r="BJ10" i="5"/>
  <c r="BG10" i="5"/>
  <c r="BH10" i="5" s="1"/>
  <c r="BB10" i="5"/>
  <c r="BC10" i="5" s="1"/>
  <c r="AV10" i="5"/>
  <c r="AT10" i="5"/>
  <c r="AQ10" i="5"/>
  <c r="AR10" i="5" s="1"/>
  <c r="AL10" i="5"/>
  <c r="AM10" i="5" s="1"/>
  <c r="AF10" i="5"/>
  <c r="AD10" i="5"/>
  <c r="AA10" i="5"/>
  <c r="AB10" i="5" s="1"/>
  <c r="V10" i="5"/>
  <c r="W10" i="5" s="1"/>
  <c r="R10" i="5"/>
  <c r="M10" i="5"/>
  <c r="N10" i="5" s="1"/>
  <c r="H10" i="5"/>
  <c r="I10" i="5" s="1"/>
  <c r="BL9" i="5"/>
  <c r="BJ9" i="5"/>
  <c r="BG9" i="5"/>
  <c r="BH9" i="5" s="1"/>
  <c r="BB9" i="5"/>
  <c r="BC9" i="5" s="1"/>
  <c r="AV9" i="5"/>
  <c r="AT9" i="5"/>
  <c r="AQ9" i="5"/>
  <c r="AR9" i="5" s="1"/>
  <c r="AL9" i="5"/>
  <c r="AM9" i="5" s="1"/>
  <c r="AF9" i="5"/>
  <c r="AD9" i="5"/>
  <c r="AA9" i="5"/>
  <c r="AB9" i="5" s="1"/>
  <c r="V9" i="5"/>
  <c r="W9" i="5" s="1"/>
  <c r="R9" i="5"/>
  <c r="M9" i="5"/>
  <c r="N9" i="5" s="1"/>
  <c r="H9" i="5"/>
  <c r="I9" i="5" s="1"/>
  <c r="T830" i="4"/>
  <c r="N830" i="4"/>
  <c r="M830" i="4"/>
  <c r="I830" i="4"/>
  <c r="T829" i="4"/>
  <c r="N829" i="4"/>
  <c r="M829" i="4"/>
  <c r="I829" i="4"/>
  <c r="T828" i="4"/>
  <c r="N828" i="4"/>
  <c r="M828" i="4"/>
  <c r="I828" i="4"/>
  <c r="T827" i="4"/>
  <c r="N827" i="4"/>
  <c r="M827" i="4"/>
  <c r="I827" i="4"/>
  <c r="T826" i="4"/>
  <c r="N826" i="4"/>
  <c r="M826" i="4"/>
  <c r="I826" i="4"/>
  <c r="T825" i="4"/>
  <c r="N825" i="4"/>
  <c r="M825" i="4"/>
  <c r="I825" i="4"/>
  <c r="T824" i="4"/>
  <c r="N824" i="4"/>
  <c r="M824" i="4"/>
  <c r="I824" i="4"/>
  <c r="T823" i="4"/>
  <c r="N823" i="4"/>
  <c r="M823" i="4"/>
  <c r="I823" i="4"/>
  <c r="T822" i="4"/>
  <c r="N822" i="4"/>
  <c r="M822" i="4"/>
  <c r="I822" i="4"/>
  <c r="T821" i="4"/>
  <c r="N821" i="4"/>
  <c r="M821" i="4"/>
  <c r="I821" i="4"/>
  <c r="T820" i="4"/>
  <c r="N820" i="4"/>
  <c r="M820" i="4"/>
  <c r="I820" i="4"/>
  <c r="T819" i="4"/>
  <c r="N819" i="4"/>
  <c r="M819" i="4"/>
  <c r="I819" i="4"/>
  <c r="T818" i="4"/>
  <c r="N818" i="4"/>
  <c r="M818" i="4"/>
  <c r="I818" i="4"/>
  <c r="T817" i="4"/>
  <c r="N817" i="4"/>
  <c r="M817" i="4"/>
  <c r="I817" i="4"/>
  <c r="T816" i="4"/>
  <c r="N816" i="4"/>
  <c r="M816" i="4"/>
  <c r="I816" i="4"/>
  <c r="T815" i="4"/>
  <c r="N815" i="4"/>
  <c r="M815" i="4"/>
  <c r="I815" i="4"/>
  <c r="T814" i="4"/>
  <c r="N814" i="4"/>
  <c r="M814" i="4"/>
  <c r="I814" i="4"/>
  <c r="T813" i="4"/>
  <c r="N813" i="4"/>
  <c r="M813" i="4"/>
  <c r="I813" i="4"/>
  <c r="T812" i="4"/>
  <c r="N812" i="4"/>
  <c r="M812" i="4"/>
  <c r="I812" i="4"/>
  <c r="T811" i="4"/>
  <c r="N811" i="4"/>
  <c r="M811" i="4"/>
  <c r="I811" i="4"/>
  <c r="T810" i="4"/>
  <c r="N810" i="4"/>
  <c r="M810" i="4"/>
  <c r="I810" i="4"/>
  <c r="T809" i="4"/>
  <c r="N809" i="4"/>
  <c r="M809" i="4"/>
  <c r="I809" i="4"/>
  <c r="T808" i="4"/>
  <c r="N808" i="4"/>
  <c r="M808" i="4"/>
  <c r="I808" i="4"/>
  <c r="T807" i="4"/>
  <c r="N807" i="4"/>
  <c r="M807" i="4"/>
  <c r="I807" i="4"/>
  <c r="T806" i="4"/>
  <c r="N806" i="4"/>
  <c r="M806" i="4"/>
  <c r="I806" i="4"/>
  <c r="T805" i="4"/>
  <c r="N805" i="4"/>
  <c r="M805" i="4"/>
  <c r="I805" i="4"/>
  <c r="T804" i="4"/>
  <c r="N804" i="4"/>
  <c r="M804" i="4"/>
  <c r="I804" i="4"/>
  <c r="T803" i="4"/>
  <c r="N803" i="4"/>
  <c r="M803" i="4"/>
  <c r="I803" i="4"/>
  <c r="T802" i="4"/>
  <c r="N802" i="4"/>
  <c r="M802" i="4"/>
  <c r="I802" i="4"/>
  <c r="T801" i="4"/>
  <c r="N801" i="4"/>
  <c r="M801" i="4"/>
  <c r="I801" i="4"/>
  <c r="T800" i="4"/>
  <c r="N800" i="4"/>
  <c r="M800" i="4"/>
  <c r="I800" i="4"/>
  <c r="T799" i="4"/>
  <c r="N799" i="4"/>
  <c r="M799" i="4"/>
  <c r="I799" i="4"/>
  <c r="T798" i="4"/>
  <c r="N798" i="4"/>
  <c r="M798" i="4"/>
  <c r="I798" i="4"/>
  <c r="T797" i="4"/>
  <c r="N797" i="4"/>
  <c r="M797" i="4"/>
  <c r="I797" i="4"/>
  <c r="T796" i="4"/>
  <c r="N796" i="4"/>
  <c r="M796" i="4"/>
  <c r="I796" i="4"/>
  <c r="T795" i="4"/>
  <c r="N795" i="4"/>
  <c r="M795" i="4"/>
  <c r="I795" i="4"/>
  <c r="T794" i="4"/>
  <c r="N794" i="4"/>
  <c r="M794" i="4"/>
  <c r="I794" i="4"/>
  <c r="T793" i="4"/>
  <c r="N793" i="4"/>
  <c r="M793" i="4"/>
  <c r="I793" i="4"/>
  <c r="T792" i="4"/>
  <c r="N792" i="4"/>
  <c r="M792" i="4"/>
  <c r="I792" i="4"/>
  <c r="T791" i="4"/>
  <c r="N791" i="4"/>
  <c r="M791" i="4"/>
  <c r="I791" i="4"/>
  <c r="T790" i="4"/>
  <c r="N790" i="4"/>
  <c r="M790" i="4"/>
  <c r="I790" i="4"/>
  <c r="T789" i="4"/>
  <c r="N789" i="4"/>
  <c r="M789" i="4"/>
  <c r="I789" i="4"/>
  <c r="T788" i="4"/>
  <c r="N788" i="4"/>
  <c r="M788" i="4"/>
  <c r="I788" i="4"/>
  <c r="T787" i="4"/>
  <c r="N787" i="4"/>
  <c r="M787" i="4"/>
  <c r="I787" i="4"/>
  <c r="T786" i="4"/>
  <c r="N786" i="4"/>
  <c r="M786" i="4"/>
  <c r="I786" i="4"/>
  <c r="T785" i="4"/>
  <c r="N785" i="4"/>
  <c r="M785" i="4"/>
  <c r="I785" i="4"/>
  <c r="T784" i="4"/>
  <c r="N784" i="4"/>
  <c r="M784" i="4"/>
  <c r="I784" i="4"/>
  <c r="T783" i="4"/>
  <c r="N783" i="4"/>
  <c r="M783" i="4"/>
  <c r="I783" i="4"/>
  <c r="T782" i="4"/>
  <c r="N782" i="4"/>
  <c r="M782" i="4"/>
  <c r="I782" i="4"/>
  <c r="T781" i="4"/>
  <c r="N781" i="4"/>
  <c r="M781" i="4"/>
  <c r="I781" i="4"/>
  <c r="T780" i="4"/>
  <c r="N780" i="4"/>
  <c r="M780" i="4"/>
  <c r="I780" i="4"/>
  <c r="T779" i="4"/>
  <c r="N779" i="4"/>
  <c r="M779" i="4"/>
  <c r="I779" i="4"/>
  <c r="T778" i="4"/>
  <c r="N778" i="4"/>
  <c r="M778" i="4"/>
  <c r="I778" i="4"/>
  <c r="T777" i="4"/>
  <c r="N777" i="4"/>
  <c r="M777" i="4"/>
  <c r="I777" i="4"/>
  <c r="T776" i="4"/>
  <c r="N776" i="4"/>
  <c r="M776" i="4"/>
  <c r="I776" i="4"/>
  <c r="T775" i="4"/>
  <c r="N775" i="4"/>
  <c r="M775" i="4"/>
  <c r="I775" i="4"/>
  <c r="T774" i="4"/>
  <c r="N774" i="4"/>
  <c r="M774" i="4"/>
  <c r="I774" i="4"/>
  <c r="T773" i="4"/>
  <c r="N773" i="4"/>
  <c r="M773" i="4"/>
  <c r="I773" i="4"/>
  <c r="T772" i="4"/>
  <c r="N772" i="4"/>
  <c r="M772" i="4"/>
  <c r="I772" i="4"/>
  <c r="T771" i="4"/>
  <c r="N771" i="4"/>
  <c r="M771" i="4"/>
  <c r="I771" i="4"/>
  <c r="T770" i="4"/>
  <c r="N770" i="4"/>
  <c r="M770" i="4"/>
  <c r="I770" i="4"/>
  <c r="T769" i="4"/>
  <c r="N769" i="4"/>
  <c r="M769" i="4"/>
  <c r="I769" i="4"/>
  <c r="T768" i="4"/>
  <c r="N768" i="4"/>
  <c r="M768" i="4"/>
  <c r="I768" i="4"/>
  <c r="T767" i="4"/>
  <c r="N767" i="4"/>
  <c r="M767" i="4"/>
  <c r="I767" i="4"/>
  <c r="T766" i="4"/>
  <c r="N766" i="4"/>
  <c r="M766" i="4"/>
  <c r="I766" i="4"/>
  <c r="T765" i="4"/>
  <c r="N765" i="4"/>
  <c r="M765" i="4"/>
  <c r="I765" i="4"/>
  <c r="T764" i="4"/>
  <c r="N764" i="4"/>
  <c r="M764" i="4"/>
  <c r="I764" i="4"/>
  <c r="T763" i="4"/>
  <c r="N763" i="4"/>
  <c r="M763" i="4"/>
  <c r="I763" i="4"/>
  <c r="T762" i="4"/>
  <c r="N762" i="4"/>
  <c r="M762" i="4"/>
  <c r="I762" i="4"/>
  <c r="T761" i="4"/>
  <c r="N761" i="4"/>
  <c r="M761" i="4"/>
  <c r="I761" i="4"/>
  <c r="T760" i="4"/>
  <c r="N760" i="4"/>
  <c r="M760" i="4"/>
  <c r="I760" i="4"/>
  <c r="T759" i="4"/>
  <c r="N759" i="4"/>
  <c r="M759" i="4"/>
  <c r="I759" i="4"/>
  <c r="T758" i="4"/>
  <c r="N758" i="4"/>
  <c r="M758" i="4"/>
  <c r="I758" i="4"/>
  <c r="T757" i="4"/>
  <c r="N757" i="4"/>
  <c r="M757" i="4"/>
  <c r="I757" i="4"/>
  <c r="T756" i="4"/>
  <c r="N756" i="4"/>
  <c r="M756" i="4"/>
  <c r="I756" i="4"/>
  <c r="T755" i="4"/>
  <c r="N755" i="4"/>
  <c r="M755" i="4"/>
  <c r="I755" i="4"/>
  <c r="T754" i="4"/>
  <c r="N754" i="4"/>
  <c r="M754" i="4"/>
  <c r="I754" i="4"/>
  <c r="T753" i="4"/>
  <c r="N753" i="4"/>
  <c r="M753" i="4"/>
  <c r="I753" i="4"/>
  <c r="T752" i="4"/>
  <c r="N752" i="4"/>
  <c r="M752" i="4"/>
  <c r="I752" i="4"/>
  <c r="T751" i="4"/>
  <c r="N751" i="4"/>
  <c r="M751" i="4"/>
  <c r="I751" i="4"/>
  <c r="T750" i="4"/>
  <c r="N750" i="4"/>
  <c r="M750" i="4"/>
  <c r="I750" i="4"/>
  <c r="T749" i="4"/>
  <c r="N749" i="4"/>
  <c r="M749" i="4"/>
  <c r="I749" i="4"/>
  <c r="T748" i="4"/>
  <c r="N748" i="4"/>
  <c r="M748" i="4"/>
  <c r="I748" i="4"/>
  <c r="T747" i="4"/>
  <c r="N747" i="4"/>
  <c r="M747" i="4"/>
  <c r="I747" i="4"/>
  <c r="T746" i="4"/>
  <c r="N746" i="4"/>
  <c r="M746" i="4"/>
  <c r="I746" i="4"/>
  <c r="T745" i="4"/>
  <c r="N745" i="4"/>
  <c r="M745" i="4"/>
  <c r="I745" i="4"/>
  <c r="T744" i="4"/>
  <c r="N744" i="4"/>
  <c r="M744" i="4"/>
  <c r="I744" i="4"/>
  <c r="T743" i="4"/>
  <c r="N743" i="4"/>
  <c r="M743" i="4"/>
  <c r="I743" i="4"/>
  <c r="T742" i="4"/>
  <c r="N742" i="4"/>
  <c r="M742" i="4"/>
  <c r="I742" i="4"/>
  <c r="T741" i="4"/>
  <c r="N741" i="4"/>
  <c r="M741" i="4"/>
  <c r="I741" i="4"/>
  <c r="T740" i="4"/>
  <c r="N740" i="4"/>
  <c r="M740" i="4"/>
  <c r="I740" i="4"/>
  <c r="T739" i="4"/>
  <c r="N739" i="4"/>
  <c r="M739" i="4"/>
  <c r="I739" i="4"/>
  <c r="T738" i="4"/>
  <c r="N738" i="4"/>
  <c r="M738" i="4"/>
  <c r="I738" i="4"/>
  <c r="T737" i="4"/>
  <c r="N737" i="4"/>
  <c r="M737" i="4"/>
  <c r="I737" i="4"/>
  <c r="T736" i="4"/>
  <c r="N736" i="4"/>
  <c r="M736" i="4"/>
  <c r="I736" i="4"/>
  <c r="T735" i="4"/>
  <c r="N735" i="4"/>
  <c r="M735" i="4"/>
  <c r="I735" i="4"/>
  <c r="T734" i="4"/>
  <c r="N734" i="4"/>
  <c r="M734" i="4"/>
  <c r="I734" i="4"/>
  <c r="T733" i="4"/>
  <c r="N733" i="4"/>
  <c r="M733" i="4"/>
  <c r="I733" i="4"/>
  <c r="T732" i="4"/>
  <c r="N732" i="4"/>
  <c r="M732" i="4"/>
  <c r="I732" i="4"/>
  <c r="T731" i="4"/>
  <c r="N731" i="4"/>
  <c r="M731" i="4"/>
  <c r="I731" i="4"/>
  <c r="T730" i="4"/>
  <c r="N730" i="4"/>
  <c r="M730" i="4"/>
  <c r="I730" i="4"/>
  <c r="T729" i="4"/>
  <c r="N729" i="4"/>
  <c r="M729" i="4"/>
  <c r="I729" i="4"/>
  <c r="T728" i="4"/>
  <c r="N728" i="4"/>
  <c r="M728" i="4"/>
  <c r="I728" i="4"/>
  <c r="T727" i="4"/>
  <c r="N727" i="4"/>
  <c r="M727" i="4"/>
  <c r="I727" i="4"/>
  <c r="T726" i="4"/>
  <c r="N726" i="4"/>
  <c r="M726" i="4"/>
  <c r="I726" i="4"/>
  <c r="T725" i="4"/>
  <c r="N725" i="4"/>
  <c r="M725" i="4"/>
  <c r="I725" i="4"/>
  <c r="T724" i="4"/>
  <c r="N724" i="4"/>
  <c r="M724" i="4"/>
  <c r="I724" i="4"/>
  <c r="T723" i="4"/>
  <c r="N723" i="4"/>
  <c r="M723" i="4"/>
  <c r="I723" i="4"/>
  <c r="T722" i="4"/>
  <c r="N722" i="4"/>
  <c r="M722" i="4"/>
  <c r="I722" i="4"/>
  <c r="T721" i="4"/>
  <c r="N721" i="4"/>
  <c r="M721" i="4"/>
  <c r="I721" i="4"/>
  <c r="T720" i="4"/>
  <c r="N720" i="4"/>
  <c r="M720" i="4"/>
  <c r="I720" i="4"/>
  <c r="T718" i="4"/>
  <c r="N718" i="4"/>
  <c r="M718" i="4"/>
  <c r="I718" i="4"/>
  <c r="T717" i="4"/>
  <c r="N717" i="4"/>
  <c r="M717" i="4"/>
  <c r="I717" i="4"/>
  <c r="T716" i="4"/>
  <c r="N716" i="4"/>
  <c r="M716" i="4"/>
  <c r="I716" i="4"/>
  <c r="T715" i="4"/>
  <c r="N715" i="4"/>
  <c r="M715" i="4"/>
  <c r="I715" i="4"/>
  <c r="T714" i="4"/>
  <c r="N714" i="4"/>
  <c r="M714" i="4"/>
  <c r="I714" i="4"/>
  <c r="T713" i="4"/>
  <c r="N713" i="4"/>
  <c r="M713" i="4"/>
  <c r="I713" i="4"/>
  <c r="T712" i="4"/>
  <c r="N712" i="4"/>
  <c r="M712" i="4"/>
  <c r="I712" i="4"/>
  <c r="T711" i="4"/>
  <c r="N711" i="4"/>
  <c r="M711" i="4"/>
  <c r="I711" i="4"/>
  <c r="T710" i="4"/>
  <c r="N710" i="4"/>
  <c r="M710" i="4"/>
  <c r="I710" i="4"/>
  <c r="T709" i="4"/>
  <c r="N709" i="4"/>
  <c r="M709" i="4"/>
  <c r="I709" i="4"/>
  <c r="T708" i="4"/>
  <c r="N708" i="4"/>
  <c r="M708" i="4"/>
  <c r="I708" i="4"/>
  <c r="T707" i="4"/>
  <c r="N707" i="4"/>
  <c r="M707" i="4"/>
  <c r="I707" i="4"/>
  <c r="T706" i="4"/>
  <c r="N706" i="4"/>
  <c r="M706" i="4"/>
  <c r="I706" i="4"/>
  <c r="T705" i="4"/>
  <c r="N705" i="4"/>
  <c r="M705" i="4"/>
  <c r="I705" i="4"/>
  <c r="T704" i="4"/>
  <c r="N704" i="4"/>
  <c r="M704" i="4"/>
  <c r="I704" i="4"/>
  <c r="T703" i="4"/>
  <c r="N703" i="4"/>
  <c r="M703" i="4"/>
  <c r="I703" i="4"/>
  <c r="T702" i="4"/>
  <c r="N702" i="4"/>
  <c r="M702" i="4"/>
  <c r="I702" i="4"/>
  <c r="T701" i="4"/>
  <c r="N701" i="4"/>
  <c r="M701" i="4"/>
  <c r="I701" i="4"/>
  <c r="T700" i="4"/>
  <c r="N700" i="4"/>
  <c r="M700" i="4"/>
  <c r="I700" i="4"/>
  <c r="T699" i="4"/>
  <c r="N699" i="4"/>
  <c r="M699" i="4"/>
  <c r="I699" i="4"/>
  <c r="T698" i="4"/>
  <c r="N698" i="4"/>
  <c r="M698" i="4"/>
  <c r="I698" i="4"/>
  <c r="T697" i="4"/>
  <c r="N697" i="4"/>
  <c r="M697" i="4"/>
  <c r="I697" i="4"/>
  <c r="T696" i="4"/>
  <c r="N696" i="4"/>
  <c r="M696" i="4"/>
  <c r="I696" i="4"/>
  <c r="T695" i="4"/>
  <c r="N695" i="4"/>
  <c r="M695" i="4"/>
  <c r="I695" i="4"/>
  <c r="T694" i="4"/>
  <c r="N694" i="4"/>
  <c r="M694" i="4"/>
  <c r="I694" i="4"/>
  <c r="T693" i="4"/>
  <c r="N693" i="4"/>
  <c r="M693" i="4"/>
  <c r="I693" i="4"/>
  <c r="T692" i="4"/>
  <c r="N692" i="4"/>
  <c r="M692" i="4"/>
  <c r="I692" i="4"/>
  <c r="T691" i="4"/>
  <c r="N691" i="4"/>
  <c r="M691" i="4"/>
  <c r="I691" i="4"/>
  <c r="T690" i="4"/>
  <c r="N690" i="4"/>
  <c r="M690" i="4"/>
  <c r="I690" i="4"/>
  <c r="T689" i="4"/>
  <c r="N689" i="4"/>
  <c r="M689" i="4"/>
  <c r="I689" i="4"/>
  <c r="T688" i="4"/>
  <c r="N688" i="4"/>
  <c r="M688" i="4"/>
  <c r="I688" i="4"/>
  <c r="T687" i="4"/>
  <c r="N687" i="4"/>
  <c r="M687" i="4"/>
  <c r="I687" i="4"/>
  <c r="T686" i="4"/>
  <c r="N686" i="4"/>
  <c r="M686" i="4"/>
  <c r="I686" i="4"/>
  <c r="T685" i="4"/>
  <c r="N685" i="4"/>
  <c r="M685" i="4"/>
  <c r="I685" i="4"/>
  <c r="T684" i="4"/>
  <c r="N684" i="4"/>
  <c r="M684" i="4"/>
  <c r="I684" i="4"/>
  <c r="T683" i="4"/>
  <c r="N683" i="4"/>
  <c r="M683" i="4"/>
  <c r="I683" i="4"/>
  <c r="T682" i="4"/>
  <c r="N682" i="4"/>
  <c r="M682" i="4"/>
  <c r="I682" i="4"/>
  <c r="T681" i="4"/>
  <c r="N681" i="4"/>
  <c r="M681" i="4"/>
  <c r="I681" i="4"/>
  <c r="T680" i="4"/>
  <c r="N680" i="4"/>
  <c r="M680" i="4"/>
  <c r="I680" i="4"/>
  <c r="T679" i="4"/>
  <c r="N679" i="4"/>
  <c r="M679" i="4"/>
  <c r="I679" i="4"/>
  <c r="T678" i="4"/>
  <c r="N678" i="4"/>
  <c r="M678" i="4"/>
  <c r="I678" i="4"/>
  <c r="T677" i="4"/>
  <c r="N677" i="4"/>
  <c r="M677" i="4"/>
  <c r="I677" i="4"/>
  <c r="T676" i="4"/>
  <c r="N676" i="4"/>
  <c r="M676" i="4"/>
  <c r="I676" i="4"/>
  <c r="T675" i="4"/>
  <c r="N675" i="4"/>
  <c r="M675" i="4"/>
  <c r="I675" i="4"/>
  <c r="T674" i="4"/>
  <c r="N674" i="4"/>
  <c r="M674" i="4"/>
  <c r="I674" i="4"/>
  <c r="T673" i="4"/>
  <c r="N673" i="4"/>
  <c r="M673" i="4"/>
  <c r="I673" i="4"/>
  <c r="T672" i="4"/>
  <c r="N672" i="4"/>
  <c r="M672" i="4"/>
  <c r="I672" i="4"/>
  <c r="T671" i="4"/>
  <c r="N671" i="4"/>
  <c r="M671" i="4"/>
  <c r="I671" i="4"/>
  <c r="T670" i="4"/>
  <c r="N670" i="4"/>
  <c r="M670" i="4"/>
  <c r="I670" i="4"/>
  <c r="T669" i="4"/>
  <c r="N669" i="4"/>
  <c r="M669" i="4"/>
  <c r="I669" i="4"/>
  <c r="T668" i="4"/>
  <c r="N668" i="4"/>
  <c r="M668" i="4"/>
  <c r="I668" i="4"/>
  <c r="T667" i="4"/>
  <c r="N667" i="4"/>
  <c r="M667" i="4"/>
  <c r="I667" i="4"/>
  <c r="T666" i="4"/>
  <c r="N666" i="4"/>
  <c r="M666" i="4"/>
  <c r="I666" i="4"/>
  <c r="T665" i="4"/>
  <c r="N665" i="4"/>
  <c r="M665" i="4"/>
  <c r="I665" i="4"/>
  <c r="T664" i="4"/>
  <c r="N664" i="4"/>
  <c r="M664" i="4"/>
  <c r="I664" i="4"/>
  <c r="T663" i="4"/>
  <c r="N663" i="4"/>
  <c r="M663" i="4"/>
  <c r="I663" i="4"/>
  <c r="T662" i="4"/>
  <c r="N662" i="4"/>
  <c r="M662" i="4"/>
  <c r="I662" i="4"/>
  <c r="T661" i="4"/>
  <c r="N661" i="4"/>
  <c r="M661" i="4"/>
  <c r="I661" i="4"/>
  <c r="T660" i="4"/>
  <c r="N660" i="4"/>
  <c r="M660" i="4"/>
  <c r="I660" i="4"/>
  <c r="T659" i="4"/>
  <c r="N659" i="4"/>
  <c r="M659" i="4"/>
  <c r="I659" i="4"/>
  <c r="T658" i="4"/>
  <c r="N658" i="4"/>
  <c r="M658" i="4"/>
  <c r="I658" i="4"/>
  <c r="T657" i="4"/>
  <c r="N657" i="4"/>
  <c r="M657" i="4"/>
  <c r="I657" i="4"/>
  <c r="T656" i="4"/>
  <c r="N656" i="4"/>
  <c r="M656" i="4"/>
  <c r="I656" i="4"/>
  <c r="T655" i="4"/>
  <c r="N655" i="4"/>
  <c r="M655" i="4"/>
  <c r="I655" i="4"/>
  <c r="T654" i="4"/>
  <c r="N654" i="4"/>
  <c r="M654" i="4"/>
  <c r="I654" i="4"/>
  <c r="T653" i="4"/>
  <c r="N653" i="4"/>
  <c r="M653" i="4"/>
  <c r="I653" i="4"/>
  <c r="T652" i="4"/>
  <c r="N652" i="4"/>
  <c r="M652" i="4"/>
  <c r="I652" i="4"/>
  <c r="T651" i="4"/>
  <c r="N651" i="4"/>
  <c r="M651" i="4"/>
  <c r="I651" i="4"/>
  <c r="T650" i="4"/>
  <c r="N650" i="4"/>
  <c r="M650" i="4"/>
  <c r="I650" i="4"/>
  <c r="T649" i="4"/>
  <c r="N649" i="4"/>
  <c r="M649" i="4"/>
  <c r="I649" i="4"/>
  <c r="T648" i="4"/>
  <c r="N648" i="4"/>
  <c r="M648" i="4"/>
  <c r="I648" i="4"/>
  <c r="T647" i="4"/>
  <c r="N647" i="4"/>
  <c r="M647" i="4"/>
  <c r="I647" i="4"/>
  <c r="T646" i="4"/>
  <c r="N646" i="4"/>
  <c r="M646" i="4"/>
  <c r="I646" i="4"/>
  <c r="T645" i="4"/>
  <c r="N645" i="4"/>
  <c r="M645" i="4"/>
  <c r="I645" i="4"/>
  <c r="T644" i="4"/>
  <c r="N644" i="4"/>
  <c r="M644" i="4"/>
  <c r="I644" i="4"/>
  <c r="T643" i="4"/>
  <c r="N643" i="4"/>
  <c r="M643" i="4"/>
  <c r="I643" i="4"/>
  <c r="T642" i="4"/>
  <c r="N642" i="4"/>
  <c r="M642" i="4"/>
  <c r="I642" i="4"/>
  <c r="T641" i="4"/>
  <c r="N641" i="4"/>
  <c r="M641" i="4"/>
  <c r="I641" i="4"/>
  <c r="T640" i="4"/>
  <c r="N640" i="4"/>
  <c r="M640" i="4"/>
  <c r="I640" i="4"/>
  <c r="T639" i="4"/>
  <c r="N639" i="4"/>
  <c r="M639" i="4"/>
  <c r="I639" i="4"/>
  <c r="T638" i="4"/>
  <c r="N638" i="4"/>
  <c r="M638" i="4"/>
  <c r="I638" i="4"/>
  <c r="T637" i="4"/>
  <c r="N637" i="4"/>
  <c r="M637" i="4"/>
  <c r="I637" i="4"/>
  <c r="T636" i="4"/>
  <c r="N636" i="4"/>
  <c r="M636" i="4"/>
  <c r="I636" i="4"/>
  <c r="T635" i="4"/>
  <c r="N635" i="4"/>
  <c r="M635" i="4"/>
  <c r="I635" i="4"/>
  <c r="T634" i="4"/>
  <c r="N634" i="4"/>
  <c r="M634" i="4"/>
  <c r="I634" i="4"/>
  <c r="T633" i="4"/>
  <c r="N633" i="4"/>
  <c r="M633" i="4"/>
  <c r="I633" i="4"/>
  <c r="T632" i="4"/>
  <c r="N632" i="4"/>
  <c r="M632" i="4"/>
  <c r="I632" i="4"/>
  <c r="T631" i="4"/>
  <c r="N631" i="4"/>
  <c r="M631" i="4"/>
  <c r="I631" i="4"/>
  <c r="T630" i="4"/>
  <c r="N630" i="4"/>
  <c r="M630" i="4"/>
  <c r="I630" i="4"/>
  <c r="T629" i="4"/>
  <c r="N629" i="4"/>
  <c r="M629" i="4"/>
  <c r="I629" i="4"/>
  <c r="T628" i="4"/>
  <c r="N628" i="4"/>
  <c r="M628" i="4"/>
  <c r="I628" i="4"/>
  <c r="T627" i="4"/>
  <c r="N627" i="4"/>
  <c r="M627" i="4"/>
  <c r="I627" i="4"/>
  <c r="T626" i="4"/>
  <c r="N626" i="4"/>
  <c r="M626" i="4"/>
  <c r="I626" i="4"/>
  <c r="T625" i="4"/>
  <c r="N625" i="4"/>
  <c r="M625" i="4"/>
  <c r="I625" i="4"/>
  <c r="T624" i="4"/>
  <c r="N624" i="4"/>
  <c r="M624" i="4"/>
  <c r="I624" i="4"/>
  <c r="T623" i="4"/>
  <c r="N623" i="4"/>
  <c r="M623" i="4"/>
  <c r="I623" i="4"/>
  <c r="T622" i="4"/>
  <c r="N622" i="4"/>
  <c r="M622" i="4"/>
  <c r="I622" i="4"/>
  <c r="T621" i="4"/>
  <c r="N621" i="4"/>
  <c r="M621" i="4"/>
  <c r="I621" i="4"/>
  <c r="T620" i="4"/>
  <c r="N620" i="4"/>
  <c r="M620" i="4"/>
  <c r="I620" i="4"/>
  <c r="T619" i="4"/>
  <c r="N619" i="4"/>
  <c r="M619" i="4"/>
  <c r="I619" i="4"/>
  <c r="T618" i="4"/>
  <c r="N618" i="4"/>
  <c r="M618" i="4"/>
  <c r="I618" i="4"/>
  <c r="T617" i="4"/>
  <c r="N617" i="4"/>
  <c r="M617" i="4"/>
  <c r="I617" i="4"/>
  <c r="T616" i="4"/>
  <c r="N616" i="4"/>
  <c r="M616" i="4"/>
  <c r="I616" i="4"/>
  <c r="T615" i="4"/>
  <c r="N615" i="4"/>
  <c r="M615" i="4"/>
  <c r="I615" i="4"/>
  <c r="T614" i="4"/>
  <c r="N614" i="4"/>
  <c r="M614" i="4"/>
  <c r="I614" i="4"/>
  <c r="T613" i="4"/>
  <c r="N613" i="4"/>
  <c r="M613" i="4"/>
  <c r="I613" i="4"/>
  <c r="T612" i="4"/>
  <c r="N612" i="4"/>
  <c r="M612" i="4"/>
  <c r="I612" i="4"/>
  <c r="T611" i="4"/>
  <c r="N611" i="4"/>
  <c r="M611" i="4"/>
  <c r="I611" i="4"/>
  <c r="T610" i="4"/>
  <c r="N610" i="4"/>
  <c r="M610" i="4"/>
  <c r="I610" i="4"/>
  <c r="T609" i="4"/>
  <c r="N609" i="4"/>
  <c r="M609" i="4"/>
  <c r="I609" i="4"/>
  <c r="T608" i="4"/>
  <c r="N608" i="4"/>
  <c r="M608" i="4"/>
  <c r="I608" i="4"/>
  <c r="T607" i="4"/>
  <c r="N607" i="4"/>
  <c r="M607" i="4"/>
  <c r="I607" i="4"/>
  <c r="T606" i="4"/>
  <c r="N606" i="4"/>
  <c r="M606" i="4"/>
  <c r="I606" i="4"/>
  <c r="T605" i="4"/>
  <c r="N605" i="4"/>
  <c r="M605" i="4"/>
  <c r="I605" i="4"/>
  <c r="T604" i="4"/>
  <c r="N604" i="4"/>
  <c r="M604" i="4"/>
  <c r="I604" i="4"/>
  <c r="T603" i="4"/>
  <c r="N603" i="4"/>
  <c r="M603" i="4"/>
  <c r="I603" i="4"/>
  <c r="T602" i="4"/>
  <c r="N602" i="4"/>
  <c r="M602" i="4"/>
  <c r="I602" i="4"/>
  <c r="T601" i="4"/>
  <c r="N601" i="4"/>
  <c r="M601" i="4"/>
  <c r="I601" i="4"/>
  <c r="T600" i="4"/>
  <c r="N600" i="4"/>
  <c r="M600" i="4"/>
  <c r="I600" i="4"/>
  <c r="T599" i="4"/>
  <c r="N599" i="4"/>
  <c r="M599" i="4"/>
  <c r="I599" i="4"/>
  <c r="T598" i="4"/>
  <c r="N598" i="4"/>
  <c r="M598" i="4"/>
  <c r="I598" i="4"/>
  <c r="T597" i="4"/>
  <c r="N597" i="4"/>
  <c r="M597" i="4"/>
  <c r="I597" i="4"/>
  <c r="T596" i="4"/>
  <c r="N596" i="4"/>
  <c r="M596" i="4"/>
  <c r="I596" i="4"/>
  <c r="T595" i="4"/>
  <c r="N595" i="4"/>
  <c r="M595" i="4"/>
  <c r="I595" i="4"/>
  <c r="T594" i="4"/>
  <c r="N594" i="4"/>
  <c r="M594" i="4"/>
  <c r="I594" i="4"/>
  <c r="T593" i="4"/>
  <c r="N593" i="4"/>
  <c r="M593" i="4"/>
  <c r="I593" i="4"/>
  <c r="T592" i="4"/>
  <c r="N592" i="4"/>
  <c r="M592" i="4"/>
  <c r="I592" i="4"/>
  <c r="T591" i="4"/>
  <c r="N591" i="4"/>
  <c r="M591" i="4"/>
  <c r="I591" i="4"/>
  <c r="T590" i="4"/>
  <c r="N590" i="4"/>
  <c r="M590" i="4"/>
  <c r="I590" i="4"/>
  <c r="T589" i="4"/>
  <c r="N589" i="4"/>
  <c r="M589" i="4"/>
  <c r="I589" i="4"/>
  <c r="T588" i="4"/>
  <c r="N588" i="4"/>
  <c r="M588" i="4"/>
  <c r="I588" i="4"/>
  <c r="T587" i="4"/>
  <c r="N587" i="4"/>
  <c r="M587" i="4"/>
  <c r="I587" i="4"/>
  <c r="T586" i="4"/>
  <c r="N586" i="4"/>
  <c r="M586" i="4"/>
  <c r="I586" i="4"/>
  <c r="T585" i="4"/>
  <c r="N585" i="4"/>
  <c r="M585" i="4"/>
  <c r="I585" i="4"/>
  <c r="T584" i="4"/>
  <c r="N584" i="4"/>
  <c r="M584" i="4"/>
  <c r="I584" i="4"/>
  <c r="T583" i="4"/>
  <c r="N583" i="4"/>
  <c r="M583" i="4"/>
  <c r="I583" i="4"/>
  <c r="T582" i="4"/>
  <c r="N582" i="4"/>
  <c r="M582" i="4"/>
  <c r="I582" i="4"/>
  <c r="T581" i="4"/>
  <c r="N581" i="4"/>
  <c r="M581" i="4"/>
  <c r="I581" i="4"/>
  <c r="T580" i="4"/>
  <c r="N580" i="4"/>
  <c r="M580" i="4"/>
  <c r="I580" i="4"/>
  <c r="T579" i="4"/>
  <c r="N579" i="4"/>
  <c r="M579" i="4"/>
  <c r="I579" i="4"/>
  <c r="T578" i="4"/>
  <c r="N578" i="4"/>
  <c r="M578" i="4"/>
  <c r="I578" i="4"/>
  <c r="T577" i="4"/>
  <c r="N577" i="4"/>
  <c r="M577" i="4"/>
  <c r="I577" i="4"/>
  <c r="T576" i="4"/>
  <c r="N576" i="4"/>
  <c r="M576" i="4"/>
  <c r="I576" i="4"/>
  <c r="T575" i="4"/>
  <c r="N575" i="4"/>
  <c r="M575" i="4"/>
  <c r="I575" i="4"/>
  <c r="T574" i="4"/>
  <c r="N574" i="4"/>
  <c r="M574" i="4"/>
  <c r="I574" i="4"/>
  <c r="T573" i="4"/>
  <c r="N573" i="4"/>
  <c r="M573" i="4"/>
  <c r="I573" i="4"/>
  <c r="T572" i="4"/>
  <c r="N572" i="4"/>
  <c r="M572" i="4"/>
  <c r="I572" i="4"/>
  <c r="T571" i="4"/>
  <c r="N571" i="4"/>
  <c r="M571" i="4"/>
  <c r="I571" i="4"/>
  <c r="T570" i="4"/>
  <c r="N570" i="4"/>
  <c r="M570" i="4"/>
  <c r="I570" i="4"/>
  <c r="T569" i="4"/>
  <c r="N569" i="4"/>
  <c r="M569" i="4"/>
  <c r="I569" i="4"/>
  <c r="T568" i="4"/>
  <c r="N568" i="4"/>
  <c r="M568" i="4"/>
  <c r="I568" i="4"/>
  <c r="T567" i="4"/>
  <c r="N567" i="4"/>
  <c r="M567" i="4"/>
  <c r="I567" i="4"/>
  <c r="T566" i="4"/>
  <c r="N566" i="4"/>
  <c r="M566" i="4"/>
  <c r="I566" i="4"/>
  <c r="T565" i="4"/>
  <c r="N565" i="4"/>
  <c r="M565" i="4"/>
  <c r="I565" i="4"/>
  <c r="T564" i="4"/>
  <c r="N564" i="4"/>
  <c r="M564" i="4"/>
  <c r="I564" i="4"/>
  <c r="T563" i="4"/>
  <c r="N563" i="4"/>
  <c r="M563" i="4"/>
  <c r="I563" i="4"/>
  <c r="T562" i="4"/>
  <c r="N562" i="4"/>
  <c r="M562" i="4"/>
  <c r="I562" i="4"/>
  <c r="T561" i="4"/>
  <c r="N561" i="4"/>
  <c r="M561" i="4"/>
  <c r="I561" i="4"/>
  <c r="T560" i="4"/>
  <c r="N560" i="4"/>
  <c r="M560" i="4"/>
  <c r="I560" i="4"/>
  <c r="T559" i="4"/>
  <c r="N559" i="4"/>
  <c r="M559" i="4"/>
  <c r="I559" i="4"/>
  <c r="T558" i="4"/>
  <c r="N558" i="4"/>
  <c r="M558" i="4"/>
  <c r="I558" i="4"/>
  <c r="T557" i="4"/>
  <c r="N557" i="4"/>
  <c r="M557" i="4"/>
  <c r="I557" i="4"/>
  <c r="T556" i="4"/>
  <c r="N556" i="4"/>
  <c r="M556" i="4"/>
  <c r="I556" i="4"/>
  <c r="T555" i="4"/>
  <c r="N555" i="4"/>
  <c r="M555" i="4"/>
  <c r="I555" i="4"/>
  <c r="T554" i="4"/>
  <c r="N554" i="4"/>
  <c r="M554" i="4"/>
  <c r="I554" i="4"/>
  <c r="T553" i="4"/>
  <c r="N553" i="4"/>
  <c r="M553" i="4"/>
  <c r="I553" i="4"/>
  <c r="T552" i="4"/>
  <c r="N552" i="4"/>
  <c r="M552" i="4"/>
  <c r="I552" i="4"/>
  <c r="T551" i="4"/>
  <c r="N551" i="4"/>
  <c r="M551" i="4"/>
  <c r="I551" i="4"/>
  <c r="T550" i="4"/>
  <c r="N550" i="4"/>
  <c r="M550" i="4"/>
  <c r="I550" i="4"/>
  <c r="T549" i="4"/>
  <c r="N549" i="4"/>
  <c r="M549" i="4"/>
  <c r="I549" i="4"/>
  <c r="T548" i="4"/>
  <c r="N548" i="4"/>
  <c r="M548" i="4"/>
  <c r="I548" i="4"/>
  <c r="T547" i="4"/>
  <c r="N547" i="4"/>
  <c r="M547" i="4"/>
  <c r="I547" i="4"/>
  <c r="T546" i="4"/>
  <c r="N546" i="4"/>
  <c r="M546" i="4"/>
  <c r="I546" i="4"/>
  <c r="T545" i="4"/>
  <c r="N545" i="4"/>
  <c r="M545" i="4"/>
  <c r="I545" i="4"/>
  <c r="T544" i="4"/>
  <c r="N544" i="4"/>
  <c r="M544" i="4"/>
  <c r="I544" i="4"/>
  <c r="T543" i="4"/>
  <c r="N543" i="4"/>
  <c r="M543" i="4"/>
  <c r="I543" i="4"/>
  <c r="T542" i="4"/>
  <c r="N542" i="4"/>
  <c r="M542" i="4"/>
  <c r="I542" i="4"/>
  <c r="T541" i="4"/>
  <c r="N541" i="4"/>
  <c r="M541" i="4"/>
  <c r="I541" i="4"/>
  <c r="T540" i="4"/>
  <c r="N540" i="4"/>
  <c r="M540" i="4"/>
  <c r="I540" i="4"/>
  <c r="T539" i="4"/>
  <c r="N539" i="4"/>
  <c r="M539" i="4"/>
  <c r="I539" i="4"/>
  <c r="T538" i="4"/>
  <c r="N538" i="4"/>
  <c r="M538" i="4"/>
  <c r="I538" i="4"/>
  <c r="T537" i="4"/>
  <c r="N537" i="4"/>
  <c r="M537" i="4"/>
  <c r="I537" i="4"/>
  <c r="T536" i="4"/>
  <c r="N536" i="4"/>
  <c r="M536" i="4"/>
  <c r="I536" i="4"/>
  <c r="T535" i="4"/>
  <c r="N535" i="4"/>
  <c r="M535" i="4"/>
  <c r="I535" i="4"/>
  <c r="T534" i="4"/>
  <c r="N534" i="4"/>
  <c r="M534" i="4"/>
  <c r="I534" i="4"/>
  <c r="T533" i="4"/>
  <c r="N533" i="4"/>
  <c r="M533" i="4"/>
  <c r="I533" i="4"/>
  <c r="T532" i="4"/>
  <c r="N532" i="4"/>
  <c r="M532" i="4"/>
  <c r="I532" i="4"/>
  <c r="T531" i="4"/>
  <c r="N531" i="4"/>
  <c r="M531" i="4"/>
  <c r="I531" i="4"/>
  <c r="T528" i="4"/>
  <c r="N528" i="4"/>
  <c r="M528" i="4"/>
  <c r="I528" i="4"/>
  <c r="T527" i="4"/>
  <c r="N527" i="4"/>
  <c r="M527" i="4"/>
  <c r="I527" i="4"/>
  <c r="T526" i="4"/>
  <c r="N526" i="4"/>
  <c r="M526" i="4"/>
  <c r="I526" i="4"/>
  <c r="T525" i="4"/>
  <c r="N525" i="4"/>
  <c r="M525" i="4"/>
  <c r="I525" i="4"/>
  <c r="T524" i="4"/>
  <c r="N524" i="4"/>
  <c r="M524" i="4"/>
  <c r="I524" i="4"/>
  <c r="T523" i="4"/>
  <c r="N523" i="4"/>
  <c r="M523" i="4"/>
  <c r="I523" i="4"/>
  <c r="T522" i="4"/>
  <c r="N522" i="4"/>
  <c r="M522" i="4"/>
  <c r="I522" i="4"/>
  <c r="T521" i="4"/>
  <c r="N521" i="4"/>
  <c r="M521" i="4"/>
  <c r="I521" i="4"/>
  <c r="T520" i="4"/>
  <c r="N520" i="4"/>
  <c r="M520" i="4"/>
  <c r="I520" i="4"/>
  <c r="T519" i="4"/>
  <c r="N519" i="4"/>
  <c r="M519" i="4"/>
  <c r="I519" i="4"/>
  <c r="T518" i="4"/>
  <c r="N518" i="4"/>
  <c r="M518" i="4"/>
  <c r="I518" i="4"/>
  <c r="T517" i="4"/>
  <c r="N517" i="4"/>
  <c r="M517" i="4"/>
  <c r="I517" i="4"/>
  <c r="T516" i="4"/>
  <c r="N516" i="4"/>
  <c r="M516" i="4"/>
  <c r="I516" i="4"/>
  <c r="T515" i="4"/>
  <c r="N515" i="4"/>
  <c r="M515" i="4"/>
  <c r="I515" i="4"/>
  <c r="T514" i="4"/>
  <c r="N514" i="4"/>
  <c r="M514" i="4"/>
  <c r="I514" i="4"/>
  <c r="T513" i="4"/>
  <c r="N513" i="4"/>
  <c r="M513" i="4"/>
  <c r="I513" i="4"/>
  <c r="T512" i="4"/>
  <c r="N512" i="4"/>
  <c r="M512" i="4"/>
  <c r="I512" i="4"/>
  <c r="T511" i="4"/>
  <c r="N511" i="4"/>
  <c r="M511" i="4"/>
  <c r="I511" i="4"/>
  <c r="T510" i="4"/>
  <c r="N510" i="4"/>
  <c r="M510" i="4"/>
  <c r="I510" i="4"/>
  <c r="T509" i="4"/>
  <c r="N509" i="4"/>
  <c r="M509" i="4"/>
  <c r="I509" i="4"/>
  <c r="T508" i="4"/>
  <c r="N508" i="4"/>
  <c r="M508" i="4"/>
  <c r="I508" i="4"/>
  <c r="T507" i="4"/>
  <c r="N507" i="4"/>
  <c r="M507" i="4"/>
  <c r="I507" i="4"/>
  <c r="T506" i="4"/>
  <c r="N506" i="4"/>
  <c r="M506" i="4"/>
  <c r="I506" i="4"/>
  <c r="T505" i="4"/>
  <c r="N505" i="4"/>
  <c r="M505" i="4"/>
  <c r="I505" i="4"/>
  <c r="T504" i="4"/>
  <c r="N504" i="4"/>
  <c r="M504" i="4"/>
  <c r="I504" i="4"/>
  <c r="T503" i="4"/>
  <c r="N503" i="4"/>
  <c r="M503" i="4"/>
  <c r="I503" i="4"/>
  <c r="T502" i="4"/>
  <c r="N502" i="4"/>
  <c r="M502" i="4"/>
  <c r="I502" i="4"/>
  <c r="T501" i="4"/>
  <c r="N501" i="4"/>
  <c r="M501" i="4"/>
  <c r="I501" i="4"/>
  <c r="T500" i="4"/>
  <c r="N500" i="4"/>
  <c r="M500" i="4"/>
  <c r="I500" i="4"/>
  <c r="T499" i="4"/>
  <c r="N499" i="4"/>
  <c r="M499" i="4"/>
  <c r="I499" i="4"/>
  <c r="T498" i="4"/>
  <c r="N498" i="4"/>
  <c r="M498" i="4"/>
  <c r="I498" i="4"/>
  <c r="X495" i="4"/>
  <c r="Y495" i="4" s="1"/>
  <c r="S495" i="4"/>
  <c r="T495" i="4" s="1"/>
  <c r="M495" i="4"/>
  <c r="N495" i="4" s="1"/>
  <c r="H495" i="4"/>
  <c r="I495" i="4" s="1"/>
  <c r="X494" i="4"/>
  <c r="Y494" i="4" s="1"/>
  <c r="S494" i="4"/>
  <c r="T494" i="4" s="1"/>
  <c r="M494" i="4"/>
  <c r="N494" i="4" s="1"/>
  <c r="H494" i="4"/>
  <c r="I494" i="4" s="1"/>
  <c r="X493" i="4"/>
  <c r="Y493" i="4" s="1"/>
  <c r="S493" i="4"/>
  <c r="T493" i="4" s="1"/>
  <c r="M493" i="4"/>
  <c r="N493" i="4" s="1"/>
  <c r="H493" i="4"/>
  <c r="I493" i="4" s="1"/>
  <c r="X492" i="4"/>
  <c r="Y492" i="4" s="1"/>
  <c r="S492" i="4"/>
  <c r="T492" i="4" s="1"/>
  <c r="M492" i="4"/>
  <c r="N492" i="4" s="1"/>
  <c r="H492" i="4"/>
  <c r="I492" i="4" s="1"/>
  <c r="X491" i="4"/>
  <c r="Y491" i="4" s="1"/>
  <c r="S491" i="4"/>
  <c r="T491" i="4" s="1"/>
  <c r="M491" i="4"/>
  <c r="N491" i="4" s="1"/>
  <c r="H491" i="4"/>
  <c r="I491" i="4" s="1"/>
  <c r="X490" i="4"/>
  <c r="Y490" i="4" s="1"/>
  <c r="S490" i="4"/>
  <c r="T490" i="4" s="1"/>
  <c r="M490" i="4"/>
  <c r="N490" i="4" s="1"/>
  <c r="H490" i="4"/>
  <c r="I490" i="4" s="1"/>
  <c r="X489" i="4"/>
  <c r="Y489" i="4" s="1"/>
  <c r="S489" i="4"/>
  <c r="T489" i="4" s="1"/>
  <c r="M489" i="4"/>
  <c r="N489" i="4" s="1"/>
  <c r="I489" i="4"/>
  <c r="H489" i="4"/>
  <c r="X488" i="4"/>
  <c r="Y488" i="4" s="1"/>
  <c r="S488" i="4"/>
  <c r="T488" i="4" s="1"/>
  <c r="M488" i="4"/>
  <c r="N488" i="4" s="1"/>
  <c r="H488" i="4"/>
  <c r="I488" i="4" s="1"/>
  <c r="X487" i="4"/>
  <c r="Y487" i="4" s="1"/>
  <c r="S487" i="4"/>
  <c r="T487" i="4" s="1"/>
  <c r="M487" i="4"/>
  <c r="N487" i="4" s="1"/>
  <c r="H487" i="4"/>
  <c r="I487" i="4" s="1"/>
  <c r="X486" i="4"/>
  <c r="Y486" i="4" s="1"/>
  <c r="S486" i="4"/>
  <c r="T486" i="4" s="1"/>
  <c r="M486" i="4"/>
  <c r="N486" i="4" s="1"/>
  <c r="H486" i="4"/>
  <c r="I486" i="4" s="1"/>
  <c r="X485" i="4"/>
  <c r="Y485" i="4" s="1"/>
  <c r="S485" i="4"/>
  <c r="T485" i="4" s="1"/>
  <c r="M485" i="4"/>
  <c r="N485" i="4" s="1"/>
  <c r="H485" i="4"/>
  <c r="I485" i="4" s="1"/>
  <c r="X484" i="4"/>
  <c r="Y484" i="4" s="1"/>
  <c r="S484" i="4"/>
  <c r="T484" i="4" s="1"/>
  <c r="M484" i="4"/>
  <c r="N484" i="4" s="1"/>
  <c r="H484" i="4"/>
  <c r="I484" i="4" s="1"/>
  <c r="X483" i="4"/>
  <c r="Y483" i="4" s="1"/>
  <c r="S483" i="4"/>
  <c r="T483" i="4" s="1"/>
  <c r="M483" i="4"/>
  <c r="N483" i="4" s="1"/>
  <c r="H483" i="4"/>
  <c r="I483" i="4" s="1"/>
  <c r="X482" i="4"/>
  <c r="Y482" i="4" s="1"/>
  <c r="S482" i="4"/>
  <c r="T482" i="4" s="1"/>
  <c r="M482" i="4"/>
  <c r="N482" i="4" s="1"/>
  <c r="H482" i="4"/>
  <c r="I482" i="4" s="1"/>
  <c r="X481" i="4"/>
  <c r="Y481" i="4" s="1"/>
  <c r="S481" i="4"/>
  <c r="T481" i="4" s="1"/>
  <c r="M481" i="4"/>
  <c r="N481" i="4" s="1"/>
  <c r="H481" i="4"/>
  <c r="I481" i="4" s="1"/>
  <c r="X480" i="4"/>
  <c r="Y480" i="4" s="1"/>
  <c r="S480" i="4"/>
  <c r="T480" i="4" s="1"/>
  <c r="M480" i="4"/>
  <c r="N480" i="4" s="1"/>
  <c r="H480" i="4"/>
  <c r="I480" i="4" s="1"/>
  <c r="X479" i="4"/>
  <c r="Y479" i="4" s="1"/>
  <c r="S479" i="4"/>
  <c r="T479" i="4" s="1"/>
  <c r="M479" i="4"/>
  <c r="N479" i="4" s="1"/>
  <c r="H479" i="4"/>
  <c r="I479" i="4" s="1"/>
  <c r="X478" i="4"/>
  <c r="Y478" i="4" s="1"/>
  <c r="S478" i="4"/>
  <c r="T478" i="4" s="1"/>
  <c r="M478" i="4"/>
  <c r="N478" i="4" s="1"/>
  <c r="H478" i="4"/>
  <c r="I478" i="4" s="1"/>
  <c r="X477" i="4"/>
  <c r="Y477" i="4" s="1"/>
  <c r="S477" i="4"/>
  <c r="T477" i="4" s="1"/>
  <c r="M477" i="4"/>
  <c r="N477" i="4" s="1"/>
  <c r="H477" i="4"/>
  <c r="I477" i="4" s="1"/>
  <c r="X476" i="4"/>
  <c r="Y476" i="4" s="1"/>
  <c r="S476" i="4"/>
  <c r="T476" i="4" s="1"/>
  <c r="M476" i="4"/>
  <c r="N476" i="4" s="1"/>
  <c r="H476" i="4"/>
  <c r="I476" i="4" s="1"/>
  <c r="X475" i="4"/>
  <c r="Y475" i="4" s="1"/>
  <c r="S475" i="4"/>
  <c r="T475" i="4" s="1"/>
  <c r="M475" i="4"/>
  <c r="N475" i="4" s="1"/>
  <c r="H475" i="4"/>
  <c r="I475" i="4" s="1"/>
  <c r="X474" i="4"/>
  <c r="Y474" i="4" s="1"/>
  <c r="S474" i="4"/>
  <c r="T474" i="4" s="1"/>
  <c r="M474" i="4"/>
  <c r="N474" i="4" s="1"/>
  <c r="H474" i="4"/>
  <c r="I474" i="4" s="1"/>
  <c r="X473" i="4"/>
  <c r="Y473" i="4" s="1"/>
  <c r="S473" i="4"/>
  <c r="T473" i="4" s="1"/>
  <c r="M473" i="4"/>
  <c r="N473" i="4" s="1"/>
  <c r="H473" i="4"/>
  <c r="I473" i="4" s="1"/>
  <c r="X472" i="4"/>
  <c r="Y472" i="4" s="1"/>
  <c r="S472" i="4"/>
  <c r="T472" i="4" s="1"/>
  <c r="M472" i="4"/>
  <c r="N472" i="4" s="1"/>
  <c r="H472" i="4"/>
  <c r="I472" i="4" s="1"/>
  <c r="X471" i="4"/>
  <c r="Y471" i="4" s="1"/>
  <c r="S471" i="4"/>
  <c r="T471" i="4" s="1"/>
  <c r="M471" i="4"/>
  <c r="N471" i="4" s="1"/>
  <c r="H471" i="4"/>
  <c r="I471" i="4" s="1"/>
  <c r="X470" i="4"/>
  <c r="Y470" i="4" s="1"/>
  <c r="S470" i="4"/>
  <c r="T470" i="4" s="1"/>
  <c r="M470" i="4"/>
  <c r="N470" i="4" s="1"/>
  <c r="H470" i="4"/>
  <c r="I470" i="4" s="1"/>
  <c r="X469" i="4"/>
  <c r="Y469" i="4" s="1"/>
  <c r="S469" i="4"/>
  <c r="T469" i="4" s="1"/>
  <c r="M469" i="4"/>
  <c r="N469" i="4" s="1"/>
  <c r="H469" i="4"/>
  <c r="I469" i="4" s="1"/>
  <c r="X468" i="4"/>
  <c r="Y468" i="4" s="1"/>
  <c r="S468" i="4"/>
  <c r="T468" i="4" s="1"/>
  <c r="M468" i="4"/>
  <c r="N468" i="4" s="1"/>
  <c r="H468" i="4"/>
  <c r="I468" i="4" s="1"/>
  <c r="X467" i="4"/>
  <c r="Y467" i="4" s="1"/>
  <c r="S467" i="4"/>
  <c r="T467" i="4" s="1"/>
  <c r="M467" i="4"/>
  <c r="N467" i="4" s="1"/>
  <c r="H467" i="4"/>
  <c r="I467" i="4" s="1"/>
  <c r="X466" i="4"/>
  <c r="Y466" i="4" s="1"/>
  <c r="S466" i="4"/>
  <c r="T466" i="4" s="1"/>
  <c r="M466" i="4"/>
  <c r="N466" i="4" s="1"/>
  <c r="I466" i="4"/>
  <c r="H466" i="4"/>
  <c r="X465" i="4"/>
  <c r="Y465" i="4" s="1"/>
  <c r="S465" i="4"/>
  <c r="T465" i="4" s="1"/>
  <c r="M465" i="4"/>
  <c r="N465" i="4" s="1"/>
  <c r="H465" i="4"/>
  <c r="I465" i="4" s="1"/>
  <c r="X464" i="4"/>
  <c r="Y464" i="4" s="1"/>
  <c r="S464" i="4"/>
  <c r="T464" i="4" s="1"/>
  <c r="M464" i="4"/>
  <c r="N464" i="4" s="1"/>
  <c r="H464" i="4"/>
  <c r="I464" i="4" s="1"/>
  <c r="X463" i="4"/>
  <c r="Y463" i="4" s="1"/>
  <c r="S463" i="4"/>
  <c r="T463" i="4" s="1"/>
  <c r="M463" i="4"/>
  <c r="N463" i="4" s="1"/>
  <c r="H463" i="4"/>
  <c r="I463" i="4" s="1"/>
  <c r="X462" i="4"/>
  <c r="Y462" i="4" s="1"/>
  <c r="S462" i="4"/>
  <c r="T462" i="4" s="1"/>
  <c r="M462" i="4"/>
  <c r="N462" i="4" s="1"/>
  <c r="H462" i="4"/>
  <c r="I462" i="4" s="1"/>
  <c r="X461" i="4"/>
  <c r="Y461" i="4" s="1"/>
  <c r="S461" i="4"/>
  <c r="T461" i="4" s="1"/>
  <c r="M461" i="4"/>
  <c r="N461" i="4" s="1"/>
  <c r="H461" i="4"/>
  <c r="I461" i="4" s="1"/>
  <c r="X460" i="4"/>
  <c r="Y460" i="4" s="1"/>
  <c r="S460" i="4"/>
  <c r="T460" i="4" s="1"/>
  <c r="M460" i="4"/>
  <c r="N460" i="4" s="1"/>
  <c r="H460" i="4"/>
  <c r="I460" i="4" s="1"/>
  <c r="X459" i="4"/>
  <c r="Y459" i="4" s="1"/>
  <c r="S459" i="4"/>
  <c r="T459" i="4" s="1"/>
  <c r="M459" i="4"/>
  <c r="N459" i="4" s="1"/>
  <c r="H459" i="4"/>
  <c r="I459" i="4" s="1"/>
  <c r="X458" i="4"/>
  <c r="Y458" i="4" s="1"/>
  <c r="S458" i="4"/>
  <c r="T458" i="4" s="1"/>
  <c r="M458" i="4"/>
  <c r="N458" i="4" s="1"/>
  <c r="H458" i="4"/>
  <c r="I458" i="4" s="1"/>
  <c r="X457" i="4"/>
  <c r="Y457" i="4" s="1"/>
  <c r="S457" i="4"/>
  <c r="T457" i="4" s="1"/>
  <c r="M457" i="4"/>
  <c r="N457" i="4" s="1"/>
  <c r="H457" i="4"/>
  <c r="I457" i="4" s="1"/>
  <c r="X456" i="4"/>
  <c r="Y456" i="4" s="1"/>
  <c r="S456" i="4"/>
  <c r="T456" i="4" s="1"/>
  <c r="M456" i="4"/>
  <c r="N456" i="4" s="1"/>
  <c r="H456" i="4"/>
  <c r="I456" i="4" s="1"/>
  <c r="X455" i="4"/>
  <c r="Y455" i="4" s="1"/>
  <c r="S455" i="4"/>
  <c r="T455" i="4" s="1"/>
  <c r="M455" i="4"/>
  <c r="N455" i="4" s="1"/>
  <c r="H455" i="4"/>
  <c r="I455" i="4" s="1"/>
  <c r="X454" i="4"/>
  <c r="Y454" i="4" s="1"/>
  <c r="S454" i="4"/>
  <c r="T454" i="4" s="1"/>
  <c r="M454" i="4"/>
  <c r="N454" i="4" s="1"/>
  <c r="H454" i="4"/>
  <c r="I454" i="4" s="1"/>
  <c r="X453" i="4"/>
  <c r="Y453" i="4" s="1"/>
  <c r="S453" i="4"/>
  <c r="T453" i="4" s="1"/>
  <c r="M453" i="4"/>
  <c r="N453" i="4" s="1"/>
  <c r="H453" i="4"/>
  <c r="I453" i="4" s="1"/>
  <c r="X452" i="4"/>
  <c r="Y452" i="4" s="1"/>
  <c r="S452" i="4"/>
  <c r="T452" i="4" s="1"/>
  <c r="M452" i="4"/>
  <c r="N452" i="4" s="1"/>
  <c r="H452" i="4"/>
  <c r="I452" i="4" s="1"/>
  <c r="X451" i="4"/>
  <c r="Y451" i="4" s="1"/>
  <c r="S451" i="4"/>
  <c r="T451" i="4" s="1"/>
  <c r="M451" i="4"/>
  <c r="N451" i="4" s="1"/>
  <c r="H451" i="4"/>
  <c r="I451" i="4" s="1"/>
  <c r="X450" i="4"/>
  <c r="Y450" i="4" s="1"/>
  <c r="S450" i="4"/>
  <c r="T450" i="4" s="1"/>
  <c r="M450" i="4"/>
  <c r="N450" i="4" s="1"/>
  <c r="H450" i="4"/>
  <c r="I450" i="4" s="1"/>
  <c r="X449" i="4"/>
  <c r="Y449" i="4" s="1"/>
  <c r="S449" i="4"/>
  <c r="T449" i="4" s="1"/>
  <c r="M449" i="4"/>
  <c r="N449" i="4" s="1"/>
  <c r="H449" i="4"/>
  <c r="I449" i="4" s="1"/>
  <c r="X447" i="4"/>
  <c r="Y447" i="4" s="1"/>
  <c r="S447" i="4"/>
  <c r="T447" i="4" s="1"/>
  <c r="M447" i="4"/>
  <c r="N447" i="4" s="1"/>
  <c r="H447" i="4"/>
  <c r="I447" i="4" s="1"/>
  <c r="X446" i="4"/>
  <c r="Y446" i="4" s="1"/>
  <c r="S446" i="4"/>
  <c r="T446" i="4" s="1"/>
  <c r="M446" i="4"/>
  <c r="N446" i="4" s="1"/>
  <c r="H446" i="4"/>
  <c r="I446" i="4" s="1"/>
  <c r="X445" i="4"/>
  <c r="Y445" i="4" s="1"/>
  <c r="S445" i="4"/>
  <c r="T445" i="4" s="1"/>
  <c r="M445" i="4"/>
  <c r="N445" i="4" s="1"/>
  <c r="H445" i="4"/>
  <c r="I445" i="4" s="1"/>
  <c r="Y444" i="4"/>
  <c r="X444" i="4"/>
  <c r="T444" i="4"/>
  <c r="S444" i="4"/>
  <c r="N444" i="4"/>
  <c r="M444" i="4"/>
  <c r="I444" i="4"/>
  <c r="H444" i="4"/>
  <c r="Y443" i="4"/>
  <c r="X443" i="4"/>
  <c r="T443" i="4"/>
  <c r="S443" i="4"/>
  <c r="N443" i="4"/>
  <c r="M443" i="4"/>
  <c r="I443" i="4"/>
  <c r="H443" i="4"/>
  <c r="Y442" i="4"/>
  <c r="X442" i="4"/>
  <c r="T442" i="4"/>
  <c r="S442" i="4"/>
  <c r="N442" i="4"/>
  <c r="M442" i="4"/>
  <c r="I442" i="4"/>
  <c r="H442" i="4"/>
  <c r="Y441" i="4"/>
  <c r="X441" i="4"/>
  <c r="T441" i="4"/>
  <c r="S441" i="4"/>
  <c r="N441" i="4"/>
  <c r="M441" i="4"/>
  <c r="I441" i="4"/>
  <c r="H441" i="4"/>
  <c r="Y440" i="4"/>
  <c r="X440" i="4"/>
  <c r="T440" i="4"/>
  <c r="S440" i="4"/>
  <c r="N440" i="4"/>
  <c r="M440" i="4"/>
  <c r="I440" i="4"/>
  <c r="H440" i="4"/>
  <c r="Y439" i="4"/>
  <c r="X439" i="4"/>
  <c r="T439" i="4"/>
  <c r="S439" i="4"/>
  <c r="N439" i="4"/>
  <c r="M439" i="4"/>
  <c r="I439" i="4"/>
  <c r="H439" i="4"/>
  <c r="X437" i="4"/>
  <c r="Y437" i="4" s="1"/>
  <c r="S437" i="4"/>
  <c r="T437" i="4" s="1"/>
  <c r="M437" i="4"/>
  <c r="N437" i="4" s="1"/>
  <c r="H437" i="4"/>
  <c r="I437" i="4" s="1"/>
  <c r="X436" i="4"/>
  <c r="Y436" i="4" s="1"/>
  <c r="S436" i="4"/>
  <c r="T436" i="4" s="1"/>
  <c r="M436" i="4"/>
  <c r="N436" i="4" s="1"/>
  <c r="H436" i="4"/>
  <c r="I436" i="4" s="1"/>
  <c r="X435" i="4"/>
  <c r="Y435" i="4" s="1"/>
  <c r="S435" i="4"/>
  <c r="T435" i="4" s="1"/>
  <c r="M435" i="4"/>
  <c r="N435" i="4" s="1"/>
  <c r="H435" i="4"/>
  <c r="I435" i="4" s="1"/>
  <c r="Y434" i="4"/>
  <c r="X434" i="4"/>
  <c r="T434" i="4"/>
  <c r="S434" i="4"/>
  <c r="N434" i="4"/>
  <c r="M434" i="4"/>
  <c r="I434" i="4"/>
  <c r="H434" i="4"/>
  <c r="X433" i="4"/>
  <c r="Y433" i="4" s="1"/>
  <c r="S433" i="4"/>
  <c r="T433" i="4" s="1"/>
  <c r="M433" i="4"/>
  <c r="N433" i="4" s="1"/>
  <c r="H433" i="4"/>
  <c r="I433" i="4" s="1"/>
  <c r="X432" i="4"/>
  <c r="Y432" i="4" s="1"/>
  <c r="S432" i="4"/>
  <c r="T432" i="4" s="1"/>
  <c r="M432" i="4"/>
  <c r="N432" i="4" s="1"/>
  <c r="H432" i="4"/>
  <c r="I432" i="4" s="1"/>
  <c r="X431" i="4"/>
  <c r="Y431" i="4" s="1"/>
  <c r="S431" i="4"/>
  <c r="T431" i="4" s="1"/>
  <c r="M431" i="4"/>
  <c r="N431" i="4" s="1"/>
  <c r="H431" i="4"/>
  <c r="I431" i="4" s="1"/>
  <c r="Y430" i="4"/>
  <c r="X430" i="4"/>
  <c r="T430" i="4"/>
  <c r="S430" i="4"/>
  <c r="N430" i="4"/>
  <c r="M430" i="4"/>
  <c r="I430" i="4"/>
  <c r="H430" i="4"/>
  <c r="Y429" i="4"/>
  <c r="X429" i="4"/>
  <c r="T429" i="4"/>
  <c r="S429" i="4"/>
  <c r="N429" i="4"/>
  <c r="M429" i="4"/>
  <c r="I429" i="4"/>
  <c r="H429" i="4"/>
  <c r="Y428" i="4"/>
  <c r="X428" i="4"/>
  <c r="T428" i="4"/>
  <c r="S428" i="4"/>
  <c r="N428" i="4"/>
  <c r="M428" i="4"/>
  <c r="I428" i="4"/>
  <c r="H428" i="4"/>
  <c r="Y427" i="4"/>
  <c r="X427" i="4"/>
  <c r="T427" i="4"/>
  <c r="S427" i="4"/>
  <c r="N427" i="4"/>
  <c r="M427" i="4"/>
  <c r="I427" i="4"/>
  <c r="H427" i="4"/>
  <c r="Y426" i="4"/>
  <c r="X426" i="4"/>
  <c r="T426" i="4"/>
  <c r="S426" i="4"/>
  <c r="N426" i="4"/>
  <c r="M426" i="4"/>
  <c r="I426" i="4"/>
  <c r="H426" i="4"/>
  <c r="Y425" i="4"/>
  <c r="X425" i="4"/>
  <c r="T425" i="4"/>
  <c r="S425" i="4"/>
  <c r="N425" i="4"/>
  <c r="M425" i="4"/>
  <c r="I425" i="4"/>
  <c r="H425" i="4"/>
  <c r="X422" i="4"/>
  <c r="Y422" i="4" s="1"/>
  <c r="S422" i="4"/>
  <c r="T422" i="4" s="1"/>
  <c r="M422" i="4"/>
  <c r="N422" i="4" s="1"/>
  <c r="H422" i="4"/>
  <c r="I422" i="4" s="1"/>
  <c r="X421" i="4"/>
  <c r="Y421" i="4" s="1"/>
  <c r="S421" i="4"/>
  <c r="T421" i="4" s="1"/>
  <c r="M421" i="4"/>
  <c r="N421" i="4" s="1"/>
  <c r="H421" i="4"/>
  <c r="I421" i="4" s="1"/>
  <c r="X420" i="4"/>
  <c r="Y420" i="4" s="1"/>
  <c r="S420" i="4"/>
  <c r="T420" i="4" s="1"/>
  <c r="M420" i="4"/>
  <c r="N420" i="4" s="1"/>
  <c r="H420" i="4"/>
  <c r="I420" i="4" s="1"/>
  <c r="X419" i="4"/>
  <c r="Y419" i="4" s="1"/>
  <c r="S419" i="4"/>
  <c r="T419" i="4" s="1"/>
  <c r="M419" i="4"/>
  <c r="N419" i="4" s="1"/>
  <c r="H419" i="4"/>
  <c r="I419" i="4" s="1"/>
  <c r="X418" i="4"/>
  <c r="Y418" i="4" s="1"/>
  <c r="S418" i="4"/>
  <c r="T418" i="4" s="1"/>
  <c r="M418" i="4"/>
  <c r="N418" i="4" s="1"/>
  <c r="H418" i="4"/>
  <c r="I418" i="4" s="1"/>
  <c r="X417" i="4"/>
  <c r="Y417" i="4" s="1"/>
  <c r="S417" i="4"/>
  <c r="T417" i="4" s="1"/>
  <c r="M417" i="4"/>
  <c r="N417" i="4" s="1"/>
  <c r="H417" i="4"/>
  <c r="I417" i="4" s="1"/>
  <c r="X416" i="4"/>
  <c r="Y416" i="4" s="1"/>
  <c r="S416" i="4"/>
  <c r="T416" i="4" s="1"/>
  <c r="M416" i="4"/>
  <c r="N416" i="4" s="1"/>
  <c r="H416" i="4"/>
  <c r="I416" i="4" s="1"/>
  <c r="X415" i="4"/>
  <c r="Y415" i="4" s="1"/>
  <c r="S415" i="4"/>
  <c r="T415" i="4" s="1"/>
  <c r="M415" i="4"/>
  <c r="N415" i="4" s="1"/>
  <c r="H415" i="4"/>
  <c r="I415" i="4" s="1"/>
  <c r="X414" i="4"/>
  <c r="Y414" i="4" s="1"/>
  <c r="S414" i="4"/>
  <c r="T414" i="4" s="1"/>
  <c r="M414" i="4"/>
  <c r="N414" i="4" s="1"/>
  <c r="H414" i="4"/>
  <c r="I414" i="4" s="1"/>
  <c r="X413" i="4"/>
  <c r="Y413" i="4" s="1"/>
  <c r="S413" i="4"/>
  <c r="T413" i="4" s="1"/>
  <c r="M413" i="4"/>
  <c r="N413" i="4" s="1"/>
  <c r="H413" i="4"/>
  <c r="I413" i="4" s="1"/>
  <c r="Y412" i="4"/>
  <c r="X412" i="4"/>
  <c r="T412" i="4"/>
  <c r="S412" i="4"/>
  <c r="N412" i="4"/>
  <c r="M412" i="4"/>
  <c r="I412" i="4"/>
  <c r="H412" i="4"/>
  <c r="X411" i="4"/>
  <c r="Y411" i="4" s="1"/>
  <c r="T411" i="4"/>
  <c r="S411" i="4"/>
  <c r="N411" i="4"/>
  <c r="M411" i="4"/>
  <c r="I411" i="4"/>
  <c r="H411" i="4"/>
  <c r="X410" i="4"/>
  <c r="Y410" i="4" s="1"/>
  <c r="S410" i="4"/>
  <c r="T410" i="4" s="1"/>
  <c r="M410" i="4"/>
  <c r="N410" i="4" s="1"/>
  <c r="H410" i="4"/>
  <c r="I410" i="4" s="1"/>
  <c r="Y409" i="4"/>
  <c r="X409" i="4"/>
  <c r="T409" i="4"/>
  <c r="S409" i="4"/>
  <c r="N409" i="4"/>
  <c r="M409" i="4"/>
  <c r="I409" i="4"/>
  <c r="H409" i="4"/>
  <c r="X408" i="4"/>
  <c r="Y408" i="4" s="1"/>
  <c r="S408" i="4"/>
  <c r="T408" i="4" s="1"/>
  <c r="M408" i="4"/>
  <c r="N408" i="4" s="1"/>
  <c r="H408" i="4"/>
  <c r="I408" i="4" s="1"/>
  <c r="X407" i="4"/>
  <c r="Y407" i="4" s="1"/>
  <c r="S407" i="4"/>
  <c r="T407" i="4" s="1"/>
  <c r="M407" i="4"/>
  <c r="N407" i="4" s="1"/>
  <c r="H407" i="4"/>
  <c r="I407" i="4" s="1"/>
  <c r="X406" i="4"/>
  <c r="Y406" i="4" s="1"/>
  <c r="T406" i="4"/>
  <c r="S406" i="4"/>
  <c r="N406" i="4"/>
  <c r="M406" i="4"/>
  <c r="I406" i="4"/>
  <c r="H406" i="4"/>
  <c r="Y405" i="4"/>
  <c r="X405" i="4"/>
  <c r="T405" i="4"/>
  <c r="S405" i="4"/>
  <c r="N405" i="4"/>
  <c r="M405" i="4"/>
  <c r="I405" i="4"/>
  <c r="H405" i="4"/>
  <c r="Y404" i="4"/>
  <c r="X404" i="4"/>
  <c r="T404" i="4"/>
  <c r="S404" i="4"/>
  <c r="N404" i="4"/>
  <c r="M404" i="4"/>
  <c r="I404" i="4"/>
  <c r="H404" i="4"/>
  <c r="X403" i="4"/>
  <c r="Y403" i="4" s="1"/>
  <c r="S403" i="4"/>
  <c r="T403" i="4" s="1"/>
  <c r="M403" i="4"/>
  <c r="N403" i="4" s="1"/>
  <c r="H403" i="4"/>
  <c r="I403" i="4" s="1"/>
  <c r="X402" i="4"/>
  <c r="Y402" i="4" s="1"/>
  <c r="S402" i="4"/>
  <c r="T402" i="4" s="1"/>
  <c r="M402" i="4"/>
  <c r="N402" i="4" s="1"/>
  <c r="H402" i="4"/>
  <c r="I402" i="4" s="1"/>
  <c r="X401" i="4"/>
  <c r="Y401" i="4" s="1"/>
  <c r="S401" i="4"/>
  <c r="T401" i="4" s="1"/>
  <c r="M401" i="4"/>
  <c r="N401" i="4" s="1"/>
  <c r="H401" i="4"/>
  <c r="I401" i="4" s="1"/>
  <c r="X400" i="4"/>
  <c r="Y400" i="4" s="1"/>
  <c r="S400" i="4"/>
  <c r="T400" i="4" s="1"/>
  <c r="M400" i="4"/>
  <c r="N400" i="4" s="1"/>
  <c r="H400" i="4"/>
  <c r="I400" i="4" s="1"/>
  <c r="X399" i="4"/>
  <c r="Y399" i="4" s="1"/>
  <c r="S399" i="4"/>
  <c r="T399" i="4" s="1"/>
  <c r="M399" i="4"/>
  <c r="N399" i="4" s="1"/>
  <c r="H399" i="4"/>
  <c r="I399" i="4" s="1"/>
  <c r="X398" i="4"/>
  <c r="Y398" i="4" s="1"/>
  <c r="S398" i="4"/>
  <c r="T398" i="4" s="1"/>
  <c r="M398" i="4"/>
  <c r="N398" i="4" s="1"/>
  <c r="H398" i="4"/>
  <c r="I398" i="4" s="1"/>
  <c r="X397" i="4"/>
  <c r="Y397" i="4" s="1"/>
  <c r="S397" i="4"/>
  <c r="T397" i="4" s="1"/>
  <c r="M397" i="4"/>
  <c r="N397" i="4" s="1"/>
  <c r="H397" i="4"/>
  <c r="I397" i="4" s="1"/>
  <c r="Y396" i="4"/>
  <c r="X396" i="4"/>
  <c r="T396" i="4"/>
  <c r="S396" i="4"/>
  <c r="N396" i="4"/>
  <c r="M396" i="4"/>
  <c r="I396" i="4"/>
  <c r="H396" i="4"/>
  <c r="X395" i="4"/>
  <c r="Y395" i="4" s="1"/>
  <c r="S395" i="4"/>
  <c r="T395" i="4" s="1"/>
  <c r="M395" i="4"/>
  <c r="N395" i="4" s="1"/>
  <c r="H395" i="4"/>
  <c r="I395" i="4" s="1"/>
  <c r="X394" i="4"/>
  <c r="Y394" i="4" s="1"/>
  <c r="T394" i="4"/>
  <c r="S394" i="4"/>
  <c r="N394" i="4"/>
  <c r="M394" i="4"/>
  <c r="H394" i="4"/>
  <c r="I394" i="4" s="1"/>
  <c r="X393" i="4"/>
  <c r="Y393" i="4" s="1"/>
  <c r="S393" i="4"/>
  <c r="T393" i="4" s="1"/>
  <c r="M393" i="4"/>
  <c r="N393" i="4" s="1"/>
  <c r="H393" i="4"/>
  <c r="I393" i="4" s="1"/>
  <c r="X392" i="4"/>
  <c r="Y392" i="4" s="1"/>
  <c r="S392" i="4"/>
  <c r="T392" i="4" s="1"/>
  <c r="M392" i="4"/>
  <c r="N392" i="4" s="1"/>
  <c r="H392" i="4"/>
  <c r="I392" i="4" s="1"/>
  <c r="X391" i="4"/>
  <c r="Y391" i="4" s="1"/>
  <c r="S391" i="4"/>
  <c r="T391" i="4" s="1"/>
  <c r="M391" i="4"/>
  <c r="N391" i="4" s="1"/>
  <c r="H391" i="4"/>
  <c r="I391" i="4" s="1"/>
  <c r="X390" i="4"/>
  <c r="Y390" i="4" s="1"/>
  <c r="S390" i="4"/>
  <c r="T390" i="4" s="1"/>
  <c r="M390" i="4"/>
  <c r="N390" i="4" s="1"/>
  <c r="H390" i="4"/>
  <c r="I390" i="4" s="1"/>
  <c r="X389" i="4"/>
  <c r="Y389" i="4" s="1"/>
  <c r="T389" i="4"/>
  <c r="S389" i="4"/>
  <c r="N389" i="4"/>
  <c r="M389" i="4"/>
  <c r="I389" i="4"/>
  <c r="H389" i="4"/>
  <c r="X388" i="4"/>
  <c r="Y388" i="4" s="1"/>
  <c r="S388" i="4"/>
  <c r="T388" i="4" s="1"/>
  <c r="M388" i="4"/>
  <c r="N388" i="4" s="1"/>
  <c r="H388" i="4"/>
  <c r="I388" i="4" s="1"/>
  <c r="X387" i="4"/>
  <c r="Y387" i="4" s="1"/>
  <c r="S387" i="4"/>
  <c r="T387" i="4" s="1"/>
  <c r="M387" i="4"/>
  <c r="N387" i="4" s="1"/>
  <c r="H387" i="4"/>
  <c r="I387" i="4" s="1"/>
  <c r="X386" i="4"/>
  <c r="Y386" i="4" s="1"/>
  <c r="S386" i="4"/>
  <c r="T386" i="4" s="1"/>
  <c r="M386" i="4"/>
  <c r="N386" i="4" s="1"/>
  <c r="H386" i="4"/>
  <c r="I386" i="4" s="1"/>
  <c r="Y385" i="4"/>
  <c r="X385" i="4"/>
  <c r="T385" i="4"/>
  <c r="S385" i="4"/>
  <c r="N385" i="4"/>
  <c r="M385" i="4"/>
  <c r="I385" i="4"/>
  <c r="H385" i="4"/>
  <c r="X384" i="4"/>
  <c r="Y384" i="4" s="1"/>
  <c r="S384" i="4"/>
  <c r="T384" i="4" s="1"/>
  <c r="M384" i="4"/>
  <c r="N384" i="4" s="1"/>
  <c r="H384" i="4"/>
  <c r="I384" i="4" s="1"/>
  <c r="X383" i="4"/>
  <c r="Y383" i="4" s="1"/>
  <c r="S383" i="4"/>
  <c r="T383" i="4" s="1"/>
  <c r="M383" i="4"/>
  <c r="N383" i="4" s="1"/>
  <c r="H383" i="4"/>
  <c r="I383" i="4" s="1"/>
  <c r="X382" i="4"/>
  <c r="Y382" i="4" s="1"/>
  <c r="S382" i="4"/>
  <c r="T382" i="4" s="1"/>
  <c r="M382" i="4"/>
  <c r="N382" i="4" s="1"/>
  <c r="H382" i="4"/>
  <c r="I382" i="4" s="1"/>
  <c r="Y381" i="4"/>
  <c r="X381" i="4"/>
  <c r="T381" i="4"/>
  <c r="S381" i="4"/>
  <c r="N381" i="4"/>
  <c r="M381" i="4"/>
  <c r="I381" i="4"/>
  <c r="H381" i="4"/>
  <c r="X380" i="4"/>
  <c r="Y380" i="4" s="1"/>
  <c r="S380" i="4"/>
  <c r="T380" i="4" s="1"/>
  <c r="M380" i="4"/>
  <c r="N380" i="4" s="1"/>
  <c r="H380" i="4"/>
  <c r="I380" i="4" s="1"/>
  <c r="X379" i="4"/>
  <c r="Y379" i="4" s="1"/>
  <c r="S379" i="4"/>
  <c r="T379" i="4" s="1"/>
  <c r="M379" i="4"/>
  <c r="N379" i="4" s="1"/>
  <c r="H379" i="4"/>
  <c r="I379" i="4" s="1"/>
  <c r="X378" i="4"/>
  <c r="Y378" i="4" s="1"/>
  <c r="S378" i="4"/>
  <c r="T378" i="4" s="1"/>
  <c r="M378" i="4"/>
  <c r="N378" i="4" s="1"/>
  <c r="H378" i="4"/>
  <c r="I378" i="4" s="1"/>
  <c r="X377" i="4"/>
  <c r="Y377" i="4" s="1"/>
  <c r="S377" i="4"/>
  <c r="T377" i="4" s="1"/>
  <c r="M377" i="4"/>
  <c r="N377" i="4" s="1"/>
  <c r="H377" i="4"/>
  <c r="I377" i="4" s="1"/>
  <c r="X376" i="4"/>
  <c r="Y376" i="4" s="1"/>
  <c r="S376" i="4"/>
  <c r="T376" i="4" s="1"/>
  <c r="M376" i="4"/>
  <c r="N376" i="4" s="1"/>
  <c r="H376" i="4"/>
  <c r="I376" i="4" s="1"/>
  <c r="X375" i="4"/>
  <c r="Y375" i="4" s="1"/>
  <c r="S375" i="4"/>
  <c r="T375" i="4" s="1"/>
  <c r="M375" i="4"/>
  <c r="N375" i="4" s="1"/>
  <c r="H375" i="4"/>
  <c r="I375" i="4" s="1"/>
  <c r="X374" i="4"/>
  <c r="Y374" i="4" s="1"/>
  <c r="S374" i="4"/>
  <c r="T374" i="4" s="1"/>
  <c r="M374" i="4"/>
  <c r="N374" i="4" s="1"/>
  <c r="H374" i="4"/>
  <c r="I374" i="4" s="1"/>
  <c r="X373" i="4"/>
  <c r="Y373" i="4" s="1"/>
  <c r="S373" i="4"/>
  <c r="T373" i="4" s="1"/>
  <c r="M373" i="4"/>
  <c r="N373" i="4" s="1"/>
  <c r="H373" i="4"/>
  <c r="I373" i="4" s="1"/>
  <c r="X372" i="4"/>
  <c r="Y372" i="4" s="1"/>
  <c r="S372" i="4"/>
  <c r="T372" i="4" s="1"/>
  <c r="M372" i="4"/>
  <c r="N372" i="4" s="1"/>
  <c r="H372" i="4"/>
  <c r="I372" i="4" s="1"/>
  <c r="X371" i="4"/>
  <c r="Y371" i="4" s="1"/>
  <c r="S371" i="4"/>
  <c r="T371" i="4" s="1"/>
  <c r="M371" i="4"/>
  <c r="N371" i="4" s="1"/>
  <c r="H371" i="4"/>
  <c r="I371" i="4" s="1"/>
  <c r="X370" i="4"/>
  <c r="Y370" i="4" s="1"/>
  <c r="S370" i="4"/>
  <c r="T370" i="4" s="1"/>
  <c r="M370" i="4"/>
  <c r="N370" i="4" s="1"/>
  <c r="H370" i="4"/>
  <c r="I370" i="4" s="1"/>
  <c r="Y369" i="4"/>
  <c r="X369" i="4"/>
  <c r="T369" i="4"/>
  <c r="S369" i="4"/>
  <c r="N369" i="4"/>
  <c r="M369" i="4"/>
  <c r="I369" i="4"/>
  <c r="H369" i="4"/>
  <c r="X368" i="4"/>
  <c r="Y368" i="4" s="1"/>
  <c r="S368" i="4"/>
  <c r="T368" i="4" s="1"/>
  <c r="M368" i="4"/>
  <c r="N368" i="4" s="1"/>
  <c r="H368" i="4"/>
  <c r="I368" i="4" s="1"/>
  <c r="X367" i="4"/>
  <c r="Y367" i="4" s="1"/>
  <c r="S367" i="4"/>
  <c r="T367" i="4" s="1"/>
  <c r="M367" i="4"/>
  <c r="N367" i="4" s="1"/>
  <c r="H367" i="4"/>
  <c r="I367" i="4" s="1"/>
  <c r="X366" i="4"/>
  <c r="Y366" i="4" s="1"/>
  <c r="S366" i="4"/>
  <c r="T366" i="4" s="1"/>
  <c r="M366" i="4"/>
  <c r="N366" i="4" s="1"/>
  <c r="H366" i="4"/>
  <c r="I366" i="4" s="1"/>
  <c r="X365" i="4"/>
  <c r="Y365" i="4" s="1"/>
  <c r="S365" i="4"/>
  <c r="T365" i="4" s="1"/>
  <c r="M365" i="4"/>
  <c r="N365" i="4" s="1"/>
  <c r="H365" i="4"/>
  <c r="I365" i="4" s="1"/>
  <c r="X364" i="4"/>
  <c r="Y364" i="4" s="1"/>
  <c r="S364" i="4"/>
  <c r="T364" i="4" s="1"/>
  <c r="M364" i="4"/>
  <c r="N364" i="4" s="1"/>
  <c r="H364" i="4"/>
  <c r="I364" i="4" s="1"/>
  <c r="X363" i="4"/>
  <c r="Y363" i="4" s="1"/>
  <c r="S363" i="4"/>
  <c r="T363" i="4" s="1"/>
  <c r="M363" i="4"/>
  <c r="N363" i="4" s="1"/>
  <c r="H363" i="4"/>
  <c r="I363" i="4" s="1"/>
  <c r="X362" i="4"/>
  <c r="Y362" i="4" s="1"/>
  <c r="S362" i="4"/>
  <c r="T362" i="4" s="1"/>
  <c r="M362" i="4"/>
  <c r="N362" i="4" s="1"/>
  <c r="H362" i="4"/>
  <c r="I362" i="4" s="1"/>
  <c r="X361" i="4"/>
  <c r="Y361" i="4" s="1"/>
  <c r="S361" i="4"/>
  <c r="T361" i="4" s="1"/>
  <c r="M361" i="4"/>
  <c r="N361" i="4" s="1"/>
  <c r="H361" i="4"/>
  <c r="I361" i="4" s="1"/>
  <c r="Y360" i="4"/>
  <c r="X360" i="4"/>
  <c r="T360" i="4"/>
  <c r="S360" i="4"/>
  <c r="N360" i="4"/>
  <c r="M360" i="4"/>
  <c r="I360" i="4"/>
  <c r="H360" i="4"/>
  <c r="X359" i="4"/>
  <c r="Y359" i="4" s="1"/>
  <c r="S359" i="4"/>
  <c r="T359" i="4" s="1"/>
  <c r="M359" i="4"/>
  <c r="N359" i="4" s="1"/>
  <c r="H359" i="4"/>
  <c r="I359" i="4" s="1"/>
  <c r="X358" i="4"/>
  <c r="Y358" i="4" s="1"/>
  <c r="S358" i="4"/>
  <c r="T358" i="4" s="1"/>
  <c r="M358" i="4"/>
  <c r="N358" i="4" s="1"/>
  <c r="H358" i="4"/>
  <c r="I358" i="4" s="1"/>
  <c r="X357" i="4"/>
  <c r="Y357" i="4" s="1"/>
  <c r="S357" i="4"/>
  <c r="T357" i="4" s="1"/>
  <c r="M357" i="4"/>
  <c r="N357" i="4" s="1"/>
  <c r="H357" i="4"/>
  <c r="I357" i="4" s="1"/>
  <c r="X356" i="4"/>
  <c r="Y356" i="4" s="1"/>
  <c r="S356" i="4"/>
  <c r="T356" i="4" s="1"/>
  <c r="M356" i="4"/>
  <c r="N356" i="4" s="1"/>
  <c r="H356" i="4"/>
  <c r="I356" i="4" s="1"/>
  <c r="X355" i="4"/>
  <c r="Y355" i="4" s="1"/>
  <c r="S355" i="4"/>
  <c r="T355" i="4" s="1"/>
  <c r="M355" i="4"/>
  <c r="N355" i="4" s="1"/>
  <c r="H355" i="4"/>
  <c r="I355" i="4" s="1"/>
  <c r="X354" i="4"/>
  <c r="Y354" i="4" s="1"/>
  <c r="S354" i="4"/>
  <c r="T354" i="4" s="1"/>
  <c r="M354" i="4"/>
  <c r="N354" i="4" s="1"/>
  <c r="H354" i="4"/>
  <c r="I354" i="4" s="1"/>
  <c r="X353" i="4"/>
  <c r="Y353" i="4" s="1"/>
  <c r="S353" i="4"/>
  <c r="T353" i="4" s="1"/>
  <c r="M353" i="4"/>
  <c r="N353" i="4" s="1"/>
  <c r="H353" i="4"/>
  <c r="I353" i="4" s="1"/>
  <c r="X352" i="4"/>
  <c r="Y352" i="4" s="1"/>
  <c r="S352" i="4"/>
  <c r="T352" i="4" s="1"/>
  <c r="M352" i="4"/>
  <c r="N352" i="4" s="1"/>
  <c r="H352" i="4"/>
  <c r="I352" i="4" s="1"/>
  <c r="X351" i="4"/>
  <c r="Y351" i="4" s="1"/>
  <c r="S351" i="4"/>
  <c r="T351" i="4" s="1"/>
  <c r="M351" i="4"/>
  <c r="N351" i="4" s="1"/>
  <c r="H351" i="4"/>
  <c r="I351" i="4" s="1"/>
  <c r="X350" i="4"/>
  <c r="Y350" i="4" s="1"/>
  <c r="S350" i="4"/>
  <c r="T350" i="4" s="1"/>
  <c r="M350" i="4"/>
  <c r="N350" i="4" s="1"/>
  <c r="H350" i="4"/>
  <c r="I350" i="4" s="1"/>
  <c r="X348" i="4"/>
  <c r="Y348" i="4" s="1"/>
  <c r="S348" i="4"/>
  <c r="T348" i="4" s="1"/>
  <c r="M348" i="4"/>
  <c r="N348" i="4" s="1"/>
  <c r="H348" i="4"/>
  <c r="I348" i="4" s="1"/>
  <c r="Y347" i="4"/>
  <c r="X347" i="4"/>
  <c r="T347" i="4"/>
  <c r="S347" i="4"/>
  <c r="N347" i="4"/>
  <c r="M347" i="4"/>
  <c r="I347" i="4"/>
  <c r="H347" i="4"/>
  <c r="X346" i="4"/>
  <c r="Y346" i="4" s="1"/>
  <c r="T346" i="4"/>
  <c r="S346" i="4"/>
  <c r="N346" i="4"/>
  <c r="M346" i="4"/>
  <c r="I346" i="4"/>
  <c r="H346" i="4"/>
  <c r="X345" i="4"/>
  <c r="Y345" i="4" s="1"/>
  <c r="S345" i="4"/>
  <c r="T345" i="4" s="1"/>
  <c r="M345" i="4"/>
  <c r="N345" i="4" s="1"/>
  <c r="H345" i="4"/>
  <c r="I345" i="4" s="1"/>
  <c r="Y344" i="4"/>
  <c r="X344" i="4"/>
  <c r="T344" i="4"/>
  <c r="S344" i="4"/>
  <c r="N344" i="4"/>
  <c r="M344" i="4"/>
  <c r="I344" i="4"/>
  <c r="H344" i="4"/>
  <c r="X343" i="4"/>
  <c r="Y343" i="4" s="1"/>
  <c r="S343" i="4"/>
  <c r="T343" i="4" s="1"/>
  <c r="M343" i="4"/>
  <c r="N343" i="4" s="1"/>
  <c r="H343" i="4"/>
  <c r="I343" i="4" s="1"/>
  <c r="X342" i="4"/>
  <c r="Y342" i="4" s="1"/>
  <c r="S342" i="4"/>
  <c r="T342" i="4" s="1"/>
  <c r="M342" i="4"/>
  <c r="N342" i="4" s="1"/>
  <c r="H342" i="4"/>
  <c r="I342" i="4" s="1"/>
  <c r="X341" i="4"/>
  <c r="Y341" i="4" s="1"/>
  <c r="T341" i="4"/>
  <c r="S341" i="4"/>
  <c r="N341" i="4"/>
  <c r="M341" i="4"/>
  <c r="I341" i="4"/>
  <c r="H341" i="4"/>
  <c r="Y340" i="4"/>
  <c r="X340" i="4"/>
  <c r="T340" i="4"/>
  <c r="S340" i="4"/>
  <c r="N340" i="4"/>
  <c r="M340" i="4"/>
  <c r="I340" i="4"/>
  <c r="H340" i="4"/>
  <c r="Y339" i="4"/>
  <c r="X339" i="4"/>
  <c r="T339" i="4"/>
  <c r="S339" i="4"/>
  <c r="N339" i="4"/>
  <c r="M339" i="4"/>
  <c r="I339" i="4"/>
  <c r="H339" i="4"/>
  <c r="X338" i="4"/>
  <c r="Y338" i="4" s="1"/>
  <c r="S338" i="4"/>
  <c r="T338" i="4" s="1"/>
  <c r="M338" i="4"/>
  <c r="N338" i="4" s="1"/>
  <c r="H338" i="4"/>
  <c r="I338" i="4" s="1"/>
  <c r="X337" i="4"/>
  <c r="Y337" i="4" s="1"/>
  <c r="S337" i="4"/>
  <c r="T337" i="4" s="1"/>
  <c r="M337" i="4"/>
  <c r="N337" i="4" s="1"/>
  <c r="H337" i="4"/>
  <c r="I337" i="4" s="1"/>
  <c r="X336" i="4"/>
  <c r="Y336" i="4" s="1"/>
  <c r="S336" i="4"/>
  <c r="T336" i="4" s="1"/>
  <c r="M336" i="4"/>
  <c r="N336" i="4" s="1"/>
  <c r="H336" i="4"/>
  <c r="I336" i="4" s="1"/>
  <c r="X335" i="4"/>
  <c r="Y335" i="4" s="1"/>
  <c r="S335" i="4"/>
  <c r="T335" i="4" s="1"/>
  <c r="M335" i="4"/>
  <c r="N335" i="4" s="1"/>
  <c r="H335" i="4"/>
  <c r="I335" i="4" s="1"/>
  <c r="X334" i="4"/>
  <c r="Y334" i="4" s="1"/>
  <c r="S334" i="4"/>
  <c r="T334" i="4" s="1"/>
  <c r="M334" i="4"/>
  <c r="N334" i="4" s="1"/>
  <c r="H334" i="4"/>
  <c r="I334" i="4" s="1"/>
  <c r="X333" i="4"/>
  <c r="Y333" i="4" s="1"/>
  <c r="S333" i="4"/>
  <c r="T333" i="4" s="1"/>
  <c r="M333" i="4"/>
  <c r="N333" i="4" s="1"/>
  <c r="H333" i="4"/>
  <c r="I333" i="4" s="1"/>
  <c r="X332" i="4"/>
  <c r="Y332" i="4" s="1"/>
  <c r="S332" i="4"/>
  <c r="T332" i="4" s="1"/>
  <c r="M332" i="4"/>
  <c r="N332" i="4" s="1"/>
  <c r="H332" i="4"/>
  <c r="I332" i="4" s="1"/>
  <c r="Y331" i="4"/>
  <c r="X331" i="4"/>
  <c r="T331" i="4"/>
  <c r="S331" i="4"/>
  <c r="N331" i="4"/>
  <c r="M331" i="4"/>
  <c r="I331" i="4"/>
  <c r="H331" i="4"/>
  <c r="X330" i="4"/>
  <c r="Y330" i="4" s="1"/>
  <c r="S330" i="4"/>
  <c r="T330" i="4" s="1"/>
  <c r="M330" i="4"/>
  <c r="N330" i="4" s="1"/>
  <c r="H330" i="4"/>
  <c r="I330" i="4" s="1"/>
  <c r="X329" i="4"/>
  <c r="Y329" i="4" s="1"/>
  <c r="T329" i="4"/>
  <c r="S329" i="4"/>
  <c r="N329" i="4"/>
  <c r="M329" i="4"/>
  <c r="H329" i="4"/>
  <c r="I329" i="4" s="1"/>
  <c r="X328" i="4"/>
  <c r="Y328" i="4" s="1"/>
  <c r="S328" i="4"/>
  <c r="T328" i="4" s="1"/>
  <c r="M328" i="4"/>
  <c r="N328" i="4" s="1"/>
  <c r="H328" i="4"/>
  <c r="I328" i="4" s="1"/>
  <c r="X327" i="4"/>
  <c r="Y327" i="4" s="1"/>
  <c r="S327" i="4"/>
  <c r="T327" i="4" s="1"/>
  <c r="M327" i="4"/>
  <c r="N327" i="4" s="1"/>
  <c r="H327" i="4"/>
  <c r="I327" i="4" s="1"/>
  <c r="X326" i="4"/>
  <c r="Y326" i="4" s="1"/>
  <c r="S326" i="4"/>
  <c r="T326" i="4" s="1"/>
  <c r="M326" i="4"/>
  <c r="N326" i="4" s="1"/>
  <c r="H326" i="4"/>
  <c r="I326" i="4" s="1"/>
  <c r="X325" i="4"/>
  <c r="Y325" i="4" s="1"/>
  <c r="S325" i="4"/>
  <c r="T325" i="4" s="1"/>
  <c r="M325" i="4"/>
  <c r="N325" i="4" s="1"/>
  <c r="H325" i="4"/>
  <c r="I325" i="4" s="1"/>
  <c r="X324" i="4"/>
  <c r="Y324" i="4" s="1"/>
  <c r="T324" i="4"/>
  <c r="S324" i="4"/>
  <c r="N324" i="4"/>
  <c r="M324" i="4"/>
  <c r="I324" i="4"/>
  <c r="H324" i="4"/>
  <c r="X323" i="4"/>
  <c r="Y323" i="4" s="1"/>
  <c r="S323" i="4"/>
  <c r="T323" i="4" s="1"/>
  <c r="M323" i="4"/>
  <c r="N323" i="4" s="1"/>
  <c r="H323" i="4"/>
  <c r="I323" i="4" s="1"/>
  <c r="X322" i="4"/>
  <c r="Y322" i="4" s="1"/>
  <c r="S322" i="4"/>
  <c r="T322" i="4" s="1"/>
  <c r="M322" i="4"/>
  <c r="N322" i="4" s="1"/>
  <c r="H322" i="4"/>
  <c r="I322" i="4" s="1"/>
  <c r="X321" i="4"/>
  <c r="Y321" i="4" s="1"/>
  <c r="S321" i="4"/>
  <c r="T321" i="4" s="1"/>
  <c r="M321" i="4"/>
  <c r="N321" i="4" s="1"/>
  <c r="H321" i="4"/>
  <c r="I321" i="4" s="1"/>
  <c r="Y320" i="4"/>
  <c r="X320" i="4"/>
  <c r="T320" i="4"/>
  <c r="S320" i="4"/>
  <c r="N320" i="4"/>
  <c r="M320" i="4"/>
  <c r="I320" i="4"/>
  <c r="H320" i="4"/>
  <c r="X319" i="4"/>
  <c r="Y319" i="4" s="1"/>
  <c r="S319" i="4"/>
  <c r="T319" i="4" s="1"/>
  <c r="M319" i="4"/>
  <c r="N319" i="4" s="1"/>
  <c r="H319" i="4"/>
  <c r="I319" i="4" s="1"/>
  <c r="X318" i="4"/>
  <c r="Y318" i="4" s="1"/>
  <c r="S318" i="4"/>
  <c r="T318" i="4" s="1"/>
  <c r="M318" i="4"/>
  <c r="N318" i="4" s="1"/>
  <c r="H318" i="4"/>
  <c r="I318" i="4" s="1"/>
  <c r="X317" i="4"/>
  <c r="Y317" i="4" s="1"/>
  <c r="S317" i="4"/>
  <c r="T317" i="4" s="1"/>
  <c r="M317" i="4"/>
  <c r="N317" i="4" s="1"/>
  <c r="H317" i="4"/>
  <c r="I317" i="4" s="1"/>
  <c r="Y316" i="4"/>
  <c r="X316" i="4"/>
  <c r="T316" i="4"/>
  <c r="S316" i="4"/>
  <c r="N316" i="4"/>
  <c r="M316" i="4"/>
  <c r="I316" i="4"/>
  <c r="H316" i="4"/>
  <c r="X315" i="4"/>
  <c r="Y315" i="4" s="1"/>
  <c r="S315" i="4"/>
  <c r="T315" i="4" s="1"/>
  <c r="M315" i="4"/>
  <c r="N315" i="4" s="1"/>
  <c r="H315" i="4"/>
  <c r="I315" i="4" s="1"/>
  <c r="Y314" i="4"/>
  <c r="X314" i="4"/>
  <c r="T314" i="4"/>
  <c r="S314" i="4"/>
  <c r="N314" i="4"/>
  <c r="M314" i="4"/>
  <c r="I314" i="4"/>
  <c r="H314" i="4"/>
  <c r="X313" i="4"/>
  <c r="Y313" i="4" s="1"/>
  <c r="T313" i="4"/>
  <c r="S313" i="4"/>
  <c r="N313" i="4"/>
  <c r="M313" i="4"/>
  <c r="I313" i="4"/>
  <c r="H313" i="4"/>
  <c r="Y312" i="4"/>
  <c r="X312" i="4"/>
  <c r="T312" i="4"/>
  <c r="S312" i="4"/>
  <c r="N312" i="4"/>
  <c r="M312" i="4"/>
  <c r="I312" i="4"/>
  <c r="H312" i="4"/>
  <c r="X311" i="4"/>
  <c r="Y311" i="4" s="1"/>
  <c r="T311" i="4"/>
  <c r="S311" i="4"/>
  <c r="N311" i="4"/>
  <c r="M311" i="4"/>
  <c r="I311" i="4"/>
  <c r="H311" i="4"/>
  <c r="X310" i="4"/>
  <c r="Y310" i="4" s="1"/>
  <c r="S310" i="4"/>
  <c r="T310" i="4" s="1"/>
  <c r="M310" i="4"/>
  <c r="N310" i="4" s="1"/>
  <c r="H310" i="4"/>
  <c r="I310" i="4" s="1"/>
  <c r="X309" i="4"/>
  <c r="Y309" i="4" s="1"/>
  <c r="S309" i="4"/>
  <c r="T309" i="4" s="1"/>
  <c r="M309" i="4"/>
  <c r="N309" i="4" s="1"/>
  <c r="H309" i="4"/>
  <c r="I309" i="4" s="1"/>
  <c r="Y308" i="4"/>
  <c r="X308" i="4"/>
  <c r="T308" i="4"/>
  <c r="S308" i="4"/>
  <c r="N308" i="4"/>
  <c r="M308" i="4"/>
  <c r="I308" i="4"/>
  <c r="H308" i="4"/>
  <c r="X307" i="4"/>
  <c r="Y307" i="4" s="1"/>
  <c r="S307" i="4"/>
  <c r="T307" i="4" s="1"/>
  <c r="M307" i="4"/>
  <c r="N307" i="4" s="1"/>
  <c r="H307" i="4"/>
  <c r="I307" i="4" s="1"/>
  <c r="X306" i="4"/>
  <c r="Y306" i="4" s="1"/>
  <c r="S306" i="4"/>
  <c r="T306" i="4" s="1"/>
  <c r="M306" i="4"/>
  <c r="N306" i="4" s="1"/>
  <c r="H306" i="4"/>
  <c r="I306" i="4" s="1"/>
  <c r="X305" i="4"/>
  <c r="Y305" i="4" s="1"/>
  <c r="S305" i="4"/>
  <c r="T305" i="4" s="1"/>
  <c r="M305" i="4"/>
  <c r="N305" i="4" s="1"/>
  <c r="H305" i="4"/>
  <c r="I305" i="4" s="1"/>
  <c r="X304" i="4"/>
  <c r="Y304" i="4" s="1"/>
  <c r="T304" i="4"/>
  <c r="S304" i="4"/>
  <c r="N304" i="4"/>
  <c r="M304" i="4"/>
  <c r="I304" i="4"/>
  <c r="H304" i="4"/>
  <c r="Y303" i="4"/>
  <c r="X303" i="4"/>
  <c r="T303" i="4"/>
  <c r="S303" i="4"/>
  <c r="N303" i="4"/>
  <c r="M303" i="4"/>
  <c r="I303" i="4"/>
  <c r="H303" i="4"/>
  <c r="Y302" i="4"/>
  <c r="X302" i="4"/>
  <c r="T302" i="4"/>
  <c r="S302" i="4"/>
  <c r="N302" i="4"/>
  <c r="M302" i="4"/>
  <c r="I302" i="4"/>
  <c r="H302" i="4"/>
  <c r="X301" i="4"/>
  <c r="Y301" i="4" s="1"/>
  <c r="S301" i="4"/>
  <c r="T301" i="4" s="1"/>
  <c r="M301" i="4"/>
  <c r="N301" i="4" s="1"/>
  <c r="H301" i="4"/>
  <c r="I301" i="4" s="1"/>
  <c r="X300" i="4"/>
  <c r="Y300" i="4" s="1"/>
  <c r="S300" i="4"/>
  <c r="T300" i="4" s="1"/>
  <c r="M300" i="4"/>
  <c r="N300" i="4" s="1"/>
  <c r="H300" i="4"/>
  <c r="I300" i="4" s="1"/>
  <c r="X299" i="4"/>
  <c r="Y299" i="4" s="1"/>
  <c r="S299" i="4"/>
  <c r="T299" i="4" s="1"/>
  <c r="M299" i="4"/>
  <c r="N299" i="4" s="1"/>
  <c r="H299" i="4"/>
  <c r="I299" i="4" s="1"/>
  <c r="X298" i="4"/>
  <c r="Y298" i="4" s="1"/>
  <c r="S298" i="4"/>
  <c r="T298" i="4" s="1"/>
  <c r="M298" i="4"/>
  <c r="N298" i="4" s="1"/>
  <c r="H298" i="4"/>
  <c r="I298" i="4" s="1"/>
  <c r="X297" i="4"/>
  <c r="Y297" i="4" s="1"/>
  <c r="S297" i="4"/>
  <c r="T297" i="4" s="1"/>
  <c r="M297" i="4"/>
  <c r="N297" i="4" s="1"/>
  <c r="H297" i="4"/>
  <c r="I297" i="4" s="1"/>
  <c r="X296" i="4"/>
  <c r="Y296" i="4" s="1"/>
  <c r="S296" i="4"/>
  <c r="T296" i="4" s="1"/>
  <c r="M296" i="4"/>
  <c r="N296" i="4" s="1"/>
  <c r="H296" i="4"/>
  <c r="I296" i="4" s="1"/>
  <c r="X295" i="4"/>
  <c r="Y295" i="4" s="1"/>
  <c r="S295" i="4"/>
  <c r="T295" i="4" s="1"/>
  <c r="M295" i="4"/>
  <c r="N295" i="4" s="1"/>
  <c r="H295" i="4"/>
  <c r="I295" i="4" s="1"/>
  <c r="Y294" i="4"/>
  <c r="X294" i="4"/>
  <c r="T294" i="4"/>
  <c r="S294" i="4"/>
  <c r="N294" i="4"/>
  <c r="M294" i="4"/>
  <c r="I294" i="4"/>
  <c r="H294" i="4"/>
  <c r="X293" i="4"/>
  <c r="Y293" i="4" s="1"/>
  <c r="S293" i="4"/>
  <c r="T293" i="4" s="1"/>
  <c r="M293" i="4"/>
  <c r="N293" i="4" s="1"/>
  <c r="H293" i="4"/>
  <c r="I293" i="4" s="1"/>
  <c r="X292" i="4"/>
  <c r="Y292" i="4" s="1"/>
  <c r="T292" i="4"/>
  <c r="S292" i="4"/>
  <c r="N292" i="4"/>
  <c r="M292" i="4"/>
  <c r="H292" i="4"/>
  <c r="I292" i="4" s="1"/>
  <c r="X291" i="4"/>
  <c r="Y291" i="4" s="1"/>
  <c r="T291" i="4"/>
  <c r="S291" i="4"/>
  <c r="N291" i="4"/>
  <c r="M291" i="4"/>
  <c r="H291" i="4"/>
  <c r="I291" i="4" s="1"/>
  <c r="X290" i="4"/>
  <c r="Y290" i="4" s="1"/>
  <c r="S290" i="4"/>
  <c r="T290" i="4" s="1"/>
  <c r="M290" i="4"/>
  <c r="N290" i="4" s="1"/>
  <c r="H290" i="4"/>
  <c r="I290" i="4" s="1"/>
  <c r="X289" i="4"/>
  <c r="Y289" i="4" s="1"/>
  <c r="S289" i="4"/>
  <c r="T289" i="4" s="1"/>
  <c r="M289" i="4"/>
  <c r="N289" i="4" s="1"/>
  <c r="H289" i="4"/>
  <c r="I289" i="4" s="1"/>
  <c r="X288" i="4"/>
  <c r="Y288" i="4" s="1"/>
  <c r="S288" i="4"/>
  <c r="T288" i="4" s="1"/>
  <c r="M288" i="4"/>
  <c r="N288" i="4" s="1"/>
  <c r="H288" i="4"/>
  <c r="I288" i="4" s="1"/>
  <c r="X287" i="4"/>
  <c r="Y287" i="4" s="1"/>
  <c r="S287" i="4"/>
  <c r="T287" i="4" s="1"/>
  <c r="M287" i="4"/>
  <c r="N287" i="4" s="1"/>
  <c r="H287" i="4"/>
  <c r="I287" i="4" s="1"/>
  <c r="X286" i="4"/>
  <c r="Y286" i="4" s="1"/>
  <c r="S286" i="4"/>
  <c r="T286" i="4" s="1"/>
  <c r="M286" i="4"/>
  <c r="N286" i="4" s="1"/>
  <c r="H286" i="4"/>
  <c r="I286" i="4" s="1"/>
  <c r="X285" i="4"/>
  <c r="Y285" i="4" s="1"/>
  <c r="S285" i="4"/>
  <c r="T285" i="4" s="1"/>
  <c r="M285" i="4"/>
  <c r="N285" i="4" s="1"/>
  <c r="H285" i="4"/>
  <c r="I285" i="4" s="1"/>
  <c r="X284" i="4"/>
  <c r="Y284" i="4" s="1"/>
  <c r="S284" i="4"/>
  <c r="T284" i="4" s="1"/>
  <c r="M284" i="4"/>
  <c r="N284" i="4" s="1"/>
  <c r="H284" i="4"/>
  <c r="I284" i="4" s="1"/>
  <c r="Y283" i="4"/>
  <c r="X283" i="4"/>
  <c r="T283" i="4"/>
  <c r="S283" i="4"/>
  <c r="N283" i="4"/>
  <c r="M283" i="4"/>
  <c r="I283" i="4"/>
  <c r="H283" i="4"/>
  <c r="X282" i="4"/>
  <c r="Y282" i="4" s="1"/>
  <c r="T282" i="4"/>
  <c r="S282" i="4"/>
  <c r="N282" i="4"/>
  <c r="M282" i="4"/>
  <c r="I282" i="4"/>
  <c r="H282" i="4"/>
  <c r="X281" i="4"/>
  <c r="Y281" i="4" s="1"/>
  <c r="T281" i="4"/>
  <c r="S281" i="4"/>
  <c r="N281" i="4"/>
  <c r="M281" i="4"/>
  <c r="I281" i="4"/>
  <c r="H281" i="4"/>
  <c r="X280" i="4"/>
  <c r="Y280" i="4" s="1"/>
  <c r="S280" i="4"/>
  <c r="T280" i="4" s="1"/>
  <c r="M280" i="4"/>
  <c r="N280" i="4" s="1"/>
  <c r="H280" i="4"/>
  <c r="I280" i="4" s="1"/>
  <c r="X279" i="4"/>
  <c r="Y279" i="4" s="1"/>
  <c r="S279" i="4"/>
  <c r="T279" i="4" s="1"/>
  <c r="M279" i="4"/>
  <c r="N279" i="4" s="1"/>
  <c r="H279" i="4"/>
  <c r="I279" i="4" s="1"/>
  <c r="X278" i="4"/>
  <c r="Y278" i="4" s="1"/>
  <c r="S278" i="4"/>
  <c r="T278" i="4" s="1"/>
  <c r="M278" i="4"/>
  <c r="N278" i="4" s="1"/>
  <c r="H278" i="4"/>
  <c r="I278" i="4" s="1"/>
  <c r="X277" i="4"/>
  <c r="Y277" i="4" s="1"/>
  <c r="S277" i="4"/>
  <c r="T277" i="4" s="1"/>
  <c r="M277" i="4"/>
  <c r="N277" i="4" s="1"/>
  <c r="H277" i="4"/>
  <c r="I277" i="4" s="1"/>
  <c r="X276" i="4"/>
  <c r="Y276" i="4" s="1"/>
  <c r="S276" i="4"/>
  <c r="T276" i="4" s="1"/>
  <c r="M276" i="4"/>
  <c r="N276" i="4" s="1"/>
  <c r="H276" i="4"/>
  <c r="I276" i="4" s="1"/>
  <c r="Y275" i="4"/>
  <c r="X275" i="4"/>
  <c r="T275" i="4"/>
  <c r="S275" i="4"/>
  <c r="N275" i="4"/>
  <c r="M275" i="4"/>
  <c r="I275" i="4"/>
  <c r="H275" i="4"/>
  <c r="X274" i="4"/>
  <c r="Y274" i="4" s="1"/>
  <c r="S274" i="4"/>
  <c r="T274" i="4" s="1"/>
  <c r="M274" i="4"/>
  <c r="N274" i="4" s="1"/>
  <c r="H274" i="4"/>
  <c r="I274" i="4" s="1"/>
  <c r="X273" i="4"/>
  <c r="Y273" i="4" s="1"/>
  <c r="S273" i="4"/>
  <c r="T273" i="4" s="1"/>
  <c r="M273" i="4"/>
  <c r="N273" i="4" s="1"/>
  <c r="H273" i="4"/>
  <c r="I273" i="4" s="1"/>
  <c r="Y272" i="4"/>
  <c r="X272" i="4"/>
  <c r="T272" i="4"/>
  <c r="S272" i="4"/>
  <c r="N272" i="4"/>
  <c r="M272" i="4"/>
  <c r="I272" i="4"/>
  <c r="H272" i="4"/>
  <c r="X271" i="4"/>
  <c r="Y271" i="4" s="1"/>
  <c r="S271" i="4"/>
  <c r="T271" i="4" s="1"/>
  <c r="M271" i="4"/>
  <c r="N271" i="4" s="1"/>
  <c r="H271" i="4"/>
  <c r="I271" i="4" s="1"/>
  <c r="X270" i="4"/>
  <c r="Y270" i="4" s="1"/>
  <c r="S270" i="4"/>
  <c r="T270" i="4" s="1"/>
  <c r="M270" i="4"/>
  <c r="N270" i="4" s="1"/>
  <c r="H270" i="4"/>
  <c r="I270" i="4" s="1"/>
  <c r="Y269" i="4"/>
  <c r="X269" i="4"/>
  <c r="T269" i="4"/>
  <c r="S269" i="4"/>
  <c r="N269" i="4"/>
  <c r="M269" i="4"/>
  <c r="I269" i="4"/>
  <c r="H269" i="4"/>
  <c r="Y268" i="4"/>
  <c r="X268" i="4"/>
  <c r="T268" i="4"/>
  <c r="S268" i="4"/>
  <c r="N268" i="4"/>
  <c r="M268" i="4"/>
  <c r="I268" i="4"/>
  <c r="H268" i="4"/>
  <c r="Y267" i="4"/>
  <c r="X267" i="4"/>
  <c r="T267" i="4"/>
  <c r="S267" i="4"/>
  <c r="N267" i="4"/>
  <c r="M267" i="4"/>
  <c r="I267" i="4"/>
  <c r="H267" i="4"/>
  <c r="X266" i="4"/>
  <c r="Y266" i="4" s="1"/>
  <c r="S266" i="4"/>
  <c r="T266" i="4" s="1"/>
  <c r="M266" i="4"/>
  <c r="N266" i="4" s="1"/>
  <c r="H266" i="4"/>
  <c r="I266" i="4" s="1"/>
  <c r="X265" i="4"/>
  <c r="Y265" i="4" s="1"/>
  <c r="S265" i="4"/>
  <c r="T265" i="4" s="1"/>
  <c r="M265" i="4"/>
  <c r="N265" i="4" s="1"/>
  <c r="H265" i="4"/>
  <c r="I265" i="4" s="1"/>
  <c r="Y264" i="4"/>
  <c r="X264" i="4"/>
  <c r="T264" i="4"/>
  <c r="S264" i="4"/>
  <c r="N264" i="4"/>
  <c r="M264" i="4"/>
  <c r="I264" i="4"/>
  <c r="H264" i="4"/>
  <c r="Y263" i="4"/>
  <c r="X263" i="4"/>
  <c r="T263" i="4"/>
  <c r="S263" i="4"/>
  <c r="N263" i="4"/>
  <c r="M263" i="4"/>
  <c r="I263" i="4"/>
  <c r="H263" i="4"/>
  <c r="X262" i="4"/>
  <c r="Y262" i="4" s="1"/>
  <c r="S262" i="4"/>
  <c r="T262" i="4" s="1"/>
  <c r="M262" i="4"/>
  <c r="N262" i="4" s="1"/>
  <c r="H262" i="4"/>
  <c r="I262" i="4" s="1"/>
  <c r="Y261" i="4"/>
  <c r="X261" i="4"/>
  <c r="T261" i="4"/>
  <c r="S261" i="4"/>
  <c r="N261" i="4"/>
  <c r="M261" i="4"/>
  <c r="I261" i="4"/>
  <c r="H261" i="4"/>
  <c r="X260" i="4"/>
  <c r="Y260" i="4" s="1"/>
  <c r="T260" i="4"/>
  <c r="S260" i="4"/>
  <c r="N260" i="4"/>
  <c r="M260" i="4"/>
  <c r="I260" i="4"/>
  <c r="H260" i="4"/>
  <c r="X259" i="4"/>
  <c r="Y259" i="4" s="1"/>
  <c r="T259" i="4"/>
  <c r="S259" i="4"/>
  <c r="N259" i="4"/>
  <c r="M259" i="4"/>
  <c r="I259" i="4"/>
  <c r="H259" i="4"/>
  <c r="X258" i="4"/>
  <c r="Y258" i="4" s="1"/>
  <c r="T258" i="4"/>
  <c r="S258" i="4"/>
  <c r="N258" i="4"/>
  <c r="M258" i="4"/>
  <c r="I258" i="4"/>
  <c r="H258" i="4"/>
  <c r="X257" i="4"/>
  <c r="Y257" i="4" s="1"/>
  <c r="S257" i="4"/>
  <c r="T257" i="4" s="1"/>
  <c r="M257" i="4"/>
  <c r="N257" i="4" s="1"/>
  <c r="H257" i="4"/>
  <c r="I257" i="4" s="1"/>
  <c r="X256" i="4"/>
  <c r="Y256" i="4" s="1"/>
  <c r="S256" i="4"/>
  <c r="T256" i="4" s="1"/>
  <c r="M256" i="4"/>
  <c r="N256" i="4" s="1"/>
  <c r="H256" i="4"/>
  <c r="I256" i="4" s="1"/>
  <c r="Y255" i="4"/>
  <c r="X255" i="4"/>
  <c r="T255" i="4"/>
  <c r="S255" i="4"/>
  <c r="N255" i="4"/>
  <c r="M255" i="4"/>
  <c r="I255" i="4"/>
  <c r="H255" i="4"/>
  <c r="X254" i="4"/>
  <c r="Y254" i="4" s="1"/>
  <c r="S254" i="4"/>
  <c r="T254" i="4" s="1"/>
  <c r="M254" i="4"/>
  <c r="N254" i="4" s="1"/>
  <c r="I254" i="4"/>
  <c r="H254" i="4"/>
  <c r="X253" i="4"/>
  <c r="Y253" i="4" s="1"/>
  <c r="S253" i="4"/>
  <c r="T253" i="4" s="1"/>
  <c r="M253" i="4"/>
  <c r="N253" i="4" s="1"/>
  <c r="H253" i="4"/>
  <c r="I253" i="4" s="1"/>
  <c r="X252" i="4"/>
  <c r="Y252" i="4" s="1"/>
  <c r="S252" i="4"/>
  <c r="T252" i="4" s="1"/>
  <c r="M252" i="4"/>
  <c r="N252" i="4" s="1"/>
  <c r="H252" i="4"/>
  <c r="I252" i="4" s="1"/>
  <c r="X251" i="4"/>
  <c r="Y251" i="4" s="1"/>
  <c r="S251" i="4"/>
  <c r="T251" i="4" s="1"/>
  <c r="M251" i="4"/>
  <c r="N251" i="4" s="1"/>
  <c r="H251" i="4"/>
  <c r="I251" i="4" s="1"/>
  <c r="X250" i="4"/>
  <c r="Y250" i="4" s="1"/>
  <c r="S250" i="4"/>
  <c r="T250" i="4" s="1"/>
  <c r="M250" i="4"/>
  <c r="N250" i="4" s="1"/>
  <c r="H250" i="4"/>
  <c r="I250" i="4" s="1"/>
  <c r="X249" i="4"/>
  <c r="Y249" i="4" s="1"/>
  <c r="S249" i="4"/>
  <c r="T249" i="4" s="1"/>
  <c r="M249" i="4"/>
  <c r="N249" i="4" s="1"/>
  <c r="H249" i="4"/>
  <c r="I249" i="4" s="1"/>
  <c r="X248" i="4"/>
  <c r="Y248" i="4" s="1"/>
  <c r="S248" i="4"/>
  <c r="T248" i="4" s="1"/>
  <c r="M248" i="4"/>
  <c r="N248" i="4" s="1"/>
  <c r="H248" i="4"/>
  <c r="I248" i="4" s="1"/>
  <c r="X247" i="4"/>
  <c r="Y247" i="4" s="1"/>
  <c r="S247" i="4"/>
  <c r="T247" i="4" s="1"/>
  <c r="M247" i="4"/>
  <c r="N247" i="4" s="1"/>
  <c r="H247" i="4"/>
  <c r="I247" i="4" s="1"/>
  <c r="Y246" i="4"/>
  <c r="X246" i="4"/>
  <c r="T246" i="4"/>
  <c r="S246" i="4"/>
  <c r="N246" i="4"/>
  <c r="M246" i="4"/>
  <c r="I246" i="4"/>
  <c r="H246" i="4"/>
  <c r="X245" i="4"/>
  <c r="Y245" i="4" s="1"/>
  <c r="T245" i="4"/>
  <c r="S245" i="4"/>
  <c r="N245" i="4"/>
  <c r="M245" i="4"/>
  <c r="I245" i="4"/>
  <c r="H245" i="4"/>
  <c r="X244" i="4"/>
  <c r="Y244" i="4" s="1"/>
  <c r="S244" i="4"/>
  <c r="T244" i="4" s="1"/>
  <c r="M244" i="4"/>
  <c r="N244" i="4" s="1"/>
  <c r="H244" i="4"/>
  <c r="I244" i="4" s="1"/>
  <c r="X243" i="4"/>
  <c r="Y243" i="4" s="1"/>
  <c r="S243" i="4"/>
  <c r="T243" i="4" s="1"/>
  <c r="M243" i="4"/>
  <c r="N243" i="4" s="1"/>
  <c r="H243" i="4"/>
  <c r="I243" i="4" s="1"/>
  <c r="X242" i="4"/>
  <c r="Y242" i="4" s="1"/>
  <c r="S242" i="4"/>
  <c r="T242" i="4" s="1"/>
  <c r="M242" i="4"/>
  <c r="N242" i="4" s="1"/>
  <c r="H242" i="4"/>
  <c r="I242" i="4" s="1"/>
  <c r="X241" i="4"/>
  <c r="Y241" i="4" s="1"/>
  <c r="S241" i="4"/>
  <c r="T241" i="4" s="1"/>
  <c r="M241" i="4"/>
  <c r="N241" i="4" s="1"/>
  <c r="H241" i="4"/>
  <c r="I241" i="4" s="1"/>
  <c r="X240" i="4"/>
  <c r="Y240" i="4" s="1"/>
  <c r="S240" i="4"/>
  <c r="T240" i="4" s="1"/>
  <c r="M240" i="4"/>
  <c r="N240" i="4" s="1"/>
  <c r="H240" i="4"/>
  <c r="I240" i="4" s="1"/>
  <c r="X239" i="4"/>
  <c r="Y239" i="4" s="1"/>
  <c r="S239" i="4"/>
  <c r="T239" i="4" s="1"/>
  <c r="M239" i="4"/>
  <c r="N239" i="4" s="1"/>
  <c r="H239" i="4"/>
  <c r="I239" i="4" s="1"/>
  <c r="X238" i="4"/>
  <c r="Y238" i="4" s="1"/>
  <c r="S238" i="4"/>
  <c r="T238" i="4" s="1"/>
  <c r="M238" i="4"/>
  <c r="N238" i="4" s="1"/>
  <c r="H238" i="4"/>
  <c r="I238" i="4" s="1"/>
  <c r="X237" i="4"/>
  <c r="Y237" i="4" s="1"/>
  <c r="S237" i="4"/>
  <c r="T237" i="4" s="1"/>
  <c r="M237" i="4"/>
  <c r="N237" i="4" s="1"/>
  <c r="H237" i="4"/>
  <c r="I237" i="4" s="1"/>
  <c r="X236" i="4"/>
  <c r="Y236" i="4" s="1"/>
  <c r="T236" i="4"/>
  <c r="S236" i="4"/>
  <c r="N236" i="4"/>
  <c r="M236" i="4"/>
  <c r="I236" i="4"/>
  <c r="H236" i="4"/>
  <c r="X235" i="4"/>
  <c r="Y235" i="4" s="1"/>
  <c r="S235" i="4"/>
  <c r="T235" i="4" s="1"/>
  <c r="M235" i="4"/>
  <c r="N235" i="4" s="1"/>
  <c r="H235" i="4"/>
  <c r="I235" i="4" s="1"/>
  <c r="X234" i="4"/>
  <c r="Y234" i="4" s="1"/>
  <c r="S234" i="4"/>
  <c r="T234" i="4" s="1"/>
  <c r="M234" i="4"/>
  <c r="N234" i="4" s="1"/>
  <c r="H234" i="4"/>
  <c r="I234" i="4" s="1"/>
  <c r="Y233" i="4"/>
  <c r="X233" i="4"/>
  <c r="T233" i="4"/>
  <c r="S233" i="4"/>
  <c r="N233" i="4"/>
  <c r="M233" i="4"/>
  <c r="I233" i="4"/>
  <c r="H233" i="4"/>
  <c r="X232" i="4"/>
  <c r="Y232" i="4" s="1"/>
  <c r="S232" i="4"/>
  <c r="T232" i="4" s="1"/>
  <c r="M232" i="4"/>
  <c r="N232" i="4" s="1"/>
  <c r="H232" i="4"/>
  <c r="I232" i="4" s="1"/>
  <c r="Y231" i="4"/>
  <c r="X231" i="4"/>
  <c r="T231" i="4"/>
  <c r="S231" i="4"/>
  <c r="N231" i="4"/>
  <c r="M231" i="4"/>
  <c r="I231" i="4"/>
  <c r="H231" i="4"/>
  <c r="X230" i="4"/>
  <c r="Y230" i="4" s="1"/>
  <c r="S230" i="4"/>
  <c r="T230" i="4" s="1"/>
  <c r="M230" i="4"/>
  <c r="N230" i="4" s="1"/>
  <c r="H230" i="4"/>
  <c r="I230" i="4" s="1"/>
  <c r="Y229" i="4"/>
  <c r="X229" i="4"/>
  <c r="T229" i="4"/>
  <c r="S229" i="4"/>
  <c r="N229" i="4"/>
  <c r="M229" i="4"/>
  <c r="I229" i="4"/>
  <c r="H229" i="4"/>
  <c r="X228" i="4"/>
  <c r="Y228" i="4" s="1"/>
  <c r="S228" i="4"/>
  <c r="T228" i="4" s="1"/>
  <c r="M228" i="4"/>
  <c r="N228" i="4" s="1"/>
  <c r="H228" i="4"/>
  <c r="I228" i="4" s="1"/>
  <c r="X227" i="4"/>
  <c r="Y227" i="4" s="1"/>
  <c r="S227" i="4"/>
  <c r="T227" i="4" s="1"/>
  <c r="M227" i="4"/>
  <c r="N227" i="4" s="1"/>
  <c r="H227" i="4"/>
  <c r="I227" i="4" s="1"/>
  <c r="Y226" i="4"/>
  <c r="X226" i="4"/>
  <c r="T226" i="4"/>
  <c r="S226" i="4"/>
  <c r="N226" i="4"/>
  <c r="M226" i="4"/>
  <c r="I226" i="4"/>
  <c r="H226" i="4"/>
  <c r="Y225" i="4"/>
  <c r="X225" i="4"/>
  <c r="T225" i="4"/>
  <c r="S225" i="4"/>
  <c r="N225" i="4"/>
  <c r="M225" i="4"/>
  <c r="I225" i="4"/>
  <c r="H225" i="4"/>
  <c r="X224" i="4"/>
  <c r="Y224" i="4" s="1"/>
  <c r="S224" i="4"/>
  <c r="T224" i="4" s="1"/>
  <c r="M224" i="4"/>
  <c r="N224" i="4" s="1"/>
  <c r="H224" i="4"/>
  <c r="I224" i="4" s="1"/>
  <c r="X223" i="4"/>
  <c r="Y223" i="4" s="1"/>
  <c r="S223" i="4"/>
  <c r="T223" i="4" s="1"/>
  <c r="M223" i="4"/>
  <c r="N223" i="4" s="1"/>
  <c r="H223" i="4"/>
  <c r="I223" i="4" s="1"/>
  <c r="X222" i="4"/>
  <c r="Y222" i="4" s="1"/>
  <c r="S222" i="4"/>
  <c r="T222" i="4" s="1"/>
  <c r="M222" i="4"/>
  <c r="N222" i="4" s="1"/>
  <c r="H222" i="4"/>
  <c r="I222" i="4" s="1"/>
  <c r="X221" i="4"/>
  <c r="Y221" i="4" s="1"/>
  <c r="S221" i="4"/>
  <c r="T221" i="4" s="1"/>
  <c r="M221" i="4"/>
  <c r="N221" i="4" s="1"/>
  <c r="I221" i="4"/>
  <c r="H221" i="4"/>
  <c r="Y220" i="4"/>
  <c r="X220" i="4"/>
  <c r="T220" i="4"/>
  <c r="S220" i="4"/>
  <c r="N220" i="4"/>
  <c r="M220" i="4"/>
  <c r="I220" i="4"/>
  <c r="H220" i="4"/>
  <c r="X219" i="4"/>
  <c r="Y219" i="4" s="1"/>
  <c r="S219" i="4"/>
  <c r="T219" i="4" s="1"/>
  <c r="M219" i="4"/>
  <c r="N219" i="4" s="1"/>
  <c r="H219" i="4"/>
  <c r="I219" i="4" s="1"/>
  <c r="X218" i="4"/>
  <c r="Y218" i="4" s="1"/>
  <c r="S218" i="4"/>
  <c r="T218" i="4" s="1"/>
  <c r="M218" i="4"/>
  <c r="N218" i="4" s="1"/>
  <c r="H218" i="4"/>
  <c r="I218" i="4" s="1"/>
  <c r="X217" i="4"/>
  <c r="Y217" i="4" s="1"/>
  <c r="S217" i="4"/>
  <c r="T217" i="4" s="1"/>
  <c r="M217" i="4"/>
  <c r="N217" i="4" s="1"/>
  <c r="H217" i="4"/>
  <c r="I217" i="4" s="1"/>
  <c r="X216" i="4"/>
  <c r="Y216" i="4" s="1"/>
  <c r="S216" i="4"/>
  <c r="T216" i="4" s="1"/>
  <c r="M216" i="4"/>
  <c r="N216" i="4" s="1"/>
  <c r="H216" i="4"/>
  <c r="I216" i="4" s="1"/>
  <c r="X215" i="4"/>
  <c r="Y215" i="4" s="1"/>
  <c r="S215" i="4"/>
  <c r="T215" i="4" s="1"/>
  <c r="M215" i="4"/>
  <c r="N215" i="4" s="1"/>
  <c r="H215" i="4"/>
  <c r="I215" i="4" s="1"/>
  <c r="Y214" i="4"/>
  <c r="X214" i="4"/>
  <c r="T214" i="4"/>
  <c r="S214" i="4"/>
  <c r="N214" i="4"/>
  <c r="M214" i="4"/>
  <c r="I214" i="4"/>
  <c r="H214" i="4"/>
  <c r="X213" i="4"/>
  <c r="Y213" i="4" s="1"/>
  <c r="T213" i="4"/>
  <c r="S213" i="4"/>
  <c r="N213" i="4"/>
  <c r="M213" i="4"/>
  <c r="I213" i="4"/>
  <c r="H213" i="4"/>
  <c r="X212" i="4"/>
  <c r="Y212" i="4" s="1"/>
  <c r="S212" i="4"/>
  <c r="T212" i="4" s="1"/>
  <c r="M212" i="4"/>
  <c r="N212" i="4" s="1"/>
  <c r="I212" i="4"/>
  <c r="H212" i="4"/>
  <c r="X211" i="4"/>
  <c r="Y211" i="4" s="1"/>
  <c r="T211" i="4"/>
  <c r="S211" i="4"/>
  <c r="N211" i="4"/>
  <c r="M211" i="4"/>
  <c r="I211" i="4"/>
  <c r="H211" i="4"/>
  <c r="X210" i="4"/>
  <c r="Y210" i="4" s="1"/>
  <c r="T210" i="4"/>
  <c r="S210" i="4"/>
  <c r="N210" i="4"/>
  <c r="M210" i="4"/>
  <c r="I210" i="4"/>
  <c r="H210" i="4"/>
  <c r="X209" i="4"/>
  <c r="Y209" i="4" s="1"/>
  <c r="S209" i="4"/>
  <c r="T209" i="4" s="1"/>
  <c r="M209" i="4"/>
  <c r="N209" i="4" s="1"/>
  <c r="H209" i="4"/>
  <c r="I209" i="4" s="1"/>
  <c r="X208" i="4"/>
  <c r="Y208" i="4" s="1"/>
  <c r="S208" i="4"/>
  <c r="T208" i="4" s="1"/>
  <c r="M208" i="4"/>
  <c r="N208" i="4" s="1"/>
  <c r="H208" i="4"/>
  <c r="I208" i="4" s="1"/>
  <c r="X207" i="4"/>
  <c r="Y207" i="4" s="1"/>
  <c r="S207" i="4"/>
  <c r="T207" i="4" s="1"/>
  <c r="M207" i="4"/>
  <c r="N207" i="4" s="1"/>
  <c r="H207" i="4"/>
  <c r="I207" i="4" s="1"/>
  <c r="X206" i="4"/>
  <c r="Y206" i="4" s="1"/>
  <c r="S206" i="4"/>
  <c r="T206" i="4" s="1"/>
  <c r="M206" i="4"/>
  <c r="N206" i="4" s="1"/>
  <c r="H206" i="4"/>
  <c r="I206" i="4" s="1"/>
  <c r="Y205" i="4"/>
  <c r="X205" i="4"/>
  <c r="T205" i="4"/>
  <c r="S205" i="4"/>
  <c r="N205" i="4"/>
  <c r="M205" i="4"/>
  <c r="I205" i="4"/>
  <c r="H205" i="4"/>
  <c r="X204" i="4"/>
  <c r="Y204" i="4" s="1"/>
  <c r="S204" i="4"/>
  <c r="T204" i="4" s="1"/>
  <c r="M204" i="4"/>
  <c r="N204" i="4" s="1"/>
  <c r="I204" i="4"/>
  <c r="H204" i="4"/>
  <c r="X203" i="4"/>
  <c r="Y203" i="4" s="1"/>
  <c r="S203" i="4"/>
  <c r="T203" i="4" s="1"/>
  <c r="M203" i="4"/>
  <c r="N203" i="4" s="1"/>
  <c r="H203" i="4"/>
  <c r="I203" i="4" s="1"/>
  <c r="X202" i="4"/>
  <c r="Y202" i="4" s="1"/>
  <c r="S202" i="4"/>
  <c r="T202" i="4" s="1"/>
  <c r="M202" i="4"/>
  <c r="N202" i="4" s="1"/>
  <c r="H202" i="4"/>
  <c r="I202" i="4" s="1"/>
  <c r="X201" i="4"/>
  <c r="Y201" i="4" s="1"/>
  <c r="S201" i="4"/>
  <c r="T201" i="4" s="1"/>
  <c r="M201" i="4"/>
  <c r="N201" i="4" s="1"/>
  <c r="H201" i="4"/>
  <c r="I201" i="4" s="1"/>
  <c r="X200" i="4"/>
  <c r="Y200" i="4" s="1"/>
  <c r="S200" i="4"/>
  <c r="T200" i="4" s="1"/>
  <c r="M200" i="4"/>
  <c r="N200" i="4" s="1"/>
  <c r="H200" i="4"/>
  <c r="I200" i="4" s="1"/>
  <c r="X199" i="4"/>
  <c r="Y199" i="4" s="1"/>
  <c r="T199" i="4"/>
  <c r="S199" i="4"/>
  <c r="N199" i="4"/>
  <c r="M199" i="4"/>
  <c r="I199" i="4"/>
  <c r="H199" i="4"/>
  <c r="X198" i="4"/>
  <c r="Y198" i="4" s="1"/>
  <c r="S198" i="4"/>
  <c r="T198" i="4" s="1"/>
  <c r="M198" i="4"/>
  <c r="N198" i="4" s="1"/>
  <c r="H198" i="4"/>
  <c r="I198" i="4" s="1"/>
  <c r="Y197" i="4"/>
  <c r="X197" i="4"/>
  <c r="T197" i="4"/>
  <c r="S197" i="4"/>
  <c r="N197" i="4"/>
  <c r="M197" i="4"/>
  <c r="I197" i="4"/>
  <c r="H197" i="4"/>
  <c r="X196" i="4"/>
  <c r="Y196" i="4" s="1"/>
  <c r="S196" i="4"/>
  <c r="T196" i="4" s="1"/>
  <c r="M196" i="4"/>
  <c r="N196" i="4" s="1"/>
  <c r="H196" i="4"/>
  <c r="I196" i="4" s="1"/>
  <c r="X195" i="4"/>
  <c r="Y195" i="4" s="1"/>
  <c r="S195" i="4"/>
  <c r="T195" i="4" s="1"/>
  <c r="M195" i="4"/>
  <c r="N195" i="4" s="1"/>
  <c r="H195" i="4"/>
  <c r="I195" i="4" s="1"/>
  <c r="X194" i="4"/>
  <c r="Y194" i="4" s="1"/>
  <c r="S194" i="4"/>
  <c r="T194" i="4" s="1"/>
  <c r="M194" i="4"/>
  <c r="N194" i="4" s="1"/>
  <c r="H194" i="4"/>
  <c r="I194" i="4" s="1"/>
  <c r="X193" i="4"/>
  <c r="Y193" i="4" s="1"/>
  <c r="S193" i="4"/>
  <c r="T193" i="4" s="1"/>
  <c r="M193" i="4"/>
  <c r="N193" i="4" s="1"/>
  <c r="H193" i="4"/>
  <c r="I193" i="4" s="1"/>
  <c r="X192" i="4"/>
  <c r="Y192" i="4" s="1"/>
  <c r="S192" i="4"/>
  <c r="T192" i="4" s="1"/>
  <c r="M192" i="4"/>
  <c r="N192" i="4" s="1"/>
  <c r="H192" i="4"/>
  <c r="I192" i="4" s="1"/>
  <c r="X191" i="4"/>
  <c r="Y191" i="4" s="1"/>
  <c r="T191" i="4"/>
  <c r="S191" i="4"/>
  <c r="N191" i="4"/>
  <c r="M191" i="4"/>
  <c r="I191" i="4"/>
  <c r="H191" i="4"/>
  <c r="Y190" i="4"/>
  <c r="X190" i="4"/>
  <c r="T190" i="4"/>
  <c r="S190" i="4"/>
  <c r="N190" i="4"/>
  <c r="M190" i="4"/>
  <c r="I190" i="4"/>
  <c r="H190" i="4"/>
  <c r="X189" i="4"/>
  <c r="Y189" i="4" s="1"/>
  <c r="S189" i="4"/>
  <c r="T189" i="4" s="1"/>
  <c r="M189" i="4"/>
  <c r="N189" i="4" s="1"/>
  <c r="H189" i="4"/>
  <c r="I189" i="4" s="1"/>
  <c r="X188" i="4"/>
  <c r="Y188" i="4" s="1"/>
  <c r="S188" i="4"/>
  <c r="T188" i="4" s="1"/>
  <c r="M188" i="4"/>
  <c r="N188" i="4" s="1"/>
  <c r="H188" i="4"/>
  <c r="I188" i="4" s="1"/>
  <c r="X187" i="4"/>
  <c r="Y187" i="4" s="1"/>
  <c r="S187" i="4"/>
  <c r="T187" i="4" s="1"/>
  <c r="M187" i="4"/>
  <c r="N187" i="4" s="1"/>
  <c r="H187" i="4"/>
  <c r="I187" i="4" s="1"/>
  <c r="X186" i="4"/>
  <c r="Y186" i="4" s="1"/>
  <c r="S186" i="4"/>
  <c r="T186" i="4" s="1"/>
  <c r="M186" i="4"/>
  <c r="N186" i="4" s="1"/>
  <c r="H186" i="4"/>
  <c r="I186" i="4" s="1"/>
  <c r="Y185" i="4"/>
  <c r="X185" i="4"/>
  <c r="T185" i="4"/>
  <c r="S185" i="4"/>
  <c r="N185" i="4"/>
  <c r="M185" i="4"/>
  <c r="I185" i="4"/>
  <c r="H185" i="4"/>
  <c r="X184" i="4"/>
  <c r="Y184" i="4" s="1"/>
  <c r="S184" i="4"/>
  <c r="T184" i="4" s="1"/>
  <c r="M184" i="4"/>
  <c r="N184" i="4" s="1"/>
  <c r="H184" i="4"/>
  <c r="I184" i="4" s="1"/>
  <c r="X183" i="4"/>
  <c r="Y183" i="4" s="1"/>
  <c r="S183" i="4"/>
  <c r="T183" i="4" s="1"/>
  <c r="M183" i="4"/>
  <c r="N183" i="4" s="1"/>
  <c r="H183" i="4"/>
  <c r="I183" i="4" s="1"/>
  <c r="Y182" i="4"/>
  <c r="X182" i="4"/>
  <c r="T182" i="4"/>
  <c r="S182" i="4"/>
  <c r="N182" i="4"/>
  <c r="M182" i="4"/>
  <c r="I182" i="4"/>
  <c r="H182" i="4"/>
  <c r="X181" i="4"/>
  <c r="Y181" i="4" s="1"/>
  <c r="T181" i="4"/>
  <c r="S181" i="4"/>
  <c r="N181" i="4"/>
  <c r="M181" i="4"/>
  <c r="I181" i="4"/>
  <c r="H181" i="4"/>
  <c r="X180" i="4"/>
  <c r="Y180" i="4" s="1"/>
  <c r="T180" i="4"/>
  <c r="S180" i="4"/>
  <c r="N180" i="4"/>
  <c r="M180" i="4"/>
  <c r="I180" i="4"/>
  <c r="H180" i="4"/>
  <c r="X179" i="4"/>
  <c r="Y179" i="4" s="1"/>
  <c r="T179" i="4"/>
  <c r="S179" i="4"/>
  <c r="N179" i="4"/>
  <c r="M179" i="4"/>
  <c r="I179" i="4"/>
  <c r="H179" i="4"/>
  <c r="X178" i="4"/>
  <c r="Y178" i="4" s="1"/>
  <c r="S178" i="4"/>
  <c r="T178" i="4" s="1"/>
  <c r="M178" i="4"/>
  <c r="N178" i="4" s="1"/>
  <c r="H178" i="4"/>
  <c r="I178" i="4" s="1"/>
  <c r="X177" i="4"/>
  <c r="Y177" i="4" s="1"/>
  <c r="S177" i="4"/>
  <c r="T177" i="4" s="1"/>
  <c r="M177" i="4"/>
  <c r="N177" i="4" s="1"/>
  <c r="H177" i="4"/>
  <c r="I177" i="4" s="1"/>
  <c r="Y176" i="4"/>
  <c r="X176" i="4"/>
  <c r="T176" i="4"/>
  <c r="S176" i="4"/>
  <c r="N176" i="4"/>
  <c r="M176" i="4"/>
  <c r="I176" i="4"/>
  <c r="H176" i="4"/>
  <c r="X175" i="4"/>
  <c r="Y175" i="4" s="1"/>
  <c r="S175" i="4"/>
  <c r="T175" i="4" s="1"/>
  <c r="M175" i="4"/>
  <c r="N175" i="4" s="1"/>
  <c r="I175" i="4"/>
  <c r="H175" i="4"/>
  <c r="X174" i="4"/>
  <c r="Y174" i="4" s="1"/>
  <c r="S174" i="4"/>
  <c r="T174" i="4" s="1"/>
  <c r="M174" i="4"/>
  <c r="N174" i="4" s="1"/>
  <c r="H174" i="4"/>
  <c r="I174" i="4" s="1"/>
  <c r="X173" i="4"/>
  <c r="Y173" i="4" s="1"/>
  <c r="S173" i="4"/>
  <c r="T173" i="4" s="1"/>
  <c r="M173" i="4"/>
  <c r="N173" i="4" s="1"/>
  <c r="H173" i="4"/>
  <c r="I173" i="4" s="1"/>
  <c r="X172" i="4"/>
  <c r="Y172" i="4" s="1"/>
  <c r="S172" i="4"/>
  <c r="T172" i="4" s="1"/>
  <c r="M172" i="4"/>
  <c r="N172" i="4" s="1"/>
  <c r="H172" i="4"/>
  <c r="I172" i="4" s="1"/>
  <c r="X171" i="4"/>
  <c r="Y171" i="4" s="1"/>
  <c r="S171" i="4"/>
  <c r="T171" i="4" s="1"/>
  <c r="M171" i="4"/>
  <c r="N171" i="4" s="1"/>
  <c r="H171" i="4"/>
  <c r="I171" i="4" s="1"/>
  <c r="X170" i="4"/>
  <c r="Y170" i="4" s="1"/>
  <c r="S170" i="4"/>
  <c r="T170" i="4" s="1"/>
  <c r="M170" i="4"/>
  <c r="N170" i="4" s="1"/>
  <c r="H170" i="4"/>
  <c r="I170" i="4" s="1"/>
  <c r="X169" i="4"/>
  <c r="Y169" i="4" s="1"/>
  <c r="S169" i="4"/>
  <c r="T169" i="4" s="1"/>
  <c r="M169" i="4"/>
  <c r="N169" i="4" s="1"/>
  <c r="H169" i="4"/>
  <c r="I169" i="4" s="1"/>
  <c r="X168" i="4"/>
  <c r="Y168" i="4" s="1"/>
  <c r="S168" i="4"/>
  <c r="T168" i="4" s="1"/>
  <c r="M168" i="4"/>
  <c r="N168" i="4" s="1"/>
  <c r="H168" i="4"/>
  <c r="I168" i="4" s="1"/>
  <c r="Y167" i="4"/>
  <c r="X167" i="4"/>
  <c r="T167" i="4"/>
  <c r="S167" i="4"/>
  <c r="N167" i="4"/>
  <c r="M167" i="4"/>
  <c r="I167" i="4"/>
  <c r="H167" i="4"/>
  <c r="X166" i="4"/>
  <c r="Y166" i="4" s="1"/>
  <c r="T166" i="4"/>
  <c r="S166" i="4"/>
  <c r="N166" i="4"/>
  <c r="M166" i="4"/>
  <c r="I166" i="4"/>
  <c r="H166" i="4"/>
  <c r="X165" i="4"/>
  <c r="Y165" i="4" s="1"/>
  <c r="S165" i="4"/>
  <c r="T165" i="4" s="1"/>
  <c r="M165" i="4"/>
  <c r="N165" i="4" s="1"/>
  <c r="H165" i="4"/>
  <c r="I165" i="4" s="1"/>
  <c r="X164" i="4"/>
  <c r="Y164" i="4" s="1"/>
  <c r="S164" i="4"/>
  <c r="T164" i="4" s="1"/>
  <c r="M164" i="4"/>
  <c r="N164" i="4" s="1"/>
  <c r="H164" i="4"/>
  <c r="I164" i="4" s="1"/>
  <c r="X163" i="4"/>
  <c r="Y163" i="4" s="1"/>
  <c r="S163" i="4"/>
  <c r="T163" i="4" s="1"/>
  <c r="M163" i="4"/>
  <c r="N163" i="4" s="1"/>
  <c r="H163" i="4"/>
  <c r="I163" i="4" s="1"/>
  <c r="X162" i="4"/>
  <c r="Y162" i="4" s="1"/>
  <c r="S162" i="4"/>
  <c r="T162" i="4" s="1"/>
  <c r="M162" i="4"/>
  <c r="N162" i="4" s="1"/>
  <c r="H162" i="4"/>
  <c r="I162" i="4" s="1"/>
  <c r="X161" i="4"/>
  <c r="Y161" i="4" s="1"/>
  <c r="S161" i="4"/>
  <c r="T161" i="4" s="1"/>
  <c r="M161" i="4"/>
  <c r="N161" i="4" s="1"/>
  <c r="H161" i="4"/>
  <c r="I161" i="4" s="1"/>
  <c r="X160" i="4"/>
  <c r="Y160" i="4" s="1"/>
  <c r="S160" i="4"/>
  <c r="T160" i="4" s="1"/>
  <c r="M160" i="4"/>
  <c r="N160" i="4" s="1"/>
  <c r="H160" i="4"/>
  <c r="I160" i="4" s="1"/>
  <c r="X159" i="4"/>
  <c r="Y159" i="4" s="1"/>
  <c r="S159" i="4"/>
  <c r="T159" i="4" s="1"/>
  <c r="M159" i="4"/>
  <c r="N159" i="4" s="1"/>
  <c r="H159" i="4"/>
  <c r="I159" i="4" s="1"/>
  <c r="X158" i="4"/>
  <c r="Y158" i="4" s="1"/>
  <c r="S158" i="4"/>
  <c r="T158" i="4" s="1"/>
  <c r="M158" i="4"/>
  <c r="N158" i="4" s="1"/>
  <c r="H158" i="4"/>
  <c r="I158" i="4" s="1"/>
  <c r="X157" i="4"/>
  <c r="Y157" i="4" s="1"/>
  <c r="T157" i="4"/>
  <c r="S157" i="4"/>
  <c r="N157" i="4"/>
  <c r="M157" i="4"/>
  <c r="I157" i="4"/>
  <c r="H157" i="4"/>
  <c r="X156" i="4"/>
  <c r="Y156" i="4" s="1"/>
  <c r="S156" i="4"/>
  <c r="T156" i="4" s="1"/>
  <c r="M156" i="4"/>
  <c r="N156" i="4" s="1"/>
  <c r="H156" i="4"/>
  <c r="I156" i="4" s="1"/>
  <c r="X155" i="4"/>
  <c r="Y155" i="4" s="1"/>
  <c r="S155" i="4"/>
  <c r="T155" i="4" s="1"/>
  <c r="M155" i="4"/>
  <c r="N155" i="4" s="1"/>
  <c r="H155" i="4"/>
  <c r="I155" i="4" s="1"/>
  <c r="Y154" i="4"/>
  <c r="X154" i="4"/>
  <c r="T154" i="4"/>
  <c r="S154" i="4"/>
  <c r="N154" i="4"/>
  <c r="M154" i="4"/>
  <c r="I154" i="4"/>
  <c r="H154" i="4"/>
  <c r="X153" i="4"/>
  <c r="Y153" i="4" s="1"/>
  <c r="S153" i="4"/>
  <c r="T153" i="4" s="1"/>
  <c r="M153" i="4"/>
  <c r="N153" i="4" s="1"/>
  <c r="H153" i="4"/>
  <c r="I153" i="4" s="1"/>
  <c r="Y152" i="4"/>
  <c r="X152" i="4"/>
  <c r="T152" i="4"/>
  <c r="S152" i="4"/>
  <c r="N152" i="4"/>
  <c r="M152" i="4"/>
  <c r="I152" i="4"/>
  <c r="H152" i="4"/>
  <c r="X151" i="4"/>
  <c r="Y151" i="4" s="1"/>
  <c r="S151" i="4"/>
  <c r="T151" i="4" s="1"/>
  <c r="M151" i="4"/>
  <c r="N151" i="4" s="1"/>
  <c r="H151" i="4"/>
  <c r="I151" i="4" s="1"/>
  <c r="X150" i="4"/>
  <c r="Y150" i="4" s="1"/>
  <c r="S150" i="4"/>
  <c r="T150" i="4" s="1"/>
  <c r="M150" i="4"/>
  <c r="N150" i="4" s="1"/>
  <c r="H150" i="4"/>
  <c r="I150" i="4" s="1"/>
  <c r="Y149" i="4"/>
  <c r="X149" i="4"/>
  <c r="T149" i="4"/>
  <c r="S149" i="4"/>
  <c r="N149" i="4"/>
  <c r="M149" i="4"/>
  <c r="I149" i="4"/>
  <c r="H149" i="4"/>
  <c r="X148" i="4"/>
  <c r="Y148" i="4" s="1"/>
  <c r="T148" i="4"/>
  <c r="S148" i="4"/>
  <c r="N148" i="4"/>
  <c r="M148" i="4"/>
  <c r="I148" i="4"/>
  <c r="H148" i="4"/>
  <c r="X147" i="4"/>
  <c r="Y147" i="4" s="1"/>
  <c r="T147" i="4"/>
  <c r="S147" i="4"/>
  <c r="N147" i="4"/>
  <c r="M147" i="4"/>
  <c r="I147" i="4"/>
  <c r="H147" i="4"/>
  <c r="X146" i="4"/>
  <c r="Y146" i="4" s="1"/>
  <c r="T146" i="4"/>
  <c r="S146" i="4"/>
  <c r="N146" i="4"/>
  <c r="M146" i="4"/>
  <c r="I146" i="4"/>
  <c r="H146" i="4"/>
  <c r="X145" i="4"/>
  <c r="Y145" i="4" s="1"/>
  <c r="S145" i="4"/>
  <c r="T145" i="4" s="1"/>
  <c r="M145" i="4"/>
  <c r="N145" i="4" s="1"/>
  <c r="H145" i="4"/>
  <c r="I145" i="4" s="1"/>
  <c r="X144" i="4"/>
  <c r="Y144" i="4" s="1"/>
  <c r="S144" i="4"/>
  <c r="T144" i="4" s="1"/>
  <c r="M144" i="4"/>
  <c r="N144" i="4" s="1"/>
  <c r="H144" i="4"/>
  <c r="I144" i="4" s="1"/>
  <c r="X143" i="4"/>
  <c r="Y143" i="4" s="1"/>
  <c r="S143" i="4"/>
  <c r="T143" i="4" s="1"/>
  <c r="M143" i="4"/>
  <c r="N143" i="4" s="1"/>
  <c r="H143" i="4"/>
  <c r="I143" i="4" s="1"/>
  <c r="X142" i="4"/>
  <c r="Y142" i="4" s="1"/>
  <c r="S142" i="4"/>
  <c r="T142" i="4" s="1"/>
  <c r="M142" i="4"/>
  <c r="N142" i="4" s="1"/>
  <c r="H142" i="4"/>
  <c r="I142" i="4" s="1"/>
  <c r="Y141" i="4"/>
  <c r="X141" i="4"/>
  <c r="T141" i="4"/>
  <c r="S141" i="4"/>
  <c r="N141" i="4"/>
  <c r="M141" i="4"/>
  <c r="I141" i="4"/>
  <c r="H141" i="4"/>
  <c r="X140" i="4"/>
  <c r="Y140" i="4" s="1"/>
  <c r="S140" i="4"/>
  <c r="T140" i="4" s="1"/>
  <c r="M140" i="4"/>
  <c r="N140" i="4" s="1"/>
  <c r="I140" i="4"/>
  <c r="H140" i="4"/>
  <c r="X139" i="4"/>
  <c r="Y139" i="4" s="1"/>
  <c r="S139" i="4"/>
  <c r="T139" i="4" s="1"/>
  <c r="M139" i="4"/>
  <c r="N139" i="4" s="1"/>
  <c r="H139" i="4"/>
  <c r="I139" i="4" s="1"/>
  <c r="X138" i="4"/>
  <c r="Y138" i="4" s="1"/>
  <c r="S138" i="4"/>
  <c r="T138" i="4" s="1"/>
  <c r="M138" i="4"/>
  <c r="N138" i="4" s="1"/>
  <c r="H138" i="4"/>
  <c r="I138" i="4" s="1"/>
  <c r="X137" i="4"/>
  <c r="Y137" i="4" s="1"/>
  <c r="S137" i="4"/>
  <c r="T137" i="4" s="1"/>
  <c r="M137" i="4"/>
  <c r="N137" i="4" s="1"/>
  <c r="H137" i="4"/>
  <c r="I137" i="4" s="1"/>
  <c r="X136" i="4"/>
  <c r="Y136" i="4" s="1"/>
  <c r="S136" i="4"/>
  <c r="T136" i="4" s="1"/>
  <c r="M136" i="4"/>
  <c r="N136" i="4" s="1"/>
  <c r="H136" i="4"/>
  <c r="I136" i="4" s="1"/>
  <c r="X135" i="4"/>
  <c r="Y135" i="4" s="1"/>
  <c r="S135" i="4"/>
  <c r="T135" i="4" s="1"/>
  <c r="M135" i="4"/>
  <c r="N135" i="4" s="1"/>
  <c r="H135" i="4"/>
  <c r="I135" i="4" s="1"/>
  <c r="X134" i="4"/>
  <c r="Y134" i="4" s="1"/>
  <c r="S134" i="4"/>
  <c r="T134" i="4" s="1"/>
  <c r="M134" i="4"/>
  <c r="N134" i="4" s="1"/>
  <c r="H134" i="4"/>
  <c r="I134" i="4" s="1"/>
  <c r="X133" i="4"/>
  <c r="Y133" i="4" s="1"/>
  <c r="S133" i="4"/>
  <c r="T133" i="4" s="1"/>
  <c r="M133" i="4"/>
  <c r="N133" i="4" s="1"/>
  <c r="H133" i="4"/>
  <c r="I133" i="4" s="1"/>
  <c r="Y132" i="4"/>
  <c r="X132" i="4"/>
  <c r="T132" i="4"/>
  <c r="S132" i="4"/>
  <c r="N132" i="4"/>
  <c r="M132" i="4"/>
  <c r="I132" i="4"/>
  <c r="H132" i="4"/>
  <c r="X131" i="4"/>
  <c r="Y131" i="4" s="1"/>
  <c r="T131" i="4"/>
  <c r="S131" i="4"/>
  <c r="N131" i="4"/>
  <c r="M131" i="4"/>
  <c r="I131" i="4"/>
  <c r="H131" i="4"/>
  <c r="X130" i="4"/>
  <c r="Y130" i="4" s="1"/>
  <c r="S130" i="4"/>
  <c r="T130" i="4" s="1"/>
  <c r="M130" i="4"/>
  <c r="N130" i="4" s="1"/>
  <c r="H130" i="4"/>
  <c r="I130" i="4" s="1"/>
  <c r="X129" i="4"/>
  <c r="Y129" i="4" s="1"/>
  <c r="S129" i="4"/>
  <c r="T129" i="4" s="1"/>
  <c r="M129" i="4"/>
  <c r="N129" i="4" s="1"/>
  <c r="H129" i="4"/>
  <c r="I129" i="4" s="1"/>
  <c r="X128" i="4"/>
  <c r="Y128" i="4" s="1"/>
  <c r="S128" i="4"/>
  <c r="T128" i="4" s="1"/>
  <c r="M128" i="4"/>
  <c r="N128" i="4" s="1"/>
  <c r="H128" i="4"/>
  <c r="I128" i="4" s="1"/>
  <c r="X127" i="4"/>
  <c r="Y127" i="4" s="1"/>
  <c r="S127" i="4"/>
  <c r="T127" i="4" s="1"/>
  <c r="M127" i="4"/>
  <c r="N127" i="4" s="1"/>
  <c r="H127" i="4"/>
  <c r="I127" i="4" s="1"/>
  <c r="X126" i="4"/>
  <c r="Y126" i="4" s="1"/>
  <c r="S126" i="4"/>
  <c r="T126" i="4" s="1"/>
  <c r="M126" i="4"/>
  <c r="N126" i="4" s="1"/>
  <c r="H126" i="4"/>
  <c r="I126" i="4" s="1"/>
  <c r="X125" i="4"/>
  <c r="Y125" i="4" s="1"/>
  <c r="S125" i="4"/>
  <c r="T125" i="4" s="1"/>
  <c r="M125" i="4"/>
  <c r="N125" i="4" s="1"/>
  <c r="H125" i="4"/>
  <c r="I125" i="4" s="1"/>
  <c r="X124" i="4"/>
  <c r="Y124" i="4" s="1"/>
  <c r="S124" i="4"/>
  <c r="T124" i="4" s="1"/>
  <c r="M124" i="4"/>
  <c r="N124" i="4" s="1"/>
  <c r="H124" i="4"/>
  <c r="I124" i="4" s="1"/>
  <c r="X123" i="4"/>
  <c r="Y123" i="4" s="1"/>
  <c r="S123" i="4"/>
  <c r="T123" i="4" s="1"/>
  <c r="M123" i="4"/>
  <c r="N123" i="4" s="1"/>
  <c r="H123" i="4"/>
  <c r="I123" i="4" s="1"/>
  <c r="X122" i="4"/>
  <c r="Y122" i="4" s="1"/>
  <c r="T122" i="4"/>
  <c r="S122" i="4"/>
  <c r="N122" i="4"/>
  <c r="M122" i="4"/>
  <c r="I122" i="4"/>
  <c r="H122" i="4"/>
  <c r="X121" i="4"/>
  <c r="Y121" i="4" s="1"/>
  <c r="S121" i="4"/>
  <c r="T121" i="4" s="1"/>
  <c r="M121" i="4"/>
  <c r="N121" i="4" s="1"/>
  <c r="H121" i="4"/>
  <c r="I121" i="4" s="1"/>
  <c r="X120" i="4"/>
  <c r="Y120" i="4" s="1"/>
  <c r="S120" i="4"/>
  <c r="T120" i="4" s="1"/>
  <c r="M120" i="4"/>
  <c r="N120" i="4" s="1"/>
  <c r="H120" i="4"/>
  <c r="I120" i="4" s="1"/>
  <c r="Y119" i="4"/>
  <c r="X119" i="4"/>
  <c r="T119" i="4"/>
  <c r="S119" i="4"/>
  <c r="N119" i="4"/>
  <c r="M119" i="4"/>
  <c r="I119" i="4"/>
  <c r="H119" i="4"/>
  <c r="X118" i="4"/>
  <c r="Y118" i="4" s="1"/>
  <c r="S118" i="4"/>
  <c r="T118" i="4" s="1"/>
  <c r="M118" i="4"/>
  <c r="N118" i="4" s="1"/>
  <c r="H118" i="4"/>
  <c r="I118" i="4" s="1"/>
  <c r="Y117" i="4"/>
  <c r="X117" i="4"/>
  <c r="T117" i="4"/>
  <c r="S117" i="4"/>
  <c r="N117" i="4"/>
  <c r="M117" i="4"/>
  <c r="I117" i="4"/>
  <c r="H117" i="4"/>
  <c r="X116" i="4"/>
  <c r="Y116" i="4" s="1"/>
  <c r="S116" i="4"/>
  <c r="T116" i="4" s="1"/>
  <c r="M116" i="4"/>
  <c r="N116" i="4" s="1"/>
  <c r="H116" i="4"/>
  <c r="I116" i="4" s="1"/>
  <c r="Y115" i="4"/>
  <c r="X115" i="4"/>
  <c r="T115" i="4"/>
  <c r="S115" i="4"/>
  <c r="N115" i="4"/>
  <c r="M115" i="4"/>
  <c r="I115" i="4"/>
  <c r="H115" i="4"/>
  <c r="X114" i="4"/>
  <c r="Y114" i="4" s="1"/>
  <c r="S114" i="4"/>
  <c r="T114" i="4" s="1"/>
  <c r="M114" i="4"/>
  <c r="N114" i="4" s="1"/>
  <c r="H114" i="4"/>
  <c r="I114" i="4" s="1"/>
  <c r="Y113" i="4"/>
  <c r="X113" i="4"/>
  <c r="T113" i="4"/>
  <c r="S113" i="4"/>
  <c r="N113" i="4"/>
  <c r="M113" i="4"/>
  <c r="I113" i="4"/>
  <c r="H113" i="4"/>
  <c r="X112" i="4"/>
  <c r="Y112" i="4" s="1"/>
  <c r="S112" i="4"/>
  <c r="T112" i="4" s="1"/>
  <c r="M112" i="4"/>
  <c r="N112" i="4" s="1"/>
  <c r="H112" i="4"/>
  <c r="I112" i="4" s="1"/>
  <c r="X111" i="4"/>
  <c r="Y111" i="4" s="1"/>
  <c r="S111" i="4"/>
  <c r="T111" i="4" s="1"/>
  <c r="M111" i="4"/>
  <c r="N111" i="4" s="1"/>
  <c r="H111" i="4"/>
  <c r="I111" i="4" s="1"/>
  <c r="Y110" i="4"/>
  <c r="X110" i="4"/>
  <c r="T110" i="4"/>
  <c r="S110" i="4"/>
  <c r="N110" i="4"/>
  <c r="M110" i="4"/>
  <c r="I110" i="4"/>
  <c r="H110" i="4"/>
  <c r="Y109" i="4"/>
  <c r="X109" i="4"/>
  <c r="T109" i="4"/>
  <c r="S109" i="4"/>
  <c r="N109" i="4"/>
  <c r="M109" i="4"/>
  <c r="I109" i="4"/>
  <c r="H109" i="4"/>
  <c r="Y108" i="4"/>
  <c r="X108" i="4"/>
  <c r="T108" i="4"/>
  <c r="S108" i="4"/>
  <c r="N108" i="4"/>
  <c r="M108" i="4"/>
  <c r="I108" i="4"/>
  <c r="H108" i="4"/>
  <c r="X107" i="4"/>
  <c r="Y107" i="4" s="1"/>
  <c r="S107" i="4"/>
  <c r="T107" i="4" s="1"/>
  <c r="M107" i="4"/>
  <c r="N107" i="4" s="1"/>
  <c r="H107" i="4"/>
  <c r="I107" i="4" s="1"/>
  <c r="X106" i="4"/>
  <c r="Y106" i="4" s="1"/>
  <c r="S106" i="4"/>
  <c r="T106" i="4" s="1"/>
  <c r="M106" i="4"/>
  <c r="N106" i="4" s="1"/>
  <c r="H106" i="4"/>
  <c r="I106" i="4" s="1"/>
  <c r="X105" i="4"/>
  <c r="Y105" i="4" s="1"/>
  <c r="S105" i="4"/>
  <c r="T105" i="4" s="1"/>
  <c r="M105" i="4"/>
  <c r="N105" i="4" s="1"/>
  <c r="H105" i="4"/>
  <c r="I105" i="4" s="1"/>
  <c r="Y104" i="4"/>
  <c r="X104" i="4"/>
  <c r="T104" i="4"/>
  <c r="S104" i="4"/>
  <c r="N104" i="4"/>
  <c r="M104" i="4"/>
  <c r="I104" i="4"/>
  <c r="H104" i="4"/>
  <c r="Y103" i="4"/>
  <c r="X103" i="4"/>
  <c r="T103" i="4"/>
  <c r="S103" i="4"/>
  <c r="N103" i="4"/>
  <c r="M103" i="4"/>
  <c r="I103" i="4"/>
  <c r="H103" i="4"/>
  <c r="Y102" i="4"/>
  <c r="X102" i="4"/>
  <c r="T102" i="4"/>
  <c r="S102" i="4"/>
  <c r="N102" i="4"/>
  <c r="M102" i="4"/>
  <c r="I102" i="4"/>
  <c r="H102" i="4"/>
  <c r="Y101" i="4"/>
  <c r="X101" i="4"/>
  <c r="T101" i="4"/>
  <c r="S101" i="4"/>
  <c r="N101" i="4"/>
  <c r="M101" i="4"/>
  <c r="I101" i="4"/>
  <c r="H101" i="4"/>
  <c r="Y100" i="4"/>
  <c r="X100" i="4"/>
  <c r="T100" i="4"/>
  <c r="S100" i="4"/>
  <c r="N100" i="4"/>
  <c r="M100" i="4"/>
  <c r="I100" i="4"/>
  <c r="H100" i="4"/>
  <c r="Y99" i="4"/>
  <c r="X99" i="4"/>
  <c r="T99" i="4"/>
  <c r="S99" i="4"/>
  <c r="N99" i="4"/>
  <c r="M99" i="4"/>
  <c r="I99" i="4"/>
  <c r="H99" i="4"/>
  <c r="Y98" i="4"/>
  <c r="X98" i="4"/>
  <c r="T98" i="4"/>
  <c r="S98" i="4"/>
  <c r="N98" i="4"/>
  <c r="M98" i="4"/>
  <c r="I98" i="4"/>
  <c r="H98" i="4"/>
  <c r="X97" i="4"/>
  <c r="Y97" i="4" s="1"/>
  <c r="S97" i="4"/>
  <c r="T97" i="4" s="1"/>
  <c r="M97" i="4"/>
  <c r="N97" i="4" s="1"/>
  <c r="H97" i="4"/>
  <c r="I97" i="4" s="1"/>
  <c r="Y96" i="4"/>
  <c r="X96" i="4"/>
  <c r="T96" i="4"/>
  <c r="S96" i="4"/>
  <c r="N96" i="4"/>
  <c r="M96" i="4"/>
  <c r="I96" i="4"/>
  <c r="H96" i="4"/>
  <c r="X95" i="4"/>
  <c r="Y95" i="4" s="1"/>
  <c r="S95" i="4"/>
  <c r="T95" i="4" s="1"/>
  <c r="M95" i="4"/>
  <c r="N95" i="4" s="1"/>
  <c r="H95" i="4"/>
  <c r="I95" i="4" s="1"/>
  <c r="X94" i="4"/>
  <c r="Y94" i="4" s="1"/>
  <c r="S94" i="4"/>
  <c r="T94" i="4" s="1"/>
  <c r="M94" i="4"/>
  <c r="N94" i="4" s="1"/>
  <c r="H94" i="4"/>
  <c r="I94" i="4" s="1"/>
  <c r="X93" i="4"/>
  <c r="Y93" i="4" s="1"/>
  <c r="S93" i="4"/>
  <c r="T93" i="4" s="1"/>
  <c r="M93" i="4"/>
  <c r="N93" i="4" s="1"/>
  <c r="H93" i="4"/>
  <c r="I93" i="4" s="1"/>
  <c r="X92" i="4"/>
  <c r="Y92" i="4" s="1"/>
  <c r="S92" i="4"/>
  <c r="T92" i="4" s="1"/>
  <c r="M92" i="4"/>
  <c r="N92" i="4" s="1"/>
  <c r="I92" i="4"/>
  <c r="H92" i="4"/>
  <c r="Y91" i="4"/>
  <c r="X91" i="4"/>
  <c r="T91" i="4"/>
  <c r="S91" i="4"/>
  <c r="N91" i="4"/>
  <c r="M91" i="4"/>
  <c r="I91" i="4"/>
  <c r="H91" i="4"/>
  <c r="X90" i="4"/>
  <c r="Y90" i="4" s="1"/>
  <c r="S90" i="4"/>
  <c r="T90" i="4" s="1"/>
  <c r="M90" i="4"/>
  <c r="N90" i="4" s="1"/>
  <c r="H90" i="4"/>
  <c r="I90" i="4" s="1"/>
  <c r="X89" i="4"/>
  <c r="Y89" i="4" s="1"/>
  <c r="S89" i="4"/>
  <c r="T89" i="4" s="1"/>
  <c r="M89" i="4"/>
  <c r="N89" i="4" s="1"/>
  <c r="H89" i="4"/>
  <c r="I89" i="4" s="1"/>
  <c r="X88" i="4"/>
  <c r="Y88" i="4" s="1"/>
  <c r="S88" i="4"/>
  <c r="T88" i="4" s="1"/>
  <c r="M88" i="4"/>
  <c r="N88" i="4" s="1"/>
  <c r="H88" i="4"/>
  <c r="I88" i="4" s="1"/>
  <c r="X87" i="4"/>
  <c r="Y87" i="4" s="1"/>
  <c r="S87" i="4"/>
  <c r="T87" i="4" s="1"/>
  <c r="M87" i="4"/>
  <c r="N87" i="4" s="1"/>
  <c r="H87" i="4"/>
  <c r="I87" i="4" s="1"/>
  <c r="X86" i="4"/>
  <c r="Y86" i="4" s="1"/>
  <c r="S86" i="4"/>
  <c r="T86" i="4" s="1"/>
  <c r="M86" i="4"/>
  <c r="N86" i="4" s="1"/>
  <c r="H86" i="4"/>
  <c r="I86" i="4" s="1"/>
  <c r="Y85" i="4"/>
  <c r="X85" i="4"/>
  <c r="T85" i="4"/>
  <c r="S85" i="4"/>
  <c r="N85" i="4"/>
  <c r="M85" i="4"/>
  <c r="I85" i="4"/>
  <c r="H85" i="4"/>
  <c r="X84" i="4"/>
  <c r="Y84" i="4" s="1"/>
  <c r="T84" i="4"/>
  <c r="S84" i="4"/>
  <c r="N84" i="4"/>
  <c r="M84" i="4"/>
  <c r="I84" i="4"/>
  <c r="H84" i="4"/>
  <c r="X83" i="4"/>
  <c r="Y83" i="4" s="1"/>
  <c r="S83" i="4"/>
  <c r="T83" i="4" s="1"/>
  <c r="M83" i="4"/>
  <c r="N83" i="4" s="1"/>
  <c r="I83" i="4"/>
  <c r="H83" i="4"/>
  <c r="X82" i="4"/>
  <c r="Y82" i="4" s="1"/>
  <c r="T82" i="4"/>
  <c r="S82" i="4"/>
  <c r="N82" i="4"/>
  <c r="M82" i="4"/>
  <c r="I82" i="4"/>
  <c r="H82" i="4"/>
  <c r="X81" i="4"/>
  <c r="Y81" i="4" s="1"/>
  <c r="T81" i="4"/>
  <c r="S81" i="4"/>
  <c r="N81" i="4"/>
  <c r="M81" i="4"/>
  <c r="I81" i="4"/>
  <c r="H81" i="4"/>
  <c r="X80" i="4"/>
  <c r="Y80" i="4" s="1"/>
  <c r="S80" i="4"/>
  <c r="T80" i="4" s="1"/>
  <c r="M80" i="4"/>
  <c r="N80" i="4" s="1"/>
  <c r="H80" i="4"/>
  <c r="I80" i="4" s="1"/>
  <c r="X79" i="4"/>
  <c r="Y79" i="4" s="1"/>
  <c r="S79" i="4"/>
  <c r="T79" i="4" s="1"/>
  <c r="M79" i="4"/>
  <c r="N79" i="4" s="1"/>
  <c r="H79" i="4"/>
  <c r="I79" i="4" s="1"/>
  <c r="X78" i="4"/>
  <c r="Y78" i="4" s="1"/>
  <c r="S78" i="4"/>
  <c r="T78" i="4" s="1"/>
  <c r="M78" i="4"/>
  <c r="N78" i="4" s="1"/>
  <c r="H78" i="4"/>
  <c r="I78" i="4" s="1"/>
  <c r="X77" i="4"/>
  <c r="Y77" i="4" s="1"/>
  <c r="S77" i="4"/>
  <c r="T77" i="4" s="1"/>
  <c r="M77" i="4"/>
  <c r="N77" i="4" s="1"/>
  <c r="H77" i="4"/>
  <c r="I77" i="4" s="1"/>
  <c r="Y76" i="4"/>
  <c r="X76" i="4"/>
  <c r="T76" i="4"/>
  <c r="S76" i="4"/>
  <c r="N76" i="4"/>
  <c r="M76" i="4"/>
  <c r="I76" i="4"/>
  <c r="H76" i="4"/>
  <c r="X75" i="4"/>
  <c r="Y75" i="4" s="1"/>
  <c r="S75" i="4"/>
  <c r="T75" i="4" s="1"/>
  <c r="M75" i="4"/>
  <c r="N75" i="4" s="1"/>
  <c r="I75" i="4"/>
  <c r="H75" i="4"/>
  <c r="X74" i="4"/>
  <c r="Y74" i="4" s="1"/>
  <c r="S74" i="4"/>
  <c r="T74" i="4" s="1"/>
  <c r="M74" i="4"/>
  <c r="N74" i="4" s="1"/>
  <c r="H74" i="4"/>
  <c r="I74" i="4" s="1"/>
  <c r="X73" i="4"/>
  <c r="Y73" i="4" s="1"/>
  <c r="S73" i="4"/>
  <c r="T73" i="4" s="1"/>
  <c r="M73" i="4"/>
  <c r="N73" i="4" s="1"/>
  <c r="H73" i="4"/>
  <c r="I73" i="4" s="1"/>
  <c r="X72" i="4"/>
  <c r="Y72" i="4" s="1"/>
  <c r="S72" i="4"/>
  <c r="T72" i="4" s="1"/>
  <c r="M72" i="4"/>
  <c r="N72" i="4" s="1"/>
  <c r="H72" i="4"/>
  <c r="I72" i="4" s="1"/>
  <c r="X71" i="4"/>
  <c r="Y71" i="4" s="1"/>
  <c r="S71" i="4"/>
  <c r="T71" i="4" s="1"/>
  <c r="M71" i="4"/>
  <c r="N71" i="4" s="1"/>
  <c r="H71" i="4"/>
  <c r="I71" i="4" s="1"/>
  <c r="X70" i="4"/>
  <c r="Y70" i="4" s="1"/>
  <c r="T70" i="4"/>
  <c r="S70" i="4"/>
  <c r="N70" i="4"/>
  <c r="M70" i="4"/>
  <c r="I70" i="4"/>
  <c r="H70" i="4"/>
  <c r="X69" i="4"/>
  <c r="Y69" i="4" s="1"/>
  <c r="S69" i="4"/>
  <c r="T69" i="4" s="1"/>
  <c r="M69" i="4"/>
  <c r="N69" i="4" s="1"/>
  <c r="H69" i="4"/>
  <c r="I69" i="4" s="1"/>
  <c r="Y68" i="4"/>
  <c r="X68" i="4"/>
  <c r="T68" i="4"/>
  <c r="S68" i="4"/>
  <c r="N68" i="4"/>
  <c r="M68" i="4"/>
  <c r="I68" i="4"/>
  <c r="H68" i="4"/>
  <c r="X67" i="4"/>
  <c r="Y67" i="4" s="1"/>
  <c r="S67" i="4"/>
  <c r="T67" i="4" s="1"/>
  <c r="M67" i="4"/>
  <c r="N67" i="4" s="1"/>
  <c r="H67" i="4"/>
  <c r="I67" i="4" s="1"/>
  <c r="X66" i="4"/>
  <c r="Y66" i="4" s="1"/>
  <c r="S66" i="4"/>
  <c r="T66" i="4" s="1"/>
  <c r="M66" i="4"/>
  <c r="N66" i="4" s="1"/>
  <c r="H66" i="4"/>
  <c r="I66" i="4" s="1"/>
  <c r="X65" i="4"/>
  <c r="Y65" i="4" s="1"/>
  <c r="S65" i="4"/>
  <c r="T65" i="4" s="1"/>
  <c r="M65" i="4"/>
  <c r="N65" i="4" s="1"/>
  <c r="H65" i="4"/>
  <c r="I65" i="4" s="1"/>
  <c r="X64" i="4"/>
  <c r="Y64" i="4" s="1"/>
  <c r="S64" i="4"/>
  <c r="T64" i="4" s="1"/>
  <c r="M64" i="4"/>
  <c r="N64" i="4" s="1"/>
  <c r="H64" i="4"/>
  <c r="I64" i="4" s="1"/>
  <c r="X63" i="4"/>
  <c r="Y63" i="4" s="1"/>
  <c r="S63" i="4"/>
  <c r="T63" i="4" s="1"/>
  <c r="M63" i="4"/>
  <c r="N63" i="4" s="1"/>
  <c r="H63" i="4"/>
  <c r="I63" i="4" s="1"/>
  <c r="X62" i="4"/>
  <c r="Y62" i="4" s="1"/>
  <c r="T62" i="4"/>
  <c r="S62" i="4"/>
  <c r="N62" i="4"/>
  <c r="M62" i="4"/>
  <c r="I62" i="4"/>
  <c r="H62" i="4"/>
  <c r="Y61" i="4"/>
  <c r="X61" i="4"/>
  <c r="T61" i="4"/>
  <c r="S61" i="4"/>
  <c r="N61" i="4"/>
  <c r="M61" i="4"/>
  <c r="I61" i="4"/>
  <c r="H61" i="4"/>
  <c r="X60" i="4"/>
  <c r="Y60" i="4" s="1"/>
  <c r="S60" i="4"/>
  <c r="T60" i="4" s="1"/>
  <c r="M60" i="4"/>
  <c r="N60" i="4" s="1"/>
  <c r="H60" i="4"/>
  <c r="I60" i="4" s="1"/>
  <c r="X59" i="4"/>
  <c r="Y59" i="4" s="1"/>
  <c r="S59" i="4"/>
  <c r="T59" i="4" s="1"/>
  <c r="M59" i="4"/>
  <c r="N59" i="4" s="1"/>
  <c r="H59" i="4"/>
  <c r="I59" i="4" s="1"/>
  <c r="X58" i="4"/>
  <c r="Y58" i="4" s="1"/>
  <c r="S58" i="4"/>
  <c r="T58" i="4" s="1"/>
  <c r="M58" i="4"/>
  <c r="N58" i="4" s="1"/>
  <c r="H58" i="4"/>
  <c r="I58" i="4" s="1"/>
  <c r="X57" i="4"/>
  <c r="Y57" i="4" s="1"/>
  <c r="S57" i="4"/>
  <c r="T57" i="4" s="1"/>
  <c r="M57" i="4"/>
  <c r="N57" i="4" s="1"/>
  <c r="H57" i="4"/>
  <c r="I57" i="4" s="1"/>
  <c r="Y56" i="4"/>
  <c r="X56" i="4"/>
  <c r="T56" i="4"/>
  <c r="S56" i="4"/>
  <c r="N56" i="4"/>
  <c r="M56" i="4"/>
  <c r="I56" i="4"/>
  <c r="H56" i="4"/>
  <c r="X55" i="4"/>
  <c r="Y55" i="4" s="1"/>
  <c r="S55" i="4"/>
  <c r="T55" i="4" s="1"/>
  <c r="M55" i="4"/>
  <c r="N55" i="4" s="1"/>
  <c r="H55" i="4"/>
  <c r="I55" i="4" s="1"/>
  <c r="X54" i="4"/>
  <c r="Y54" i="4" s="1"/>
  <c r="S54" i="4"/>
  <c r="T54" i="4" s="1"/>
  <c r="M54" i="4"/>
  <c r="N54" i="4" s="1"/>
  <c r="H54" i="4"/>
  <c r="I54" i="4" s="1"/>
  <c r="Y53" i="4"/>
  <c r="X53" i="4"/>
  <c r="T53" i="4"/>
  <c r="S53" i="4"/>
  <c r="N53" i="4"/>
  <c r="M53" i="4"/>
  <c r="I53" i="4"/>
  <c r="H53" i="4"/>
  <c r="X52" i="4"/>
  <c r="Y52" i="4" s="1"/>
  <c r="S52" i="4"/>
  <c r="T52" i="4" s="1"/>
  <c r="M52" i="4"/>
  <c r="N52" i="4" s="1"/>
  <c r="H52" i="4"/>
  <c r="I52" i="4" s="1"/>
  <c r="X51" i="4"/>
  <c r="Y51" i="4" s="1"/>
  <c r="S51" i="4"/>
  <c r="T51" i="4" s="1"/>
  <c r="M51" i="4"/>
  <c r="N51" i="4" s="1"/>
  <c r="H51" i="4"/>
  <c r="I51" i="4" s="1"/>
  <c r="X50" i="4"/>
  <c r="Y50" i="4" s="1"/>
  <c r="S50" i="4"/>
  <c r="T50" i="4" s="1"/>
  <c r="M50" i="4"/>
  <c r="N50" i="4" s="1"/>
  <c r="H50" i="4"/>
  <c r="I50" i="4" s="1"/>
  <c r="X49" i="4"/>
  <c r="Y49" i="4" s="1"/>
  <c r="S49" i="4"/>
  <c r="T49" i="4" s="1"/>
  <c r="M49" i="4"/>
  <c r="N49" i="4" s="1"/>
  <c r="I49" i="4"/>
  <c r="H49" i="4"/>
  <c r="Y48" i="4"/>
  <c r="X48" i="4"/>
  <c r="T48" i="4"/>
  <c r="S48" i="4"/>
  <c r="N48" i="4"/>
  <c r="M48" i="4"/>
  <c r="I48" i="4"/>
  <c r="H48" i="4"/>
  <c r="X47" i="4"/>
  <c r="Y47" i="4" s="1"/>
  <c r="S47" i="4"/>
  <c r="T47" i="4" s="1"/>
  <c r="M47" i="4"/>
  <c r="N47" i="4" s="1"/>
  <c r="H47" i="4"/>
  <c r="I47" i="4" s="1"/>
  <c r="X46" i="4"/>
  <c r="Y46" i="4" s="1"/>
  <c r="S46" i="4"/>
  <c r="T46" i="4" s="1"/>
  <c r="M46" i="4"/>
  <c r="N46" i="4" s="1"/>
  <c r="H46" i="4"/>
  <c r="I46" i="4" s="1"/>
  <c r="X45" i="4"/>
  <c r="Y45" i="4" s="1"/>
  <c r="S45" i="4"/>
  <c r="T45" i="4" s="1"/>
  <c r="M45" i="4"/>
  <c r="N45" i="4" s="1"/>
  <c r="H45" i="4"/>
  <c r="I45" i="4" s="1"/>
  <c r="X44" i="4"/>
  <c r="Y44" i="4" s="1"/>
  <c r="S44" i="4"/>
  <c r="T44" i="4" s="1"/>
  <c r="M44" i="4"/>
  <c r="N44" i="4" s="1"/>
  <c r="H44" i="4"/>
  <c r="I44" i="4" s="1"/>
  <c r="X43" i="4"/>
  <c r="Y43" i="4" s="1"/>
  <c r="S43" i="4"/>
  <c r="T43" i="4" s="1"/>
  <c r="M43" i="4"/>
  <c r="N43" i="4" s="1"/>
  <c r="H43" i="4"/>
  <c r="I43" i="4" s="1"/>
  <c r="X42" i="4"/>
  <c r="Y42" i="4" s="1"/>
  <c r="S42" i="4"/>
  <c r="T42" i="4" s="1"/>
  <c r="M42" i="4"/>
  <c r="N42" i="4" s="1"/>
  <c r="H42" i="4"/>
  <c r="I42" i="4" s="1"/>
  <c r="Y41" i="4"/>
  <c r="X41" i="4"/>
  <c r="T41" i="4"/>
  <c r="S41" i="4"/>
  <c r="N41" i="4"/>
  <c r="M41" i="4"/>
  <c r="I41" i="4"/>
  <c r="H41" i="4"/>
  <c r="X40" i="4"/>
  <c r="Y40" i="4" s="1"/>
  <c r="T40" i="4"/>
  <c r="S40" i="4"/>
  <c r="N40" i="4"/>
  <c r="M40" i="4"/>
  <c r="I40" i="4"/>
  <c r="H40" i="4"/>
  <c r="X39" i="4"/>
  <c r="Y39" i="4" s="1"/>
  <c r="S39" i="4"/>
  <c r="T39" i="4" s="1"/>
  <c r="M39" i="4"/>
  <c r="N39" i="4" s="1"/>
  <c r="I39" i="4"/>
  <c r="H39" i="4"/>
  <c r="X38" i="4"/>
  <c r="Y38" i="4" s="1"/>
  <c r="T38" i="4"/>
  <c r="S38" i="4"/>
  <c r="N38" i="4"/>
  <c r="M38" i="4"/>
  <c r="I38" i="4"/>
  <c r="H38" i="4"/>
  <c r="X37" i="4"/>
  <c r="Y37" i="4" s="1"/>
  <c r="T37" i="4"/>
  <c r="S37" i="4"/>
  <c r="N37" i="4"/>
  <c r="M37" i="4"/>
  <c r="I37" i="4"/>
  <c r="H37" i="4"/>
  <c r="X36" i="4"/>
  <c r="Y36" i="4" s="1"/>
  <c r="S36" i="4"/>
  <c r="T36" i="4" s="1"/>
  <c r="M36" i="4"/>
  <c r="N36" i="4" s="1"/>
  <c r="H36" i="4"/>
  <c r="I36" i="4" s="1"/>
  <c r="X35" i="4"/>
  <c r="Y35" i="4" s="1"/>
  <c r="S35" i="4"/>
  <c r="T35" i="4" s="1"/>
  <c r="M35" i="4"/>
  <c r="N35" i="4" s="1"/>
  <c r="H35" i="4"/>
  <c r="I35" i="4" s="1"/>
  <c r="X34" i="4"/>
  <c r="Y34" i="4" s="1"/>
  <c r="S34" i="4"/>
  <c r="T34" i="4" s="1"/>
  <c r="M34" i="4"/>
  <c r="N34" i="4" s="1"/>
  <c r="H34" i="4"/>
  <c r="I34" i="4" s="1"/>
  <c r="X33" i="4"/>
  <c r="Y33" i="4" s="1"/>
  <c r="S33" i="4"/>
  <c r="T33" i="4" s="1"/>
  <c r="M33" i="4"/>
  <c r="N33" i="4" s="1"/>
  <c r="H33" i="4"/>
  <c r="I33" i="4" s="1"/>
  <c r="Y32" i="4"/>
  <c r="X32" i="4"/>
  <c r="T32" i="4"/>
  <c r="S32" i="4"/>
  <c r="N32" i="4"/>
  <c r="M32" i="4"/>
  <c r="I32" i="4"/>
  <c r="H32" i="4"/>
  <c r="X31" i="4"/>
  <c r="Y31" i="4" s="1"/>
  <c r="S31" i="4"/>
  <c r="T31" i="4" s="1"/>
  <c r="M31" i="4"/>
  <c r="N31" i="4" s="1"/>
  <c r="I31" i="4"/>
  <c r="H31" i="4"/>
  <c r="X30" i="4"/>
  <c r="Y30" i="4" s="1"/>
  <c r="S30" i="4"/>
  <c r="T30" i="4" s="1"/>
  <c r="M30" i="4"/>
  <c r="N30" i="4" s="1"/>
  <c r="H30" i="4"/>
  <c r="I30" i="4" s="1"/>
  <c r="X29" i="4"/>
  <c r="Y29" i="4" s="1"/>
  <c r="S29" i="4"/>
  <c r="T29" i="4" s="1"/>
  <c r="M29" i="4"/>
  <c r="N29" i="4" s="1"/>
  <c r="H29" i="4"/>
  <c r="I29" i="4" s="1"/>
  <c r="X28" i="4"/>
  <c r="Y28" i="4" s="1"/>
  <c r="S28" i="4"/>
  <c r="T28" i="4" s="1"/>
  <c r="M28" i="4"/>
  <c r="N28" i="4" s="1"/>
  <c r="H28" i="4"/>
  <c r="I28" i="4" s="1"/>
  <c r="X27" i="4"/>
  <c r="Y27" i="4" s="1"/>
  <c r="S27" i="4"/>
  <c r="T27" i="4" s="1"/>
  <c r="M27" i="4"/>
  <c r="N27" i="4" s="1"/>
  <c r="H27" i="4"/>
  <c r="I27" i="4" s="1"/>
  <c r="X26" i="4"/>
  <c r="Y26" i="4" s="1"/>
  <c r="T26" i="4"/>
  <c r="S26" i="4"/>
  <c r="N26" i="4"/>
  <c r="M26" i="4"/>
  <c r="I26" i="4"/>
  <c r="H26" i="4"/>
  <c r="X25" i="4"/>
  <c r="Y25" i="4" s="1"/>
  <c r="S25" i="4"/>
  <c r="T25" i="4" s="1"/>
  <c r="M25" i="4"/>
  <c r="N25" i="4" s="1"/>
  <c r="H25" i="4"/>
  <c r="I25" i="4" s="1"/>
  <c r="Y24" i="4"/>
  <c r="X24" i="4"/>
  <c r="T24" i="4"/>
  <c r="S24" i="4"/>
  <c r="N24" i="4"/>
  <c r="M24" i="4"/>
  <c r="I24" i="4"/>
  <c r="H24" i="4"/>
  <c r="X23" i="4"/>
  <c r="Y23" i="4" s="1"/>
  <c r="S23" i="4"/>
  <c r="T23" i="4" s="1"/>
  <c r="M23" i="4"/>
  <c r="N23" i="4" s="1"/>
  <c r="H23" i="4"/>
  <c r="I23" i="4" s="1"/>
  <c r="X22" i="4"/>
  <c r="Y22" i="4" s="1"/>
  <c r="S22" i="4"/>
  <c r="T22" i="4" s="1"/>
  <c r="M22" i="4"/>
  <c r="N22" i="4" s="1"/>
  <c r="H22" i="4"/>
  <c r="I22" i="4" s="1"/>
  <c r="X21" i="4"/>
  <c r="Y21" i="4" s="1"/>
  <c r="S21" i="4"/>
  <c r="T21" i="4" s="1"/>
  <c r="M21" i="4"/>
  <c r="N21" i="4" s="1"/>
  <c r="H21" i="4"/>
  <c r="I21" i="4" s="1"/>
  <c r="X20" i="4"/>
  <c r="Y20" i="4" s="1"/>
  <c r="S20" i="4"/>
  <c r="T20" i="4" s="1"/>
  <c r="M20" i="4"/>
  <c r="N20" i="4" s="1"/>
  <c r="H20" i="4"/>
  <c r="I20" i="4" s="1"/>
  <c r="X19" i="4"/>
  <c r="Y19" i="4" s="1"/>
  <c r="S19" i="4"/>
  <c r="T19" i="4" s="1"/>
  <c r="M19" i="4"/>
  <c r="N19" i="4" s="1"/>
  <c r="H19" i="4"/>
  <c r="I19" i="4" s="1"/>
  <c r="X18" i="4"/>
  <c r="Y18" i="4" s="1"/>
  <c r="T18" i="4"/>
  <c r="S18" i="4"/>
  <c r="N18" i="4"/>
  <c r="M18" i="4"/>
  <c r="I18" i="4"/>
  <c r="H18" i="4"/>
  <c r="Y17" i="4"/>
  <c r="X17" i="4"/>
  <c r="T17" i="4"/>
  <c r="S17" i="4"/>
  <c r="N17" i="4"/>
  <c r="M17" i="4"/>
  <c r="I17" i="4"/>
  <c r="H17" i="4"/>
  <c r="X16" i="4"/>
  <c r="Y16" i="4" s="1"/>
  <c r="S16" i="4"/>
  <c r="T16" i="4" s="1"/>
  <c r="M16" i="4"/>
  <c r="N16" i="4" s="1"/>
  <c r="H16" i="4"/>
  <c r="I16" i="4" s="1"/>
  <c r="X15" i="4"/>
  <c r="Y15" i="4" s="1"/>
  <c r="S15" i="4"/>
  <c r="T15" i="4" s="1"/>
  <c r="M15" i="4"/>
  <c r="N15" i="4" s="1"/>
  <c r="H15" i="4"/>
  <c r="I15" i="4" s="1"/>
  <c r="X14" i="4"/>
  <c r="Y14" i="4" s="1"/>
  <c r="S14" i="4"/>
  <c r="T14" i="4" s="1"/>
  <c r="M14" i="4"/>
  <c r="N14" i="4" s="1"/>
  <c r="H14" i="4"/>
  <c r="I14" i="4" s="1"/>
  <c r="X13" i="4"/>
  <c r="Y13" i="4" s="1"/>
  <c r="S13" i="4"/>
  <c r="T13" i="4" s="1"/>
  <c r="M13" i="4"/>
  <c r="N13" i="4" s="1"/>
  <c r="H13" i="4"/>
  <c r="I13" i="4" s="1"/>
  <c r="Y12" i="4"/>
  <c r="X12" i="4"/>
  <c r="T12" i="4"/>
  <c r="S12" i="4"/>
  <c r="N12" i="4"/>
  <c r="M12" i="4"/>
  <c r="I12" i="4"/>
  <c r="H12" i="4"/>
  <c r="X11" i="4"/>
  <c r="Y11" i="4" s="1"/>
  <c r="S11" i="4"/>
  <c r="T11" i="4" s="1"/>
  <c r="M11" i="4"/>
  <c r="N11" i="4" s="1"/>
  <c r="H11" i="4"/>
  <c r="I11" i="4" s="1"/>
  <c r="X1566" i="3"/>
  <c r="Y1566" i="3" s="1"/>
  <c r="S1566" i="3"/>
  <c r="T1566" i="3" s="1"/>
  <c r="M1566" i="3"/>
  <c r="N1566" i="3" s="1"/>
  <c r="H1566" i="3"/>
  <c r="I1566" i="3" s="1"/>
  <c r="X1565" i="3"/>
  <c r="Y1565" i="3" s="1"/>
  <c r="S1565" i="3"/>
  <c r="T1565" i="3" s="1"/>
  <c r="M1565" i="3"/>
  <c r="N1565" i="3" s="1"/>
  <c r="H1565" i="3"/>
  <c r="I1565" i="3" s="1"/>
  <c r="X1564" i="3"/>
  <c r="Y1564" i="3" s="1"/>
  <c r="S1564" i="3"/>
  <c r="T1564" i="3" s="1"/>
  <c r="M1564" i="3"/>
  <c r="N1564" i="3" s="1"/>
  <c r="H1564" i="3"/>
  <c r="I1564" i="3" s="1"/>
  <c r="X1563" i="3"/>
  <c r="Y1563" i="3" s="1"/>
  <c r="S1563" i="3"/>
  <c r="T1563" i="3" s="1"/>
  <c r="M1563" i="3"/>
  <c r="N1563" i="3" s="1"/>
  <c r="H1563" i="3"/>
  <c r="I1563" i="3" s="1"/>
  <c r="X1562" i="3"/>
  <c r="Y1562" i="3" s="1"/>
  <c r="S1562" i="3"/>
  <c r="T1562" i="3" s="1"/>
  <c r="M1562" i="3"/>
  <c r="N1562" i="3" s="1"/>
  <c r="H1562" i="3"/>
  <c r="I1562" i="3" s="1"/>
  <c r="X1561" i="3"/>
  <c r="Y1561" i="3" s="1"/>
  <c r="S1561" i="3"/>
  <c r="T1561" i="3" s="1"/>
  <c r="M1561" i="3"/>
  <c r="N1561" i="3" s="1"/>
  <c r="H1561" i="3"/>
  <c r="I1561" i="3" s="1"/>
  <c r="X1560" i="3"/>
  <c r="Y1560" i="3" s="1"/>
  <c r="S1560" i="3"/>
  <c r="T1560" i="3" s="1"/>
  <c r="M1560" i="3"/>
  <c r="N1560" i="3" s="1"/>
  <c r="H1560" i="3"/>
  <c r="I1560" i="3" s="1"/>
  <c r="X1559" i="3"/>
  <c r="Y1559" i="3" s="1"/>
  <c r="S1559" i="3"/>
  <c r="T1559" i="3" s="1"/>
  <c r="M1559" i="3"/>
  <c r="N1559" i="3" s="1"/>
  <c r="H1559" i="3"/>
  <c r="I1559" i="3" s="1"/>
  <c r="X1558" i="3"/>
  <c r="Y1558" i="3" s="1"/>
  <c r="S1558" i="3"/>
  <c r="T1558" i="3" s="1"/>
  <c r="M1558" i="3"/>
  <c r="N1558" i="3" s="1"/>
  <c r="H1558" i="3"/>
  <c r="I1558" i="3" s="1"/>
  <c r="X1557" i="3"/>
  <c r="Y1557" i="3" s="1"/>
  <c r="S1557" i="3"/>
  <c r="T1557" i="3" s="1"/>
  <c r="M1557" i="3"/>
  <c r="N1557" i="3" s="1"/>
  <c r="H1557" i="3"/>
  <c r="I1557" i="3" s="1"/>
  <c r="X1556" i="3"/>
  <c r="Y1556" i="3" s="1"/>
  <c r="S1556" i="3"/>
  <c r="T1556" i="3" s="1"/>
  <c r="M1556" i="3"/>
  <c r="N1556" i="3" s="1"/>
  <c r="H1556" i="3"/>
  <c r="I1556" i="3" s="1"/>
  <c r="X1555" i="3"/>
  <c r="Y1555" i="3" s="1"/>
  <c r="S1555" i="3"/>
  <c r="T1555" i="3" s="1"/>
  <c r="M1555" i="3"/>
  <c r="N1555" i="3" s="1"/>
  <c r="H1555" i="3"/>
  <c r="I1555" i="3" s="1"/>
  <c r="X1554" i="3"/>
  <c r="Y1554" i="3" s="1"/>
  <c r="S1554" i="3"/>
  <c r="T1554" i="3" s="1"/>
  <c r="M1554" i="3"/>
  <c r="N1554" i="3" s="1"/>
  <c r="H1554" i="3"/>
  <c r="I1554" i="3" s="1"/>
  <c r="X1553" i="3"/>
  <c r="Y1553" i="3" s="1"/>
  <c r="S1553" i="3"/>
  <c r="T1553" i="3" s="1"/>
  <c r="M1553" i="3"/>
  <c r="N1553" i="3" s="1"/>
  <c r="H1553" i="3"/>
  <c r="I1553" i="3" s="1"/>
  <c r="X1552" i="3"/>
  <c r="Y1552" i="3" s="1"/>
  <c r="S1552" i="3"/>
  <c r="T1552" i="3" s="1"/>
  <c r="M1552" i="3"/>
  <c r="N1552" i="3" s="1"/>
  <c r="H1552" i="3"/>
  <c r="I1552" i="3" s="1"/>
  <c r="X1551" i="3"/>
  <c r="Y1551" i="3" s="1"/>
  <c r="S1551" i="3"/>
  <c r="T1551" i="3" s="1"/>
  <c r="M1551" i="3"/>
  <c r="N1551" i="3" s="1"/>
  <c r="H1551" i="3"/>
  <c r="I1551" i="3" s="1"/>
  <c r="X1550" i="3"/>
  <c r="Y1550" i="3" s="1"/>
  <c r="S1550" i="3"/>
  <c r="T1550" i="3" s="1"/>
  <c r="M1550" i="3"/>
  <c r="N1550" i="3" s="1"/>
  <c r="H1550" i="3"/>
  <c r="I1550" i="3" s="1"/>
  <c r="X1549" i="3"/>
  <c r="Y1549" i="3" s="1"/>
  <c r="S1549" i="3"/>
  <c r="T1549" i="3" s="1"/>
  <c r="M1549" i="3"/>
  <c r="N1549" i="3" s="1"/>
  <c r="H1549" i="3"/>
  <c r="I1549" i="3" s="1"/>
  <c r="X1548" i="3"/>
  <c r="Y1548" i="3" s="1"/>
  <c r="S1548" i="3"/>
  <c r="T1548" i="3" s="1"/>
  <c r="M1548" i="3"/>
  <c r="N1548" i="3" s="1"/>
  <c r="H1548" i="3"/>
  <c r="I1548" i="3" s="1"/>
  <c r="X1547" i="3"/>
  <c r="Y1547" i="3" s="1"/>
  <c r="S1547" i="3"/>
  <c r="T1547" i="3" s="1"/>
  <c r="M1547" i="3"/>
  <c r="N1547" i="3" s="1"/>
  <c r="H1547" i="3"/>
  <c r="I1547" i="3" s="1"/>
  <c r="X1546" i="3"/>
  <c r="Y1546" i="3" s="1"/>
  <c r="S1546" i="3"/>
  <c r="T1546" i="3" s="1"/>
  <c r="M1546" i="3"/>
  <c r="N1546" i="3" s="1"/>
  <c r="H1546" i="3"/>
  <c r="I1546" i="3" s="1"/>
  <c r="X1545" i="3"/>
  <c r="Y1545" i="3" s="1"/>
  <c r="S1545" i="3"/>
  <c r="T1545" i="3" s="1"/>
  <c r="M1545" i="3"/>
  <c r="N1545" i="3" s="1"/>
  <c r="H1545" i="3"/>
  <c r="I1545" i="3" s="1"/>
  <c r="X1544" i="3"/>
  <c r="Y1544" i="3" s="1"/>
  <c r="S1544" i="3"/>
  <c r="T1544" i="3" s="1"/>
  <c r="M1544" i="3"/>
  <c r="N1544" i="3" s="1"/>
  <c r="H1544" i="3"/>
  <c r="I1544" i="3" s="1"/>
  <c r="X1543" i="3"/>
  <c r="Y1543" i="3" s="1"/>
  <c r="S1543" i="3"/>
  <c r="T1543" i="3" s="1"/>
  <c r="M1543" i="3"/>
  <c r="N1543" i="3" s="1"/>
  <c r="H1543" i="3"/>
  <c r="I1543" i="3" s="1"/>
  <c r="X1542" i="3"/>
  <c r="Y1542" i="3" s="1"/>
  <c r="S1542" i="3"/>
  <c r="T1542" i="3" s="1"/>
  <c r="M1542" i="3"/>
  <c r="N1542" i="3" s="1"/>
  <c r="H1542" i="3"/>
  <c r="I1542" i="3" s="1"/>
  <c r="X1541" i="3"/>
  <c r="Y1541" i="3" s="1"/>
  <c r="S1541" i="3"/>
  <c r="T1541" i="3" s="1"/>
  <c r="M1541" i="3"/>
  <c r="N1541" i="3" s="1"/>
  <c r="H1541" i="3"/>
  <c r="I1541" i="3" s="1"/>
  <c r="X1540" i="3"/>
  <c r="Y1540" i="3" s="1"/>
  <c r="S1540" i="3"/>
  <c r="T1540" i="3" s="1"/>
  <c r="M1540" i="3"/>
  <c r="N1540" i="3" s="1"/>
  <c r="H1540" i="3"/>
  <c r="I1540" i="3" s="1"/>
  <c r="X1539" i="3"/>
  <c r="Y1539" i="3" s="1"/>
  <c r="S1539" i="3"/>
  <c r="T1539" i="3" s="1"/>
  <c r="M1539" i="3"/>
  <c r="N1539" i="3" s="1"/>
  <c r="H1539" i="3"/>
  <c r="I1539" i="3" s="1"/>
  <c r="X1538" i="3"/>
  <c r="Y1538" i="3" s="1"/>
  <c r="S1538" i="3"/>
  <c r="T1538" i="3" s="1"/>
  <c r="M1538" i="3"/>
  <c r="N1538" i="3" s="1"/>
  <c r="H1538" i="3"/>
  <c r="I1538" i="3" s="1"/>
  <c r="X1537" i="3"/>
  <c r="Y1537" i="3" s="1"/>
  <c r="S1537" i="3"/>
  <c r="T1537" i="3" s="1"/>
  <c r="M1537" i="3"/>
  <c r="N1537" i="3" s="1"/>
  <c r="H1537" i="3"/>
  <c r="I1537" i="3" s="1"/>
  <c r="X1536" i="3"/>
  <c r="Y1536" i="3" s="1"/>
  <c r="S1536" i="3"/>
  <c r="T1536" i="3" s="1"/>
  <c r="M1536" i="3"/>
  <c r="N1536" i="3" s="1"/>
  <c r="H1536" i="3"/>
  <c r="I1536" i="3" s="1"/>
  <c r="X1535" i="3"/>
  <c r="Y1535" i="3" s="1"/>
  <c r="S1535" i="3"/>
  <c r="T1535" i="3" s="1"/>
  <c r="M1535" i="3"/>
  <c r="N1535" i="3" s="1"/>
  <c r="H1535" i="3"/>
  <c r="I1535" i="3" s="1"/>
  <c r="X1534" i="3"/>
  <c r="Y1534" i="3" s="1"/>
  <c r="S1534" i="3"/>
  <c r="T1534" i="3" s="1"/>
  <c r="M1534" i="3"/>
  <c r="N1534" i="3" s="1"/>
  <c r="H1534" i="3"/>
  <c r="I1534" i="3" s="1"/>
  <c r="X1533" i="3"/>
  <c r="Y1533" i="3" s="1"/>
  <c r="S1533" i="3"/>
  <c r="T1533" i="3" s="1"/>
  <c r="M1533" i="3"/>
  <c r="N1533" i="3" s="1"/>
  <c r="H1533" i="3"/>
  <c r="I1533" i="3" s="1"/>
  <c r="X1532" i="3"/>
  <c r="Y1532" i="3" s="1"/>
  <c r="S1532" i="3"/>
  <c r="T1532" i="3" s="1"/>
  <c r="M1532" i="3"/>
  <c r="N1532" i="3" s="1"/>
  <c r="H1532" i="3"/>
  <c r="I1532" i="3" s="1"/>
  <c r="X1531" i="3"/>
  <c r="Y1531" i="3" s="1"/>
  <c r="S1531" i="3"/>
  <c r="T1531" i="3" s="1"/>
  <c r="M1531" i="3"/>
  <c r="N1531" i="3" s="1"/>
  <c r="H1531" i="3"/>
  <c r="I1531" i="3" s="1"/>
  <c r="X1530" i="3"/>
  <c r="Y1530" i="3" s="1"/>
  <c r="S1530" i="3"/>
  <c r="T1530" i="3" s="1"/>
  <c r="M1530" i="3"/>
  <c r="N1530" i="3" s="1"/>
  <c r="H1530" i="3"/>
  <c r="I1530" i="3" s="1"/>
  <c r="X1529" i="3"/>
  <c r="Y1529" i="3" s="1"/>
  <c r="S1529" i="3"/>
  <c r="T1529" i="3" s="1"/>
  <c r="M1529" i="3"/>
  <c r="N1529" i="3" s="1"/>
  <c r="H1529" i="3"/>
  <c r="I1529" i="3" s="1"/>
  <c r="X1528" i="3"/>
  <c r="Y1528" i="3" s="1"/>
  <c r="S1528" i="3"/>
  <c r="T1528" i="3" s="1"/>
  <c r="M1528" i="3"/>
  <c r="N1528" i="3" s="1"/>
  <c r="H1528" i="3"/>
  <c r="I1528" i="3" s="1"/>
  <c r="X1527" i="3"/>
  <c r="Y1527" i="3" s="1"/>
  <c r="S1527" i="3"/>
  <c r="T1527" i="3" s="1"/>
  <c r="M1527" i="3"/>
  <c r="N1527" i="3" s="1"/>
  <c r="H1527" i="3"/>
  <c r="I1527" i="3" s="1"/>
  <c r="X1526" i="3"/>
  <c r="Y1526" i="3" s="1"/>
  <c r="S1526" i="3"/>
  <c r="T1526" i="3" s="1"/>
  <c r="M1526" i="3"/>
  <c r="N1526" i="3" s="1"/>
  <c r="H1526" i="3"/>
  <c r="I1526" i="3" s="1"/>
  <c r="X1525" i="3"/>
  <c r="Y1525" i="3" s="1"/>
  <c r="S1525" i="3"/>
  <c r="T1525" i="3" s="1"/>
  <c r="M1525" i="3"/>
  <c r="N1525" i="3" s="1"/>
  <c r="H1525" i="3"/>
  <c r="I1525" i="3" s="1"/>
  <c r="X1524" i="3"/>
  <c r="Y1524" i="3" s="1"/>
  <c r="S1524" i="3"/>
  <c r="T1524" i="3" s="1"/>
  <c r="M1524" i="3"/>
  <c r="N1524" i="3" s="1"/>
  <c r="H1524" i="3"/>
  <c r="I1524" i="3" s="1"/>
  <c r="X1523" i="3"/>
  <c r="Y1523" i="3" s="1"/>
  <c r="S1523" i="3"/>
  <c r="T1523" i="3" s="1"/>
  <c r="M1523" i="3"/>
  <c r="N1523" i="3" s="1"/>
  <c r="H1523" i="3"/>
  <c r="I1523" i="3" s="1"/>
  <c r="X1522" i="3"/>
  <c r="Y1522" i="3" s="1"/>
  <c r="S1522" i="3"/>
  <c r="T1522" i="3" s="1"/>
  <c r="M1522" i="3"/>
  <c r="N1522" i="3" s="1"/>
  <c r="H1522" i="3"/>
  <c r="I1522" i="3" s="1"/>
  <c r="X1521" i="3"/>
  <c r="Y1521" i="3" s="1"/>
  <c r="S1521" i="3"/>
  <c r="T1521" i="3" s="1"/>
  <c r="M1521" i="3"/>
  <c r="N1521" i="3" s="1"/>
  <c r="H1521" i="3"/>
  <c r="I1521" i="3" s="1"/>
  <c r="X1520" i="3"/>
  <c r="Y1520" i="3" s="1"/>
  <c r="S1520" i="3"/>
  <c r="T1520" i="3" s="1"/>
  <c r="M1520" i="3"/>
  <c r="N1520" i="3" s="1"/>
  <c r="H1520" i="3"/>
  <c r="I1520" i="3" s="1"/>
  <c r="X1519" i="3"/>
  <c r="Y1519" i="3" s="1"/>
  <c r="S1519" i="3"/>
  <c r="T1519" i="3" s="1"/>
  <c r="M1519" i="3"/>
  <c r="N1519" i="3" s="1"/>
  <c r="H1519" i="3"/>
  <c r="I1519" i="3" s="1"/>
  <c r="X1518" i="3"/>
  <c r="Y1518" i="3" s="1"/>
  <c r="S1518" i="3"/>
  <c r="T1518" i="3" s="1"/>
  <c r="M1518" i="3"/>
  <c r="N1518" i="3" s="1"/>
  <c r="H1518" i="3"/>
  <c r="I1518" i="3" s="1"/>
  <c r="X1517" i="3"/>
  <c r="Y1517" i="3" s="1"/>
  <c r="S1517" i="3"/>
  <c r="T1517" i="3" s="1"/>
  <c r="M1517" i="3"/>
  <c r="N1517" i="3" s="1"/>
  <c r="H1517" i="3"/>
  <c r="I1517" i="3" s="1"/>
  <c r="X1516" i="3"/>
  <c r="Y1516" i="3" s="1"/>
  <c r="S1516" i="3"/>
  <c r="T1516" i="3" s="1"/>
  <c r="M1516" i="3"/>
  <c r="N1516" i="3" s="1"/>
  <c r="H1516" i="3"/>
  <c r="I1516" i="3" s="1"/>
  <c r="X1515" i="3"/>
  <c r="Y1515" i="3" s="1"/>
  <c r="S1515" i="3"/>
  <c r="T1515" i="3" s="1"/>
  <c r="M1515" i="3"/>
  <c r="N1515" i="3" s="1"/>
  <c r="H1515" i="3"/>
  <c r="I1515" i="3" s="1"/>
  <c r="X1514" i="3"/>
  <c r="Y1514" i="3" s="1"/>
  <c r="S1514" i="3"/>
  <c r="T1514" i="3" s="1"/>
  <c r="M1514" i="3"/>
  <c r="N1514" i="3" s="1"/>
  <c r="H1514" i="3"/>
  <c r="I1514" i="3" s="1"/>
  <c r="X1513" i="3"/>
  <c r="Y1513" i="3" s="1"/>
  <c r="S1513" i="3"/>
  <c r="T1513" i="3" s="1"/>
  <c r="M1513" i="3"/>
  <c r="N1513" i="3" s="1"/>
  <c r="H1513" i="3"/>
  <c r="I1513" i="3" s="1"/>
  <c r="X1512" i="3"/>
  <c r="Y1512" i="3" s="1"/>
  <c r="S1512" i="3"/>
  <c r="T1512" i="3" s="1"/>
  <c r="M1512" i="3"/>
  <c r="N1512" i="3" s="1"/>
  <c r="H1512" i="3"/>
  <c r="I1512" i="3" s="1"/>
  <c r="X1511" i="3"/>
  <c r="Y1511" i="3" s="1"/>
  <c r="S1511" i="3"/>
  <c r="T1511" i="3" s="1"/>
  <c r="M1511" i="3"/>
  <c r="N1511" i="3" s="1"/>
  <c r="H1511" i="3"/>
  <c r="I1511" i="3" s="1"/>
  <c r="X1510" i="3"/>
  <c r="Y1510" i="3" s="1"/>
  <c r="S1510" i="3"/>
  <c r="T1510" i="3" s="1"/>
  <c r="M1510" i="3"/>
  <c r="N1510" i="3" s="1"/>
  <c r="H1510" i="3"/>
  <c r="I1510" i="3" s="1"/>
  <c r="X1509" i="3"/>
  <c r="Y1509" i="3" s="1"/>
  <c r="S1509" i="3"/>
  <c r="T1509" i="3" s="1"/>
  <c r="M1509" i="3"/>
  <c r="N1509" i="3" s="1"/>
  <c r="H1509" i="3"/>
  <c r="I1509" i="3" s="1"/>
  <c r="X1508" i="3"/>
  <c r="Y1508" i="3" s="1"/>
  <c r="S1508" i="3"/>
  <c r="T1508" i="3" s="1"/>
  <c r="M1508" i="3"/>
  <c r="N1508" i="3" s="1"/>
  <c r="H1508" i="3"/>
  <c r="I1508" i="3" s="1"/>
  <c r="X1507" i="3"/>
  <c r="Y1507" i="3" s="1"/>
  <c r="S1507" i="3"/>
  <c r="T1507" i="3" s="1"/>
  <c r="M1507" i="3"/>
  <c r="N1507" i="3" s="1"/>
  <c r="H1507" i="3"/>
  <c r="I1507" i="3" s="1"/>
  <c r="X1506" i="3"/>
  <c r="Y1506" i="3" s="1"/>
  <c r="S1506" i="3"/>
  <c r="T1506" i="3" s="1"/>
  <c r="M1506" i="3"/>
  <c r="N1506" i="3" s="1"/>
  <c r="H1506" i="3"/>
  <c r="I1506" i="3" s="1"/>
  <c r="X1505" i="3"/>
  <c r="Y1505" i="3" s="1"/>
  <c r="S1505" i="3"/>
  <c r="T1505" i="3" s="1"/>
  <c r="M1505" i="3"/>
  <c r="N1505" i="3" s="1"/>
  <c r="H1505" i="3"/>
  <c r="I1505" i="3" s="1"/>
  <c r="X1504" i="3"/>
  <c r="Y1504" i="3" s="1"/>
  <c r="S1504" i="3"/>
  <c r="T1504" i="3" s="1"/>
  <c r="M1504" i="3"/>
  <c r="N1504" i="3" s="1"/>
  <c r="H1504" i="3"/>
  <c r="I1504" i="3" s="1"/>
  <c r="X1503" i="3"/>
  <c r="Y1503" i="3" s="1"/>
  <c r="S1503" i="3"/>
  <c r="T1503" i="3" s="1"/>
  <c r="M1503" i="3"/>
  <c r="N1503" i="3" s="1"/>
  <c r="H1503" i="3"/>
  <c r="I1503" i="3" s="1"/>
  <c r="X1502" i="3"/>
  <c r="Y1502" i="3" s="1"/>
  <c r="S1502" i="3"/>
  <c r="T1502" i="3" s="1"/>
  <c r="M1502" i="3"/>
  <c r="N1502" i="3" s="1"/>
  <c r="H1502" i="3"/>
  <c r="I1502" i="3" s="1"/>
  <c r="X1501" i="3"/>
  <c r="Y1501" i="3" s="1"/>
  <c r="S1501" i="3"/>
  <c r="T1501" i="3" s="1"/>
  <c r="M1501" i="3"/>
  <c r="N1501" i="3" s="1"/>
  <c r="H1501" i="3"/>
  <c r="I1501" i="3" s="1"/>
  <c r="X1500" i="3"/>
  <c r="Y1500" i="3" s="1"/>
  <c r="S1500" i="3"/>
  <c r="T1500" i="3" s="1"/>
  <c r="M1500" i="3"/>
  <c r="N1500" i="3" s="1"/>
  <c r="H1500" i="3"/>
  <c r="I1500" i="3" s="1"/>
  <c r="X1499" i="3"/>
  <c r="Y1499" i="3" s="1"/>
  <c r="S1499" i="3"/>
  <c r="T1499" i="3" s="1"/>
  <c r="M1499" i="3"/>
  <c r="N1499" i="3" s="1"/>
  <c r="H1499" i="3"/>
  <c r="I1499" i="3" s="1"/>
  <c r="X1498" i="3"/>
  <c r="Y1498" i="3" s="1"/>
  <c r="S1498" i="3"/>
  <c r="T1498" i="3" s="1"/>
  <c r="M1498" i="3"/>
  <c r="N1498" i="3" s="1"/>
  <c r="H1498" i="3"/>
  <c r="I1498" i="3" s="1"/>
  <c r="X1497" i="3"/>
  <c r="Y1497" i="3" s="1"/>
  <c r="S1497" i="3"/>
  <c r="T1497" i="3" s="1"/>
  <c r="M1497" i="3"/>
  <c r="N1497" i="3" s="1"/>
  <c r="H1497" i="3"/>
  <c r="I1497" i="3" s="1"/>
  <c r="X1496" i="3"/>
  <c r="Y1496" i="3" s="1"/>
  <c r="S1496" i="3"/>
  <c r="T1496" i="3" s="1"/>
  <c r="M1496" i="3"/>
  <c r="N1496" i="3" s="1"/>
  <c r="H1496" i="3"/>
  <c r="I1496" i="3" s="1"/>
  <c r="X1495" i="3"/>
  <c r="Y1495" i="3" s="1"/>
  <c r="S1495" i="3"/>
  <c r="T1495" i="3" s="1"/>
  <c r="M1495" i="3"/>
  <c r="N1495" i="3" s="1"/>
  <c r="H1495" i="3"/>
  <c r="I1495" i="3" s="1"/>
  <c r="X1494" i="3"/>
  <c r="Y1494" i="3" s="1"/>
  <c r="S1494" i="3"/>
  <c r="T1494" i="3" s="1"/>
  <c r="M1494" i="3"/>
  <c r="N1494" i="3" s="1"/>
  <c r="H1494" i="3"/>
  <c r="I1494" i="3" s="1"/>
  <c r="X1493" i="3"/>
  <c r="Y1493" i="3" s="1"/>
  <c r="S1493" i="3"/>
  <c r="T1493" i="3" s="1"/>
  <c r="M1493" i="3"/>
  <c r="N1493" i="3" s="1"/>
  <c r="H1493" i="3"/>
  <c r="I1493" i="3" s="1"/>
  <c r="X1492" i="3"/>
  <c r="Y1492" i="3" s="1"/>
  <c r="S1492" i="3"/>
  <c r="T1492" i="3" s="1"/>
  <c r="M1492" i="3"/>
  <c r="N1492" i="3" s="1"/>
  <c r="H1492" i="3"/>
  <c r="I1492" i="3" s="1"/>
  <c r="X1491" i="3"/>
  <c r="Y1491" i="3" s="1"/>
  <c r="S1491" i="3"/>
  <c r="T1491" i="3" s="1"/>
  <c r="M1491" i="3"/>
  <c r="N1491" i="3" s="1"/>
  <c r="H1491" i="3"/>
  <c r="I1491" i="3" s="1"/>
  <c r="X1490" i="3"/>
  <c r="Y1490" i="3" s="1"/>
  <c r="S1490" i="3"/>
  <c r="T1490" i="3" s="1"/>
  <c r="M1490" i="3"/>
  <c r="N1490" i="3" s="1"/>
  <c r="H1490" i="3"/>
  <c r="I1490" i="3" s="1"/>
  <c r="X1489" i="3"/>
  <c r="Y1489" i="3" s="1"/>
  <c r="S1489" i="3"/>
  <c r="T1489" i="3" s="1"/>
  <c r="M1489" i="3"/>
  <c r="N1489" i="3" s="1"/>
  <c r="H1489" i="3"/>
  <c r="I1489" i="3" s="1"/>
  <c r="X1488" i="3"/>
  <c r="Y1488" i="3" s="1"/>
  <c r="S1488" i="3"/>
  <c r="T1488" i="3" s="1"/>
  <c r="M1488" i="3"/>
  <c r="N1488" i="3" s="1"/>
  <c r="H1488" i="3"/>
  <c r="I1488" i="3" s="1"/>
  <c r="X1487" i="3"/>
  <c r="Y1487" i="3" s="1"/>
  <c r="S1487" i="3"/>
  <c r="T1487" i="3" s="1"/>
  <c r="M1487" i="3"/>
  <c r="N1487" i="3" s="1"/>
  <c r="H1487" i="3"/>
  <c r="I1487" i="3" s="1"/>
  <c r="X1486" i="3"/>
  <c r="Y1486" i="3" s="1"/>
  <c r="S1486" i="3"/>
  <c r="T1486" i="3" s="1"/>
  <c r="M1486" i="3"/>
  <c r="N1486" i="3" s="1"/>
  <c r="H1486" i="3"/>
  <c r="I1486" i="3" s="1"/>
  <c r="X1485" i="3"/>
  <c r="Y1485" i="3" s="1"/>
  <c r="S1485" i="3"/>
  <c r="T1485" i="3" s="1"/>
  <c r="M1485" i="3"/>
  <c r="N1485" i="3" s="1"/>
  <c r="H1485" i="3"/>
  <c r="I1485" i="3" s="1"/>
  <c r="X1484" i="3"/>
  <c r="Y1484" i="3" s="1"/>
  <c r="S1484" i="3"/>
  <c r="T1484" i="3" s="1"/>
  <c r="M1484" i="3"/>
  <c r="N1484" i="3" s="1"/>
  <c r="H1484" i="3"/>
  <c r="I1484" i="3" s="1"/>
  <c r="X1483" i="3"/>
  <c r="Y1483" i="3" s="1"/>
  <c r="S1483" i="3"/>
  <c r="T1483" i="3" s="1"/>
  <c r="M1483" i="3"/>
  <c r="N1483" i="3" s="1"/>
  <c r="H1483" i="3"/>
  <c r="I1483" i="3" s="1"/>
  <c r="X1482" i="3"/>
  <c r="Y1482" i="3" s="1"/>
  <c r="S1482" i="3"/>
  <c r="T1482" i="3" s="1"/>
  <c r="M1482" i="3"/>
  <c r="N1482" i="3" s="1"/>
  <c r="H1482" i="3"/>
  <c r="I1482" i="3" s="1"/>
  <c r="X1481" i="3"/>
  <c r="Y1481" i="3" s="1"/>
  <c r="S1481" i="3"/>
  <c r="T1481" i="3" s="1"/>
  <c r="M1481" i="3"/>
  <c r="N1481" i="3" s="1"/>
  <c r="H1481" i="3"/>
  <c r="I1481" i="3" s="1"/>
  <c r="X1480" i="3"/>
  <c r="Y1480" i="3" s="1"/>
  <c r="S1480" i="3"/>
  <c r="T1480" i="3" s="1"/>
  <c r="M1480" i="3"/>
  <c r="N1480" i="3" s="1"/>
  <c r="H1480" i="3"/>
  <c r="I1480" i="3" s="1"/>
  <c r="X1479" i="3"/>
  <c r="Y1479" i="3" s="1"/>
  <c r="S1479" i="3"/>
  <c r="T1479" i="3" s="1"/>
  <c r="M1479" i="3"/>
  <c r="N1479" i="3" s="1"/>
  <c r="H1479" i="3"/>
  <c r="I1479" i="3" s="1"/>
  <c r="X1478" i="3"/>
  <c r="Y1478" i="3" s="1"/>
  <c r="S1478" i="3"/>
  <c r="T1478" i="3" s="1"/>
  <c r="M1478" i="3"/>
  <c r="N1478" i="3" s="1"/>
  <c r="H1478" i="3"/>
  <c r="I1478" i="3" s="1"/>
  <c r="X1477" i="3"/>
  <c r="Y1477" i="3" s="1"/>
  <c r="S1477" i="3"/>
  <c r="T1477" i="3" s="1"/>
  <c r="M1477" i="3"/>
  <c r="N1477" i="3" s="1"/>
  <c r="H1477" i="3"/>
  <c r="I1477" i="3" s="1"/>
  <c r="X1476" i="3"/>
  <c r="Y1476" i="3" s="1"/>
  <c r="S1476" i="3"/>
  <c r="T1476" i="3" s="1"/>
  <c r="M1476" i="3"/>
  <c r="N1476" i="3" s="1"/>
  <c r="H1476" i="3"/>
  <c r="I1476" i="3" s="1"/>
  <c r="X1475" i="3"/>
  <c r="Y1475" i="3" s="1"/>
  <c r="S1475" i="3"/>
  <c r="T1475" i="3" s="1"/>
  <c r="M1475" i="3"/>
  <c r="N1475" i="3" s="1"/>
  <c r="H1475" i="3"/>
  <c r="I1475" i="3" s="1"/>
  <c r="X1474" i="3"/>
  <c r="Y1474" i="3" s="1"/>
  <c r="S1474" i="3"/>
  <c r="T1474" i="3" s="1"/>
  <c r="M1474" i="3"/>
  <c r="N1474" i="3" s="1"/>
  <c r="H1474" i="3"/>
  <c r="I1474" i="3" s="1"/>
  <c r="X1473" i="3"/>
  <c r="Y1473" i="3" s="1"/>
  <c r="S1473" i="3"/>
  <c r="T1473" i="3" s="1"/>
  <c r="M1473" i="3"/>
  <c r="N1473" i="3" s="1"/>
  <c r="H1473" i="3"/>
  <c r="I1473" i="3" s="1"/>
  <c r="X1472" i="3"/>
  <c r="Y1472" i="3" s="1"/>
  <c r="S1472" i="3"/>
  <c r="T1472" i="3" s="1"/>
  <c r="M1472" i="3"/>
  <c r="N1472" i="3" s="1"/>
  <c r="H1472" i="3"/>
  <c r="I1472" i="3" s="1"/>
  <c r="X1471" i="3"/>
  <c r="Y1471" i="3" s="1"/>
  <c r="S1471" i="3"/>
  <c r="T1471" i="3" s="1"/>
  <c r="M1471" i="3"/>
  <c r="N1471" i="3" s="1"/>
  <c r="H1471" i="3"/>
  <c r="I1471" i="3" s="1"/>
  <c r="X1470" i="3"/>
  <c r="Y1470" i="3" s="1"/>
  <c r="S1470" i="3"/>
  <c r="T1470" i="3" s="1"/>
  <c r="M1470" i="3"/>
  <c r="N1470" i="3" s="1"/>
  <c r="H1470" i="3"/>
  <c r="I1470" i="3" s="1"/>
  <c r="X1469" i="3"/>
  <c r="Y1469" i="3" s="1"/>
  <c r="S1469" i="3"/>
  <c r="T1469" i="3" s="1"/>
  <c r="M1469" i="3"/>
  <c r="N1469" i="3" s="1"/>
  <c r="H1469" i="3"/>
  <c r="I1469" i="3" s="1"/>
  <c r="X1468" i="3"/>
  <c r="Y1468" i="3" s="1"/>
  <c r="S1468" i="3"/>
  <c r="T1468" i="3" s="1"/>
  <c r="M1468" i="3"/>
  <c r="N1468" i="3" s="1"/>
  <c r="H1468" i="3"/>
  <c r="I1468" i="3" s="1"/>
  <c r="X1467" i="3"/>
  <c r="Y1467" i="3" s="1"/>
  <c r="S1467" i="3"/>
  <c r="T1467" i="3" s="1"/>
  <c r="M1467" i="3"/>
  <c r="N1467" i="3" s="1"/>
  <c r="H1467" i="3"/>
  <c r="I1467" i="3" s="1"/>
  <c r="X1466" i="3"/>
  <c r="Y1466" i="3" s="1"/>
  <c r="S1466" i="3"/>
  <c r="T1466" i="3" s="1"/>
  <c r="M1466" i="3"/>
  <c r="N1466" i="3" s="1"/>
  <c r="H1466" i="3"/>
  <c r="I1466" i="3" s="1"/>
  <c r="X1465" i="3"/>
  <c r="Y1465" i="3" s="1"/>
  <c r="S1465" i="3"/>
  <c r="T1465" i="3" s="1"/>
  <c r="M1465" i="3"/>
  <c r="N1465" i="3" s="1"/>
  <c r="H1465" i="3"/>
  <c r="I1465" i="3" s="1"/>
  <c r="X1464" i="3"/>
  <c r="Y1464" i="3" s="1"/>
  <c r="S1464" i="3"/>
  <c r="T1464" i="3" s="1"/>
  <c r="M1464" i="3"/>
  <c r="N1464" i="3" s="1"/>
  <c r="H1464" i="3"/>
  <c r="I1464" i="3" s="1"/>
  <c r="X1463" i="3"/>
  <c r="Y1463" i="3" s="1"/>
  <c r="S1463" i="3"/>
  <c r="T1463" i="3" s="1"/>
  <c r="M1463" i="3"/>
  <c r="N1463" i="3" s="1"/>
  <c r="H1463" i="3"/>
  <c r="I1463" i="3" s="1"/>
  <c r="X1462" i="3"/>
  <c r="Y1462" i="3" s="1"/>
  <c r="S1462" i="3"/>
  <c r="T1462" i="3" s="1"/>
  <c r="M1462" i="3"/>
  <c r="N1462" i="3" s="1"/>
  <c r="H1462" i="3"/>
  <c r="I1462" i="3" s="1"/>
  <c r="X1461" i="3"/>
  <c r="Y1461" i="3" s="1"/>
  <c r="S1461" i="3"/>
  <c r="T1461" i="3" s="1"/>
  <c r="M1461" i="3"/>
  <c r="N1461" i="3" s="1"/>
  <c r="H1461" i="3"/>
  <c r="I1461" i="3" s="1"/>
  <c r="X1460" i="3"/>
  <c r="Y1460" i="3" s="1"/>
  <c r="S1460" i="3"/>
  <c r="T1460" i="3" s="1"/>
  <c r="M1460" i="3"/>
  <c r="N1460" i="3" s="1"/>
  <c r="H1460" i="3"/>
  <c r="I1460" i="3" s="1"/>
  <c r="X1459" i="3"/>
  <c r="Y1459" i="3" s="1"/>
  <c r="S1459" i="3"/>
  <c r="T1459" i="3" s="1"/>
  <c r="M1459" i="3"/>
  <c r="N1459" i="3" s="1"/>
  <c r="H1459" i="3"/>
  <c r="I1459" i="3" s="1"/>
  <c r="X1458" i="3"/>
  <c r="Y1458" i="3" s="1"/>
  <c r="S1458" i="3"/>
  <c r="T1458" i="3" s="1"/>
  <c r="M1458" i="3"/>
  <c r="N1458" i="3" s="1"/>
  <c r="H1458" i="3"/>
  <c r="I1458" i="3" s="1"/>
  <c r="X1457" i="3"/>
  <c r="Y1457" i="3" s="1"/>
  <c r="S1457" i="3"/>
  <c r="T1457" i="3" s="1"/>
  <c r="M1457" i="3"/>
  <c r="N1457" i="3" s="1"/>
  <c r="H1457" i="3"/>
  <c r="I1457" i="3" s="1"/>
  <c r="X1456" i="3"/>
  <c r="Y1456" i="3" s="1"/>
  <c r="S1456" i="3"/>
  <c r="T1456" i="3" s="1"/>
  <c r="M1456" i="3"/>
  <c r="N1456" i="3" s="1"/>
  <c r="H1456" i="3"/>
  <c r="I1456" i="3" s="1"/>
  <c r="X1455" i="3"/>
  <c r="Y1455" i="3" s="1"/>
  <c r="S1455" i="3"/>
  <c r="T1455" i="3" s="1"/>
  <c r="M1455" i="3"/>
  <c r="N1455" i="3" s="1"/>
  <c r="H1455" i="3"/>
  <c r="I1455" i="3" s="1"/>
  <c r="X1454" i="3"/>
  <c r="Y1454" i="3" s="1"/>
  <c r="S1454" i="3"/>
  <c r="T1454" i="3" s="1"/>
  <c r="M1454" i="3"/>
  <c r="N1454" i="3" s="1"/>
  <c r="H1454" i="3"/>
  <c r="I1454" i="3" s="1"/>
  <c r="X1453" i="3"/>
  <c r="Y1453" i="3" s="1"/>
  <c r="S1453" i="3"/>
  <c r="T1453" i="3" s="1"/>
  <c r="M1453" i="3"/>
  <c r="N1453" i="3" s="1"/>
  <c r="H1453" i="3"/>
  <c r="I1453" i="3" s="1"/>
  <c r="X1452" i="3"/>
  <c r="Y1452" i="3" s="1"/>
  <c r="S1452" i="3"/>
  <c r="T1452" i="3" s="1"/>
  <c r="M1452" i="3"/>
  <c r="N1452" i="3" s="1"/>
  <c r="H1452" i="3"/>
  <c r="I1452" i="3" s="1"/>
  <c r="X1451" i="3"/>
  <c r="Y1451" i="3" s="1"/>
  <c r="S1451" i="3"/>
  <c r="T1451" i="3" s="1"/>
  <c r="M1451" i="3"/>
  <c r="N1451" i="3" s="1"/>
  <c r="H1451" i="3"/>
  <c r="I1451" i="3" s="1"/>
  <c r="X1450" i="3"/>
  <c r="Y1450" i="3" s="1"/>
  <c r="S1450" i="3"/>
  <c r="T1450" i="3" s="1"/>
  <c r="M1450" i="3"/>
  <c r="N1450" i="3" s="1"/>
  <c r="H1450" i="3"/>
  <c r="I1450" i="3" s="1"/>
  <c r="X1449" i="3"/>
  <c r="Y1449" i="3" s="1"/>
  <c r="S1449" i="3"/>
  <c r="T1449" i="3" s="1"/>
  <c r="M1449" i="3"/>
  <c r="N1449" i="3" s="1"/>
  <c r="H1449" i="3"/>
  <c r="I1449" i="3" s="1"/>
  <c r="X1448" i="3"/>
  <c r="Y1448" i="3" s="1"/>
  <c r="S1448" i="3"/>
  <c r="T1448" i="3" s="1"/>
  <c r="M1448" i="3"/>
  <c r="N1448" i="3" s="1"/>
  <c r="H1448" i="3"/>
  <c r="I1448" i="3" s="1"/>
  <c r="X1447" i="3"/>
  <c r="Y1447" i="3" s="1"/>
  <c r="S1447" i="3"/>
  <c r="T1447" i="3" s="1"/>
  <c r="M1447" i="3"/>
  <c r="N1447" i="3" s="1"/>
  <c r="H1447" i="3"/>
  <c r="I1447" i="3" s="1"/>
  <c r="X1446" i="3"/>
  <c r="Y1446" i="3" s="1"/>
  <c r="S1446" i="3"/>
  <c r="T1446" i="3" s="1"/>
  <c r="M1446" i="3"/>
  <c r="N1446" i="3" s="1"/>
  <c r="H1446" i="3"/>
  <c r="I1446" i="3" s="1"/>
  <c r="X1445" i="3"/>
  <c r="Y1445" i="3" s="1"/>
  <c r="S1445" i="3"/>
  <c r="T1445" i="3" s="1"/>
  <c r="M1445" i="3"/>
  <c r="N1445" i="3" s="1"/>
  <c r="H1445" i="3"/>
  <c r="I1445" i="3" s="1"/>
  <c r="X1444" i="3"/>
  <c r="Y1444" i="3" s="1"/>
  <c r="S1444" i="3"/>
  <c r="T1444" i="3" s="1"/>
  <c r="M1444" i="3"/>
  <c r="N1444" i="3" s="1"/>
  <c r="H1444" i="3"/>
  <c r="I1444" i="3" s="1"/>
  <c r="X1443" i="3"/>
  <c r="Y1443" i="3" s="1"/>
  <c r="S1443" i="3"/>
  <c r="T1443" i="3" s="1"/>
  <c r="M1443" i="3"/>
  <c r="N1443" i="3" s="1"/>
  <c r="H1443" i="3"/>
  <c r="I1443" i="3" s="1"/>
  <c r="X1442" i="3"/>
  <c r="Y1442" i="3" s="1"/>
  <c r="S1442" i="3"/>
  <c r="T1442" i="3" s="1"/>
  <c r="M1442" i="3"/>
  <c r="N1442" i="3" s="1"/>
  <c r="H1442" i="3"/>
  <c r="I1442" i="3" s="1"/>
  <c r="X1441" i="3"/>
  <c r="Y1441" i="3" s="1"/>
  <c r="S1441" i="3"/>
  <c r="T1441" i="3" s="1"/>
  <c r="M1441" i="3"/>
  <c r="N1441" i="3" s="1"/>
  <c r="H1441" i="3"/>
  <c r="I1441" i="3" s="1"/>
  <c r="X1440" i="3"/>
  <c r="Y1440" i="3" s="1"/>
  <c r="S1440" i="3"/>
  <c r="T1440" i="3" s="1"/>
  <c r="M1440" i="3"/>
  <c r="N1440" i="3" s="1"/>
  <c r="H1440" i="3"/>
  <c r="I1440" i="3" s="1"/>
  <c r="X1439" i="3"/>
  <c r="Y1439" i="3" s="1"/>
  <c r="S1439" i="3"/>
  <c r="T1439" i="3" s="1"/>
  <c r="M1439" i="3"/>
  <c r="N1439" i="3" s="1"/>
  <c r="H1439" i="3"/>
  <c r="I1439" i="3" s="1"/>
  <c r="X1438" i="3"/>
  <c r="Y1438" i="3" s="1"/>
  <c r="S1438" i="3"/>
  <c r="T1438" i="3" s="1"/>
  <c r="M1438" i="3"/>
  <c r="N1438" i="3" s="1"/>
  <c r="H1438" i="3"/>
  <c r="I1438" i="3" s="1"/>
  <c r="X1437" i="3"/>
  <c r="Y1437" i="3" s="1"/>
  <c r="S1437" i="3"/>
  <c r="T1437" i="3" s="1"/>
  <c r="M1437" i="3"/>
  <c r="N1437" i="3" s="1"/>
  <c r="H1437" i="3"/>
  <c r="I1437" i="3" s="1"/>
  <c r="X1436" i="3"/>
  <c r="Y1436" i="3" s="1"/>
  <c r="S1436" i="3"/>
  <c r="T1436" i="3" s="1"/>
  <c r="M1436" i="3"/>
  <c r="N1436" i="3" s="1"/>
  <c r="H1436" i="3"/>
  <c r="I1436" i="3" s="1"/>
  <c r="X1435" i="3"/>
  <c r="Y1435" i="3" s="1"/>
  <c r="S1435" i="3"/>
  <c r="T1435" i="3" s="1"/>
  <c r="M1435" i="3"/>
  <c r="N1435" i="3" s="1"/>
  <c r="H1435" i="3"/>
  <c r="I1435" i="3" s="1"/>
  <c r="X1434" i="3"/>
  <c r="Y1434" i="3" s="1"/>
  <c r="S1434" i="3"/>
  <c r="T1434" i="3" s="1"/>
  <c r="M1434" i="3"/>
  <c r="N1434" i="3" s="1"/>
  <c r="H1434" i="3"/>
  <c r="I1434" i="3" s="1"/>
  <c r="X1433" i="3"/>
  <c r="Y1433" i="3" s="1"/>
  <c r="S1433" i="3"/>
  <c r="T1433" i="3" s="1"/>
  <c r="M1433" i="3"/>
  <c r="N1433" i="3" s="1"/>
  <c r="H1433" i="3"/>
  <c r="I1433" i="3" s="1"/>
  <c r="X1432" i="3"/>
  <c r="Y1432" i="3" s="1"/>
  <c r="S1432" i="3"/>
  <c r="T1432" i="3" s="1"/>
  <c r="M1432" i="3"/>
  <c r="N1432" i="3" s="1"/>
  <c r="H1432" i="3"/>
  <c r="I1432" i="3" s="1"/>
  <c r="X1431" i="3"/>
  <c r="Y1431" i="3" s="1"/>
  <c r="S1431" i="3"/>
  <c r="T1431" i="3" s="1"/>
  <c r="M1431" i="3"/>
  <c r="N1431" i="3" s="1"/>
  <c r="H1431" i="3"/>
  <c r="I1431" i="3" s="1"/>
  <c r="X1430" i="3"/>
  <c r="Y1430" i="3" s="1"/>
  <c r="S1430" i="3"/>
  <c r="T1430" i="3" s="1"/>
  <c r="M1430" i="3"/>
  <c r="N1430" i="3" s="1"/>
  <c r="H1430" i="3"/>
  <c r="I1430" i="3" s="1"/>
  <c r="X1429" i="3"/>
  <c r="Y1429" i="3" s="1"/>
  <c r="S1429" i="3"/>
  <c r="T1429" i="3" s="1"/>
  <c r="M1429" i="3"/>
  <c r="N1429" i="3" s="1"/>
  <c r="H1429" i="3"/>
  <c r="I1429" i="3" s="1"/>
  <c r="X1428" i="3"/>
  <c r="Y1428" i="3" s="1"/>
  <c r="S1428" i="3"/>
  <c r="T1428" i="3" s="1"/>
  <c r="M1428" i="3"/>
  <c r="N1428" i="3" s="1"/>
  <c r="H1428" i="3"/>
  <c r="I1428" i="3" s="1"/>
  <c r="X1427" i="3"/>
  <c r="Y1427" i="3" s="1"/>
  <c r="S1427" i="3"/>
  <c r="T1427" i="3" s="1"/>
  <c r="M1427" i="3"/>
  <c r="N1427" i="3" s="1"/>
  <c r="H1427" i="3"/>
  <c r="I1427" i="3" s="1"/>
  <c r="X1426" i="3"/>
  <c r="Y1426" i="3" s="1"/>
  <c r="S1426" i="3"/>
  <c r="T1426" i="3" s="1"/>
  <c r="M1426" i="3"/>
  <c r="N1426" i="3" s="1"/>
  <c r="H1426" i="3"/>
  <c r="I1426" i="3" s="1"/>
  <c r="X1425" i="3"/>
  <c r="Y1425" i="3" s="1"/>
  <c r="S1425" i="3"/>
  <c r="T1425" i="3" s="1"/>
  <c r="M1425" i="3"/>
  <c r="N1425" i="3" s="1"/>
  <c r="H1425" i="3"/>
  <c r="I1425" i="3" s="1"/>
  <c r="X1424" i="3"/>
  <c r="Y1424" i="3" s="1"/>
  <c r="S1424" i="3"/>
  <c r="T1424" i="3" s="1"/>
  <c r="M1424" i="3"/>
  <c r="N1424" i="3" s="1"/>
  <c r="H1424" i="3"/>
  <c r="I1424" i="3" s="1"/>
  <c r="X1423" i="3"/>
  <c r="Y1423" i="3" s="1"/>
  <c r="S1423" i="3"/>
  <c r="T1423" i="3" s="1"/>
  <c r="M1423" i="3"/>
  <c r="N1423" i="3" s="1"/>
  <c r="H1423" i="3"/>
  <c r="I1423" i="3" s="1"/>
  <c r="X1422" i="3"/>
  <c r="Y1422" i="3" s="1"/>
  <c r="S1422" i="3"/>
  <c r="T1422" i="3" s="1"/>
  <c r="M1422" i="3"/>
  <c r="N1422" i="3" s="1"/>
  <c r="H1422" i="3"/>
  <c r="I1422" i="3" s="1"/>
  <c r="X1421" i="3"/>
  <c r="Y1421" i="3" s="1"/>
  <c r="S1421" i="3"/>
  <c r="T1421" i="3" s="1"/>
  <c r="M1421" i="3"/>
  <c r="N1421" i="3" s="1"/>
  <c r="H1421" i="3"/>
  <c r="I1421" i="3" s="1"/>
  <c r="X1420" i="3"/>
  <c r="Y1420" i="3" s="1"/>
  <c r="S1420" i="3"/>
  <c r="T1420" i="3" s="1"/>
  <c r="M1420" i="3"/>
  <c r="N1420" i="3" s="1"/>
  <c r="H1420" i="3"/>
  <c r="I1420" i="3" s="1"/>
  <c r="X1419" i="3"/>
  <c r="Y1419" i="3" s="1"/>
  <c r="S1419" i="3"/>
  <c r="T1419" i="3" s="1"/>
  <c r="M1419" i="3"/>
  <c r="N1419" i="3" s="1"/>
  <c r="H1419" i="3"/>
  <c r="I1419" i="3" s="1"/>
  <c r="X1418" i="3"/>
  <c r="Y1418" i="3" s="1"/>
  <c r="S1418" i="3"/>
  <c r="T1418" i="3" s="1"/>
  <c r="M1418" i="3"/>
  <c r="N1418" i="3" s="1"/>
  <c r="H1418" i="3"/>
  <c r="I1418" i="3" s="1"/>
  <c r="X1417" i="3"/>
  <c r="Y1417" i="3" s="1"/>
  <c r="S1417" i="3"/>
  <c r="T1417" i="3" s="1"/>
  <c r="M1417" i="3"/>
  <c r="N1417" i="3" s="1"/>
  <c r="H1417" i="3"/>
  <c r="I1417" i="3" s="1"/>
  <c r="X1416" i="3"/>
  <c r="Y1416" i="3" s="1"/>
  <c r="S1416" i="3"/>
  <c r="T1416" i="3" s="1"/>
  <c r="M1416" i="3"/>
  <c r="N1416" i="3" s="1"/>
  <c r="H1416" i="3"/>
  <c r="I1416" i="3" s="1"/>
  <c r="X1415" i="3"/>
  <c r="Y1415" i="3" s="1"/>
  <c r="S1415" i="3"/>
  <c r="T1415" i="3" s="1"/>
  <c r="M1415" i="3"/>
  <c r="N1415" i="3" s="1"/>
  <c r="H1415" i="3"/>
  <c r="I1415" i="3" s="1"/>
  <c r="X1414" i="3"/>
  <c r="Y1414" i="3" s="1"/>
  <c r="S1414" i="3"/>
  <c r="T1414" i="3" s="1"/>
  <c r="M1414" i="3"/>
  <c r="N1414" i="3" s="1"/>
  <c r="H1414" i="3"/>
  <c r="I1414" i="3" s="1"/>
  <c r="X1413" i="3"/>
  <c r="Y1413" i="3" s="1"/>
  <c r="S1413" i="3"/>
  <c r="T1413" i="3" s="1"/>
  <c r="M1413" i="3"/>
  <c r="N1413" i="3" s="1"/>
  <c r="H1413" i="3"/>
  <c r="I1413" i="3" s="1"/>
  <c r="X1412" i="3"/>
  <c r="Y1412" i="3" s="1"/>
  <c r="S1412" i="3"/>
  <c r="T1412" i="3" s="1"/>
  <c r="M1412" i="3"/>
  <c r="N1412" i="3" s="1"/>
  <c r="H1412" i="3"/>
  <c r="I1412" i="3" s="1"/>
  <c r="X1411" i="3"/>
  <c r="Y1411" i="3" s="1"/>
  <c r="S1411" i="3"/>
  <c r="T1411" i="3" s="1"/>
  <c r="M1411" i="3"/>
  <c r="N1411" i="3" s="1"/>
  <c r="H1411" i="3"/>
  <c r="I1411" i="3" s="1"/>
  <c r="X1410" i="3"/>
  <c r="Y1410" i="3" s="1"/>
  <c r="S1410" i="3"/>
  <c r="T1410" i="3" s="1"/>
  <c r="M1410" i="3"/>
  <c r="N1410" i="3" s="1"/>
  <c r="H1410" i="3"/>
  <c r="I1410" i="3" s="1"/>
  <c r="X1409" i="3"/>
  <c r="Y1409" i="3" s="1"/>
  <c r="S1409" i="3"/>
  <c r="T1409" i="3" s="1"/>
  <c r="M1409" i="3"/>
  <c r="N1409" i="3" s="1"/>
  <c r="H1409" i="3"/>
  <c r="I1409" i="3" s="1"/>
  <c r="X1408" i="3"/>
  <c r="Y1408" i="3" s="1"/>
  <c r="S1408" i="3"/>
  <c r="T1408" i="3" s="1"/>
  <c r="M1408" i="3"/>
  <c r="N1408" i="3" s="1"/>
  <c r="H1408" i="3"/>
  <c r="I1408" i="3" s="1"/>
  <c r="X1407" i="3"/>
  <c r="Y1407" i="3" s="1"/>
  <c r="S1407" i="3"/>
  <c r="T1407" i="3" s="1"/>
  <c r="M1407" i="3"/>
  <c r="N1407" i="3" s="1"/>
  <c r="H1407" i="3"/>
  <c r="I1407" i="3" s="1"/>
  <c r="X1406" i="3"/>
  <c r="Y1406" i="3" s="1"/>
  <c r="S1406" i="3"/>
  <c r="T1406" i="3" s="1"/>
  <c r="M1406" i="3"/>
  <c r="N1406" i="3" s="1"/>
  <c r="H1406" i="3"/>
  <c r="I1406" i="3" s="1"/>
  <c r="X1405" i="3"/>
  <c r="Y1405" i="3" s="1"/>
  <c r="S1405" i="3"/>
  <c r="T1405" i="3" s="1"/>
  <c r="M1405" i="3"/>
  <c r="N1405" i="3" s="1"/>
  <c r="H1405" i="3"/>
  <c r="I1405" i="3" s="1"/>
  <c r="X1404" i="3"/>
  <c r="Y1404" i="3" s="1"/>
  <c r="S1404" i="3"/>
  <c r="T1404" i="3" s="1"/>
  <c r="M1404" i="3"/>
  <c r="N1404" i="3" s="1"/>
  <c r="H1404" i="3"/>
  <c r="I1404" i="3" s="1"/>
  <c r="X1403" i="3"/>
  <c r="Y1403" i="3" s="1"/>
  <c r="S1403" i="3"/>
  <c r="T1403" i="3" s="1"/>
  <c r="M1403" i="3"/>
  <c r="N1403" i="3" s="1"/>
  <c r="H1403" i="3"/>
  <c r="I1403" i="3" s="1"/>
  <c r="X1402" i="3"/>
  <c r="Y1402" i="3" s="1"/>
  <c r="S1402" i="3"/>
  <c r="T1402" i="3" s="1"/>
  <c r="M1402" i="3"/>
  <c r="N1402" i="3" s="1"/>
  <c r="H1402" i="3"/>
  <c r="I1402" i="3" s="1"/>
  <c r="X1401" i="3"/>
  <c r="Y1401" i="3" s="1"/>
  <c r="S1401" i="3"/>
  <c r="T1401" i="3" s="1"/>
  <c r="M1401" i="3"/>
  <c r="N1401" i="3" s="1"/>
  <c r="H1401" i="3"/>
  <c r="I1401" i="3" s="1"/>
  <c r="X1400" i="3"/>
  <c r="Y1400" i="3" s="1"/>
  <c r="S1400" i="3"/>
  <c r="T1400" i="3" s="1"/>
  <c r="M1400" i="3"/>
  <c r="N1400" i="3" s="1"/>
  <c r="H1400" i="3"/>
  <c r="I1400" i="3" s="1"/>
  <c r="X1399" i="3"/>
  <c r="Y1399" i="3" s="1"/>
  <c r="S1399" i="3"/>
  <c r="T1399" i="3" s="1"/>
  <c r="M1399" i="3"/>
  <c r="N1399" i="3" s="1"/>
  <c r="H1399" i="3"/>
  <c r="I1399" i="3" s="1"/>
  <c r="X1398" i="3"/>
  <c r="Y1398" i="3" s="1"/>
  <c r="S1398" i="3"/>
  <c r="T1398" i="3" s="1"/>
  <c r="M1398" i="3"/>
  <c r="N1398" i="3" s="1"/>
  <c r="H1398" i="3"/>
  <c r="I1398" i="3" s="1"/>
  <c r="X1397" i="3"/>
  <c r="Y1397" i="3" s="1"/>
  <c r="S1397" i="3"/>
  <c r="T1397" i="3" s="1"/>
  <c r="M1397" i="3"/>
  <c r="N1397" i="3" s="1"/>
  <c r="H1397" i="3"/>
  <c r="I1397" i="3" s="1"/>
  <c r="X1396" i="3"/>
  <c r="Y1396" i="3" s="1"/>
  <c r="S1396" i="3"/>
  <c r="T1396" i="3" s="1"/>
  <c r="M1396" i="3"/>
  <c r="N1396" i="3" s="1"/>
  <c r="H1396" i="3"/>
  <c r="I1396" i="3" s="1"/>
  <c r="X1395" i="3"/>
  <c r="Y1395" i="3" s="1"/>
  <c r="S1395" i="3"/>
  <c r="T1395" i="3" s="1"/>
  <c r="M1395" i="3"/>
  <c r="N1395" i="3" s="1"/>
  <c r="H1395" i="3"/>
  <c r="I1395" i="3" s="1"/>
  <c r="X1394" i="3"/>
  <c r="Y1394" i="3" s="1"/>
  <c r="S1394" i="3"/>
  <c r="T1394" i="3" s="1"/>
  <c r="M1394" i="3"/>
  <c r="N1394" i="3" s="1"/>
  <c r="H1394" i="3"/>
  <c r="I1394" i="3" s="1"/>
  <c r="X1393" i="3"/>
  <c r="Y1393" i="3" s="1"/>
  <c r="S1393" i="3"/>
  <c r="T1393" i="3" s="1"/>
  <c r="M1393" i="3"/>
  <c r="N1393" i="3" s="1"/>
  <c r="H1393" i="3"/>
  <c r="I1393" i="3" s="1"/>
  <c r="X1392" i="3"/>
  <c r="Y1392" i="3" s="1"/>
  <c r="S1392" i="3"/>
  <c r="T1392" i="3" s="1"/>
  <c r="M1392" i="3"/>
  <c r="N1392" i="3" s="1"/>
  <c r="H1392" i="3"/>
  <c r="I1392" i="3" s="1"/>
  <c r="X1391" i="3"/>
  <c r="Y1391" i="3" s="1"/>
  <c r="S1391" i="3"/>
  <c r="T1391" i="3" s="1"/>
  <c r="M1391" i="3"/>
  <c r="N1391" i="3" s="1"/>
  <c r="H1391" i="3"/>
  <c r="I1391" i="3" s="1"/>
  <c r="X1390" i="3"/>
  <c r="Y1390" i="3" s="1"/>
  <c r="S1390" i="3"/>
  <c r="T1390" i="3" s="1"/>
  <c r="M1390" i="3"/>
  <c r="N1390" i="3" s="1"/>
  <c r="H1390" i="3"/>
  <c r="I1390" i="3" s="1"/>
  <c r="X1389" i="3"/>
  <c r="Y1389" i="3" s="1"/>
  <c r="S1389" i="3"/>
  <c r="T1389" i="3" s="1"/>
  <c r="M1389" i="3"/>
  <c r="N1389" i="3" s="1"/>
  <c r="H1389" i="3"/>
  <c r="I1389" i="3" s="1"/>
  <c r="X1388" i="3"/>
  <c r="Y1388" i="3" s="1"/>
  <c r="S1388" i="3"/>
  <c r="T1388" i="3" s="1"/>
  <c r="M1388" i="3"/>
  <c r="N1388" i="3" s="1"/>
  <c r="H1388" i="3"/>
  <c r="I1388" i="3" s="1"/>
  <c r="X1387" i="3"/>
  <c r="Y1387" i="3" s="1"/>
  <c r="S1387" i="3"/>
  <c r="T1387" i="3" s="1"/>
  <c r="M1387" i="3"/>
  <c r="N1387" i="3" s="1"/>
  <c r="H1387" i="3"/>
  <c r="I1387" i="3" s="1"/>
  <c r="X1386" i="3"/>
  <c r="Y1386" i="3" s="1"/>
  <c r="S1386" i="3"/>
  <c r="T1386" i="3" s="1"/>
  <c r="M1386" i="3"/>
  <c r="N1386" i="3" s="1"/>
  <c r="H1386" i="3"/>
  <c r="I1386" i="3" s="1"/>
  <c r="X1385" i="3"/>
  <c r="Y1385" i="3" s="1"/>
  <c r="S1385" i="3"/>
  <c r="T1385" i="3" s="1"/>
  <c r="M1385" i="3"/>
  <c r="N1385" i="3" s="1"/>
  <c r="H1385" i="3"/>
  <c r="I1385" i="3" s="1"/>
  <c r="X1384" i="3"/>
  <c r="Y1384" i="3" s="1"/>
  <c r="S1384" i="3"/>
  <c r="T1384" i="3" s="1"/>
  <c r="M1384" i="3"/>
  <c r="N1384" i="3" s="1"/>
  <c r="H1384" i="3"/>
  <c r="I1384" i="3" s="1"/>
  <c r="X1383" i="3"/>
  <c r="Y1383" i="3" s="1"/>
  <c r="S1383" i="3"/>
  <c r="T1383" i="3" s="1"/>
  <c r="M1383" i="3"/>
  <c r="N1383" i="3" s="1"/>
  <c r="H1383" i="3"/>
  <c r="I1383" i="3" s="1"/>
  <c r="X1382" i="3"/>
  <c r="Y1382" i="3" s="1"/>
  <c r="S1382" i="3"/>
  <c r="T1382" i="3" s="1"/>
  <c r="M1382" i="3"/>
  <c r="N1382" i="3" s="1"/>
  <c r="H1382" i="3"/>
  <c r="I1382" i="3" s="1"/>
  <c r="X1381" i="3"/>
  <c r="Y1381" i="3" s="1"/>
  <c r="S1381" i="3"/>
  <c r="T1381" i="3" s="1"/>
  <c r="M1381" i="3"/>
  <c r="N1381" i="3" s="1"/>
  <c r="H1381" i="3"/>
  <c r="I1381" i="3" s="1"/>
  <c r="X1380" i="3"/>
  <c r="Y1380" i="3" s="1"/>
  <c r="S1380" i="3"/>
  <c r="T1380" i="3" s="1"/>
  <c r="M1380" i="3"/>
  <c r="N1380" i="3" s="1"/>
  <c r="H1380" i="3"/>
  <c r="I1380" i="3" s="1"/>
  <c r="X1379" i="3"/>
  <c r="Y1379" i="3" s="1"/>
  <c r="S1379" i="3"/>
  <c r="T1379" i="3" s="1"/>
  <c r="M1379" i="3"/>
  <c r="N1379" i="3" s="1"/>
  <c r="H1379" i="3"/>
  <c r="I1379" i="3" s="1"/>
  <c r="X1378" i="3"/>
  <c r="Y1378" i="3" s="1"/>
  <c r="S1378" i="3"/>
  <c r="T1378" i="3" s="1"/>
  <c r="M1378" i="3"/>
  <c r="N1378" i="3" s="1"/>
  <c r="H1378" i="3"/>
  <c r="I1378" i="3" s="1"/>
  <c r="X1377" i="3"/>
  <c r="Y1377" i="3" s="1"/>
  <c r="S1377" i="3"/>
  <c r="T1377" i="3" s="1"/>
  <c r="M1377" i="3"/>
  <c r="N1377" i="3" s="1"/>
  <c r="H1377" i="3"/>
  <c r="I1377" i="3" s="1"/>
  <c r="X1376" i="3"/>
  <c r="Y1376" i="3" s="1"/>
  <c r="S1376" i="3"/>
  <c r="T1376" i="3" s="1"/>
  <c r="M1376" i="3"/>
  <c r="N1376" i="3" s="1"/>
  <c r="H1376" i="3"/>
  <c r="I1376" i="3" s="1"/>
  <c r="X1375" i="3"/>
  <c r="Y1375" i="3" s="1"/>
  <c r="S1375" i="3"/>
  <c r="T1375" i="3" s="1"/>
  <c r="M1375" i="3"/>
  <c r="N1375" i="3" s="1"/>
  <c r="H1375" i="3"/>
  <c r="I1375" i="3" s="1"/>
  <c r="X1374" i="3"/>
  <c r="Y1374" i="3" s="1"/>
  <c r="S1374" i="3"/>
  <c r="T1374" i="3" s="1"/>
  <c r="M1374" i="3"/>
  <c r="N1374" i="3" s="1"/>
  <c r="H1374" i="3"/>
  <c r="I1374" i="3" s="1"/>
  <c r="X1373" i="3"/>
  <c r="Y1373" i="3" s="1"/>
  <c r="S1373" i="3"/>
  <c r="T1373" i="3" s="1"/>
  <c r="M1373" i="3"/>
  <c r="N1373" i="3" s="1"/>
  <c r="H1373" i="3"/>
  <c r="I1373" i="3" s="1"/>
  <c r="X1372" i="3"/>
  <c r="Y1372" i="3" s="1"/>
  <c r="S1372" i="3"/>
  <c r="T1372" i="3" s="1"/>
  <c r="M1372" i="3"/>
  <c r="N1372" i="3" s="1"/>
  <c r="H1372" i="3"/>
  <c r="I1372" i="3" s="1"/>
  <c r="X1371" i="3"/>
  <c r="Y1371" i="3" s="1"/>
  <c r="S1371" i="3"/>
  <c r="T1371" i="3" s="1"/>
  <c r="M1371" i="3"/>
  <c r="N1371" i="3" s="1"/>
  <c r="H1371" i="3"/>
  <c r="I1371" i="3" s="1"/>
  <c r="X1370" i="3"/>
  <c r="Y1370" i="3" s="1"/>
  <c r="S1370" i="3"/>
  <c r="T1370" i="3" s="1"/>
  <c r="M1370" i="3"/>
  <c r="N1370" i="3" s="1"/>
  <c r="H1370" i="3"/>
  <c r="I1370" i="3" s="1"/>
  <c r="X1369" i="3"/>
  <c r="Y1369" i="3" s="1"/>
  <c r="S1369" i="3"/>
  <c r="T1369" i="3" s="1"/>
  <c r="M1369" i="3"/>
  <c r="N1369" i="3" s="1"/>
  <c r="H1369" i="3"/>
  <c r="I1369" i="3" s="1"/>
  <c r="X1368" i="3"/>
  <c r="Y1368" i="3" s="1"/>
  <c r="S1368" i="3"/>
  <c r="T1368" i="3" s="1"/>
  <c r="M1368" i="3"/>
  <c r="N1368" i="3" s="1"/>
  <c r="H1368" i="3"/>
  <c r="I1368" i="3" s="1"/>
  <c r="X1367" i="3"/>
  <c r="Y1367" i="3" s="1"/>
  <c r="S1367" i="3"/>
  <c r="T1367" i="3" s="1"/>
  <c r="M1367" i="3"/>
  <c r="N1367" i="3" s="1"/>
  <c r="H1367" i="3"/>
  <c r="I1367" i="3" s="1"/>
  <c r="X1366" i="3"/>
  <c r="Y1366" i="3" s="1"/>
  <c r="S1366" i="3"/>
  <c r="T1366" i="3" s="1"/>
  <c r="M1366" i="3"/>
  <c r="N1366" i="3" s="1"/>
  <c r="H1366" i="3"/>
  <c r="I1366" i="3" s="1"/>
  <c r="X1365" i="3"/>
  <c r="Y1365" i="3" s="1"/>
  <c r="S1365" i="3"/>
  <c r="T1365" i="3" s="1"/>
  <c r="M1365" i="3"/>
  <c r="N1365" i="3" s="1"/>
  <c r="H1365" i="3"/>
  <c r="I1365" i="3" s="1"/>
  <c r="X1364" i="3"/>
  <c r="Y1364" i="3" s="1"/>
  <c r="S1364" i="3"/>
  <c r="T1364" i="3" s="1"/>
  <c r="M1364" i="3"/>
  <c r="N1364" i="3" s="1"/>
  <c r="H1364" i="3"/>
  <c r="I1364" i="3" s="1"/>
  <c r="X1363" i="3"/>
  <c r="Y1363" i="3" s="1"/>
  <c r="S1363" i="3"/>
  <c r="T1363" i="3" s="1"/>
  <c r="M1363" i="3"/>
  <c r="N1363" i="3" s="1"/>
  <c r="H1363" i="3"/>
  <c r="I1363" i="3" s="1"/>
  <c r="X1362" i="3"/>
  <c r="Y1362" i="3" s="1"/>
  <c r="S1362" i="3"/>
  <c r="T1362" i="3" s="1"/>
  <c r="M1362" i="3"/>
  <c r="N1362" i="3" s="1"/>
  <c r="H1362" i="3"/>
  <c r="I1362" i="3" s="1"/>
  <c r="X1361" i="3"/>
  <c r="Y1361" i="3" s="1"/>
  <c r="S1361" i="3"/>
  <c r="T1361" i="3" s="1"/>
  <c r="M1361" i="3"/>
  <c r="N1361" i="3" s="1"/>
  <c r="H1361" i="3"/>
  <c r="I1361" i="3" s="1"/>
  <c r="X1360" i="3"/>
  <c r="Y1360" i="3" s="1"/>
  <c r="S1360" i="3"/>
  <c r="T1360" i="3" s="1"/>
  <c r="M1360" i="3"/>
  <c r="N1360" i="3" s="1"/>
  <c r="H1360" i="3"/>
  <c r="I1360" i="3" s="1"/>
  <c r="X1359" i="3"/>
  <c r="Y1359" i="3" s="1"/>
  <c r="S1359" i="3"/>
  <c r="T1359" i="3" s="1"/>
  <c r="M1359" i="3"/>
  <c r="N1359" i="3" s="1"/>
  <c r="H1359" i="3"/>
  <c r="I1359" i="3" s="1"/>
  <c r="X1358" i="3"/>
  <c r="Y1358" i="3" s="1"/>
  <c r="S1358" i="3"/>
  <c r="T1358" i="3" s="1"/>
  <c r="M1358" i="3"/>
  <c r="N1358" i="3" s="1"/>
  <c r="H1358" i="3"/>
  <c r="I1358" i="3" s="1"/>
  <c r="X1357" i="3"/>
  <c r="Y1357" i="3" s="1"/>
  <c r="S1357" i="3"/>
  <c r="T1357" i="3" s="1"/>
  <c r="M1357" i="3"/>
  <c r="N1357" i="3" s="1"/>
  <c r="H1357" i="3"/>
  <c r="I1357" i="3" s="1"/>
  <c r="X1356" i="3"/>
  <c r="Y1356" i="3" s="1"/>
  <c r="S1356" i="3"/>
  <c r="T1356" i="3" s="1"/>
  <c r="M1356" i="3"/>
  <c r="N1356" i="3" s="1"/>
  <c r="H1356" i="3"/>
  <c r="I1356" i="3" s="1"/>
  <c r="X1355" i="3"/>
  <c r="Y1355" i="3" s="1"/>
  <c r="S1355" i="3"/>
  <c r="T1355" i="3" s="1"/>
  <c r="M1355" i="3"/>
  <c r="N1355" i="3" s="1"/>
  <c r="H1355" i="3"/>
  <c r="I1355" i="3" s="1"/>
  <c r="X1354" i="3"/>
  <c r="Y1354" i="3" s="1"/>
  <c r="S1354" i="3"/>
  <c r="T1354" i="3" s="1"/>
  <c r="M1354" i="3"/>
  <c r="N1354" i="3" s="1"/>
  <c r="H1354" i="3"/>
  <c r="I1354" i="3" s="1"/>
  <c r="X1353" i="3"/>
  <c r="Y1353" i="3" s="1"/>
  <c r="S1353" i="3"/>
  <c r="T1353" i="3" s="1"/>
  <c r="M1353" i="3"/>
  <c r="N1353" i="3" s="1"/>
  <c r="H1353" i="3"/>
  <c r="I1353" i="3" s="1"/>
  <c r="X1352" i="3"/>
  <c r="Y1352" i="3" s="1"/>
  <c r="S1352" i="3"/>
  <c r="T1352" i="3" s="1"/>
  <c r="M1352" i="3"/>
  <c r="N1352" i="3" s="1"/>
  <c r="H1352" i="3"/>
  <c r="I1352" i="3" s="1"/>
  <c r="X1351" i="3"/>
  <c r="Y1351" i="3" s="1"/>
  <c r="S1351" i="3"/>
  <c r="T1351" i="3" s="1"/>
  <c r="M1351" i="3"/>
  <c r="N1351" i="3" s="1"/>
  <c r="H1351" i="3"/>
  <c r="I1351" i="3" s="1"/>
  <c r="X1350" i="3"/>
  <c r="Y1350" i="3" s="1"/>
  <c r="S1350" i="3"/>
  <c r="T1350" i="3" s="1"/>
  <c r="M1350" i="3"/>
  <c r="N1350" i="3" s="1"/>
  <c r="H1350" i="3"/>
  <c r="I1350" i="3" s="1"/>
  <c r="X1349" i="3"/>
  <c r="Y1349" i="3" s="1"/>
  <c r="S1349" i="3"/>
  <c r="T1349" i="3" s="1"/>
  <c r="M1349" i="3"/>
  <c r="N1349" i="3" s="1"/>
  <c r="H1349" i="3"/>
  <c r="I1349" i="3" s="1"/>
  <c r="X1348" i="3"/>
  <c r="Y1348" i="3" s="1"/>
  <c r="S1348" i="3"/>
  <c r="T1348" i="3" s="1"/>
  <c r="M1348" i="3"/>
  <c r="N1348" i="3" s="1"/>
  <c r="H1348" i="3"/>
  <c r="I1348" i="3" s="1"/>
  <c r="X1347" i="3"/>
  <c r="Y1347" i="3" s="1"/>
  <c r="S1347" i="3"/>
  <c r="T1347" i="3" s="1"/>
  <c r="M1347" i="3"/>
  <c r="N1347" i="3" s="1"/>
  <c r="H1347" i="3"/>
  <c r="I1347" i="3" s="1"/>
  <c r="X1346" i="3"/>
  <c r="Y1346" i="3" s="1"/>
  <c r="S1346" i="3"/>
  <c r="T1346" i="3" s="1"/>
  <c r="M1346" i="3"/>
  <c r="N1346" i="3" s="1"/>
  <c r="H1346" i="3"/>
  <c r="I1346" i="3" s="1"/>
  <c r="X1345" i="3"/>
  <c r="Y1345" i="3" s="1"/>
  <c r="S1345" i="3"/>
  <c r="T1345" i="3" s="1"/>
  <c r="M1345" i="3"/>
  <c r="N1345" i="3" s="1"/>
  <c r="H1345" i="3"/>
  <c r="I1345" i="3" s="1"/>
  <c r="X1344" i="3"/>
  <c r="Y1344" i="3" s="1"/>
  <c r="S1344" i="3"/>
  <c r="T1344" i="3" s="1"/>
  <c r="M1344" i="3"/>
  <c r="N1344" i="3" s="1"/>
  <c r="H1344" i="3"/>
  <c r="I1344" i="3" s="1"/>
  <c r="X1343" i="3"/>
  <c r="Y1343" i="3" s="1"/>
  <c r="S1343" i="3"/>
  <c r="T1343" i="3" s="1"/>
  <c r="M1343" i="3"/>
  <c r="N1343" i="3" s="1"/>
  <c r="H1343" i="3"/>
  <c r="I1343" i="3" s="1"/>
  <c r="X1342" i="3"/>
  <c r="Y1342" i="3" s="1"/>
  <c r="S1342" i="3"/>
  <c r="T1342" i="3" s="1"/>
  <c r="M1342" i="3"/>
  <c r="N1342" i="3" s="1"/>
  <c r="H1342" i="3"/>
  <c r="I1342" i="3" s="1"/>
  <c r="X1341" i="3"/>
  <c r="Y1341" i="3" s="1"/>
  <c r="S1341" i="3"/>
  <c r="T1341" i="3" s="1"/>
  <c r="M1341" i="3"/>
  <c r="N1341" i="3" s="1"/>
  <c r="H1341" i="3"/>
  <c r="I1341" i="3" s="1"/>
  <c r="X1340" i="3"/>
  <c r="Y1340" i="3" s="1"/>
  <c r="S1340" i="3"/>
  <c r="T1340" i="3" s="1"/>
  <c r="M1340" i="3"/>
  <c r="N1340" i="3" s="1"/>
  <c r="H1340" i="3"/>
  <c r="I1340" i="3" s="1"/>
  <c r="X1339" i="3"/>
  <c r="Y1339" i="3" s="1"/>
  <c r="S1339" i="3"/>
  <c r="T1339" i="3" s="1"/>
  <c r="M1339" i="3"/>
  <c r="N1339" i="3" s="1"/>
  <c r="H1339" i="3"/>
  <c r="I1339" i="3" s="1"/>
  <c r="X1338" i="3"/>
  <c r="Y1338" i="3" s="1"/>
  <c r="S1338" i="3"/>
  <c r="T1338" i="3" s="1"/>
  <c r="M1338" i="3"/>
  <c r="N1338" i="3" s="1"/>
  <c r="H1338" i="3"/>
  <c r="I1338" i="3" s="1"/>
  <c r="X1337" i="3"/>
  <c r="Y1337" i="3" s="1"/>
  <c r="S1337" i="3"/>
  <c r="T1337" i="3" s="1"/>
  <c r="M1337" i="3"/>
  <c r="N1337" i="3" s="1"/>
  <c r="H1337" i="3"/>
  <c r="I1337" i="3" s="1"/>
  <c r="X1336" i="3"/>
  <c r="Y1336" i="3" s="1"/>
  <c r="S1336" i="3"/>
  <c r="T1336" i="3" s="1"/>
  <c r="M1336" i="3"/>
  <c r="N1336" i="3" s="1"/>
  <c r="H1336" i="3"/>
  <c r="I1336" i="3" s="1"/>
  <c r="X1335" i="3"/>
  <c r="Y1335" i="3" s="1"/>
  <c r="S1335" i="3"/>
  <c r="T1335" i="3" s="1"/>
  <c r="M1335" i="3"/>
  <c r="N1335" i="3" s="1"/>
  <c r="H1335" i="3"/>
  <c r="I1335" i="3" s="1"/>
  <c r="X1334" i="3"/>
  <c r="Y1334" i="3" s="1"/>
  <c r="S1334" i="3"/>
  <c r="T1334" i="3" s="1"/>
  <c r="M1334" i="3"/>
  <c r="N1334" i="3" s="1"/>
  <c r="H1334" i="3"/>
  <c r="I1334" i="3" s="1"/>
  <c r="X1333" i="3"/>
  <c r="Y1333" i="3" s="1"/>
  <c r="S1333" i="3"/>
  <c r="T1333" i="3" s="1"/>
  <c r="M1333" i="3"/>
  <c r="N1333" i="3" s="1"/>
  <c r="H1333" i="3"/>
  <c r="I1333" i="3" s="1"/>
  <c r="X1332" i="3"/>
  <c r="Y1332" i="3" s="1"/>
  <c r="S1332" i="3"/>
  <c r="T1332" i="3" s="1"/>
  <c r="M1332" i="3"/>
  <c r="N1332" i="3" s="1"/>
  <c r="H1332" i="3"/>
  <c r="I1332" i="3" s="1"/>
  <c r="X1331" i="3"/>
  <c r="Y1331" i="3" s="1"/>
  <c r="S1331" i="3"/>
  <c r="T1331" i="3" s="1"/>
  <c r="M1331" i="3"/>
  <c r="N1331" i="3" s="1"/>
  <c r="H1331" i="3"/>
  <c r="I1331" i="3" s="1"/>
  <c r="X1330" i="3"/>
  <c r="Y1330" i="3" s="1"/>
  <c r="S1330" i="3"/>
  <c r="T1330" i="3" s="1"/>
  <c r="M1330" i="3"/>
  <c r="N1330" i="3" s="1"/>
  <c r="H1330" i="3"/>
  <c r="I1330" i="3" s="1"/>
  <c r="X1329" i="3"/>
  <c r="Y1329" i="3" s="1"/>
  <c r="S1329" i="3"/>
  <c r="T1329" i="3" s="1"/>
  <c r="M1329" i="3"/>
  <c r="N1329" i="3" s="1"/>
  <c r="H1329" i="3"/>
  <c r="I1329" i="3" s="1"/>
  <c r="X1328" i="3"/>
  <c r="Y1328" i="3" s="1"/>
  <c r="S1328" i="3"/>
  <c r="T1328" i="3" s="1"/>
  <c r="M1328" i="3"/>
  <c r="N1328" i="3" s="1"/>
  <c r="H1328" i="3"/>
  <c r="I1328" i="3" s="1"/>
  <c r="X1327" i="3"/>
  <c r="Y1327" i="3" s="1"/>
  <c r="S1327" i="3"/>
  <c r="T1327" i="3" s="1"/>
  <c r="M1327" i="3"/>
  <c r="N1327" i="3" s="1"/>
  <c r="H1327" i="3"/>
  <c r="I1327" i="3" s="1"/>
  <c r="X1326" i="3"/>
  <c r="Y1326" i="3" s="1"/>
  <c r="S1326" i="3"/>
  <c r="T1326" i="3" s="1"/>
  <c r="M1326" i="3"/>
  <c r="N1326" i="3" s="1"/>
  <c r="H1326" i="3"/>
  <c r="I1326" i="3" s="1"/>
  <c r="X1325" i="3"/>
  <c r="Y1325" i="3" s="1"/>
  <c r="S1325" i="3"/>
  <c r="T1325" i="3" s="1"/>
  <c r="M1325" i="3"/>
  <c r="N1325" i="3" s="1"/>
  <c r="H1325" i="3"/>
  <c r="I1325" i="3" s="1"/>
  <c r="X1324" i="3"/>
  <c r="Y1324" i="3" s="1"/>
  <c r="S1324" i="3"/>
  <c r="T1324" i="3" s="1"/>
  <c r="M1324" i="3"/>
  <c r="N1324" i="3" s="1"/>
  <c r="H1324" i="3"/>
  <c r="I1324" i="3" s="1"/>
  <c r="X1323" i="3"/>
  <c r="Y1323" i="3" s="1"/>
  <c r="S1323" i="3"/>
  <c r="T1323" i="3" s="1"/>
  <c r="M1323" i="3"/>
  <c r="N1323" i="3" s="1"/>
  <c r="H1323" i="3"/>
  <c r="I1323" i="3" s="1"/>
  <c r="X1322" i="3"/>
  <c r="Y1322" i="3" s="1"/>
  <c r="S1322" i="3"/>
  <c r="T1322" i="3" s="1"/>
  <c r="M1322" i="3"/>
  <c r="N1322" i="3" s="1"/>
  <c r="H1322" i="3"/>
  <c r="I1322" i="3" s="1"/>
  <c r="X1321" i="3"/>
  <c r="Y1321" i="3" s="1"/>
  <c r="S1321" i="3"/>
  <c r="T1321" i="3" s="1"/>
  <c r="M1321" i="3"/>
  <c r="N1321" i="3" s="1"/>
  <c r="H1321" i="3"/>
  <c r="I1321" i="3" s="1"/>
  <c r="X1320" i="3"/>
  <c r="Y1320" i="3" s="1"/>
  <c r="S1320" i="3"/>
  <c r="T1320" i="3" s="1"/>
  <c r="M1320" i="3"/>
  <c r="N1320" i="3" s="1"/>
  <c r="H1320" i="3"/>
  <c r="I1320" i="3" s="1"/>
  <c r="X1319" i="3"/>
  <c r="Y1319" i="3" s="1"/>
  <c r="S1319" i="3"/>
  <c r="T1319" i="3" s="1"/>
  <c r="M1319" i="3"/>
  <c r="N1319" i="3" s="1"/>
  <c r="H1319" i="3"/>
  <c r="I1319" i="3" s="1"/>
  <c r="X1318" i="3"/>
  <c r="Y1318" i="3" s="1"/>
  <c r="S1318" i="3"/>
  <c r="T1318" i="3" s="1"/>
  <c r="M1318" i="3"/>
  <c r="N1318" i="3" s="1"/>
  <c r="H1318" i="3"/>
  <c r="I1318" i="3" s="1"/>
  <c r="X1317" i="3"/>
  <c r="Y1317" i="3" s="1"/>
  <c r="S1317" i="3"/>
  <c r="T1317" i="3" s="1"/>
  <c r="M1317" i="3"/>
  <c r="N1317" i="3" s="1"/>
  <c r="H1317" i="3"/>
  <c r="I1317" i="3" s="1"/>
  <c r="X1316" i="3"/>
  <c r="Y1316" i="3" s="1"/>
  <c r="S1316" i="3"/>
  <c r="T1316" i="3" s="1"/>
  <c r="M1316" i="3"/>
  <c r="N1316" i="3" s="1"/>
  <c r="H1316" i="3"/>
  <c r="I1316" i="3" s="1"/>
  <c r="X1315" i="3"/>
  <c r="Y1315" i="3" s="1"/>
  <c r="S1315" i="3"/>
  <c r="T1315" i="3" s="1"/>
  <c r="M1315" i="3"/>
  <c r="N1315" i="3" s="1"/>
  <c r="H1315" i="3"/>
  <c r="I1315" i="3" s="1"/>
  <c r="X1314" i="3"/>
  <c r="Y1314" i="3" s="1"/>
  <c r="S1314" i="3"/>
  <c r="T1314" i="3" s="1"/>
  <c r="M1314" i="3"/>
  <c r="N1314" i="3" s="1"/>
  <c r="H1314" i="3"/>
  <c r="I1314" i="3" s="1"/>
  <c r="X1313" i="3"/>
  <c r="Y1313" i="3" s="1"/>
  <c r="S1313" i="3"/>
  <c r="T1313" i="3" s="1"/>
  <c r="M1313" i="3"/>
  <c r="N1313" i="3" s="1"/>
  <c r="H1313" i="3"/>
  <c r="I1313" i="3" s="1"/>
  <c r="X1312" i="3"/>
  <c r="Y1312" i="3" s="1"/>
  <c r="S1312" i="3"/>
  <c r="T1312" i="3" s="1"/>
  <c r="M1312" i="3"/>
  <c r="N1312" i="3" s="1"/>
  <c r="H1312" i="3"/>
  <c r="I1312" i="3" s="1"/>
  <c r="X1311" i="3"/>
  <c r="Y1311" i="3" s="1"/>
  <c r="S1311" i="3"/>
  <c r="T1311" i="3" s="1"/>
  <c r="M1311" i="3"/>
  <c r="N1311" i="3" s="1"/>
  <c r="H1311" i="3"/>
  <c r="I1311" i="3" s="1"/>
  <c r="X1310" i="3"/>
  <c r="Y1310" i="3" s="1"/>
  <c r="S1310" i="3"/>
  <c r="T1310" i="3" s="1"/>
  <c r="M1310" i="3"/>
  <c r="N1310" i="3" s="1"/>
  <c r="H1310" i="3"/>
  <c r="I1310" i="3" s="1"/>
  <c r="X1309" i="3"/>
  <c r="Y1309" i="3" s="1"/>
  <c r="S1309" i="3"/>
  <c r="T1309" i="3" s="1"/>
  <c r="M1309" i="3"/>
  <c r="N1309" i="3" s="1"/>
  <c r="H1309" i="3"/>
  <c r="I1309" i="3" s="1"/>
  <c r="X1308" i="3"/>
  <c r="Y1308" i="3" s="1"/>
  <c r="S1308" i="3"/>
  <c r="T1308" i="3" s="1"/>
  <c r="M1308" i="3"/>
  <c r="N1308" i="3" s="1"/>
  <c r="H1308" i="3"/>
  <c r="I1308" i="3" s="1"/>
  <c r="X1307" i="3"/>
  <c r="Y1307" i="3" s="1"/>
  <c r="S1307" i="3"/>
  <c r="T1307" i="3" s="1"/>
  <c r="M1307" i="3"/>
  <c r="N1307" i="3" s="1"/>
  <c r="H1307" i="3"/>
  <c r="I1307" i="3" s="1"/>
  <c r="X1306" i="3"/>
  <c r="Y1306" i="3" s="1"/>
  <c r="S1306" i="3"/>
  <c r="T1306" i="3" s="1"/>
  <c r="M1306" i="3"/>
  <c r="N1306" i="3" s="1"/>
  <c r="H1306" i="3"/>
  <c r="I1306" i="3" s="1"/>
  <c r="X1305" i="3"/>
  <c r="Y1305" i="3" s="1"/>
  <c r="S1305" i="3"/>
  <c r="T1305" i="3" s="1"/>
  <c r="M1305" i="3"/>
  <c r="N1305" i="3" s="1"/>
  <c r="H1305" i="3"/>
  <c r="I1305" i="3" s="1"/>
  <c r="X1304" i="3"/>
  <c r="Y1304" i="3" s="1"/>
  <c r="S1304" i="3"/>
  <c r="T1304" i="3" s="1"/>
  <c r="M1304" i="3"/>
  <c r="N1304" i="3" s="1"/>
  <c r="H1304" i="3"/>
  <c r="I1304" i="3" s="1"/>
  <c r="X1303" i="3"/>
  <c r="Y1303" i="3" s="1"/>
  <c r="S1303" i="3"/>
  <c r="T1303" i="3" s="1"/>
  <c r="M1303" i="3"/>
  <c r="N1303" i="3" s="1"/>
  <c r="H1303" i="3"/>
  <c r="I1303" i="3" s="1"/>
  <c r="X1302" i="3"/>
  <c r="Y1302" i="3" s="1"/>
  <c r="S1302" i="3"/>
  <c r="T1302" i="3" s="1"/>
  <c r="M1302" i="3"/>
  <c r="N1302" i="3" s="1"/>
  <c r="H1302" i="3"/>
  <c r="I1302" i="3" s="1"/>
  <c r="X1301" i="3"/>
  <c r="Y1301" i="3" s="1"/>
  <c r="S1301" i="3"/>
  <c r="T1301" i="3" s="1"/>
  <c r="M1301" i="3"/>
  <c r="N1301" i="3" s="1"/>
  <c r="H1301" i="3"/>
  <c r="I1301" i="3" s="1"/>
  <c r="X1300" i="3"/>
  <c r="Y1300" i="3" s="1"/>
  <c r="S1300" i="3"/>
  <c r="T1300" i="3" s="1"/>
  <c r="M1300" i="3"/>
  <c r="N1300" i="3" s="1"/>
  <c r="H1300" i="3"/>
  <c r="I1300" i="3" s="1"/>
  <c r="X1299" i="3"/>
  <c r="Y1299" i="3" s="1"/>
  <c r="S1299" i="3"/>
  <c r="T1299" i="3" s="1"/>
  <c r="M1299" i="3"/>
  <c r="N1299" i="3" s="1"/>
  <c r="H1299" i="3"/>
  <c r="I1299" i="3" s="1"/>
  <c r="X1298" i="3"/>
  <c r="Y1298" i="3" s="1"/>
  <c r="S1298" i="3"/>
  <c r="T1298" i="3" s="1"/>
  <c r="M1298" i="3"/>
  <c r="N1298" i="3" s="1"/>
  <c r="H1298" i="3"/>
  <c r="I1298" i="3" s="1"/>
  <c r="X1297" i="3"/>
  <c r="Y1297" i="3" s="1"/>
  <c r="S1297" i="3"/>
  <c r="T1297" i="3" s="1"/>
  <c r="M1297" i="3"/>
  <c r="N1297" i="3" s="1"/>
  <c r="H1297" i="3"/>
  <c r="I1297" i="3" s="1"/>
  <c r="X1296" i="3"/>
  <c r="Y1296" i="3" s="1"/>
  <c r="S1296" i="3"/>
  <c r="T1296" i="3" s="1"/>
  <c r="M1296" i="3"/>
  <c r="N1296" i="3" s="1"/>
  <c r="H1296" i="3"/>
  <c r="I1296" i="3" s="1"/>
  <c r="X1295" i="3"/>
  <c r="Y1295" i="3" s="1"/>
  <c r="S1295" i="3"/>
  <c r="T1295" i="3" s="1"/>
  <c r="M1295" i="3"/>
  <c r="N1295" i="3" s="1"/>
  <c r="H1295" i="3"/>
  <c r="I1295" i="3" s="1"/>
  <c r="X1294" i="3"/>
  <c r="Y1294" i="3" s="1"/>
  <c r="S1294" i="3"/>
  <c r="T1294" i="3" s="1"/>
  <c r="M1294" i="3"/>
  <c r="N1294" i="3" s="1"/>
  <c r="H1294" i="3"/>
  <c r="I1294" i="3" s="1"/>
  <c r="X1293" i="3"/>
  <c r="Y1293" i="3" s="1"/>
  <c r="S1293" i="3"/>
  <c r="T1293" i="3" s="1"/>
  <c r="M1293" i="3"/>
  <c r="N1293" i="3" s="1"/>
  <c r="H1293" i="3"/>
  <c r="I1293" i="3" s="1"/>
  <c r="X1292" i="3"/>
  <c r="Y1292" i="3" s="1"/>
  <c r="S1292" i="3"/>
  <c r="T1292" i="3" s="1"/>
  <c r="M1292" i="3"/>
  <c r="N1292" i="3" s="1"/>
  <c r="H1292" i="3"/>
  <c r="I1292" i="3" s="1"/>
  <c r="X1291" i="3"/>
  <c r="Y1291" i="3" s="1"/>
  <c r="S1291" i="3"/>
  <c r="T1291" i="3" s="1"/>
  <c r="M1291" i="3"/>
  <c r="N1291" i="3" s="1"/>
  <c r="H1291" i="3"/>
  <c r="I1291" i="3" s="1"/>
  <c r="X1290" i="3"/>
  <c r="Y1290" i="3" s="1"/>
  <c r="S1290" i="3"/>
  <c r="T1290" i="3" s="1"/>
  <c r="M1290" i="3"/>
  <c r="N1290" i="3" s="1"/>
  <c r="H1290" i="3"/>
  <c r="I1290" i="3" s="1"/>
  <c r="X1289" i="3"/>
  <c r="Y1289" i="3" s="1"/>
  <c r="S1289" i="3"/>
  <c r="T1289" i="3" s="1"/>
  <c r="M1289" i="3"/>
  <c r="N1289" i="3" s="1"/>
  <c r="H1289" i="3"/>
  <c r="I1289" i="3" s="1"/>
  <c r="X1288" i="3"/>
  <c r="Y1288" i="3" s="1"/>
  <c r="S1288" i="3"/>
  <c r="T1288" i="3" s="1"/>
  <c r="M1288" i="3"/>
  <c r="N1288" i="3" s="1"/>
  <c r="H1288" i="3"/>
  <c r="I1288" i="3" s="1"/>
  <c r="X1287" i="3"/>
  <c r="Y1287" i="3" s="1"/>
  <c r="S1287" i="3"/>
  <c r="T1287" i="3" s="1"/>
  <c r="M1287" i="3"/>
  <c r="N1287" i="3" s="1"/>
  <c r="H1287" i="3"/>
  <c r="I1287" i="3" s="1"/>
  <c r="X1286" i="3"/>
  <c r="Y1286" i="3" s="1"/>
  <c r="S1286" i="3"/>
  <c r="T1286" i="3" s="1"/>
  <c r="M1286" i="3"/>
  <c r="N1286" i="3" s="1"/>
  <c r="H1286" i="3"/>
  <c r="I1286" i="3" s="1"/>
  <c r="X1285" i="3"/>
  <c r="Y1285" i="3" s="1"/>
  <c r="S1285" i="3"/>
  <c r="T1285" i="3" s="1"/>
  <c r="M1285" i="3"/>
  <c r="N1285" i="3" s="1"/>
  <c r="H1285" i="3"/>
  <c r="I1285" i="3" s="1"/>
  <c r="X1284" i="3"/>
  <c r="Y1284" i="3" s="1"/>
  <c r="S1284" i="3"/>
  <c r="T1284" i="3" s="1"/>
  <c r="M1284" i="3"/>
  <c r="N1284" i="3" s="1"/>
  <c r="H1284" i="3"/>
  <c r="I1284" i="3" s="1"/>
  <c r="X1283" i="3"/>
  <c r="Y1283" i="3" s="1"/>
  <c r="S1283" i="3"/>
  <c r="T1283" i="3" s="1"/>
  <c r="M1283" i="3"/>
  <c r="N1283" i="3" s="1"/>
  <c r="H1283" i="3"/>
  <c r="I1283" i="3" s="1"/>
  <c r="X1282" i="3"/>
  <c r="Y1282" i="3" s="1"/>
  <c r="S1282" i="3"/>
  <c r="T1282" i="3" s="1"/>
  <c r="M1282" i="3"/>
  <c r="N1282" i="3" s="1"/>
  <c r="H1282" i="3"/>
  <c r="I1282" i="3" s="1"/>
  <c r="X1281" i="3"/>
  <c r="Y1281" i="3" s="1"/>
  <c r="S1281" i="3"/>
  <c r="T1281" i="3" s="1"/>
  <c r="M1281" i="3"/>
  <c r="N1281" i="3" s="1"/>
  <c r="H1281" i="3"/>
  <c r="I1281" i="3" s="1"/>
  <c r="X1280" i="3"/>
  <c r="Y1280" i="3" s="1"/>
  <c r="S1280" i="3"/>
  <c r="T1280" i="3" s="1"/>
  <c r="M1280" i="3"/>
  <c r="N1280" i="3" s="1"/>
  <c r="H1280" i="3"/>
  <c r="I1280" i="3" s="1"/>
  <c r="X1279" i="3"/>
  <c r="Y1279" i="3" s="1"/>
  <c r="S1279" i="3"/>
  <c r="T1279" i="3" s="1"/>
  <c r="M1279" i="3"/>
  <c r="N1279" i="3" s="1"/>
  <c r="H1279" i="3"/>
  <c r="I1279" i="3" s="1"/>
  <c r="X1278" i="3"/>
  <c r="Y1278" i="3" s="1"/>
  <c r="S1278" i="3"/>
  <c r="T1278" i="3" s="1"/>
  <c r="M1278" i="3"/>
  <c r="N1278" i="3" s="1"/>
  <c r="H1278" i="3"/>
  <c r="I1278" i="3" s="1"/>
  <c r="X1277" i="3"/>
  <c r="Y1277" i="3" s="1"/>
  <c r="S1277" i="3"/>
  <c r="T1277" i="3" s="1"/>
  <c r="M1277" i="3"/>
  <c r="N1277" i="3" s="1"/>
  <c r="H1277" i="3"/>
  <c r="I1277" i="3" s="1"/>
  <c r="X1276" i="3"/>
  <c r="Y1276" i="3" s="1"/>
  <c r="S1276" i="3"/>
  <c r="T1276" i="3" s="1"/>
  <c r="M1276" i="3"/>
  <c r="N1276" i="3" s="1"/>
  <c r="H1276" i="3"/>
  <c r="I1276" i="3" s="1"/>
  <c r="X1275" i="3"/>
  <c r="Y1275" i="3" s="1"/>
  <c r="S1275" i="3"/>
  <c r="T1275" i="3" s="1"/>
  <c r="M1275" i="3"/>
  <c r="N1275" i="3" s="1"/>
  <c r="H1275" i="3"/>
  <c r="I1275" i="3" s="1"/>
  <c r="X1274" i="3"/>
  <c r="Y1274" i="3" s="1"/>
  <c r="S1274" i="3"/>
  <c r="T1274" i="3" s="1"/>
  <c r="M1274" i="3"/>
  <c r="N1274" i="3" s="1"/>
  <c r="H1274" i="3"/>
  <c r="I1274" i="3" s="1"/>
  <c r="X1273" i="3"/>
  <c r="Y1273" i="3" s="1"/>
  <c r="S1273" i="3"/>
  <c r="T1273" i="3" s="1"/>
  <c r="M1273" i="3"/>
  <c r="N1273" i="3" s="1"/>
  <c r="H1273" i="3"/>
  <c r="I1273" i="3" s="1"/>
  <c r="X1272" i="3"/>
  <c r="Y1272" i="3" s="1"/>
  <c r="S1272" i="3"/>
  <c r="T1272" i="3" s="1"/>
  <c r="M1272" i="3"/>
  <c r="N1272" i="3" s="1"/>
  <c r="H1272" i="3"/>
  <c r="I1272" i="3" s="1"/>
  <c r="X1271" i="3"/>
  <c r="Y1271" i="3" s="1"/>
  <c r="S1271" i="3"/>
  <c r="T1271" i="3" s="1"/>
  <c r="M1271" i="3"/>
  <c r="N1271" i="3" s="1"/>
  <c r="H1271" i="3"/>
  <c r="I1271" i="3" s="1"/>
  <c r="X1270" i="3"/>
  <c r="Y1270" i="3" s="1"/>
  <c r="S1270" i="3"/>
  <c r="T1270" i="3" s="1"/>
  <c r="M1270" i="3"/>
  <c r="N1270" i="3" s="1"/>
  <c r="H1270" i="3"/>
  <c r="I1270" i="3" s="1"/>
  <c r="X1269" i="3"/>
  <c r="Y1269" i="3" s="1"/>
  <c r="S1269" i="3"/>
  <c r="T1269" i="3" s="1"/>
  <c r="M1269" i="3"/>
  <c r="N1269" i="3" s="1"/>
  <c r="H1269" i="3"/>
  <c r="I1269" i="3" s="1"/>
  <c r="X1268" i="3"/>
  <c r="Y1268" i="3" s="1"/>
  <c r="S1268" i="3"/>
  <c r="T1268" i="3" s="1"/>
  <c r="M1268" i="3"/>
  <c r="N1268" i="3" s="1"/>
  <c r="H1268" i="3"/>
  <c r="I1268" i="3" s="1"/>
  <c r="X1267" i="3"/>
  <c r="Y1267" i="3" s="1"/>
  <c r="S1267" i="3"/>
  <c r="T1267" i="3" s="1"/>
  <c r="M1267" i="3"/>
  <c r="N1267" i="3" s="1"/>
  <c r="H1267" i="3"/>
  <c r="I1267" i="3" s="1"/>
  <c r="X1266" i="3"/>
  <c r="Y1266" i="3" s="1"/>
  <c r="S1266" i="3"/>
  <c r="T1266" i="3" s="1"/>
  <c r="M1266" i="3"/>
  <c r="N1266" i="3" s="1"/>
  <c r="H1266" i="3"/>
  <c r="I1266" i="3" s="1"/>
  <c r="X1265" i="3"/>
  <c r="Y1265" i="3" s="1"/>
  <c r="S1265" i="3"/>
  <c r="T1265" i="3" s="1"/>
  <c r="M1265" i="3"/>
  <c r="N1265" i="3" s="1"/>
  <c r="H1265" i="3"/>
  <c r="I1265" i="3" s="1"/>
  <c r="X1264" i="3"/>
  <c r="Y1264" i="3" s="1"/>
  <c r="S1264" i="3"/>
  <c r="T1264" i="3" s="1"/>
  <c r="M1264" i="3"/>
  <c r="N1264" i="3" s="1"/>
  <c r="H1264" i="3"/>
  <c r="I1264" i="3" s="1"/>
  <c r="X1263" i="3"/>
  <c r="Y1263" i="3" s="1"/>
  <c r="S1263" i="3"/>
  <c r="T1263" i="3" s="1"/>
  <c r="M1263" i="3"/>
  <c r="N1263" i="3" s="1"/>
  <c r="H1263" i="3"/>
  <c r="I1263" i="3" s="1"/>
  <c r="X1262" i="3"/>
  <c r="Y1262" i="3" s="1"/>
  <c r="S1262" i="3"/>
  <c r="T1262" i="3" s="1"/>
  <c r="M1262" i="3"/>
  <c r="N1262" i="3" s="1"/>
  <c r="H1262" i="3"/>
  <c r="I1262" i="3" s="1"/>
  <c r="X1261" i="3"/>
  <c r="Y1261" i="3" s="1"/>
  <c r="S1261" i="3"/>
  <c r="T1261" i="3" s="1"/>
  <c r="M1261" i="3"/>
  <c r="N1261" i="3" s="1"/>
  <c r="H1261" i="3"/>
  <c r="I1261" i="3" s="1"/>
  <c r="X1260" i="3"/>
  <c r="Y1260" i="3" s="1"/>
  <c r="S1260" i="3"/>
  <c r="T1260" i="3" s="1"/>
  <c r="M1260" i="3"/>
  <c r="N1260" i="3" s="1"/>
  <c r="H1260" i="3"/>
  <c r="I1260" i="3" s="1"/>
  <c r="X1259" i="3"/>
  <c r="Y1259" i="3" s="1"/>
  <c r="S1259" i="3"/>
  <c r="T1259" i="3" s="1"/>
  <c r="M1259" i="3"/>
  <c r="N1259" i="3" s="1"/>
  <c r="H1259" i="3"/>
  <c r="I1259" i="3" s="1"/>
  <c r="X1258" i="3"/>
  <c r="Y1258" i="3" s="1"/>
  <c r="S1258" i="3"/>
  <c r="T1258" i="3" s="1"/>
  <c r="M1258" i="3"/>
  <c r="N1258" i="3" s="1"/>
  <c r="H1258" i="3"/>
  <c r="I1258" i="3" s="1"/>
  <c r="X1257" i="3"/>
  <c r="Y1257" i="3" s="1"/>
  <c r="S1257" i="3"/>
  <c r="T1257" i="3" s="1"/>
  <c r="M1257" i="3"/>
  <c r="N1257" i="3" s="1"/>
  <c r="H1257" i="3"/>
  <c r="I1257" i="3" s="1"/>
  <c r="X1256" i="3"/>
  <c r="Y1256" i="3" s="1"/>
  <c r="S1256" i="3"/>
  <c r="T1256" i="3" s="1"/>
  <c r="M1256" i="3"/>
  <c r="N1256" i="3" s="1"/>
  <c r="H1256" i="3"/>
  <c r="I1256" i="3" s="1"/>
  <c r="X1255" i="3"/>
  <c r="Y1255" i="3" s="1"/>
  <c r="S1255" i="3"/>
  <c r="T1255" i="3" s="1"/>
  <c r="M1255" i="3"/>
  <c r="N1255" i="3" s="1"/>
  <c r="H1255" i="3"/>
  <c r="I1255" i="3" s="1"/>
  <c r="X1254" i="3"/>
  <c r="Y1254" i="3" s="1"/>
  <c r="S1254" i="3"/>
  <c r="T1254" i="3" s="1"/>
  <c r="M1254" i="3"/>
  <c r="N1254" i="3" s="1"/>
  <c r="H1254" i="3"/>
  <c r="I1254" i="3" s="1"/>
  <c r="X1253" i="3"/>
  <c r="Y1253" i="3" s="1"/>
  <c r="S1253" i="3"/>
  <c r="T1253" i="3" s="1"/>
  <c r="M1253" i="3"/>
  <c r="N1253" i="3" s="1"/>
  <c r="H1253" i="3"/>
  <c r="I1253" i="3" s="1"/>
  <c r="X1252" i="3"/>
  <c r="Y1252" i="3" s="1"/>
  <c r="S1252" i="3"/>
  <c r="T1252" i="3" s="1"/>
  <c r="M1252" i="3"/>
  <c r="N1252" i="3" s="1"/>
  <c r="H1252" i="3"/>
  <c r="I1252" i="3" s="1"/>
  <c r="X1251" i="3"/>
  <c r="Y1251" i="3" s="1"/>
  <c r="S1251" i="3"/>
  <c r="T1251" i="3" s="1"/>
  <c r="M1251" i="3"/>
  <c r="N1251" i="3" s="1"/>
  <c r="H1251" i="3"/>
  <c r="I1251" i="3" s="1"/>
  <c r="X1250" i="3"/>
  <c r="Y1250" i="3" s="1"/>
  <c r="S1250" i="3"/>
  <c r="T1250" i="3" s="1"/>
  <c r="M1250" i="3"/>
  <c r="N1250" i="3" s="1"/>
  <c r="H1250" i="3"/>
  <c r="I1250" i="3" s="1"/>
  <c r="X1249" i="3"/>
  <c r="Y1249" i="3" s="1"/>
  <c r="S1249" i="3"/>
  <c r="T1249" i="3" s="1"/>
  <c r="M1249" i="3"/>
  <c r="N1249" i="3" s="1"/>
  <c r="H1249" i="3"/>
  <c r="I1249" i="3" s="1"/>
  <c r="X1248" i="3"/>
  <c r="Y1248" i="3" s="1"/>
  <c r="S1248" i="3"/>
  <c r="T1248" i="3" s="1"/>
  <c r="M1248" i="3"/>
  <c r="N1248" i="3" s="1"/>
  <c r="H1248" i="3"/>
  <c r="I1248" i="3" s="1"/>
  <c r="X1247" i="3"/>
  <c r="Y1247" i="3" s="1"/>
  <c r="S1247" i="3"/>
  <c r="T1247" i="3" s="1"/>
  <c r="M1247" i="3"/>
  <c r="N1247" i="3" s="1"/>
  <c r="H1247" i="3"/>
  <c r="I1247" i="3" s="1"/>
  <c r="X1246" i="3"/>
  <c r="Y1246" i="3" s="1"/>
  <c r="S1246" i="3"/>
  <c r="T1246" i="3" s="1"/>
  <c r="M1246" i="3"/>
  <c r="N1246" i="3" s="1"/>
  <c r="H1246" i="3"/>
  <c r="I1246" i="3" s="1"/>
  <c r="X1245" i="3"/>
  <c r="Y1245" i="3" s="1"/>
  <c r="S1245" i="3"/>
  <c r="T1245" i="3" s="1"/>
  <c r="M1245" i="3"/>
  <c r="N1245" i="3" s="1"/>
  <c r="H1245" i="3"/>
  <c r="I1245" i="3" s="1"/>
  <c r="X1244" i="3"/>
  <c r="Y1244" i="3" s="1"/>
  <c r="S1244" i="3"/>
  <c r="T1244" i="3" s="1"/>
  <c r="M1244" i="3"/>
  <c r="N1244" i="3" s="1"/>
  <c r="H1244" i="3"/>
  <c r="I1244" i="3" s="1"/>
  <c r="X1243" i="3"/>
  <c r="Y1243" i="3" s="1"/>
  <c r="S1243" i="3"/>
  <c r="T1243" i="3" s="1"/>
  <c r="M1243" i="3"/>
  <c r="N1243" i="3" s="1"/>
  <c r="H1243" i="3"/>
  <c r="I1243" i="3" s="1"/>
  <c r="X1242" i="3"/>
  <c r="Y1242" i="3" s="1"/>
  <c r="S1242" i="3"/>
  <c r="T1242" i="3" s="1"/>
  <c r="M1242" i="3"/>
  <c r="N1242" i="3" s="1"/>
  <c r="H1242" i="3"/>
  <c r="I1242" i="3" s="1"/>
  <c r="X1241" i="3"/>
  <c r="Y1241" i="3" s="1"/>
  <c r="S1241" i="3"/>
  <c r="T1241" i="3" s="1"/>
  <c r="M1241" i="3"/>
  <c r="N1241" i="3" s="1"/>
  <c r="H1241" i="3"/>
  <c r="I1241" i="3" s="1"/>
  <c r="X1240" i="3"/>
  <c r="Y1240" i="3" s="1"/>
  <c r="S1240" i="3"/>
  <c r="T1240" i="3" s="1"/>
  <c r="M1240" i="3"/>
  <c r="N1240" i="3" s="1"/>
  <c r="H1240" i="3"/>
  <c r="I1240" i="3" s="1"/>
  <c r="X1239" i="3"/>
  <c r="Y1239" i="3" s="1"/>
  <c r="S1239" i="3"/>
  <c r="T1239" i="3" s="1"/>
  <c r="M1239" i="3"/>
  <c r="N1239" i="3" s="1"/>
  <c r="H1239" i="3"/>
  <c r="I1239" i="3" s="1"/>
  <c r="X1238" i="3"/>
  <c r="Y1238" i="3" s="1"/>
  <c r="S1238" i="3"/>
  <c r="T1238" i="3" s="1"/>
  <c r="M1238" i="3"/>
  <c r="N1238" i="3" s="1"/>
  <c r="H1238" i="3"/>
  <c r="I1238" i="3" s="1"/>
  <c r="X1237" i="3"/>
  <c r="Y1237" i="3" s="1"/>
  <c r="S1237" i="3"/>
  <c r="T1237" i="3" s="1"/>
  <c r="M1237" i="3"/>
  <c r="N1237" i="3" s="1"/>
  <c r="H1237" i="3"/>
  <c r="I1237" i="3" s="1"/>
  <c r="X1236" i="3"/>
  <c r="Y1236" i="3" s="1"/>
  <c r="S1236" i="3"/>
  <c r="T1236" i="3" s="1"/>
  <c r="M1236" i="3"/>
  <c r="N1236" i="3" s="1"/>
  <c r="H1236" i="3"/>
  <c r="I1236" i="3" s="1"/>
  <c r="X1235" i="3"/>
  <c r="Y1235" i="3" s="1"/>
  <c r="S1235" i="3"/>
  <c r="T1235" i="3" s="1"/>
  <c r="M1235" i="3"/>
  <c r="N1235" i="3" s="1"/>
  <c r="H1235" i="3"/>
  <c r="I1235" i="3" s="1"/>
  <c r="X1234" i="3"/>
  <c r="Y1234" i="3" s="1"/>
  <c r="S1234" i="3"/>
  <c r="T1234" i="3" s="1"/>
  <c r="M1234" i="3"/>
  <c r="N1234" i="3" s="1"/>
  <c r="H1234" i="3"/>
  <c r="I1234" i="3" s="1"/>
  <c r="X1233" i="3"/>
  <c r="Y1233" i="3" s="1"/>
  <c r="S1233" i="3"/>
  <c r="T1233" i="3" s="1"/>
  <c r="M1233" i="3"/>
  <c r="N1233" i="3" s="1"/>
  <c r="H1233" i="3"/>
  <c r="I1233" i="3" s="1"/>
  <c r="X1232" i="3"/>
  <c r="Y1232" i="3" s="1"/>
  <c r="S1232" i="3"/>
  <c r="T1232" i="3" s="1"/>
  <c r="M1232" i="3"/>
  <c r="N1232" i="3" s="1"/>
  <c r="H1232" i="3"/>
  <c r="I1232" i="3" s="1"/>
  <c r="X1231" i="3"/>
  <c r="Y1231" i="3" s="1"/>
  <c r="S1231" i="3"/>
  <c r="T1231" i="3" s="1"/>
  <c r="M1231" i="3"/>
  <c r="N1231" i="3" s="1"/>
  <c r="H1231" i="3"/>
  <c r="I1231" i="3" s="1"/>
  <c r="X1230" i="3"/>
  <c r="Y1230" i="3" s="1"/>
  <c r="S1230" i="3"/>
  <c r="T1230" i="3" s="1"/>
  <c r="M1230" i="3"/>
  <c r="N1230" i="3" s="1"/>
  <c r="H1230" i="3"/>
  <c r="I1230" i="3" s="1"/>
  <c r="X1229" i="3"/>
  <c r="Y1229" i="3" s="1"/>
  <c r="S1229" i="3"/>
  <c r="T1229" i="3" s="1"/>
  <c r="M1229" i="3"/>
  <c r="N1229" i="3" s="1"/>
  <c r="H1229" i="3"/>
  <c r="I1229" i="3" s="1"/>
  <c r="X1228" i="3"/>
  <c r="Y1228" i="3" s="1"/>
  <c r="S1228" i="3"/>
  <c r="T1228" i="3" s="1"/>
  <c r="M1228" i="3"/>
  <c r="N1228" i="3" s="1"/>
  <c r="H1228" i="3"/>
  <c r="I1228" i="3" s="1"/>
  <c r="X1227" i="3"/>
  <c r="Y1227" i="3" s="1"/>
  <c r="S1227" i="3"/>
  <c r="T1227" i="3" s="1"/>
  <c r="M1227" i="3"/>
  <c r="N1227" i="3" s="1"/>
  <c r="H1227" i="3"/>
  <c r="I1227" i="3" s="1"/>
  <c r="X1226" i="3"/>
  <c r="Y1226" i="3" s="1"/>
  <c r="S1226" i="3"/>
  <c r="T1226" i="3" s="1"/>
  <c r="M1226" i="3"/>
  <c r="N1226" i="3" s="1"/>
  <c r="H1226" i="3"/>
  <c r="I1226" i="3" s="1"/>
  <c r="X1225" i="3"/>
  <c r="Y1225" i="3" s="1"/>
  <c r="S1225" i="3"/>
  <c r="T1225" i="3" s="1"/>
  <c r="M1225" i="3"/>
  <c r="N1225" i="3" s="1"/>
  <c r="H1225" i="3"/>
  <c r="I1225" i="3" s="1"/>
  <c r="X1224" i="3"/>
  <c r="Y1224" i="3" s="1"/>
  <c r="S1224" i="3"/>
  <c r="T1224" i="3" s="1"/>
  <c r="M1224" i="3"/>
  <c r="N1224" i="3" s="1"/>
  <c r="H1224" i="3"/>
  <c r="I1224" i="3" s="1"/>
  <c r="X1223" i="3"/>
  <c r="Y1223" i="3" s="1"/>
  <c r="S1223" i="3"/>
  <c r="T1223" i="3" s="1"/>
  <c r="M1223" i="3"/>
  <c r="N1223" i="3" s="1"/>
  <c r="H1223" i="3"/>
  <c r="I1223" i="3" s="1"/>
  <c r="X1222" i="3"/>
  <c r="Y1222" i="3" s="1"/>
  <c r="S1222" i="3"/>
  <c r="T1222" i="3" s="1"/>
  <c r="M1222" i="3"/>
  <c r="N1222" i="3" s="1"/>
  <c r="H1222" i="3"/>
  <c r="I1222" i="3" s="1"/>
  <c r="X1221" i="3"/>
  <c r="Y1221" i="3" s="1"/>
  <c r="S1221" i="3"/>
  <c r="T1221" i="3" s="1"/>
  <c r="M1221" i="3"/>
  <c r="N1221" i="3" s="1"/>
  <c r="H1221" i="3"/>
  <c r="I1221" i="3" s="1"/>
  <c r="X1220" i="3"/>
  <c r="Y1220" i="3" s="1"/>
  <c r="S1220" i="3"/>
  <c r="T1220" i="3" s="1"/>
  <c r="M1220" i="3"/>
  <c r="N1220" i="3" s="1"/>
  <c r="H1220" i="3"/>
  <c r="I1220" i="3" s="1"/>
  <c r="X1219" i="3"/>
  <c r="Y1219" i="3" s="1"/>
  <c r="S1219" i="3"/>
  <c r="T1219" i="3" s="1"/>
  <c r="M1219" i="3"/>
  <c r="N1219" i="3" s="1"/>
  <c r="H1219" i="3"/>
  <c r="I1219" i="3" s="1"/>
  <c r="X1218" i="3"/>
  <c r="Y1218" i="3" s="1"/>
  <c r="S1218" i="3"/>
  <c r="T1218" i="3" s="1"/>
  <c r="M1218" i="3"/>
  <c r="N1218" i="3" s="1"/>
  <c r="H1218" i="3"/>
  <c r="I1218" i="3" s="1"/>
  <c r="X1217" i="3"/>
  <c r="Y1217" i="3" s="1"/>
  <c r="S1217" i="3"/>
  <c r="T1217" i="3" s="1"/>
  <c r="M1217" i="3"/>
  <c r="N1217" i="3" s="1"/>
  <c r="H1217" i="3"/>
  <c r="I1217" i="3" s="1"/>
  <c r="X1216" i="3"/>
  <c r="Y1216" i="3" s="1"/>
  <c r="S1216" i="3"/>
  <c r="T1216" i="3" s="1"/>
  <c r="M1216" i="3"/>
  <c r="N1216" i="3" s="1"/>
  <c r="H1216" i="3"/>
  <c r="I1216" i="3" s="1"/>
  <c r="X1215" i="3"/>
  <c r="Y1215" i="3" s="1"/>
  <c r="S1215" i="3"/>
  <c r="T1215" i="3" s="1"/>
  <c r="M1215" i="3"/>
  <c r="N1215" i="3" s="1"/>
  <c r="H1215" i="3"/>
  <c r="I1215" i="3" s="1"/>
  <c r="X1214" i="3"/>
  <c r="Y1214" i="3" s="1"/>
  <c r="S1214" i="3"/>
  <c r="T1214" i="3" s="1"/>
  <c r="M1214" i="3"/>
  <c r="N1214" i="3" s="1"/>
  <c r="H1214" i="3"/>
  <c r="I1214" i="3" s="1"/>
  <c r="X1213" i="3"/>
  <c r="Y1213" i="3" s="1"/>
  <c r="S1213" i="3"/>
  <c r="T1213" i="3" s="1"/>
  <c r="M1213" i="3"/>
  <c r="N1213" i="3" s="1"/>
  <c r="H1213" i="3"/>
  <c r="I1213" i="3" s="1"/>
  <c r="X1212" i="3"/>
  <c r="Y1212" i="3" s="1"/>
  <c r="S1212" i="3"/>
  <c r="T1212" i="3" s="1"/>
  <c r="M1212" i="3"/>
  <c r="N1212" i="3" s="1"/>
  <c r="H1212" i="3"/>
  <c r="I1212" i="3" s="1"/>
  <c r="X1211" i="3"/>
  <c r="Y1211" i="3" s="1"/>
  <c r="S1211" i="3"/>
  <c r="T1211" i="3" s="1"/>
  <c r="M1211" i="3"/>
  <c r="N1211" i="3" s="1"/>
  <c r="H1211" i="3"/>
  <c r="I1211" i="3" s="1"/>
  <c r="X1210" i="3"/>
  <c r="Y1210" i="3" s="1"/>
  <c r="S1210" i="3"/>
  <c r="T1210" i="3" s="1"/>
  <c r="M1210" i="3"/>
  <c r="N1210" i="3" s="1"/>
  <c r="H1210" i="3"/>
  <c r="I1210" i="3" s="1"/>
  <c r="X1209" i="3"/>
  <c r="Y1209" i="3" s="1"/>
  <c r="S1209" i="3"/>
  <c r="T1209" i="3" s="1"/>
  <c r="M1209" i="3"/>
  <c r="N1209" i="3" s="1"/>
  <c r="H1209" i="3"/>
  <c r="I1209" i="3" s="1"/>
  <c r="X1208" i="3"/>
  <c r="Y1208" i="3" s="1"/>
  <c r="S1208" i="3"/>
  <c r="T1208" i="3" s="1"/>
  <c r="M1208" i="3"/>
  <c r="N1208" i="3" s="1"/>
  <c r="H1208" i="3"/>
  <c r="I1208" i="3" s="1"/>
  <c r="X1207" i="3"/>
  <c r="Y1207" i="3" s="1"/>
  <c r="S1207" i="3"/>
  <c r="T1207" i="3" s="1"/>
  <c r="M1207" i="3"/>
  <c r="N1207" i="3" s="1"/>
  <c r="H1207" i="3"/>
  <c r="I1207" i="3" s="1"/>
  <c r="X1206" i="3"/>
  <c r="Y1206" i="3" s="1"/>
  <c r="S1206" i="3"/>
  <c r="T1206" i="3" s="1"/>
  <c r="M1206" i="3"/>
  <c r="N1206" i="3" s="1"/>
  <c r="H1206" i="3"/>
  <c r="I1206" i="3" s="1"/>
  <c r="X1205" i="3"/>
  <c r="Y1205" i="3" s="1"/>
  <c r="S1205" i="3"/>
  <c r="T1205" i="3" s="1"/>
  <c r="M1205" i="3"/>
  <c r="N1205" i="3" s="1"/>
  <c r="H1205" i="3"/>
  <c r="I1205" i="3" s="1"/>
  <c r="X1204" i="3"/>
  <c r="Y1204" i="3" s="1"/>
  <c r="S1204" i="3"/>
  <c r="T1204" i="3" s="1"/>
  <c r="M1204" i="3"/>
  <c r="N1204" i="3" s="1"/>
  <c r="H1204" i="3"/>
  <c r="I1204" i="3" s="1"/>
  <c r="X1203" i="3"/>
  <c r="Y1203" i="3" s="1"/>
  <c r="S1203" i="3"/>
  <c r="T1203" i="3" s="1"/>
  <c r="M1203" i="3"/>
  <c r="N1203" i="3" s="1"/>
  <c r="H1203" i="3"/>
  <c r="I1203" i="3" s="1"/>
  <c r="X1202" i="3"/>
  <c r="Y1202" i="3" s="1"/>
  <c r="S1202" i="3"/>
  <c r="T1202" i="3" s="1"/>
  <c r="M1202" i="3"/>
  <c r="N1202" i="3" s="1"/>
  <c r="H1202" i="3"/>
  <c r="I1202" i="3" s="1"/>
  <c r="X1201" i="3"/>
  <c r="Y1201" i="3" s="1"/>
  <c r="S1201" i="3"/>
  <c r="T1201" i="3" s="1"/>
  <c r="M1201" i="3"/>
  <c r="N1201" i="3" s="1"/>
  <c r="H1201" i="3"/>
  <c r="I1201" i="3" s="1"/>
  <c r="X1200" i="3"/>
  <c r="Y1200" i="3" s="1"/>
  <c r="S1200" i="3"/>
  <c r="T1200" i="3" s="1"/>
  <c r="M1200" i="3"/>
  <c r="N1200" i="3" s="1"/>
  <c r="H1200" i="3"/>
  <c r="I1200" i="3" s="1"/>
  <c r="X1199" i="3"/>
  <c r="Y1199" i="3" s="1"/>
  <c r="S1199" i="3"/>
  <c r="T1199" i="3" s="1"/>
  <c r="M1199" i="3"/>
  <c r="N1199" i="3" s="1"/>
  <c r="H1199" i="3"/>
  <c r="I1199" i="3" s="1"/>
  <c r="X1198" i="3"/>
  <c r="Y1198" i="3" s="1"/>
  <c r="S1198" i="3"/>
  <c r="T1198" i="3" s="1"/>
  <c r="M1198" i="3"/>
  <c r="N1198" i="3" s="1"/>
  <c r="H1198" i="3"/>
  <c r="I1198" i="3" s="1"/>
  <c r="X1197" i="3"/>
  <c r="Y1197" i="3" s="1"/>
  <c r="S1197" i="3"/>
  <c r="T1197" i="3" s="1"/>
  <c r="M1197" i="3"/>
  <c r="N1197" i="3" s="1"/>
  <c r="H1197" i="3"/>
  <c r="I1197" i="3" s="1"/>
  <c r="X1196" i="3"/>
  <c r="Y1196" i="3" s="1"/>
  <c r="S1196" i="3"/>
  <c r="T1196" i="3" s="1"/>
  <c r="M1196" i="3"/>
  <c r="N1196" i="3" s="1"/>
  <c r="H1196" i="3"/>
  <c r="I1196" i="3" s="1"/>
  <c r="X1195" i="3"/>
  <c r="Y1195" i="3" s="1"/>
  <c r="S1195" i="3"/>
  <c r="T1195" i="3" s="1"/>
  <c r="M1195" i="3"/>
  <c r="N1195" i="3" s="1"/>
  <c r="H1195" i="3"/>
  <c r="I1195" i="3" s="1"/>
  <c r="X1194" i="3"/>
  <c r="Y1194" i="3" s="1"/>
  <c r="S1194" i="3"/>
  <c r="T1194" i="3" s="1"/>
  <c r="M1194" i="3"/>
  <c r="N1194" i="3" s="1"/>
  <c r="H1194" i="3"/>
  <c r="I1194" i="3" s="1"/>
  <c r="X1193" i="3"/>
  <c r="Y1193" i="3" s="1"/>
  <c r="S1193" i="3"/>
  <c r="T1193" i="3" s="1"/>
  <c r="M1193" i="3"/>
  <c r="N1193" i="3" s="1"/>
  <c r="H1193" i="3"/>
  <c r="I1193" i="3" s="1"/>
  <c r="X1192" i="3"/>
  <c r="Y1192" i="3" s="1"/>
  <c r="S1192" i="3"/>
  <c r="T1192" i="3" s="1"/>
  <c r="M1192" i="3"/>
  <c r="N1192" i="3" s="1"/>
  <c r="H1192" i="3"/>
  <c r="I1192" i="3" s="1"/>
  <c r="X1191" i="3"/>
  <c r="Y1191" i="3" s="1"/>
  <c r="S1191" i="3"/>
  <c r="T1191" i="3" s="1"/>
  <c r="M1191" i="3"/>
  <c r="N1191" i="3" s="1"/>
  <c r="H1191" i="3"/>
  <c r="I1191" i="3" s="1"/>
  <c r="X1190" i="3"/>
  <c r="Y1190" i="3" s="1"/>
  <c r="S1190" i="3"/>
  <c r="T1190" i="3" s="1"/>
  <c r="M1190" i="3"/>
  <c r="N1190" i="3" s="1"/>
  <c r="H1190" i="3"/>
  <c r="I1190" i="3" s="1"/>
  <c r="X1189" i="3"/>
  <c r="Y1189" i="3" s="1"/>
  <c r="S1189" i="3"/>
  <c r="T1189" i="3" s="1"/>
  <c r="M1189" i="3"/>
  <c r="N1189" i="3" s="1"/>
  <c r="H1189" i="3"/>
  <c r="I1189" i="3" s="1"/>
  <c r="X1188" i="3"/>
  <c r="Y1188" i="3" s="1"/>
  <c r="S1188" i="3"/>
  <c r="T1188" i="3" s="1"/>
  <c r="M1188" i="3"/>
  <c r="N1188" i="3" s="1"/>
  <c r="H1188" i="3"/>
  <c r="I1188" i="3" s="1"/>
  <c r="X1187" i="3"/>
  <c r="Y1187" i="3" s="1"/>
  <c r="S1187" i="3"/>
  <c r="T1187" i="3" s="1"/>
  <c r="M1187" i="3"/>
  <c r="N1187" i="3" s="1"/>
  <c r="H1187" i="3"/>
  <c r="I1187" i="3" s="1"/>
  <c r="X1186" i="3"/>
  <c r="Y1186" i="3" s="1"/>
  <c r="S1186" i="3"/>
  <c r="T1186" i="3" s="1"/>
  <c r="M1186" i="3"/>
  <c r="N1186" i="3" s="1"/>
  <c r="H1186" i="3"/>
  <c r="I1186" i="3" s="1"/>
  <c r="X1185" i="3"/>
  <c r="Y1185" i="3" s="1"/>
  <c r="S1185" i="3"/>
  <c r="T1185" i="3" s="1"/>
  <c r="M1185" i="3"/>
  <c r="N1185" i="3" s="1"/>
  <c r="H1185" i="3"/>
  <c r="I1185" i="3" s="1"/>
  <c r="X1184" i="3"/>
  <c r="Y1184" i="3" s="1"/>
  <c r="S1184" i="3"/>
  <c r="T1184" i="3" s="1"/>
  <c r="M1184" i="3"/>
  <c r="N1184" i="3" s="1"/>
  <c r="H1184" i="3"/>
  <c r="I1184" i="3" s="1"/>
  <c r="X1183" i="3"/>
  <c r="Y1183" i="3" s="1"/>
  <c r="S1183" i="3"/>
  <c r="T1183" i="3" s="1"/>
  <c r="M1183" i="3"/>
  <c r="N1183" i="3" s="1"/>
  <c r="H1183" i="3"/>
  <c r="I1183" i="3" s="1"/>
  <c r="X1182" i="3"/>
  <c r="Y1182" i="3" s="1"/>
  <c r="S1182" i="3"/>
  <c r="T1182" i="3" s="1"/>
  <c r="M1182" i="3"/>
  <c r="N1182" i="3" s="1"/>
  <c r="H1182" i="3"/>
  <c r="I1182" i="3" s="1"/>
  <c r="X1181" i="3"/>
  <c r="Y1181" i="3" s="1"/>
  <c r="S1181" i="3"/>
  <c r="T1181" i="3" s="1"/>
  <c r="M1181" i="3"/>
  <c r="N1181" i="3" s="1"/>
  <c r="H1181" i="3"/>
  <c r="I1181" i="3" s="1"/>
  <c r="X1180" i="3"/>
  <c r="Y1180" i="3" s="1"/>
  <c r="S1180" i="3"/>
  <c r="T1180" i="3" s="1"/>
  <c r="M1180" i="3"/>
  <c r="N1180" i="3" s="1"/>
  <c r="H1180" i="3"/>
  <c r="I1180" i="3" s="1"/>
  <c r="X1179" i="3"/>
  <c r="Y1179" i="3" s="1"/>
  <c r="S1179" i="3"/>
  <c r="T1179" i="3" s="1"/>
  <c r="M1179" i="3"/>
  <c r="N1179" i="3" s="1"/>
  <c r="H1179" i="3"/>
  <c r="I1179" i="3" s="1"/>
  <c r="X1178" i="3"/>
  <c r="Y1178" i="3" s="1"/>
  <c r="S1178" i="3"/>
  <c r="T1178" i="3" s="1"/>
  <c r="M1178" i="3"/>
  <c r="N1178" i="3" s="1"/>
  <c r="H1178" i="3"/>
  <c r="I1178" i="3" s="1"/>
  <c r="X1177" i="3"/>
  <c r="Y1177" i="3" s="1"/>
  <c r="S1177" i="3"/>
  <c r="T1177" i="3" s="1"/>
  <c r="M1177" i="3"/>
  <c r="N1177" i="3" s="1"/>
  <c r="H1177" i="3"/>
  <c r="I1177" i="3" s="1"/>
  <c r="X1176" i="3"/>
  <c r="Y1176" i="3" s="1"/>
  <c r="S1176" i="3"/>
  <c r="T1176" i="3" s="1"/>
  <c r="M1176" i="3"/>
  <c r="N1176" i="3" s="1"/>
  <c r="H1176" i="3"/>
  <c r="I1176" i="3" s="1"/>
  <c r="X1175" i="3"/>
  <c r="Y1175" i="3" s="1"/>
  <c r="S1175" i="3"/>
  <c r="T1175" i="3" s="1"/>
  <c r="M1175" i="3"/>
  <c r="N1175" i="3" s="1"/>
  <c r="H1175" i="3"/>
  <c r="I1175" i="3" s="1"/>
  <c r="X1174" i="3"/>
  <c r="Y1174" i="3" s="1"/>
  <c r="S1174" i="3"/>
  <c r="T1174" i="3" s="1"/>
  <c r="M1174" i="3"/>
  <c r="N1174" i="3" s="1"/>
  <c r="H1174" i="3"/>
  <c r="I1174" i="3" s="1"/>
  <c r="X1173" i="3"/>
  <c r="Y1173" i="3" s="1"/>
  <c r="S1173" i="3"/>
  <c r="T1173" i="3" s="1"/>
  <c r="M1173" i="3"/>
  <c r="N1173" i="3" s="1"/>
  <c r="H1173" i="3"/>
  <c r="I1173" i="3" s="1"/>
  <c r="X1172" i="3"/>
  <c r="Y1172" i="3" s="1"/>
  <c r="S1172" i="3"/>
  <c r="T1172" i="3" s="1"/>
  <c r="M1172" i="3"/>
  <c r="N1172" i="3" s="1"/>
  <c r="H1172" i="3"/>
  <c r="I1172" i="3" s="1"/>
  <c r="X1171" i="3"/>
  <c r="Y1171" i="3" s="1"/>
  <c r="S1171" i="3"/>
  <c r="T1171" i="3" s="1"/>
  <c r="M1171" i="3"/>
  <c r="N1171" i="3" s="1"/>
  <c r="H1171" i="3"/>
  <c r="I1171" i="3" s="1"/>
  <c r="X1170" i="3"/>
  <c r="Y1170" i="3" s="1"/>
  <c r="S1170" i="3"/>
  <c r="T1170" i="3" s="1"/>
  <c r="M1170" i="3"/>
  <c r="N1170" i="3" s="1"/>
  <c r="H1170" i="3"/>
  <c r="I1170" i="3" s="1"/>
  <c r="X1169" i="3"/>
  <c r="Y1169" i="3" s="1"/>
  <c r="S1169" i="3"/>
  <c r="T1169" i="3" s="1"/>
  <c r="M1169" i="3"/>
  <c r="N1169" i="3" s="1"/>
  <c r="H1169" i="3"/>
  <c r="I1169" i="3" s="1"/>
  <c r="X1168" i="3"/>
  <c r="Y1168" i="3" s="1"/>
  <c r="S1168" i="3"/>
  <c r="T1168" i="3" s="1"/>
  <c r="M1168" i="3"/>
  <c r="N1168" i="3" s="1"/>
  <c r="H1168" i="3"/>
  <c r="I1168" i="3" s="1"/>
  <c r="X1167" i="3"/>
  <c r="Y1167" i="3" s="1"/>
  <c r="S1167" i="3"/>
  <c r="T1167" i="3" s="1"/>
  <c r="M1167" i="3"/>
  <c r="N1167" i="3" s="1"/>
  <c r="H1167" i="3"/>
  <c r="I1167" i="3" s="1"/>
  <c r="X1166" i="3"/>
  <c r="Y1166" i="3" s="1"/>
  <c r="S1166" i="3"/>
  <c r="T1166" i="3" s="1"/>
  <c r="M1166" i="3"/>
  <c r="N1166" i="3" s="1"/>
  <c r="H1166" i="3"/>
  <c r="I1166" i="3" s="1"/>
  <c r="X1165" i="3"/>
  <c r="Y1165" i="3" s="1"/>
  <c r="S1165" i="3"/>
  <c r="T1165" i="3" s="1"/>
  <c r="M1165" i="3"/>
  <c r="N1165" i="3" s="1"/>
  <c r="H1165" i="3"/>
  <c r="I1165" i="3" s="1"/>
  <c r="X1164" i="3"/>
  <c r="Y1164" i="3" s="1"/>
  <c r="S1164" i="3"/>
  <c r="T1164" i="3" s="1"/>
  <c r="M1164" i="3"/>
  <c r="N1164" i="3" s="1"/>
  <c r="H1164" i="3"/>
  <c r="I1164" i="3" s="1"/>
  <c r="X1163" i="3"/>
  <c r="Y1163" i="3" s="1"/>
  <c r="S1163" i="3"/>
  <c r="T1163" i="3" s="1"/>
  <c r="M1163" i="3"/>
  <c r="N1163" i="3" s="1"/>
  <c r="H1163" i="3"/>
  <c r="I1163" i="3" s="1"/>
  <c r="X1162" i="3"/>
  <c r="Y1162" i="3" s="1"/>
  <c r="S1162" i="3"/>
  <c r="T1162" i="3" s="1"/>
  <c r="M1162" i="3"/>
  <c r="N1162" i="3" s="1"/>
  <c r="H1162" i="3"/>
  <c r="I1162" i="3" s="1"/>
  <c r="X1161" i="3"/>
  <c r="Y1161" i="3" s="1"/>
  <c r="S1161" i="3"/>
  <c r="T1161" i="3" s="1"/>
  <c r="M1161" i="3"/>
  <c r="N1161" i="3" s="1"/>
  <c r="H1161" i="3"/>
  <c r="I1161" i="3" s="1"/>
  <c r="X1160" i="3"/>
  <c r="Y1160" i="3" s="1"/>
  <c r="S1160" i="3"/>
  <c r="T1160" i="3" s="1"/>
  <c r="M1160" i="3"/>
  <c r="N1160" i="3" s="1"/>
  <c r="H1160" i="3"/>
  <c r="I1160" i="3" s="1"/>
  <c r="X1159" i="3"/>
  <c r="Y1159" i="3" s="1"/>
  <c r="S1159" i="3"/>
  <c r="T1159" i="3" s="1"/>
  <c r="M1159" i="3"/>
  <c r="N1159" i="3" s="1"/>
  <c r="H1159" i="3"/>
  <c r="I1159" i="3" s="1"/>
  <c r="X1158" i="3"/>
  <c r="Y1158" i="3" s="1"/>
  <c r="S1158" i="3"/>
  <c r="T1158" i="3" s="1"/>
  <c r="M1158" i="3"/>
  <c r="N1158" i="3" s="1"/>
  <c r="H1158" i="3"/>
  <c r="I1158" i="3" s="1"/>
  <c r="X1157" i="3"/>
  <c r="Y1157" i="3" s="1"/>
  <c r="S1157" i="3"/>
  <c r="T1157" i="3" s="1"/>
  <c r="M1157" i="3"/>
  <c r="N1157" i="3" s="1"/>
  <c r="H1157" i="3"/>
  <c r="I1157" i="3" s="1"/>
  <c r="X1156" i="3"/>
  <c r="Y1156" i="3" s="1"/>
  <c r="S1156" i="3"/>
  <c r="T1156" i="3" s="1"/>
  <c r="M1156" i="3"/>
  <c r="N1156" i="3" s="1"/>
  <c r="H1156" i="3"/>
  <c r="I1156" i="3" s="1"/>
  <c r="X1155" i="3"/>
  <c r="Y1155" i="3" s="1"/>
  <c r="S1155" i="3"/>
  <c r="T1155" i="3" s="1"/>
  <c r="M1155" i="3"/>
  <c r="N1155" i="3" s="1"/>
  <c r="H1155" i="3"/>
  <c r="I1155" i="3" s="1"/>
  <c r="X1154" i="3"/>
  <c r="Y1154" i="3" s="1"/>
  <c r="S1154" i="3"/>
  <c r="T1154" i="3" s="1"/>
  <c r="M1154" i="3"/>
  <c r="N1154" i="3" s="1"/>
  <c r="H1154" i="3"/>
  <c r="I1154" i="3" s="1"/>
  <c r="X1153" i="3"/>
  <c r="Y1153" i="3" s="1"/>
  <c r="S1153" i="3"/>
  <c r="T1153" i="3" s="1"/>
  <c r="M1153" i="3"/>
  <c r="N1153" i="3" s="1"/>
  <c r="H1153" i="3"/>
  <c r="I1153" i="3" s="1"/>
  <c r="X1152" i="3"/>
  <c r="Y1152" i="3" s="1"/>
  <c r="S1152" i="3"/>
  <c r="T1152" i="3" s="1"/>
  <c r="M1152" i="3"/>
  <c r="N1152" i="3" s="1"/>
  <c r="H1152" i="3"/>
  <c r="I1152" i="3" s="1"/>
  <c r="X1151" i="3"/>
  <c r="Y1151" i="3" s="1"/>
  <c r="S1151" i="3"/>
  <c r="T1151" i="3" s="1"/>
  <c r="M1151" i="3"/>
  <c r="N1151" i="3" s="1"/>
  <c r="H1151" i="3"/>
  <c r="I1151" i="3" s="1"/>
  <c r="X1150" i="3"/>
  <c r="Y1150" i="3" s="1"/>
  <c r="S1150" i="3"/>
  <c r="T1150" i="3" s="1"/>
  <c r="M1150" i="3"/>
  <c r="N1150" i="3" s="1"/>
  <c r="H1150" i="3"/>
  <c r="I1150" i="3" s="1"/>
  <c r="X1149" i="3"/>
  <c r="Y1149" i="3" s="1"/>
  <c r="S1149" i="3"/>
  <c r="T1149" i="3" s="1"/>
  <c r="M1149" i="3"/>
  <c r="N1149" i="3" s="1"/>
  <c r="H1149" i="3"/>
  <c r="I1149" i="3" s="1"/>
  <c r="X1148" i="3"/>
  <c r="Y1148" i="3" s="1"/>
  <c r="S1148" i="3"/>
  <c r="T1148" i="3" s="1"/>
  <c r="M1148" i="3"/>
  <c r="N1148" i="3" s="1"/>
  <c r="H1148" i="3"/>
  <c r="I1148" i="3" s="1"/>
  <c r="X1147" i="3"/>
  <c r="Y1147" i="3" s="1"/>
  <c r="S1147" i="3"/>
  <c r="T1147" i="3" s="1"/>
  <c r="M1147" i="3"/>
  <c r="N1147" i="3" s="1"/>
  <c r="H1147" i="3"/>
  <c r="I1147" i="3" s="1"/>
  <c r="X1146" i="3"/>
  <c r="Y1146" i="3" s="1"/>
  <c r="S1146" i="3"/>
  <c r="T1146" i="3" s="1"/>
  <c r="M1146" i="3"/>
  <c r="N1146" i="3" s="1"/>
  <c r="H1146" i="3"/>
  <c r="I1146" i="3" s="1"/>
  <c r="X1145" i="3"/>
  <c r="Y1145" i="3" s="1"/>
  <c r="S1145" i="3"/>
  <c r="T1145" i="3" s="1"/>
  <c r="M1145" i="3"/>
  <c r="N1145" i="3" s="1"/>
  <c r="H1145" i="3"/>
  <c r="I1145" i="3" s="1"/>
  <c r="X1144" i="3"/>
  <c r="Y1144" i="3" s="1"/>
  <c r="S1144" i="3"/>
  <c r="T1144" i="3" s="1"/>
  <c r="M1144" i="3"/>
  <c r="N1144" i="3" s="1"/>
  <c r="H1144" i="3"/>
  <c r="I1144" i="3" s="1"/>
  <c r="X1143" i="3"/>
  <c r="Y1143" i="3" s="1"/>
  <c r="S1143" i="3"/>
  <c r="T1143" i="3" s="1"/>
  <c r="M1143" i="3"/>
  <c r="N1143" i="3" s="1"/>
  <c r="H1143" i="3"/>
  <c r="I1143" i="3" s="1"/>
  <c r="X1142" i="3"/>
  <c r="Y1142" i="3" s="1"/>
  <c r="S1142" i="3"/>
  <c r="T1142" i="3" s="1"/>
  <c r="M1142" i="3"/>
  <c r="N1142" i="3" s="1"/>
  <c r="H1142" i="3"/>
  <c r="I1142" i="3" s="1"/>
  <c r="X1141" i="3"/>
  <c r="Y1141" i="3" s="1"/>
  <c r="S1141" i="3"/>
  <c r="T1141" i="3" s="1"/>
  <c r="M1141" i="3"/>
  <c r="N1141" i="3" s="1"/>
  <c r="H1141" i="3"/>
  <c r="I1141" i="3" s="1"/>
  <c r="X1140" i="3"/>
  <c r="Y1140" i="3" s="1"/>
  <c r="S1140" i="3"/>
  <c r="T1140" i="3" s="1"/>
  <c r="M1140" i="3"/>
  <c r="N1140" i="3" s="1"/>
  <c r="H1140" i="3"/>
  <c r="I1140" i="3" s="1"/>
  <c r="X1139" i="3"/>
  <c r="Y1139" i="3" s="1"/>
  <c r="S1139" i="3"/>
  <c r="T1139" i="3" s="1"/>
  <c r="M1139" i="3"/>
  <c r="N1139" i="3" s="1"/>
  <c r="H1139" i="3"/>
  <c r="I1139" i="3" s="1"/>
  <c r="X1138" i="3"/>
  <c r="Y1138" i="3" s="1"/>
  <c r="S1138" i="3"/>
  <c r="T1138" i="3" s="1"/>
  <c r="M1138" i="3"/>
  <c r="N1138" i="3" s="1"/>
  <c r="H1138" i="3"/>
  <c r="I1138" i="3" s="1"/>
  <c r="X1137" i="3"/>
  <c r="Y1137" i="3" s="1"/>
  <c r="S1137" i="3"/>
  <c r="T1137" i="3" s="1"/>
  <c r="M1137" i="3"/>
  <c r="N1137" i="3" s="1"/>
  <c r="H1137" i="3"/>
  <c r="I1137" i="3" s="1"/>
  <c r="X1136" i="3"/>
  <c r="Y1136" i="3" s="1"/>
  <c r="S1136" i="3"/>
  <c r="T1136" i="3" s="1"/>
  <c r="M1136" i="3"/>
  <c r="N1136" i="3" s="1"/>
  <c r="H1136" i="3"/>
  <c r="I1136" i="3" s="1"/>
  <c r="X1135" i="3"/>
  <c r="Y1135" i="3" s="1"/>
  <c r="S1135" i="3"/>
  <c r="T1135" i="3" s="1"/>
  <c r="M1135" i="3"/>
  <c r="N1135" i="3" s="1"/>
  <c r="H1135" i="3"/>
  <c r="I1135" i="3" s="1"/>
  <c r="X1134" i="3"/>
  <c r="Y1134" i="3" s="1"/>
  <c r="S1134" i="3"/>
  <c r="T1134" i="3" s="1"/>
  <c r="M1134" i="3"/>
  <c r="N1134" i="3" s="1"/>
  <c r="H1134" i="3"/>
  <c r="I1134" i="3" s="1"/>
  <c r="X1133" i="3"/>
  <c r="Y1133" i="3" s="1"/>
  <c r="S1133" i="3"/>
  <c r="T1133" i="3" s="1"/>
  <c r="M1133" i="3"/>
  <c r="N1133" i="3" s="1"/>
  <c r="H1133" i="3"/>
  <c r="I1133" i="3" s="1"/>
  <c r="X1132" i="3"/>
  <c r="Y1132" i="3" s="1"/>
  <c r="S1132" i="3"/>
  <c r="T1132" i="3" s="1"/>
  <c r="M1132" i="3"/>
  <c r="N1132" i="3" s="1"/>
  <c r="H1132" i="3"/>
  <c r="I1132" i="3" s="1"/>
  <c r="X1131" i="3"/>
  <c r="Y1131" i="3" s="1"/>
  <c r="S1131" i="3"/>
  <c r="T1131" i="3" s="1"/>
  <c r="M1131" i="3"/>
  <c r="N1131" i="3" s="1"/>
  <c r="H1131" i="3"/>
  <c r="I1131" i="3" s="1"/>
  <c r="X1130" i="3"/>
  <c r="Y1130" i="3" s="1"/>
  <c r="S1130" i="3"/>
  <c r="T1130" i="3" s="1"/>
  <c r="M1130" i="3"/>
  <c r="N1130" i="3" s="1"/>
  <c r="H1130" i="3"/>
  <c r="I1130" i="3" s="1"/>
  <c r="X1129" i="3"/>
  <c r="Y1129" i="3" s="1"/>
  <c r="S1129" i="3"/>
  <c r="T1129" i="3" s="1"/>
  <c r="M1129" i="3"/>
  <c r="N1129" i="3" s="1"/>
  <c r="H1129" i="3"/>
  <c r="I1129" i="3" s="1"/>
  <c r="X1128" i="3"/>
  <c r="Y1128" i="3" s="1"/>
  <c r="S1128" i="3"/>
  <c r="T1128" i="3" s="1"/>
  <c r="M1128" i="3"/>
  <c r="N1128" i="3" s="1"/>
  <c r="H1128" i="3"/>
  <c r="I1128" i="3" s="1"/>
  <c r="X1127" i="3"/>
  <c r="Y1127" i="3" s="1"/>
  <c r="S1127" i="3"/>
  <c r="T1127" i="3" s="1"/>
  <c r="M1127" i="3"/>
  <c r="N1127" i="3" s="1"/>
  <c r="H1127" i="3"/>
  <c r="I1127" i="3" s="1"/>
  <c r="X1126" i="3"/>
  <c r="Y1126" i="3" s="1"/>
  <c r="S1126" i="3"/>
  <c r="T1126" i="3" s="1"/>
  <c r="M1126" i="3"/>
  <c r="N1126" i="3" s="1"/>
  <c r="H1126" i="3"/>
  <c r="I1126" i="3" s="1"/>
  <c r="X1125" i="3"/>
  <c r="Y1125" i="3" s="1"/>
  <c r="S1125" i="3"/>
  <c r="T1125" i="3" s="1"/>
  <c r="M1125" i="3"/>
  <c r="N1125" i="3" s="1"/>
  <c r="H1125" i="3"/>
  <c r="I1125" i="3" s="1"/>
  <c r="X1124" i="3"/>
  <c r="Y1124" i="3" s="1"/>
  <c r="S1124" i="3"/>
  <c r="T1124" i="3" s="1"/>
  <c r="M1124" i="3"/>
  <c r="N1124" i="3" s="1"/>
  <c r="H1124" i="3"/>
  <c r="I1124" i="3" s="1"/>
  <c r="X1123" i="3"/>
  <c r="Y1123" i="3" s="1"/>
  <c r="S1123" i="3"/>
  <c r="T1123" i="3" s="1"/>
  <c r="M1123" i="3"/>
  <c r="N1123" i="3" s="1"/>
  <c r="H1123" i="3"/>
  <c r="I1123" i="3" s="1"/>
  <c r="X1122" i="3"/>
  <c r="Y1122" i="3" s="1"/>
  <c r="S1122" i="3"/>
  <c r="T1122" i="3" s="1"/>
  <c r="M1122" i="3"/>
  <c r="N1122" i="3" s="1"/>
  <c r="H1122" i="3"/>
  <c r="I1122" i="3" s="1"/>
  <c r="X1121" i="3"/>
  <c r="Y1121" i="3" s="1"/>
  <c r="S1121" i="3"/>
  <c r="T1121" i="3" s="1"/>
  <c r="M1121" i="3"/>
  <c r="N1121" i="3" s="1"/>
  <c r="H1121" i="3"/>
  <c r="I1121" i="3" s="1"/>
  <c r="X1120" i="3"/>
  <c r="Y1120" i="3" s="1"/>
  <c r="S1120" i="3"/>
  <c r="T1120" i="3" s="1"/>
  <c r="M1120" i="3"/>
  <c r="N1120" i="3" s="1"/>
  <c r="H1120" i="3"/>
  <c r="I1120" i="3" s="1"/>
  <c r="X1119" i="3"/>
  <c r="Y1119" i="3" s="1"/>
  <c r="S1119" i="3"/>
  <c r="T1119" i="3" s="1"/>
  <c r="M1119" i="3"/>
  <c r="N1119" i="3" s="1"/>
  <c r="H1119" i="3"/>
  <c r="I1119" i="3" s="1"/>
  <c r="X1118" i="3"/>
  <c r="Y1118" i="3" s="1"/>
  <c r="S1118" i="3"/>
  <c r="T1118" i="3" s="1"/>
  <c r="M1118" i="3"/>
  <c r="N1118" i="3" s="1"/>
  <c r="H1118" i="3"/>
  <c r="I1118" i="3" s="1"/>
  <c r="X1117" i="3"/>
  <c r="Y1117" i="3" s="1"/>
  <c r="S1117" i="3"/>
  <c r="T1117" i="3" s="1"/>
  <c r="M1117" i="3"/>
  <c r="N1117" i="3" s="1"/>
  <c r="H1117" i="3"/>
  <c r="I1117" i="3" s="1"/>
  <c r="X1116" i="3"/>
  <c r="Y1116" i="3" s="1"/>
  <c r="S1116" i="3"/>
  <c r="T1116" i="3" s="1"/>
  <c r="M1116" i="3"/>
  <c r="N1116" i="3" s="1"/>
  <c r="H1116" i="3"/>
  <c r="I1116" i="3" s="1"/>
  <c r="X1115" i="3"/>
  <c r="Y1115" i="3" s="1"/>
  <c r="S1115" i="3"/>
  <c r="T1115" i="3" s="1"/>
  <c r="M1115" i="3"/>
  <c r="N1115" i="3" s="1"/>
  <c r="H1115" i="3"/>
  <c r="I1115" i="3" s="1"/>
  <c r="X1114" i="3"/>
  <c r="Y1114" i="3" s="1"/>
  <c r="S1114" i="3"/>
  <c r="T1114" i="3" s="1"/>
  <c r="M1114" i="3"/>
  <c r="N1114" i="3" s="1"/>
  <c r="H1114" i="3"/>
  <c r="I1114" i="3" s="1"/>
  <c r="X1113" i="3"/>
  <c r="Y1113" i="3" s="1"/>
  <c r="S1113" i="3"/>
  <c r="T1113" i="3" s="1"/>
  <c r="M1113" i="3"/>
  <c r="N1113" i="3" s="1"/>
  <c r="H1113" i="3"/>
  <c r="I1113" i="3" s="1"/>
  <c r="X1112" i="3"/>
  <c r="Y1112" i="3" s="1"/>
  <c r="S1112" i="3"/>
  <c r="T1112" i="3" s="1"/>
  <c r="M1112" i="3"/>
  <c r="N1112" i="3" s="1"/>
  <c r="H1112" i="3"/>
  <c r="I1112" i="3" s="1"/>
  <c r="X1111" i="3"/>
  <c r="Y1111" i="3" s="1"/>
  <c r="S1111" i="3"/>
  <c r="T1111" i="3" s="1"/>
  <c r="M1111" i="3"/>
  <c r="N1111" i="3" s="1"/>
  <c r="H1111" i="3"/>
  <c r="I1111" i="3" s="1"/>
  <c r="X1110" i="3"/>
  <c r="Y1110" i="3" s="1"/>
  <c r="S1110" i="3"/>
  <c r="T1110" i="3" s="1"/>
  <c r="M1110" i="3"/>
  <c r="N1110" i="3" s="1"/>
  <c r="H1110" i="3"/>
  <c r="I1110" i="3" s="1"/>
  <c r="X1109" i="3"/>
  <c r="Y1109" i="3" s="1"/>
  <c r="S1109" i="3"/>
  <c r="T1109" i="3" s="1"/>
  <c r="M1109" i="3"/>
  <c r="N1109" i="3" s="1"/>
  <c r="H1109" i="3"/>
  <c r="I1109" i="3" s="1"/>
  <c r="X1108" i="3"/>
  <c r="Y1108" i="3" s="1"/>
  <c r="S1108" i="3"/>
  <c r="T1108" i="3" s="1"/>
  <c r="M1108" i="3"/>
  <c r="N1108" i="3" s="1"/>
  <c r="H1108" i="3"/>
  <c r="I1108" i="3" s="1"/>
  <c r="X1107" i="3"/>
  <c r="Y1107" i="3" s="1"/>
  <c r="S1107" i="3"/>
  <c r="T1107" i="3" s="1"/>
  <c r="M1107" i="3"/>
  <c r="N1107" i="3" s="1"/>
  <c r="H1107" i="3"/>
  <c r="I1107" i="3" s="1"/>
  <c r="X1106" i="3"/>
  <c r="Y1106" i="3" s="1"/>
  <c r="S1106" i="3"/>
  <c r="T1106" i="3" s="1"/>
  <c r="M1106" i="3"/>
  <c r="N1106" i="3" s="1"/>
  <c r="H1106" i="3"/>
  <c r="I1106" i="3" s="1"/>
  <c r="X1105" i="3"/>
  <c r="Y1105" i="3" s="1"/>
  <c r="S1105" i="3"/>
  <c r="T1105" i="3" s="1"/>
  <c r="M1105" i="3"/>
  <c r="N1105" i="3" s="1"/>
  <c r="H1105" i="3"/>
  <c r="I1105" i="3" s="1"/>
  <c r="X1104" i="3"/>
  <c r="Y1104" i="3" s="1"/>
  <c r="S1104" i="3"/>
  <c r="T1104" i="3" s="1"/>
  <c r="M1104" i="3"/>
  <c r="N1104" i="3" s="1"/>
  <c r="H1104" i="3"/>
  <c r="I1104" i="3" s="1"/>
  <c r="X1103" i="3"/>
  <c r="Y1103" i="3" s="1"/>
  <c r="S1103" i="3"/>
  <c r="T1103" i="3" s="1"/>
  <c r="M1103" i="3"/>
  <c r="N1103" i="3" s="1"/>
  <c r="H1103" i="3"/>
  <c r="I1103" i="3" s="1"/>
  <c r="X1102" i="3"/>
  <c r="Y1102" i="3" s="1"/>
  <c r="S1102" i="3"/>
  <c r="T1102" i="3" s="1"/>
  <c r="M1102" i="3"/>
  <c r="N1102" i="3" s="1"/>
  <c r="H1102" i="3"/>
  <c r="I1102" i="3" s="1"/>
  <c r="X1101" i="3"/>
  <c r="Y1101" i="3" s="1"/>
  <c r="S1101" i="3"/>
  <c r="T1101" i="3" s="1"/>
  <c r="M1101" i="3"/>
  <c r="N1101" i="3" s="1"/>
  <c r="H1101" i="3"/>
  <c r="I1101" i="3" s="1"/>
  <c r="X1100" i="3"/>
  <c r="Y1100" i="3" s="1"/>
  <c r="S1100" i="3"/>
  <c r="T1100" i="3" s="1"/>
  <c r="M1100" i="3"/>
  <c r="N1100" i="3" s="1"/>
  <c r="H1100" i="3"/>
  <c r="I1100" i="3" s="1"/>
  <c r="X1099" i="3"/>
  <c r="Y1099" i="3" s="1"/>
  <c r="S1099" i="3"/>
  <c r="T1099" i="3" s="1"/>
  <c r="M1099" i="3"/>
  <c r="N1099" i="3" s="1"/>
  <c r="H1099" i="3"/>
  <c r="I1099" i="3" s="1"/>
  <c r="X1098" i="3"/>
  <c r="Y1098" i="3" s="1"/>
  <c r="S1098" i="3"/>
  <c r="T1098" i="3" s="1"/>
  <c r="M1098" i="3"/>
  <c r="N1098" i="3" s="1"/>
  <c r="H1098" i="3"/>
  <c r="I1098" i="3" s="1"/>
  <c r="X1097" i="3"/>
  <c r="Y1097" i="3" s="1"/>
  <c r="S1097" i="3"/>
  <c r="T1097" i="3" s="1"/>
  <c r="M1097" i="3"/>
  <c r="N1097" i="3" s="1"/>
  <c r="H1097" i="3"/>
  <c r="I1097" i="3" s="1"/>
  <c r="X1096" i="3"/>
  <c r="Y1096" i="3" s="1"/>
  <c r="S1096" i="3"/>
  <c r="T1096" i="3" s="1"/>
  <c r="M1096" i="3"/>
  <c r="N1096" i="3" s="1"/>
  <c r="H1096" i="3"/>
  <c r="I1096" i="3" s="1"/>
  <c r="X1095" i="3"/>
  <c r="Y1095" i="3" s="1"/>
  <c r="S1095" i="3"/>
  <c r="T1095" i="3" s="1"/>
  <c r="M1095" i="3"/>
  <c r="N1095" i="3" s="1"/>
  <c r="H1095" i="3"/>
  <c r="I1095" i="3" s="1"/>
  <c r="X1094" i="3"/>
  <c r="Y1094" i="3" s="1"/>
  <c r="S1094" i="3"/>
  <c r="T1094" i="3" s="1"/>
  <c r="M1094" i="3"/>
  <c r="N1094" i="3" s="1"/>
  <c r="H1094" i="3"/>
  <c r="I1094" i="3" s="1"/>
  <c r="X1093" i="3"/>
  <c r="Y1093" i="3" s="1"/>
  <c r="S1093" i="3"/>
  <c r="T1093" i="3" s="1"/>
  <c r="M1093" i="3"/>
  <c r="N1093" i="3" s="1"/>
  <c r="H1093" i="3"/>
  <c r="I1093" i="3" s="1"/>
  <c r="X1092" i="3"/>
  <c r="Y1092" i="3" s="1"/>
  <c r="S1092" i="3"/>
  <c r="T1092" i="3" s="1"/>
  <c r="M1092" i="3"/>
  <c r="N1092" i="3" s="1"/>
  <c r="H1092" i="3"/>
  <c r="I1092" i="3" s="1"/>
  <c r="X1091" i="3"/>
  <c r="Y1091" i="3" s="1"/>
  <c r="S1091" i="3"/>
  <c r="T1091" i="3" s="1"/>
  <c r="M1091" i="3"/>
  <c r="N1091" i="3" s="1"/>
  <c r="H1091" i="3"/>
  <c r="I1091" i="3" s="1"/>
  <c r="X1090" i="3"/>
  <c r="Y1090" i="3" s="1"/>
  <c r="S1090" i="3"/>
  <c r="T1090" i="3" s="1"/>
  <c r="M1090" i="3"/>
  <c r="N1090" i="3" s="1"/>
  <c r="H1090" i="3"/>
  <c r="I1090" i="3" s="1"/>
  <c r="X1089" i="3"/>
  <c r="Y1089" i="3" s="1"/>
  <c r="S1089" i="3"/>
  <c r="T1089" i="3" s="1"/>
  <c r="M1089" i="3"/>
  <c r="N1089" i="3" s="1"/>
  <c r="H1089" i="3"/>
  <c r="I1089" i="3" s="1"/>
  <c r="X1088" i="3"/>
  <c r="Y1088" i="3" s="1"/>
  <c r="S1088" i="3"/>
  <c r="T1088" i="3" s="1"/>
  <c r="M1088" i="3"/>
  <c r="N1088" i="3" s="1"/>
  <c r="H1088" i="3"/>
  <c r="I1088" i="3" s="1"/>
  <c r="X1087" i="3"/>
  <c r="Y1087" i="3" s="1"/>
  <c r="S1087" i="3"/>
  <c r="T1087" i="3" s="1"/>
  <c r="M1087" i="3"/>
  <c r="N1087" i="3" s="1"/>
  <c r="H1087" i="3"/>
  <c r="I1087" i="3" s="1"/>
  <c r="X1086" i="3"/>
  <c r="Y1086" i="3" s="1"/>
  <c r="S1086" i="3"/>
  <c r="T1086" i="3" s="1"/>
  <c r="M1086" i="3"/>
  <c r="N1086" i="3" s="1"/>
  <c r="H1086" i="3"/>
  <c r="I1086" i="3" s="1"/>
  <c r="X1085" i="3"/>
  <c r="Y1085" i="3" s="1"/>
  <c r="S1085" i="3"/>
  <c r="T1085" i="3" s="1"/>
  <c r="M1085" i="3"/>
  <c r="N1085" i="3" s="1"/>
  <c r="H1085" i="3"/>
  <c r="I1085" i="3" s="1"/>
  <c r="X1084" i="3"/>
  <c r="Y1084" i="3" s="1"/>
  <c r="S1084" i="3"/>
  <c r="T1084" i="3" s="1"/>
  <c r="M1084" i="3"/>
  <c r="N1084" i="3" s="1"/>
  <c r="H1084" i="3"/>
  <c r="I1084" i="3" s="1"/>
  <c r="X1083" i="3"/>
  <c r="Y1083" i="3" s="1"/>
  <c r="S1083" i="3"/>
  <c r="T1083" i="3" s="1"/>
  <c r="M1083" i="3"/>
  <c r="N1083" i="3" s="1"/>
  <c r="H1083" i="3"/>
  <c r="I1083" i="3" s="1"/>
  <c r="X1082" i="3"/>
  <c r="Y1082" i="3" s="1"/>
  <c r="S1082" i="3"/>
  <c r="T1082" i="3" s="1"/>
  <c r="M1082" i="3"/>
  <c r="N1082" i="3" s="1"/>
  <c r="H1082" i="3"/>
  <c r="I1082" i="3" s="1"/>
  <c r="X1081" i="3"/>
  <c r="Y1081" i="3" s="1"/>
  <c r="S1081" i="3"/>
  <c r="T1081" i="3" s="1"/>
  <c r="M1081" i="3"/>
  <c r="N1081" i="3" s="1"/>
  <c r="H1081" i="3"/>
  <c r="I1081" i="3" s="1"/>
  <c r="X1080" i="3"/>
  <c r="Y1080" i="3" s="1"/>
  <c r="S1080" i="3"/>
  <c r="T1080" i="3" s="1"/>
  <c r="M1080" i="3"/>
  <c r="N1080" i="3" s="1"/>
  <c r="H1080" i="3"/>
  <c r="I1080" i="3" s="1"/>
  <c r="X1079" i="3"/>
  <c r="Y1079" i="3" s="1"/>
  <c r="S1079" i="3"/>
  <c r="T1079" i="3" s="1"/>
  <c r="M1079" i="3"/>
  <c r="N1079" i="3" s="1"/>
  <c r="H1079" i="3"/>
  <c r="I1079" i="3" s="1"/>
  <c r="X1078" i="3"/>
  <c r="Y1078" i="3" s="1"/>
  <c r="S1078" i="3"/>
  <c r="T1078" i="3" s="1"/>
  <c r="M1078" i="3"/>
  <c r="N1078" i="3" s="1"/>
  <c r="H1078" i="3"/>
  <c r="I1078" i="3" s="1"/>
  <c r="X1077" i="3"/>
  <c r="Y1077" i="3" s="1"/>
  <c r="S1077" i="3"/>
  <c r="T1077" i="3" s="1"/>
  <c r="M1077" i="3"/>
  <c r="N1077" i="3" s="1"/>
  <c r="H1077" i="3"/>
  <c r="I1077" i="3" s="1"/>
  <c r="X1076" i="3"/>
  <c r="Y1076" i="3" s="1"/>
  <c r="S1076" i="3"/>
  <c r="T1076" i="3" s="1"/>
  <c r="M1076" i="3"/>
  <c r="N1076" i="3" s="1"/>
  <c r="H1076" i="3"/>
  <c r="I1076" i="3" s="1"/>
  <c r="X1075" i="3"/>
  <c r="Y1075" i="3" s="1"/>
  <c r="S1075" i="3"/>
  <c r="T1075" i="3" s="1"/>
  <c r="M1075" i="3"/>
  <c r="N1075" i="3" s="1"/>
  <c r="H1075" i="3"/>
  <c r="I1075" i="3" s="1"/>
  <c r="X1074" i="3"/>
  <c r="Y1074" i="3" s="1"/>
  <c r="S1074" i="3"/>
  <c r="T1074" i="3" s="1"/>
  <c r="M1074" i="3"/>
  <c r="N1074" i="3" s="1"/>
  <c r="H1074" i="3"/>
  <c r="I1074" i="3" s="1"/>
  <c r="X1073" i="3"/>
  <c r="Y1073" i="3" s="1"/>
  <c r="S1073" i="3"/>
  <c r="T1073" i="3" s="1"/>
  <c r="M1073" i="3"/>
  <c r="N1073" i="3" s="1"/>
  <c r="H1073" i="3"/>
  <c r="I1073" i="3" s="1"/>
  <c r="X1072" i="3"/>
  <c r="Y1072" i="3" s="1"/>
  <c r="S1072" i="3"/>
  <c r="T1072" i="3" s="1"/>
  <c r="M1072" i="3"/>
  <c r="N1072" i="3" s="1"/>
  <c r="H1072" i="3"/>
  <c r="I1072" i="3" s="1"/>
  <c r="X1071" i="3"/>
  <c r="Y1071" i="3" s="1"/>
  <c r="S1071" i="3"/>
  <c r="T1071" i="3" s="1"/>
  <c r="M1071" i="3"/>
  <c r="N1071" i="3" s="1"/>
  <c r="H1071" i="3"/>
  <c r="I1071" i="3" s="1"/>
  <c r="X1070" i="3"/>
  <c r="Y1070" i="3" s="1"/>
  <c r="S1070" i="3"/>
  <c r="T1070" i="3" s="1"/>
  <c r="M1070" i="3"/>
  <c r="N1070" i="3" s="1"/>
  <c r="H1070" i="3"/>
  <c r="I1070" i="3" s="1"/>
  <c r="X1069" i="3"/>
  <c r="Y1069" i="3" s="1"/>
  <c r="S1069" i="3"/>
  <c r="T1069" i="3" s="1"/>
  <c r="M1069" i="3"/>
  <c r="N1069" i="3" s="1"/>
  <c r="H1069" i="3"/>
  <c r="I1069" i="3" s="1"/>
  <c r="X1068" i="3"/>
  <c r="Y1068" i="3" s="1"/>
  <c r="S1068" i="3"/>
  <c r="T1068" i="3" s="1"/>
  <c r="M1068" i="3"/>
  <c r="N1068" i="3" s="1"/>
  <c r="H1068" i="3"/>
  <c r="I1068" i="3" s="1"/>
  <c r="X1067" i="3"/>
  <c r="Y1067" i="3" s="1"/>
  <c r="S1067" i="3"/>
  <c r="T1067" i="3" s="1"/>
  <c r="M1067" i="3"/>
  <c r="N1067" i="3" s="1"/>
  <c r="H1067" i="3"/>
  <c r="I1067" i="3" s="1"/>
  <c r="X1066" i="3"/>
  <c r="Y1066" i="3" s="1"/>
  <c r="S1066" i="3"/>
  <c r="T1066" i="3" s="1"/>
  <c r="M1066" i="3"/>
  <c r="N1066" i="3" s="1"/>
  <c r="H1066" i="3"/>
  <c r="I1066" i="3" s="1"/>
  <c r="X1065" i="3"/>
  <c r="Y1065" i="3" s="1"/>
  <c r="S1065" i="3"/>
  <c r="T1065" i="3" s="1"/>
  <c r="M1065" i="3"/>
  <c r="N1065" i="3" s="1"/>
  <c r="H1065" i="3"/>
  <c r="I1065" i="3" s="1"/>
  <c r="X1064" i="3"/>
  <c r="Y1064" i="3" s="1"/>
  <c r="S1064" i="3"/>
  <c r="T1064" i="3" s="1"/>
  <c r="M1064" i="3"/>
  <c r="N1064" i="3" s="1"/>
  <c r="H1064" i="3"/>
  <c r="I1064" i="3" s="1"/>
  <c r="X1063" i="3"/>
  <c r="Y1063" i="3" s="1"/>
  <c r="S1063" i="3"/>
  <c r="T1063" i="3" s="1"/>
  <c r="M1063" i="3"/>
  <c r="N1063" i="3" s="1"/>
  <c r="H1063" i="3"/>
  <c r="I1063" i="3" s="1"/>
  <c r="X1062" i="3"/>
  <c r="Y1062" i="3" s="1"/>
  <c r="S1062" i="3"/>
  <c r="T1062" i="3" s="1"/>
  <c r="M1062" i="3"/>
  <c r="N1062" i="3" s="1"/>
  <c r="H1062" i="3"/>
  <c r="I1062" i="3" s="1"/>
  <c r="X1061" i="3"/>
  <c r="Y1061" i="3" s="1"/>
  <c r="S1061" i="3"/>
  <c r="T1061" i="3" s="1"/>
  <c r="M1061" i="3"/>
  <c r="N1061" i="3" s="1"/>
  <c r="H1061" i="3"/>
  <c r="I1061" i="3" s="1"/>
  <c r="X1060" i="3"/>
  <c r="Y1060" i="3" s="1"/>
  <c r="S1060" i="3"/>
  <c r="T1060" i="3" s="1"/>
  <c r="M1060" i="3"/>
  <c r="N1060" i="3" s="1"/>
  <c r="H1060" i="3"/>
  <c r="I1060" i="3" s="1"/>
  <c r="X1059" i="3"/>
  <c r="Y1059" i="3" s="1"/>
  <c r="S1059" i="3"/>
  <c r="T1059" i="3" s="1"/>
  <c r="M1059" i="3"/>
  <c r="N1059" i="3" s="1"/>
  <c r="H1059" i="3"/>
  <c r="I1059" i="3" s="1"/>
  <c r="X1058" i="3"/>
  <c r="Y1058" i="3" s="1"/>
  <c r="S1058" i="3"/>
  <c r="T1058" i="3" s="1"/>
  <c r="M1058" i="3"/>
  <c r="N1058" i="3" s="1"/>
  <c r="H1058" i="3"/>
  <c r="I1058" i="3" s="1"/>
  <c r="X1057" i="3"/>
  <c r="Y1057" i="3" s="1"/>
  <c r="S1057" i="3"/>
  <c r="T1057" i="3" s="1"/>
  <c r="M1057" i="3"/>
  <c r="N1057" i="3" s="1"/>
  <c r="H1057" i="3"/>
  <c r="I1057" i="3" s="1"/>
  <c r="X1056" i="3"/>
  <c r="Y1056" i="3" s="1"/>
  <c r="S1056" i="3"/>
  <c r="T1056" i="3" s="1"/>
  <c r="M1056" i="3"/>
  <c r="N1056" i="3" s="1"/>
  <c r="H1056" i="3"/>
  <c r="I1056" i="3" s="1"/>
  <c r="X1055" i="3"/>
  <c r="Y1055" i="3" s="1"/>
  <c r="S1055" i="3"/>
  <c r="T1055" i="3" s="1"/>
  <c r="M1055" i="3"/>
  <c r="N1055" i="3" s="1"/>
  <c r="H1055" i="3"/>
  <c r="I1055" i="3" s="1"/>
  <c r="X1054" i="3"/>
  <c r="Y1054" i="3" s="1"/>
  <c r="S1054" i="3"/>
  <c r="T1054" i="3" s="1"/>
  <c r="M1054" i="3"/>
  <c r="N1054" i="3" s="1"/>
  <c r="H1054" i="3"/>
  <c r="I1054" i="3" s="1"/>
  <c r="X1053" i="3"/>
  <c r="Y1053" i="3" s="1"/>
  <c r="S1053" i="3"/>
  <c r="T1053" i="3" s="1"/>
  <c r="M1053" i="3"/>
  <c r="N1053" i="3" s="1"/>
  <c r="H1053" i="3"/>
  <c r="I1053" i="3" s="1"/>
  <c r="X1052" i="3"/>
  <c r="Y1052" i="3" s="1"/>
  <c r="S1052" i="3"/>
  <c r="T1052" i="3" s="1"/>
  <c r="M1052" i="3"/>
  <c r="N1052" i="3" s="1"/>
  <c r="H1052" i="3"/>
  <c r="I1052" i="3" s="1"/>
  <c r="X1051" i="3"/>
  <c r="Y1051" i="3" s="1"/>
  <c r="S1051" i="3"/>
  <c r="T1051" i="3" s="1"/>
  <c r="M1051" i="3"/>
  <c r="N1051" i="3" s="1"/>
  <c r="H1051" i="3"/>
  <c r="I1051" i="3" s="1"/>
  <c r="X1050" i="3"/>
  <c r="Y1050" i="3" s="1"/>
  <c r="S1050" i="3"/>
  <c r="T1050" i="3" s="1"/>
  <c r="M1050" i="3"/>
  <c r="N1050" i="3" s="1"/>
  <c r="H1050" i="3"/>
  <c r="I1050" i="3" s="1"/>
  <c r="X1049" i="3"/>
  <c r="Y1049" i="3" s="1"/>
  <c r="S1049" i="3"/>
  <c r="T1049" i="3" s="1"/>
  <c r="M1049" i="3"/>
  <c r="N1049" i="3" s="1"/>
  <c r="H1049" i="3"/>
  <c r="I1049" i="3" s="1"/>
  <c r="X1048" i="3"/>
  <c r="Y1048" i="3" s="1"/>
  <c r="S1048" i="3"/>
  <c r="T1048" i="3" s="1"/>
  <c r="M1048" i="3"/>
  <c r="N1048" i="3" s="1"/>
  <c r="H1048" i="3"/>
  <c r="I1048" i="3" s="1"/>
  <c r="X1047" i="3"/>
  <c r="Y1047" i="3" s="1"/>
  <c r="S1047" i="3"/>
  <c r="T1047" i="3" s="1"/>
  <c r="M1047" i="3"/>
  <c r="N1047" i="3" s="1"/>
  <c r="H1047" i="3"/>
  <c r="I1047" i="3" s="1"/>
  <c r="X1046" i="3"/>
  <c r="Y1046" i="3" s="1"/>
  <c r="S1046" i="3"/>
  <c r="T1046" i="3" s="1"/>
  <c r="M1046" i="3"/>
  <c r="N1046" i="3" s="1"/>
  <c r="H1046" i="3"/>
  <c r="I1046" i="3" s="1"/>
  <c r="X1045" i="3"/>
  <c r="Y1045" i="3" s="1"/>
  <c r="S1045" i="3"/>
  <c r="T1045" i="3" s="1"/>
  <c r="M1045" i="3"/>
  <c r="N1045" i="3" s="1"/>
  <c r="H1045" i="3"/>
  <c r="I1045" i="3" s="1"/>
  <c r="X1044" i="3"/>
  <c r="Y1044" i="3" s="1"/>
  <c r="S1044" i="3"/>
  <c r="T1044" i="3" s="1"/>
  <c r="M1044" i="3"/>
  <c r="N1044" i="3" s="1"/>
  <c r="H1044" i="3"/>
  <c r="I1044" i="3" s="1"/>
  <c r="X1043" i="3"/>
  <c r="Y1043" i="3" s="1"/>
  <c r="S1043" i="3"/>
  <c r="T1043" i="3" s="1"/>
  <c r="M1043" i="3"/>
  <c r="N1043" i="3" s="1"/>
  <c r="H1043" i="3"/>
  <c r="I1043" i="3" s="1"/>
  <c r="X1042" i="3"/>
  <c r="Y1042" i="3" s="1"/>
  <c r="S1042" i="3"/>
  <c r="T1042" i="3" s="1"/>
  <c r="M1042" i="3"/>
  <c r="N1042" i="3" s="1"/>
  <c r="H1042" i="3"/>
  <c r="I1042" i="3" s="1"/>
  <c r="X1041" i="3"/>
  <c r="Y1041" i="3" s="1"/>
  <c r="S1041" i="3"/>
  <c r="T1041" i="3" s="1"/>
  <c r="M1041" i="3"/>
  <c r="N1041" i="3" s="1"/>
  <c r="H1041" i="3"/>
  <c r="I1041" i="3" s="1"/>
  <c r="X1040" i="3"/>
  <c r="Y1040" i="3" s="1"/>
  <c r="S1040" i="3"/>
  <c r="T1040" i="3" s="1"/>
  <c r="M1040" i="3"/>
  <c r="N1040" i="3" s="1"/>
  <c r="H1040" i="3"/>
  <c r="I1040" i="3" s="1"/>
  <c r="X1039" i="3"/>
  <c r="Y1039" i="3" s="1"/>
  <c r="S1039" i="3"/>
  <c r="T1039" i="3" s="1"/>
  <c r="M1039" i="3"/>
  <c r="N1039" i="3" s="1"/>
  <c r="H1039" i="3"/>
  <c r="I1039" i="3" s="1"/>
  <c r="X1038" i="3"/>
  <c r="Y1038" i="3" s="1"/>
  <c r="S1038" i="3"/>
  <c r="T1038" i="3" s="1"/>
  <c r="M1038" i="3"/>
  <c r="N1038" i="3" s="1"/>
  <c r="H1038" i="3"/>
  <c r="I1038" i="3" s="1"/>
  <c r="X1037" i="3"/>
  <c r="Y1037" i="3" s="1"/>
  <c r="S1037" i="3"/>
  <c r="T1037" i="3" s="1"/>
  <c r="M1037" i="3"/>
  <c r="N1037" i="3" s="1"/>
  <c r="H1037" i="3"/>
  <c r="I1037" i="3" s="1"/>
  <c r="X1036" i="3"/>
  <c r="Y1036" i="3" s="1"/>
  <c r="S1036" i="3"/>
  <c r="T1036" i="3" s="1"/>
  <c r="M1036" i="3"/>
  <c r="N1036" i="3" s="1"/>
  <c r="H1036" i="3"/>
  <c r="I1036" i="3" s="1"/>
  <c r="X1035" i="3"/>
  <c r="Y1035" i="3" s="1"/>
  <c r="S1035" i="3"/>
  <c r="T1035" i="3" s="1"/>
  <c r="M1035" i="3"/>
  <c r="N1035" i="3" s="1"/>
  <c r="H1035" i="3"/>
  <c r="I1035" i="3" s="1"/>
  <c r="X1034" i="3"/>
  <c r="Y1034" i="3" s="1"/>
  <c r="S1034" i="3"/>
  <c r="T1034" i="3" s="1"/>
  <c r="M1034" i="3"/>
  <c r="N1034" i="3" s="1"/>
  <c r="H1034" i="3"/>
  <c r="I1034" i="3" s="1"/>
  <c r="X1033" i="3"/>
  <c r="Y1033" i="3" s="1"/>
  <c r="S1033" i="3"/>
  <c r="T1033" i="3" s="1"/>
  <c r="M1033" i="3"/>
  <c r="N1033" i="3" s="1"/>
  <c r="H1033" i="3"/>
  <c r="I1033" i="3" s="1"/>
  <c r="X1032" i="3"/>
  <c r="Y1032" i="3" s="1"/>
  <c r="S1032" i="3"/>
  <c r="T1032" i="3" s="1"/>
  <c r="M1032" i="3"/>
  <c r="N1032" i="3" s="1"/>
  <c r="H1032" i="3"/>
  <c r="I1032" i="3" s="1"/>
  <c r="X1031" i="3"/>
  <c r="Y1031" i="3" s="1"/>
  <c r="S1031" i="3"/>
  <c r="T1031" i="3" s="1"/>
  <c r="M1031" i="3"/>
  <c r="N1031" i="3" s="1"/>
  <c r="H1031" i="3"/>
  <c r="I1031" i="3" s="1"/>
  <c r="X1030" i="3"/>
  <c r="Y1030" i="3" s="1"/>
  <c r="S1030" i="3"/>
  <c r="T1030" i="3" s="1"/>
  <c r="M1030" i="3"/>
  <c r="N1030" i="3" s="1"/>
  <c r="H1030" i="3"/>
  <c r="I1030" i="3" s="1"/>
  <c r="X1029" i="3"/>
  <c r="Y1029" i="3" s="1"/>
  <c r="S1029" i="3"/>
  <c r="T1029" i="3" s="1"/>
  <c r="M1029" i="3"/>
  <c r="N1029" i="3" s="1"/>
  <c r="H1029" i="3"/>
  <c r="I1029" i="3" s="1"/>
  <c r="X1028" i="3"/>
  <c r="Y1028" i="3" s="1"/>
  <c r="S1028" i="3"/>
  <c r="T1028" i="3" s="1"/>
  <c r="M1028" i="3"/>
  <c r="N1028" i="3" s="1"/>
  <c r="H1028" i="3"/>
  <c r="I1028" i="3" s="1"/>
  <c r="X1027" i="3"/>
  <c r="Y1027" i="3" s="1"/>
  <c r="S1027" i="3"/>
  <c r="T1027" i="3" s="1"/>
  <c r="M1027" i="3"/>
  <c r="N1027" i="3" s="1"/>
  <c r="H1027" i="3"/>
  <c r="I1027" i="3" s="1"/>
  <c r="X1026" i="3"/>
  <c r="Y1026" i="3" s="1"/>
  <c r="S1026" i="3"/>
  <c r="T1026" i="3" s="1"/>
  <c r="M1026" i="3"/>
  <c r="N1026" i="3" s="1"/>
  <c r="H1026" i="3"/>
  <c r="I1026" i="3" s="1"/>
  <c r="X1025" i="3"/>
  <c r="Y1025" i="3" s="1"/>
  <c r="S1025" i="3"/>
  <c r="T1025" i="3" s="1"/>
  <c r="M1025" i="3"/>
  <c r="N1025" i="3" s="1"/>
  <c r="H1025" i="3"/>
  <c r="I1025" i="3" s="1"/>
  <c r="X1024" i="3"/>
  <c r="Y1024" i="3" s="1"/>
  <c r="S1024" i="3"/>
  <c r="T1024" i="3" s="1"/>
  <c r="M1024" i="3"/>
  <c r="N1024" i="3" s="1"/>
  <c r="H1024" i="3"/>
  <c r="I1024" i="3" s="1"/>
  <c r="X1023" i="3"/>
  <c r="Y1023" i="3" s="1"/>
  <c r="S1023" i="3"/>
  <c r="T1023" i="3" s="1"/>
  <c r="M1023" i="3"/>
  <c r="N1023" i="3" s="1"/>
  <c r="H1023" i="3"/>
  <c r="I1023" i="3" s="1"/>
  <c r="X1022" i="3"/>
  <c r="Y1022" i="3" s="1"/>
  <c r="S1022" i="3"/>
  <c r="T1022" i="3" s="1"/>
  <c r="M1022" i="3"/>
  <c r="N1022" i="3" s="1"/>
  <c r="H1022" i="3"/>
  <c r="I1022" i="3" s="1"/>
  <c r="X1021" i="3"/>
  <c r="Y1021" i="3" s="1"/>
  <c r="S1021" i="3"/>
  <c r="T1021" i="3" s="1"/>
  <c r="M1021" i="3"/>
  <c r="N1021" i="3" s="1"/>
  <c r="H1021" i="3"/>
  <c r="I1021" i="3" s="1"/>
  <c r="X1020" i="3"/>
  <c r="Y1020" i="3" s="1"/>
  <c r="S1020" i="3"/>
  <c r="T1020" i="3" s="1"/>
  <c r="M1020" i="3"/>
  <c r="N1020" i="3" s="1"/>
  <c r="H1020" i="3"/>
  <c r="I1020" i="3" s="1"/>
  <c r="X1019" i="3"/>
  <c r="Y1019" i="3" s="1"/>
  <c r="S1019" i="3"/>
  <c r="T1019" i="3" s="1"/>
  <c r="M1019" i="3"/>
  <c r="N1019" i="3" s="1"/>
  <c r="H1019" i="3"/>
  <c r="I1019" i="3" s="1"/>
  <c r="X1018" i="3"/>
  <c r="Y1018" i="3" s="1"/>
  <c r="S1018" i="3"/>
  <c r="T1018" i="3" s="1"/>
  <c r="M1018" i="3"/>
  <c r="N1018" i="3" s="1"/>
  <c r="H1018" i="3"/>
  <c r="I1018" i="3" s="1"/>
  <c r="X1017" i="3"/>
  <c r="Y1017" i="3" s="1"/>
  <c r="S1017" i="3"/>
  <c r="T1017" i="3" s="1"/>
  <c r="M1017" i="3"/>
  <c r="N1017" i="3" s="1"/>
  <c r="H1017" i="3"/>
  <c r="I1017" i="3" s="1"/>
  <c r="X1016" i="3"/>
  <c r="Y1016" i="3" s="1"/>
  <c r="S1016" i="3"/>
  <c r="T1016" i="3" s="1"/>
  <c r="M1016" i="3"/>
  <c r="N1016" i="3" s="1"/>
  <c r="H1016" i="3"/>
  <c r="I1016" i="3" s="1"/>
  <c r="X1015" i="3"/>
  <c r="Y1015" i="3" s="1"/>
  <c r="S1015" i="3"/>
  <c r="T1015" i="3" s="1"/>
  <c r="M1015" i="3"/>
  <c r="N1015" i="3" s="1"/>
  <c r="H1015" i="3"/>
  <c r="I1015" i="3" s="1"/>
  <c r="X1014" i="3"/>
  <c r="Y1014" i="3" s="1"/>
  <c r="S1014" i="3"/>
  <c r="T1014" i="3" s="1"/>
  <c r="M1014" i="3"/>
  <c r="N1014" i="3" s="1"/>
  <c r="H1014" i="3"/>
  <c r="I1014" i="3" s="1"/>
  <c r="X1013" i="3"/>
  <c r="Y1013" i="3" s="1"/>
  <c r="S1013" i="3"/>
  <c r="T1013" i="3" s="1"/>
  <c r="M1013" i="3"/>
  <c r="N1013" i="3" s="1"/>
  <c r="H1013" i="3"/>
  <c r="I1013" i="3" s="1"/>
  <c r="X1012" i="3"/>
  <c r="Y1012" i="3" s="1"/>
  <c r="S1012" i="3"/>
  <c r="T1012" i="3" s="1"/>
  <c r="M1012" i="3"/>
  <c r="N1012" i="3" s="1"/>
  <c r="H1012" i="3"/>
  <c r="I1012" i="3" s="1"/>
  <c r="X1011" i="3"/>
  <c r="Y1011" i="3" s="1"/>
  <c r="S1011" i="3"/>
  <c r="T1011" i="3" s="1"/>
  <c r="M1011" i="3"/>
  <c r="N1011" i="3" s="1"/>
  <c r="H1011" i="3"/>
  <c r="I1011" i="3" s="1"/>
  <c r="X1010" i="3"/>
  <c r="Y1010" i="3" s="1"/>
  <c r="S1010" i="3"/>
  <c r="T1010" i="3" s="1"/>
  <c r="M1010" i="3"/>
  <c r="N1010" i="3" s="1"/>
  <c r="H1010" i="3"/>
  <c r="I1010" i="3" s="1"/>
  <c r="X1009" i="3"/>
  <c r="Y1009" i="3" s="1"/>
  <c r="S1009" i="3"/>
  <c r="T1009" i="3" s="1"/>
  <c r="M1009" i="3"/>
  <c r="N1009" i="3" s="1"/>
  <c r="H1009" i="3"/>
  <c r="I1009" i="3" s="1"/>
  <c r="X1008" i="3"/>
  <c r="Y1008" i="3" s="1"/>
  <c r="S1008" i="3"/>
  <c r="T1008" i="3" s="1"/>
  <c r="M1008" i="3"/>
  <c r="N1008" i="3" s="1"/>
  <c r="H1008" i="3"/>
  <c r="I1008" i="3" s="1"/>
  <c r="X1007" i="3"/>
  <c r="Y1007" i="3" s="1"/>
  <c r="S1007" i="3"/>
  <c r="T1007" i="3" s="1"/>
  <c r="M1007" i="3"/>
  <c r="N1007" i="3" s="1"/>
  <c r="H1007" i="3"/>
  <c r="I1007" i="3" s="1"/>
  <c r="X1006" i="3"/>
  <c r="Y1006" i="3" s="1"/>
  <c r="S1006" i="3"/>
  <c r="T1006" i="3" s="1"/>
  <c r="M1006" i="3"/>
  <c r="N1006" i="3" s="1"/>
  <c r="H1006" i="3"/>
  <c r="I1006" i="3" s="1"/>
  <c r="X1005" i="3"/>
  <c r="Y1005" i="3" s="1"/>
  <c r="S1005" i="3"/>
  <c r="T1005" i="3" s="1"/>
  <c r="M1005" i="3"/>
  <c r="N1005" i="3" s="1"/>
  <c r="H1005" i="3"/>
  <c r="I1005" i="3" s="1"/>
  <c r="X1004" i="3"/>
  <c r="Y1004" i="3" s="1"/>
  <c r="S1004" i="3"/>
  <c r="T1004" i="3" s="1"/>
  <c r="M1004" i="3"/>
  <c r="N1004" i="3" s="1"/>
  <c r="H1004" i="3"/>
  <c r="I1004" i="3" s="1"/>
  <c r="X1003" i="3"/>
  <c r="Y1003" i="3" s="1"/>
  <c r="S1003" i="3"/>
  <c r="T1003" i="3" s="1"/>
  <c r="M1003" i="3"/>
  <c r="N1003" i="3" s="1"/>
  <c r="H1003" i="3"/>
  <c r="I1003" i="3" s="1"/>
  <c r="X1002" i="3"/>
  <c r="Y1002" i="3" s="1"/>
  <c r="S1002" i="3"/>
  <c r="T1002" i="3" s="1"/>
  <c r="M1002" i="3"/>
  <c r="N1002" i="3" s="1"/>
  <c r="H1002" i="3"/>
  <c r="I1002" i="3" s="1"/>
  <c r="X1001" i="3"/>
  <c r="Y1001" i="3" s="1"/>
  <c r="S1001" i="3"/>
  <c r="T1001" i="3" s="1"/>
  <c r="M1001" i="3"/>
  <c r="N1001" i="3" s="1"/>
  <c r="H1001" i="3"/>
  <c r="I1001" i="3" s="1"/>
  <c r="X1000" i="3"/>
  <c r="Y1000" i="3" s="1"/>
  <c r="S1000" i="3"/>
  <c r="T1000" i="3" s="1"/>
  <c r="M1000" i="3"/>
  <c r="N1000" i="3" s="1"/>
  <c r="H1000" i="3"/>
  <c r="I1000" i="3" s="1"/>
  <c r="X999" i="3"/>
  <c r="Y999" i="3" s="1"/>
  <c r="S999" i="3"/>
  <c r="T999" i="3" s="1"/>
  <c r="M999" i="3"/>
  <c r="N999" i="3" s="1"/>
  <c r="H999" i="3"/>
  <c r="I999" i="3" s="1"/>
  <c r="X998" i="3"/>
  <c r="Y998" i="3" s="1"/>
  <c r="S998" i="3"/>
  <c r="T998" i="3" s="1"/>
  <c r="M998" i="3"/>
  <c r="N998" i="3" s="1"/>
  <c r="H998" i="3"/>
  <c r="I998" i="3" s="1"/>
  <c r="X997" i="3"/>
  <c r="Y997" i="3" s="1"/>
  <c r="S997" i="3"/>
  <c r="T997" i="3" s="1"/>
  <c r="M997" i="3"/>
  <c r="N997" i="3" s="1"/>
  <c r="H997" i="3"/>
  <c r="I997" i="3" s="1"/>
  <c r="X996" i="3"/>
  <c r="Y996" i="3" s="1"/>
  <c r="S996" i="3"/>
  <c r="T996" i="3" s="1"/>
  <c r="M996" i="3"/>
  <c r="N996" i="3" s="1"/>
  <c r="H996" i="3"/>
  <c r="I996" i="3" s="1"/>
  <c r="X995" i="3"/>
  <c r="Y995" i="3" s="1"/>
  <c r="S995" i="3"/>
  <c r="T995" i="3" s="1"/>
  <c r="M995" i="3"/>
  <c r="N995" i="3" s="1"/>
  <c r="H995" i="3"/>
  <c r="I995" i="3" s="1"/>
  <c r="X994" i="3"/>
  <c r="Y994" i="3" s="1"/>
  <c r="S994" i="3"/>
  <c r="T994" i="3" s="1"/>
  <c r="M994" i="3"/>
  <c r="N994" i="3" s="1"/>
  <c r="H994" i="3"/>
  <c r="I994" i="3" s="1"/>
  <c r="X993" i="3"/>
  <c r="Y993" i="3" s="1"/>
  <c r="S993" i="3"/>
  <c r="T993" i="3" s="1"/>
  <c r="M993" i="3"/>
  <c r="N993" i="3" s="1"/>
  <c r="H993" i="3"/>
  <c r="I993" i="3" s="1"/>
  <c r="X992" i="3"/>
  <c r="Y992" i="3" s="1"/>
  <c r="S992" i="3"/>
  <c r="T992" i="3" s="1"/>
  <c r="M992" i="3"/>
  <c r="N992" i="3" s="1"/>
  <c r="H992" i="3"/>
  <c r="I992" i="3" s="1"/>
  <c r="X991" i="3"/>
  <c r="Y991" i="3" s="1"/>
  <c r="S991" i="3"/>
  <c r="T991" i="3" s="1"/>
  <c r="M991" i="3"/>
  <c r="N991" i="3" s="1"/>
  <c r="H991" i="3"/>
  <c r="I991" i="3" s="1"/>
  <c r="X990" i="3"/>
  <c r="Y990" i="3" s="1"/>
  <c r="S990" i="3"/>
  <c r="T990" i="3" s="1"/>
  <c r="M990" i="3"/>
  <c r="N990" i="3" s="1"/>
  <c r="H990" i="3"/>
  <c r="I990" i="3" s="1"/>
  <c r="X989" i="3"/>
  <c r="Y989" i="3" s="1"/>
  <c r="S989" i="3"/>
  <c r="T989" i="3" s="1"/>
  <c r="M989" i="3"/>
  <c r="N989" i="3" s="1"/>
  <c r="H989" i="3"/>
  <c r="I989" i="3" s="1"/>
  <c r="X988" i="3"/>
  <c r="Y988" i="3" s="1"/>
  <c r="S988" i="3"/>
  <c r="T988" i="3" s="1"/>
  <c r="M988" i="3"/>
  <c r="N988" i="3" s="1"/>
  <c r="H988" i="3"/>
  <c r="I988" i="3" s="1"/>
  <c r="X987" i="3"/>
  <c r="Y987" i="3" s="1"/>
  <c r="S987" i="3"/>
  <c r="T987" i="3" s="1"/>
  <c r="M987" i="3"/>
  <c r="N987" i="3" s="1"/>
  <c r="H987" i="3"/>
  <c r="I987" i="3" s="1"/>
  <c r="X986" i="3"/>
  <c r="Y986" i="3" s="1"/>
  <c r="S986" i="3"/>
  <c r="T986" i="3" s="1"/>
  <c r="M986" i="3"/>
  <c r="N986" i="3" s="1"/>
  <c r="H986" i="3"/>
  <c r="I986" i="3" s="1"/>
  <c r="X985" i="3"/>
  <c r="Y985" i="3" s="1"/>
  <c r="S985" i="3"/>
  <c r="T985" i="3" s="1"/>
  <c r="M985" i="3"/>
  <c r="N985" i="3" s="1"/>
  <c r="H985" i="3"/>
  <c r="I985" i="3" s="1"/>
  <c r="X984" i="3"/>
  <c r="Y984" i="3" s="1"/>
  <c r="S984" i="3"/>
  <c r="T984" i="3" s="1"/>
  <c r="M984" i="3"/>
  <c r="N984" i="3" s="1"/>
  <c r="H984" i="3"/>
  <c r="I984" i="3" s="1"/>
  <c r="X983" i="3"/>
  <c r="Y983" i="3" s="1"/>
  <c r="S983" i="3"/>
  <c r="T983" i="3" s="1"/>
  <c r="M983" i="3"/>
  <c r="N983" i="3" s="1"/>
  <c r="H983" i="3"/>
  <c r="I983" i="3" s="1"/>
  <c r="X982" i="3"/>
  <c r="Y982" i="3" s="1"/>
  <c r="S982" i="3"/>
  <c r="T982" i="3" s="1"/>
  <c r="M982" i="3"/>
  <c r="N982" i="3" s="1"/>
  <c r="H982" i="3"/>
  <c r="I982" i="3" s="1"/>
  <c r="X981" i="3"/>
  <c r="Y981" i="3" s="1"/>
  <c r="S981" i="3"/>
  <c r="T981" i="3" s="1"/>
  <c r="M981" i="3"/>
  <c r="N981" i="3" s="1"/>
  <c r="H981" i="3"/>
  <c r="I981" i="3" s="1"/>
  <c r="X980" i="3"/>
  <c r="Y980" i="3" s="1"/>
  <c r="S980" i="3"/>
  <c r="T980" i="3" s="1"/>
  <c r="M980" i="3"/>
  <c r="N980" i="3" s="1"/>
  <c r="H980" i="3"/>
  <c r="I980" i="3" s="1"/>
  <c r="X979" i="3"/>
  <c r="Y979" i="3" s="1"/>
  <c r="S979" i="3"/>
  <c r="T979" i="3" s="1"/>
  <c r="M979" i="3"/>
  <c r="N979" i="3" s="1"/>
  <c r="H979" i="3"/>
  <c r="I979" i="3" s="1"/>
  <c r="X978" i="3"/>
  <c r="Y978" i="3" s="1"/>
  <c r="S978" i="3"/>
  <c r="T978" i="3" s="1"/>
  <c r="M978" i="3"/>
  <c r="N978" i="3" s="1"/>
  <c r="H978" i="3"/>
  <c r="I978" i="3" s="1"/>
  <c r="X977" i="3"/>
  <c r="Y977" i="3" s="1"/>
  <c r="S977" i="3"/>
  <c r="T977" i="3" s="1"/>
  <c r="M977" i="3"/>
  <c r="N977" i="3" s="1"/>
  <c r="H977" i="3"/>
  <c r="I977" i="3" s="1"/>
  <c r="X976" i="3"/>
  <c r="Y976" i="3" s="1"/>
  <c r="S976" i="3"/>
  <c r="T976" i="3" s="1"/>
  <c r="M976" i="3"/>
  <c r="N976" i="3" s="1"/>
  <c r="H976" i="3"/>
  <c r="I976" i="3" s="1"/>
  <c r="X975" i="3"/>
  <c r="Y975" i="3" s="1"/>
  <c r="S975" i="3"/>
  <c r="T975" i="3" s="1"/>
  <c r="M975" i="3"/>
  <c r="N975" i="3" s="1"/>
  <c r="H975" i="3"/>
  <c r="I975" i="3" s="1"/>
  <c r="X974" i="3"/>
  <c r="Y974" i="3" s="1"/>
  <c r="S974" i="3"/>
  <c r="T974" i="3" s="1"/>
  <c r="M974" i="3"/>
  <c r="N974" i="3" s="1"/>
  <c r="H974" i="3"/>
  <c r="I974" i="3" s="1"/>
  <c r="X973" i="3"/>
  <c r="Y973" i="3" s="1"/>
  <c r="S973" i="3"/>
  <c r="T973" i="3" s="1"/>
  <c r="M973" i="3"/>
  <c r="N973" i="3" s="1"/>
  <c r="H973" i="3"/>
  <c r="I973" i="3" s="1"/>
  <c r="X972" i="3"/>
  <c r="Y972" i="3" s="1"/>
  <c r="S972" i="3"/>
  <c r="T972" i="3" s="1"/>
  <c r="M972" i="3"/>
  <c r="N972" i="3" s="1"/>
  <c r="H972" i="3"/>
  <c r="I972" i="3" s="1"/>
  <c r="X971" i="3"/>
  <c r="Y971" i="3" s="1"/>
  <c r="S971" i="3"/>
  <c r="T971" i="3" s="1"/>
  <c r="M971" i="3"/>
  <c r="N971" i="3" s="1"/>
  <c r="H971" i="3"/>
  <c r="I971" i="3" s="1"/>
  <c r="X970" i="3"/>
  <c r="Y970" i="3" s="1"/>
  <c r="S970" i="3"/>
  <c r="T970" i="3" s="1"/>
  <c r="M970" i="3"/>
  <c r="N970" i="3" s="1"/>
  <c r="H970" i="3"/>
  <c r="I970" i="3" s="1"/>
  <c r="X969" i="3"/>
  <c r="Y969" i="3" s="1"/>
  <c r="S969" i="3"/>
  <c r="T969" i="3" s="1"/>
  <c r="M969" i="3"/>
  <c r="N969" i="3" s="1"/>
  <c r="H969" i="3"/>
  <c r="I969" i="3" s="1"/>
  <c r="X968" i="3"/>
  <c r="Y968" i="3" s="1"/>
  <c r="S968" i="3"/>
  <c r="T968" i="3" s="1"/>
  <c r="M968" i="3"/>
  <c r="N968" i="3" s="1"/>
  <c r="H968" i="3"/>
  <c r="I968" i="3" s="1"/>
  <c r="X967" i="3"/>
  <c r="Y967" i="3" s="1"/>
  <c r="S967" i="3"/>
  <c r="T967" i="3" s="1"/>
  <c r="M967" i="3"/>
  <c r="N967" i="3" s="1"/>
  <c r="H967" i="3"/>
  <c r="I967" i="3" s="1"/>
  <c r="X966" i="3"/>
  <c r="Y966" i="3" s="1"/>
  <c r="S966" i="3"/>
  <c r="T966" i="3" s="1"/>
  <c r="M966" i="3"/>
  <c r="N966" i="3" s="1"/>
  <c r="H966" i="3"/>
  <c r="I966" i="3" s="1"/>
  <c r="X965" i="3"/>
  <c r="Y965" i="3" s="1"/>
  <c r="S965" i="3"/>
  <c r="T965" i="3" s="1"/>
  <c r="M965" i="3"/>
  <c r="N965" i="3" s="1"/>
  <c r="H965" i="3"/>
  <c r="I965" i="3" s="1"/>
  <c r="X964" i="3"/>
  <c r="Y964" i="3" s="1"/>
  <c r="S964" i="3"/>
  <c r="T964" i="3" s="1"/>
  <c r="M964" i="3"/>
  <c r="N964" i="3" s="1"/>
  <c r="H964" i="3"/>
  <c r="I964" i="3" s="1"/>
  <c r="X963" i="3"/>
  <c r="Y963" i="3" s="1"/>
  <c r="S963" i="3"/>
  <c r="T963" i="3" s="1"/>
  <c r="M963" i="3"/>
  <c r="N963" i="3" s="1"/>
  <c r="H963" i="3"/>
  <c r="I963" i="3" s="1"/>
  <c r="X962" i="3"/>
  <c r="Y962" i="3" s="1"/>
  <c r="S962" i="3"/>
  <c r="T962" i="3" s="1"/>
  <c r="M962" i="3"/>
  <c r="N962" i="3" s="1"/>
  <c r="H962" i="3"/>
  <c r="I962" i="3" s="1"/>
  <c r="X961" i="3"/>
  <c r="Y961" i="3" s="1"/>
  <c r="S961" i="3"/>
  <c r="T961" i="3" s="1"/>
  <c r="M961" i="3"/>
  <c r="N961" i="3" s="1"/>
  <c r="H961" i="3"/>
  <c r="I961" i="3" s="1"/>
  <c r="X960" i="3"/>
  <c r="Y960" i="3" s="1"/>
  <c r="S960" i="3"/>
  <c r="T960" i="3" s="1"/>
  <c r="M960" i="3"/>
  <c r="N960" i="3" s="1"/>
  <c r="H960" i="3"/>
  <c r="I960" i="3" s="1"/>
  <c r="X959" i="3"/>
  <c r="Y959" i="3" s="1"/>
  <c r="S959" i="3"/>
  <c r="T959" i="3" s="1"/>
  <c r="M959" i="3"/>
  <c r="N959" i="3" s="1"/>
  <c r="H959" i="3"/>
  <c r="I959" i="3" s="1"/>
  <c r="X958" i="3"/>
  <c r="Y958" i="3" s="1"/>
  <c r="S958" i="3"/>
  <c r="T958" i="3" s="1"/>
  <c r="M958" i="3"/>
  <c r="N958" i="3" s="1"/>
  <c r="H958" i="3"/>
  <c r="I958" i="3" s="1"/>
  <c r="X957" i="3"/>
  <c r="Y957" i="3" s="1"/>
  <c r="S957" i="3"/>
  <c r="T957" i="3" s="1"/>
  <c r="M957" i="3"/>
  <c r="N957" i="3" s="1"/>
  <c r="H957" i="3"/>
  <c r="I957" i="3" s="1"/>
  <c r="X956" i="3"/>
  <c r="Y956" i="3" s="1"/>
  <c r="S956" i="3"/>
  <c r="T956" i="3" s="1"/>
  <c r="M956" i="3"/>
  <c r="N956" i="3" s="1"/>
  <c r="H956" i="3"/>
  <c r="I956" i="3" s="1"/>
  <c r="X955" i="3"/>
  <c r="Y955" i="3" s="1"/>
  <c r="S955" i="3"/>
  <c r="T955" i="3" s="1"/>
  <c r="M955" i="3"/>
  <c r="N955" i="3" s="1"/>
  <c r="H955" i="3"/>
  <c r="I955" i="3" s="1"/>
  <c r="X954" i="3"/>
  <c r="Y954" i="3" s="1"/>
  <c r="S954" i="3"/>
  <c r="T954" i="3" s="1"/>
  <c r="M954" i="3"/>
  <c r="N954" i="3" s="1"/>
  <c r="H954" i="3"/>
  <c r="I954" i="3" s="1"/>
  <c r="X953" i="3"/>
  <c r="Y953" i="3" s="1"/>
  <c r="S953" i="3"/>
  <c r="T953" i="3" s="1"/>
  <c r="M953" i="3"/>
  <c r="N953" i="3" s="1"/>
  <c r="H953" i="3"/>
  <c r="I953" i="3" s="1"/>
  <c r="X952" i="3"/>
  <c r="Y952" i="3" s="1"/>
  <c r="S952" i="3"/>
  <c r="T952" i="3" s="1"/>
  <c r="M952" i="3"/>
  <c r="N952" i="3" s="1"/>
  <c r="H952" i="3"/>
  <c r="I952" i="3" s="1"/>
  <c r="X951" i="3"/>
  <c r="Y951" i="3" s="1"/>
  <c r="S951" i="3"/>
  <c r="T951" i="3" s="1"/>
  <c r="M951" i="3"/>
  <c r="N951" i="3" s="1"/>
  <c r="H951" i="3"/>
  <c r="I951" i="3" s="1"/>
  <c r="X950" i="3"/>
  <c r="Y950" i="3" s="1"/>
  <c r="S950" i="3"/>
  <c r="T950" i="3" s="1"/>
  <c r="M950" i="3"/>
  <c r="N950" i="3" s="1"/>
  <c r="H950" i="3"/>
  <c r="I950" i="3" s="1"/>
  <c r="X949" i="3"/>
  <c r="Y949" i="3" s="1"/>
  <c r="S949" i="3"/>
  <c r="T949" i="3" s="1"/>
  <c r="M949" i="3"/>
  <c r="N949" i="3" s="1"/>
  <c r="H949" i="3"/>
  <c r="I949" i="3" s="1"/>
  <c r="X948" i="3"/>
  <c r="Y948" i="3" s="1"/>
  <c r="S948" i="3"/>
  <c r="T948" i="3" s="1"/>
  <c r="M948" i="3"/>
  <c r="N948" i="3" s="1"/>
  <c r="H948" i="3"/>
  <c r="I948" i="3" s="1"/>
  <c r="X947" i="3"/>
  <c r="Y947" i="3" s="1"/>
  <c r="S947" i="3"/>
  <c r="T947" i="3" s="1"/>
  <c r="M947" i="3"/>
  <c r="N947" i="3" s="1"/>
  <c r="H947" i="3"/>
  <c r="I947" i="3" s="1"/>
  <c r="X946" i="3"/>
  <c r="Y946" i="3" s="1"/>
  <c r="S946" i="3"/>
  <c r="T946" i="3" s="1"/>
  <c r="M946" i="3"/>
  <c r="N946" i="3" s="1"/>
  <c r="H946" i="3"/>
  <c r="I946" i="3" s="1"/>
  <c r="X945" i="3"/>
  <c r="Y945" i="3" s="1"/>
  <c r="S945" i="3"/>
  <c r="T945" i="3" s="1"/>
  <c r="M945" i="3"/>
  <c r="N945" i="3" s="1"/>
  <c r="H945" i="3"/>
  <c r="I945" i="3" s="1"/>
  <c r="X944" i="3"/>
  <c r="Y944" i="3" s="1"/>
  <c r="S944" i="3"/>
  <c r="T944" i="3" s="1"/>
  <c r="M944" i="3"/>
  <c r="N944" i="3" s="1"/>
  <c r="H944" i="3"/>
  <c r="I944" i="3" s="1"/>
  <c r="X943" i="3"/>
  <c r="Y943" i="3" s="1"/>
  <c r="S943" i="3"/>
  <c r="T943" i="3" s="1"/>
  <c r="M943" i="3"/>
  <c r="N943" i="3" s="1"/>
  <c r="H943" i="3"/>
  <c r="I943" i="3" s="1"/>
  <c r="X942" i="3"/>
  <c r="Y942" i="3" s="1"/>
  <c r="S942" i="3"/>
  <c r="T942" i="3" s="1"/>
  <c r="M942" i="3"/>
  <c r="N942" i="3" s="1"/>
  <c r="H942" i="3"/>
  <c r="I942" i="3" s="1"/>
  <c r="X941" i="3"/>
  <c r="Y941" i="3" s="1"/>
  <c r="S941" i="3"/>
  <c r="T941" i="3" s="1"/>
  <c r="M941" i="3"/>
  <c r="N941" i="3" s="1"/>
  <c r="H941" i="3"/>
  <c r="I941" i="3" s="1"/>
  <c r="X940" i="3"/>
  <c r="Y940" i="3" s="1"/>
  <c r="S940" i="3"/>
  <c r="T940" i="3" s="1"/>
  <c r="M940" i="3"/>
  <c r="N940" i="3" s="1"/>
  <c r="H940" i="3"/>
  <c r="I940" i="3" s="1"/>
  <c r="X939" i="3"/>
  <c r="Y939" i="3" s="1"/>
  <c r="S939" i="3"/>
  <c r="T939" i="3" s="1"/>
  <c r="M939" i="3"/>
  <c r="N939" i="3" s="1"/>
  <c r="H939" i="3"/>
  <c r="I939" i="3" s="1"/>
  <c r="X938" i="3"/>
  <c r="Y938" i="3" s="1"/>
  <c r="S938" i="3"/>
  <c r="T938" i="3" s="1"/>
  <c r="M938" i="3"/>
  <c r="N938" i="3" s="1"/>
  <c r="H938" i="3"/>
  <c r="I938" i="3" s="1"/>
  <c r="X937" i="3"/>
  <c r="Y937" i="3" s="1"/>
  <c r="S937" i="3"/>
  <c r="T937" i="3" s="1"/>
  <c r="M937" i="3"/>
  <c r="N937" i="3" s="1"/>
  <c r="H937" i="3"/>
  <c r="I937" i="3" s="1"/>
  <c r="X936" i="3"/>
  <c r="Y936" i="3" s="1"/>
  <c r="S936" i="3"/>
  <c r="T936" i="3" s="1"/>
  <c r="M936" i="3"/>
  <c r="N936" i="3" s="1"/>
  <c r="H936" i="3"/>
  <c r="I936" i="3" s="1"/>
  <c r="X935" i="3"/>
  <c r="Y935" i="3" s="1"/>
  <c r="S935" i="3"/>
  <c r="T935" i="3" s="1"/>
  <c r="M935" i="3"/>
  <c r="N935" i="3" s="1"/>
  <c r="H935" i="3"/>
  <c r="I935" i="3" s="1"/>
  <c r="X934" i="3"/>
  <c r="Y934" i="3" s="1"/>
  <c r="S934" i="3"/>
  <c r="T934" i="3" s="1"/>
  <c r="M934" i="3"/>
  <c r="N934" i="3" s="1"/>
  <c r="H934" i="3"/>
  <c r="I934" i="3" s="1"/>
  <c r="X933" i="3"/>
  <c r="Y933" i="3" s="1"/>
  <c r="S933" i="3"/>
  <c r="T933" i="3" s="1"/>
  <c r="M933" i="3"/>
  <c r="N933" i="3" s="1"/>
  <c r="H933" i="3"/>
  <c r="I933" i="3" s="1"/>
  <c r="X932" i="3"/>
  <c r="Y932" i="3" s="1"/>
  <c r="S932" i="3"/>
  <c r="T932" i="3" s="1"/>
  <c r="M932" i="3"/>
  <c r="N932" i="3" s="1"/>
  <c r="H932" i="3"/>
  <c r="I932" i="3" s="1"/>
  <c r="X931" i="3"/>
  <c r="Y931" i="3" s="1"/>
  <c r="S931" i="3"/>
  <c r="T931" i="3" s="1"/>
  <c r="M931" i="3"/>
  <c r="N931" i="3" s="1"/>
  <c r="H931" i="3"/>
  <c r="I931" i="3" s="1"/>
  <c r="X930" i="3"/>
  <c r="Y930" i="3" s="1"/>
  <c r="S930" i="3"/>
  <c r="T930" i="3" s="1"/>
  <c r="M930" i="3"/>
  <c r="N930" i="3" s="1"/>
  <c r="H930" i="3"/>
  <c r="I930" i="3" s="1"/>
  <c r="X929" i="3"/>
  <c r="Y929" i="3" s="1"/>
  <c r="S929" i="3"/>
  <c r="T929" i="3" s="1"/>
  <c r="M929" i="3"/>
  <c r="N929" i="3" s="1"/>
  <c r="H929" i="3"/>
  <c r="I929" i="3" s="1"/>
  <c r="X928" i="3"/>
  <c r="Y928" i="3" s="1"/>
  <c r="S928" i="3"/>
  <c r="T928" i="3" s="1"/>
  <c r="M928" i="3"/>
  <c r="N928" i="3" s="1"/>
  <c r="H928" i="3"/>
  <c r="I928" i="3" s="1"/>
  <c r="X927" i="3"/>
  <c r="Y927" i="3" s="1"/>
  <c r="S927" i="3"/>
  <c r="T927" i="3" s="1"/>
  <c r="M927" i="3"/>
  <c r="N927" i="3" s="1"/>
  <c r="H927" i="3"/>
  <c r="I927" i="3" s="1"/>
  <c r="X926" i="3"/>
  <c r="Y926" i="3" s="1"/>
  <c r="S926" i="3"/>
  <c r="T926" i="3" s="1"/>
  <c r="M926" i="3"/>
  <c r="N926" i="3" s="1"/>
  <c r="H926" i="3"/>
  <c r="I926" i="3" s="1"/>
  <c r="X925" i="3"/>
  <c r="Y925" i="3" s="1"/>
  <c r="S925" i="3"/>
  <c r="T925" i="3" s="1"/>
  <c r="M925" i="3"/>
  <c r="N925" i="3" s="1"/>
  <c r="H925" i="3"/>
  <c r="I925" i="3" s="1"/>
  <c r="X924" i="3"/>
  <c r="Y924" i="3" s="1"/>
  <c r="S924" i="3"/>
  <c r="T924" i="3" s="1"/>
  <c r="M924" i="3"/>
  <c r="N924" i="3" s="1"/>
  <c r="H924" i="3"/>
  <c r="I924" i="3" s="1"/>
  <c r="X923" i="3"/>
  <c r="Y923" i="3" s="1"/>
  <c r="S923" i="3"/>
  <c r="T923" i="3" s="1"/>
  <c r="M923" i="3"/>
  <c r="N923" i="3" s="1"/>
  <c r="H923" i="3"/>
  <c r="I923" i="3" s="1"/>
  <c r="X922" i="3"/>
  <c r="Y922" i="3" s="1"/>
  <c r="S922" i="3"/>
  <c r="T922" i="3" s="1"/>
  <c r="M922" i="3"/>
  <c r="N922" i="3" s="1"/>
  <c r="H922" i="3"/>
  <c r="I922" i="3" s="1"/>
  <c r="X921" i="3"/>
  <c r="Y921" i="3" s="1"/>
  <c r="S921" i="3"/>
  <c r="T921" i="3" s="1"/>
  <c r="M921" i="3"/>
  <c r="N921" i="3" s="1"/>
  <c r="H921" i="3"/>
  <c r="I921" i="3" s="1"/>
  <c r="X920" i="3"/>
  <c r="Y920" i="3" s="1"/>
  <c r="S920" i="3"/>
  <c r="T920" i="3" s="1"/>
  <c r="M920" i="3"/>
  <c r="N920" i="3" s="1"/>
  <c r="H920" i="3"/>
  <c r="I920" i="3" s="1"/>
  <c r="X919" i="3"/>
  <c r="Y919" i="3" s="1"/>
  <c r="S919" i="3"/>
  <c r="T919" i="3" s="1"/>
  <c r="M919" i="3"/>
  <c r="N919" i="3" s="1"/>
  <c r="H919" i="3"/>
  <c r="I919" i="3" s="1"/>
  <c r="X918" i="3"/>
  <c r="Y918" i="3" s="1"/>
  <c r="S918" i="3"/>
  <c r="T918" i="3" s="1"/>
  <c r="M918" i="3"/>
  <c r="N918" i="3" s="1"/>
  <c r="H918" i="3"/>
  <c r="I918" i="3" s="1"/>
  <c r="X917" i="3"/>
  <c r="Y917" i="3" s="1"/>
  <c r="S917" i="3"/>
  <c r="T917" i="3" s="1"/>
  <c r="M917" i="3"/>
  <c r="N917" i="3" s="1"/>
  <c r="H917" i="3"/>
  <c r="I917" i="3" s="1"/>
  <c r="X916" i="3"/>
  <c r="Y916" i="3" s="1"/>
  <c r="S916" i="3"/>
  <c r="T916" i="3" s="1"/>
  <c r="M916" i="3"/>
  <c r="N916" i="3" s="1"/>
  <c r="H916" i="3"/>
  <c r="I916" i="3" s="1"/>
  <c r="X915" i="3"/>
  <c r="Y915" i="3" s="1"/>
  <c r="S915" i="3"/>
  <c r="T915" i="3" s="1"/>
  <c r="M915" i="3"/>
  <c r="N915" i="3" s="1"/>
  <c r="H915" i="3"/>
  <c r="I915" i="3" s="1"/>
  <c r="X914" i="3"/>
  <c r="Y914" i="3" s="1"/>
  <c r="S914" i="3"/>
  <c r="T914" i="3" s="1"/>
  <c r="M914" i="3"/>
  <c r="N914" i="3" s="1"/>
  <c r="H914" i="3"/>
  <c r="I914" i="3" s="1"/>
  <c r="X913" i="3"/>
  <c r="Y913" i="3" s="1"/>
  <c r="S913" i="3"/>
  <c r="T913" i="3" s="1"/>
  <c r="M913" i="3"/>
  <c r="N913" i="3" s="1"/>
  <c r="H913" i="3"/>
  <c r="I913" i="3" s="1"/>
  <c r="X912" i="3"/>
  <c r="Y912" i="3" s="1"/>
  <c r="S912" i="3"/>
  <c r="T912" i="3" s="1"/>
  <c r="M912" i="3"/>
  <c r="N912" i="3" s="1"/>
  <c r="H912" i="3"/>
  <c r="I912" i="3" s="1"/>
  <c r="X911" i="3"/>
  <c r="Y911" i="3" s="1"/>
  <c r="S911" i="3"/>
  <c r="T911" i="3" s="1"/>
  <c r="M911" i="3"/>
  <c r="N911" i="3" s="1"/>
  <c r="H911" i="3"/>
  <c r="I911" i="3" s="1"/>
  <c r="X910" i="3"/>
  <c r="Y910" i="3" s="1"/>
  <c r="S910" i="3"/>
  <c r="T910" i="3" s="1"/>
  <c r="M910" i="3"/>
  <c r="N910" i="3" s="1"/>
  <c r="H910" i="3"/>
  <c r="I910" i="3" s="1"/>
  <c r="X909" i="3"/>
  <c r="Y909" i="3" s="1"/>
  <c r="S909" i="3"/>
  <c r="T909" i="3" s="1"/>
  <c r="M909" i="3"/>
  <c r="N909" i="3" s="1"/>
  <c r="H909" i="3"/>
  <c r="I909" i="3" s="1"/>
  <c r="X908" i="3"/>
  <c r="Y908" i="3" s="1"/>
  <c r="S908" i="3"/>
  <c r="T908" i="3" s="1"/>
  <c r="M908" i="3"/>
  <c r="N908" i="3" s="1"/>
  <c r="H908" i="3"/>
  <c r="I908" i="3" s="1"/>
  <c r="X907" i="3"/>
  <c r="Y907" i="3" s="1"/>
  <c r="S907" i="3"/>
  <c r="T907" i="3" s="1"/>
  <c r="M907" i="3"/>
  <c r="N907" i="3" s="1"/>
  <c r="H907" i="3"/>
  <c r="I907" i="3" s="1"/>
  <c r="X906" i="3"/>
  <c r="Y906" i="3" s="1"/>
  <c r="S906" i="3"/>
  <c r="T906" i="3" s="1"/>
  <c r="M906" i="3"/>
  <c r="N906" i="3" s="1"/>
  <c r="H906" i="3"/>
  <c r="I906" i="3" s="1"/>
  <c r="X905" i="3"/>
  <c r="Y905" i="3" s="1"/>
  <c r="S905" i="3"/>
  <c r="T905" i="3" s="1"/>
  <c r="M905" i="3"/>
  <c r="N905" i="3" s="1"/>
  <c r="H905" i="3"/>
  <c r="I905" i="3" s="1"/>
  <c r="X904" i="3"/>
  <c r="Y904" i="3" s="1"/>
  <c r="S904" i="3"/>
  <c r="T904" i="3" s="1"/>
  <c r="M904" i="3"/>
  <c r="N904" i="3" s="1"/>
  <c r="H904" i="3"/>
  <c r="I904" i="3" s="1"/>
  <c r="X903" i="3"/>
  <c r="Y903" i="3" s="1"/>
  <c r="S903" i="3"/>
  <c r="T903" i="3" s="1"/>
  <c r="M903" i="3"/>
  <c r="N903" i="3" s="1"/>
  <c r="H903" i="3"/>
  <c r="I903" i="3" s="1"/>
  <c r="X902" i="3"/>
  <c r="Y902" i="3" s="1"/>
  <c r="S902" i="3"/>
  <c r="T902" i="3" s="1"/>
  <c r="M902" i="3"/>
  <c r="N902" i="3" s="1"/>
  <c r="H902" i="3"/>
  <c r="I902" i="3" s="1"/>
  <c r="X901" i="3"/>
  <c r="Y901" i="3" s="1"/>
  <c r="S901" i="3"/>
  <c r="T901" i="3" s="1"/>
  <c r="M901" i="3"/>
  <c r="N901" i="3" s="1"/>
  <c r="H901" i="3"/>
  <c r="I901" i="3" s="1"/>
  <c r="X900" i="3"/>
  <c r="Y900" i="3" s="1"/>
  <c r="S900" i="3"/>
  <c r="T900" i="3" s="1"/>
  <c r="M900" i="3"/>
  <c r="N900" i="3" s="1"/>
  <c r="H900" i="3"/>
  <c r="I900" i="3" s="1"/>
  <c r="X899" i="3"/>
  <c r="Y899" i="3" s="1"/>
  <c r="S899" i="3"/>
  <c r="T899" i="3" s="1"/>
  <c r="M899" i="3"/>
  <c r="N899" i="3" s="1"/>
  <c r="H899" i="3"/>
  <c r="I899" i="3" s="1"/>
  <c r="X898" i="3"/>
  <c r="Y898" i="3" s="1"/>
  <c r="S898" i="3"/>
  <c r="T898" i="3" s="1"/>
  <c r="M898" i="3"/>
  <c r="N898" i="3" s="1"/>
  <c r="H898" i="3"/>
  <c r="I898" i="3" s="1"/>
  <c r="X897" i="3"/>
  <c r="Y897" i="3" s="1"/>
  <c r="S897" i="3"/>
  <c r="T897" i="3" s="1"/>
  <c r="M897" i="3"/>
  <c r="N897" i="3" s="1"/>
  <c r="H897" i="3"/>
  <c r="I897" i="3" s="1"/>
  <c r="X896" i="3"/>
  <c r="Y896" i="3" s="1"/>
  <c r="S896" i="3"/>
  <c r="T896" i="3" s="1"/>
  <c r="M896" i="3"/>
  <c r="N896" i="3" s="1"/>
  <c r="H896" i="3"/>
  <c r="I896" i="3" s="1"/>
  <c r="X895" i="3"/>
  <c r="Y895" i="3" s="1"/>
  <c r="S895" i="3"/>
  <c r="T895" i="3" s="1"/>
  <c r="M895" i="3"/>
  <c r="N895" i="3" s="1"/>
  <c r="H895" i="3"/>
  <c r="I895" i="3" s="1"/>
  <c r="X894" i="3"/>
  <c r="Y894" i="3" s="1"/>
  <c r="S894" i="3"/>
  <c r="T894" i="3" s="1"/>
  <c r="M894" i="3"/>
  <c r="N894" i="3" s="1"/>
  <c r="H894" i="3"/>
  <c r="I894" i="3" s="1"/>
  <c r="X893" i="3"/>
  <c r="Y893" i="3" s="1"/>
  <c r="S893" i="3"/>
  <c r="T893" i="3" s="1"/>
  <c r="M893" i="3"/>
  <c r="N893" i="3" s="1"/>
  <c r="H893" i="3"/>
  <c r="I893" i="3" s="1"/>
  <c r="X892" i="3"/>
  <c r="Y892" i="3" s="1"/>
  <c r="S892" i="3"/>
  <c r="T892" i="3" s="1"/>
  <c r="M892" i="3"/>
  <c r="N892" i="3" s="1"/>
  <c r="H892" i="3"/>
  <c r="I892" i="3" s="1"/>
  <c r="X891" i="3"/>
  <c r="Y891" i="3" s="1"/>
  <c r="S891" i="3"/>
  <c r="T891" i="3" s="1"/>
  <c r="M891" i="3"/>
  <c r="N891" i="3" s="1"/>
  <c r="H891" i="3"/>
  <c r="I891" i="3" s="1"/>
  <c r="X890" i="3"/>
  <c r="Y890" i="3" s="1"/>
  <c r="S890" i="3"/>
  <c r="T890" i="3" s="1"/>
  <c r="M890" i="3"/>
  <c r="N890" i="3" s="1"/>
  <c r="H890" i="3"/>
  <c r="I890" i="3" s="1"/>
  <c r="X889" i="3"/>
  <c r="Y889" i="3" s="1"/>
  <c r="S889" i="3"/>
  <c r="T889" i="3" s="1"/>
  <c r="M889" i="3"/>
  <c r="N889" i="3" s="1"/>
  <c r="H889" i="3"/>
  <c r="I889" i="3" s="1"/>
  <c r="X888" i="3"/>
  <c r="Y888" i="3" s="1"/>
  <c r="S888" i="3"/>
  <c r="T888" i="3" s="1"/>
  <c r="M888" i="3"/>
  <c r="N888" i="3" s="1"/>
  <c r="H888" i="3"/>
  <c r="I888" i="3" s="1"/>
  <c r="X887" i="3"/>
  <c r="Y887" i="3" s="1"/>
  <c r="S887" i="3"/>
  <c r="T887" i="3" s="1"/>
  <c r="M887" i="3"/>
  <c r="N887" i="3" s="1"/>
  <c r="H887" i="3"/>
  <c r="I887" i="3" s="1"/>
  <c r="X886" i="3"/>
  <c r="Y886" i="3" s="1"/>
  <c r="S886" i="3"/>
  <c r="T886" i="3" s="1"/>
  <c r="M886" i="3"/>
  <c r="N886" i="3" s="1"/>
  <c r="H886" i="3"/>
  <c r="I886" i="3" s="1"/>
  <c r="X885" i="3"/>
  <c r="Y885" i="3" s="1"/>
  <c r="S885" i="3"/>
  <c r="T885" i="3" s="1"/>
  <c r="M885" i="3"/>
  <c r="N885" i="3" s="1"/>
  <c r="H885" i="3"/>
  <c r="I885" i="3" s="1"/>
  <c r="X884" i="3"/>
  <c r="Y884" i="3" s="1"/>
  <c r="S884" i="3"/>
  <c r="T884" i="3" s="1"/>
  <c r="M884" i="3"/>
  <c r="N884" i="3" s="1"/>
  <c r="H884" i="3"/>
  <c r="I884" i="3" s="1"/>
  <c r="X883" i="3"/>
  <c r="Y883" i="3" s="1"/>
  <c r="S883" i="3"/>
  <c r="T883" i="3" s="1"/>
  <c r="M883" i="3"/>
  <c r="N883" i="3" s="1"/>
  <c r="H883" i="3"/>
  <c r="I883" i="3" s="1"/>
  <c r="X882" i="3"/>
  <c r="Y882" i="3" s="1"/>
  <c r="S882" i="3"/>
  <c r="T882" i="3" s="1"/>
  <c r="M882" i="3"/>
  <c r="N882" i="3" s="1"/>
  <c r="H882" i="3"/>
  <c r="I882" i="3" s="1"/>
  <c r="X881" i="3"/>
  <c r="Y881" i="3" s="1"/>
  <c r="S881" i="3"/>
  <c r="T881" i="3" s="1"/>
  <c r="M881" i="3"/>
  <c r="N881" i="3" s="1"/>
  <c r="H881" i="3"/>
  <c r="I881" i="3" s="1"/>
  <c r="X880" i="3"/>
  <c r="Y880" i="3" s="1"/>
  <c r="S880" i="3"/>
  <c r="T880" i="3" s="1"/>
  <c r="M880" i="3"/>
  <c r="N880" i="3" s="1"/>
  <c r="H880" i="3"/>
  <c r="I880" i="3" s="1"/>
  <c r="X879" i="3"/>
  <c r="Y879" i="3" s="1"/>
  <c r="S879" i="3"/>
  <c r="T879" i="3" s="1"/>
  <c r="M879" i="3"/>
  <c r="N879" i="3" s="1"/>
  <c r="H879" i="3"/>
  <c r="I879" i="3" s="1"/>
  <c r="X878" i="3"/>
  <c r="Y878" i="3" s="1"/>
  <c r="S878" i="3"/>
  <c r="T878" i="3" s="1"/>
  <c r="M878" i="3"/>
  <c r="N878" i="3" s="1"/>
  <c r="H878" i="3"/>
  <c r="I878" i="3" s="1"/>
  <c r="X877" i="3"/>
  <c r="Y877" i="3" s="1"/>
  <c r="S877" i="3"/>
  <c r="T877" i="3" s="1"/>
  <c r="M877" i="3"/>
  <c r="N877" i="3" s="1"/>
  <c r="H877" i="3"/>
  <c r="I877" i="3" s="1"/>
  <c r="X876" i="3"/>
  <c r="Y876" i="3" s="1"/>
  <c r="S876" i="3"/>
  <c r="T876" i="3" s="1"/>
  <c r="M876" i="3"/>
  <c r="N876" i="3" s="1"/>
  <c r="H876" i="3"/>
  <c r="I876" i="3" s="1"/>
  <c r="X875" i="3"/>
  <c r="Y875" i="3" s="1"/>
  <c r="S875" i="3"/>
  <c r="T875" i="3" s="1"/>
  <c r="M875" i="3"/>
  <c r="N875" i="3" s="1"/>
  <c r="H875" i="3"/>
  <c r="I875" i="3" s="1"/>
  <c r="X874" i="3"/>
  <c r="Y874" i="3" s="1"/>
  <c r="S874" i="3"/>
  <c r="T874" i="3" s="1"/>
  <c r="M874" i="3"/>
  <c r="N874" i="3" s="1"/>
  <c r="H874" i="3"/>
  <c r="I874" i="3" s="1"/>
  <c r="X873" i="3"/>
  <c r="Y873" i="3" s="1"/>
  <c r="S873" i="3"/>
  <c r="T873" i="3" s="1"/>
  <c r="M873" i="3"/>
  <c r="N873" i="3" s="1"/>
  <c r="H873" i="3"/>
  <c r="I873" i="3" s="1"/>
  <c r="X872" i="3"/>
  <c r="Y872" i="3" s="1"/>
  <c r="S872" i="3"/>
  <c r="T872" i="3" s="1"/>
  <c r="M872" i="3"/>
  <c r="N872" i="3" s="1"/>
  <c r="H872" i="3"/>
  <c r="I872" i="3" s="1"/>
  <c r="X871" i="3"/>
  <c r="Y871" i="3" s="1"/>
  <c r="S871" i="3"/>
  <c r="T871" i="3" s="1"/>
  <c r="M871" i="3"/>
  <c r="N871" i="3" s="1"/>
  <c r="H871" i="3"/>
  <c r="I871" i="3" s="1"/>
  <c r="X870" i="3"/>
  <c r="Y870" i="3" s="1"/>
  <c r="S870" i="3"/>
  <c r="T870" i="3" s="1"/>
  <c r="M870" i="3"/>
  <c r="N870" i="3" s="1"/>
  <c r="H870" i="3"/>
  <c r="I870" i="3" s="1"/>
  <c r="X869" i="3"/>
  <c r="Y869" i="3" s="1"/>
  <c r="S869" i="3"/>
  <c r="T869" i="3" s="1"/>
  <c r="M869" i="3"/>
  <c r="N869" i="3" s="1"/>
  <c r="H869" i="3"/>
  <c r="I869" i="3" s="1"/>
  <c r="X868" i="3"/>
  <c r="Y868" i="3" s="1"/>
  <c r="S868" i="3"/>
  <c r="T868" i="3" s="1"/>
  <c r="M868" i="3"/>
  <c r="N868" i="3" s="1"/>
  <c r="H868" i="3"/>
  <c r="I868" i="3" s="1"/>
  <c r="X867" i="3"/>
  <c r="Y867" i="3" s="1"/>
  <c r="S867" i="3"/>
  <c r="T867" i="3" s="1"/>
  <c r="M867" i="3"/>
  <c r="N867" i="3" s="1"/>
  <c r="H867" i="3"/>
  <c r="I867" i="3" s="1"/>
  <c r="X866" i="3"/>
  <c r="Y866" i="3" s="1"/>
  <c r="S866" i="3"/>
  <c r="T866" i="3" s="1"/>
  <c r="M866" i="3"/>
  <c r="N866" i="3" s="1"/>
  <c r="H866" i="3"/>
  <c r="I866" i="3" s="1"/>
  <c r="X865" i="3"/>
  <c r="Y865" i="3" s="1"/>
  <c r="S865" i="3"/>
  <c r="T865" i="3" s="1"/>
  <c r="M865" i="3"/>
  <c r="N865" i="3" s="1"/>
  <c r="H865" i="3"/>
  <c r="I865" i="3" s="1"/>
  <c r="X864" i="3"/>
  <c r="Y864" i="3" s="1"/>
  <c r="S864" i="3"/>
  <c r="T864" i="3" s="1"/>
  <c r="M864" i="3"/>
  <c r="N864" i="3" s="1"/>
  <c r="H864" i="3"/>
  <c r="I864" i="3" s="1"/>
  <c r="X863" i="3"/>
  <c r="Y863" i="3" s="1"/>
  <c r="S863" i="3"/>
  <c r="T863" i="3" s="1"/>
  <c r="M863" i="3"/>
  <c r="N863" i="3" s="1"/>
  <c r="H863" i="3"/>
  <c r="I863" i="3" s="1"/>
  <c r="X862" i="3"/>
  <c r="Y862" i="3" s="1"/>
  <c r="S862" i="3"/>
  <c r="T862" i="3" s="1"/>
  <c r="M862" i="3"/>
  <c r="N862" i="3" s="1"/>
  <c r="H862" i="3"/>
  <c r="I862" i="3" s="1"/>
  <c r="X861" i="3"/>
  <c r="Y861" i="3" s="1"/>
  <c r="S861" i="3"/>
  <c r="T861" i="3" s="1"/>
  <c r="M861" i="3"/>
  <c r="N861" i="3" s="1"/>
  <c r="H861" i="3"/>
  <c r="I861" i="3" s="1"/>
  <c r="X860" i="3"/>
  <c r="Y860" i="3" s="1"/>
  <c r="S860" i="3"/>
  <c r="T860" i="3" s="1"/>
  <c r="M860" i="3"/>
  <c r="N860" i="3" s="1"/>
  <c r="H860" i="3"/>
  <c r="I860" i="3" s="1"/>
  <c r="X859" i="3"/>
  <c r="Y859" i="3" s="1"/>
  <c r="S859" i="3"/>
  <c r="T859" i="3" s="1"/>
  <c r="M859" i="3"/>
  <c r="N859" i="3" s="1"/>
  <c r="H859" i="3"/>
  <c r="I859" i="3" s="1"/>
  <c r="X858" i="3"/>
  <c r="Y858" i="3" s="1"/>
  <c r="S858" i="3"/>
  <c r="T858" i="3" s="1"/>
  <c r="M858" i="3"/>
  <c r="N858" i="3" s="1"/>
  <c r="H858" i="3"/>
  <c r="I858" i="3" s="1"/>
  <c r="X857" i="3"/>
  <c r="Y857" i="3" s="1"/>
  <c r="S857" i="3"/>
  <c r="T857" i="3" s="1"/>
  <c r="M857" i="3"/>
  <c r="N857" i="3" s="1"/>
  <c r="H857" i="3"/>
  <c r="I857" i="3" s="1"/>
  <c r="X856" i="3"/>
  <c r="Y856" i="3" s="1"/>
  <c r="S856" i="3"/>
  <c r="T856" i="3" s="1"/>
  <c r="M856" i="3"/>
  <c r="N856" i="3" s="1"/>
  <c r="H856" i="3"/>
  <c r="I856" i="3" s="1"/>
  <c r="X855" i="3"/>
  <c r="Y855" i="3" s="1"/>
  <c r="S855" i="3"/>
  <c r="T855" i="3" s="1"/>
  <c r="M855" i="3"/>
  <c r="N855" i="3" s="1"/>
  <c r="H855" i="3"/>
  <c r="I855" i="3" s="1"/>
  <c r="X854" i="3"/>
  <c r="Y854" i="3" s="1"/>
  <c r="S854" i="3"/>
  <c r="T854" i="3" s="1"/>
  <c r="M854" i="3"/>
  <c r="N854" i="3" s="1"/>
  <c r="H854" i="3"/>
  <c r="I854" i="3" s="1"/>
  <c r="X853" i="3"/>
  <c r="Y853" i="3" s="1"/>
  <c r="S853" i="3"/>
  <c r="T853" i="3" s="1"/>
  <c r="M853" i="3"/>
  <c r="N853" i="3" s="1"/>
  <c r="H853" i="3"/>
  <c r="I853" i="3" s="1"/>
  <c r="X852" i="3"/>
  <c r="Y852" i="3" s="1"/>
  <c r="S852" i="3"/>
  <c r="T852" i="3" s="1"/>
  <c r="M852" i="3"/>
  <c r="N852" i="3" s="1"/>
  <c r="H852" i="3"/>
  <c r="I852" i="3" s="1"/>
  <c r="X851" i="3"/>
  <c r="Y851" i="3" s="1"/>
  <c r="S851" i="3"/>
  <c r="T851" i="3" s="1"/>
  <c r="M851" i="3"/>
  <c r="N851" i="3" s="1"/>
  <c r="H851" i="3"/>
  <c r="I851" i="3" s="1"/>
  <c r="X850" i="3"/>
  <c r="Y850" i="3" s="1"/>
  <c r="S850" i="3"/>
  <c r="T850" i="3" s="1"/>
  <c r="M850" i="3"/>
  <c r="N850" i="3" s="1"/>
  <c r="H850" i="3"/>
  <c r="I850" i="3" s="1"/>
  <c r="X849" i="3"/>
  <c r="Y849" i="3" s="1"/>
  <c r="S849" i="3"/>
  <c r="T849" i="3" s="1"/>
  <c r="M849" i="3"/>
  <c r="N849" i="3" s="1"/>
  <c r="H849" i="3"/>
  <c r="I849" i="3" s="1"/>
  <c r="X848" i="3"/>
  <c r="Y848" i="3" s="1"/>
  <c r="S848" i="3"/>
  <c r="T848" i="3" s="1"/>
  <c r="M848" i="3"/>
  <c r="N848" i="3" s="1"/>
  <c r="H848" i="3"/>
  <c r="I848" i="3" s="1"/>
  <c r="X847" i="3"/>
  <c r="Y847" i="3" s="1"/>
  <c r="S847" i="3"/>
  <c r="T847" i="3" s="1"/>
  <c r="M847" i="3"/>
  <c r="N847" i="3" s="1"/>
  <c r="H847" i="3"/>
  <c r="I847" i="3" s="1"/>
  <c r="X846" i="3"/>
  <c r="Y846" i="3" s="1"/>
  <c r="S846" i="3"/>
  <c r="T846" i="3" s="1"/>
  <c r="M846" i="3"/>
  <c r="N846" i="3" s="1"/>
  <c r="H846" i="3"/>
  <c r="I846" i="3" s="1"/>
  <c r="X845" i="3"/>
  <c r="Y845" i="3" s="1"/>
  <c r="S845" i="3"/>
  <c r="T845" i="3" s="1"/>
  <c r="M845" i="3"/>
  <c r="N845" i="3" s="1"/>
  <c r="H845" i="3"/>
  <c r="I845" i="3" s="1"/>
  <c r="X844" i="3"/>
  <c r="Y844" i="3" s="1"/>
  <c r="S844" i="3"/>
  <c r="T844" i="3" s="1"/>
  <c r="M844" i="3"/>
  <c r="N844" i="3" s="1"/>
  <c r="H844" i="3"/>
  <c r="I844" i="3" s="1"/>
  <c r="X843" i="3"/>
  <c r="Y843" i="3" s="1"/>
  <c r="S843" i="3"/>
  <c r="T843" i="3" s="1"/>
  <c r="M843" i="3"/>
  <c r="N843" i="3" s="1"/>
  <c r="H843" i="3"/>
  <c r="I843" i="3" s="1"/>
  <c r="X842" i="3"/>
  <c r="Y842" i="3" s="1"/>
  <c r="S842" i="3"/>
  <c r="T842" i="3" s="1"/>
  <c r="M842" i="3"/>
  <c r="N842" i="3" s="1"/>
  <c r="H842" i="3"/>
  <c r="I842" i="3" s="1"/>
  <c r="X841" i="3"/>
  <c r="Y841" i="3" s="1"/>
  <c r="S841" i="3"/>
  <c r="T841" i="3" s="1"/>
  <c r="M841" i="3"/>
  <c r="N841" i="3" s="1"/>
  <c r="H841" i="3"/>
  <c r="I841" i="3" s="1"/>
  <c r="X840" i="3"/>
  <c r="Y840" i="3" s="1"/>
  <c r="S840" i="3"/>
  <c r="T840" i="3" s="1"/>
  <c r="M840" i="3"/>
  <c r="N840" i="3" s="1"/>
  <c r="H840" i="3"/>
  <c r="I840" i="3" s="1"/>
  <c r="X839" i="3"/>
  <c r="Y839" i="3" s="1"/>
  <c r="S839" i="3"/>
  <c r="T839" i="3" s="1"/>
  <c r="M839" i="3"/>
  <c r="N839" i="3" s="1"/>
  <c r="H839" i="3"/>
  <c r="I839" i="3" s="1"/>
  <c r="X838" i="3"/>
  <c r="Y838" i="3" s="1"/>
  <c r="S838" i="3"/>
  <c r="T838" i="3" s="1"/>
  <c r="M838" i="3"/>
  <c r="N838" i="3" s="1"/>
  <c r="H838" i="3"/>
  <c r="I838" i="3" s="1"/>
  <c r="X837" i="3"/>
  <c r="Y837" i="3" s="1"/>
  <c r="S837" i="3"/>
  <c r="T837" i="3" s="1"/>
  <c r="M837" i="3"/>
  <c r="N837" i="3" s="1"/>
  <c r="H837" i="3"/>
  <c r="I837" i="3" s="1"/>
  <c r="X836" i="3"/>
  <c r="Y836" i="3" s="1"/>
  <c r="S836" i="3"/>
  <c r="T836" i="3" s="1"/>
  <c r="M836" i="3"/>
  <c r="N836" i="3" s="1"/>
  <c r="H836" i="3"/>
  <c r="I836" i="3" s="1"/>
  <c r="X835" i="3"/>
  <c r="Y835" i="3" s="1"/>
  <c r="S835" i="3"/>
  <c r="T835" i="3" s="1"/>
  <c r="M835" i="3"/>
  <c r="N835" i="3" s="1"/>
  <c r="H835" i="3"/>
  <c r="I835" i="3" s="1"/>
  <c r="X834" i="3"/>
  <c r="Y834" i="3" s="1"/>
  <c r="S834" i="3"/>
  <c r="T834" i="3" s="1"/>
  <c r="M834" i="3"/>
  <c r="N834" i="3" s="1"/>
  <c r="H834" i="3"/>
  <c r="I834" i="3" s="1"/>
  <c r="X833" i="3"/>
  <c r="Y833" i="3" s="1"/>
  <c r="S833" i="3"/>
  <c r="T833" i="3" s="1"/>
  <c r="M833" i="3"/>
  <c r="N833" i="3" s="1"/>
  <c r="H833" i="3"/>
  <c r="I833" i="3" s="1"/>
  <c r="X832" i="3"/>
  <c r="Y832" i="3" s="1"/>
  <c r="S832" i="3"/>
  <c r="T832" i="3" s="1"/>
  <c r="M832" i="3"/>
  <c r="N832" i="3" s="1"/>
  <c r="H832" i="3"/>
  <c r="I832" i="3" s="1"/>
  <c r="X831" i="3"/>
  <c r="Y831" i="3" s="1"/>
  <c r="S831" i="3"/>
  <c r="T831" i="3" s="1"/>
  <c r="M831" i="3"/>
  <c r="N831" i="3" s="1"/>
  <c r="H831" i="3"/>
  <c r="I831" i="3" s="1"/>
  <c r="X830" i="3"/>
  <c r="Y830" i="3" s="1"/>
  <c r="S830" i="3"/>
  <c r="T830" i="3" s="1"/>
  <c r="M830" i="3"/>
  <c r="N830" i="3" s="1"/>
  <c r="H830" i="3"/>
  <c r="I830" i="3" s="1"/>
  <c r="X829" i="3"/>
  <c r="Y829" i="3" s="1"/>
  <c r="S829" i="3"/>
  <c r="T829" i="3" s="1"/>
  <c r="M829" i="3"/>
  <c r="N829" i="3" s="1"/>
  <c r="H829" i="3"/>
  <c r="I829" i="3" s="1"/>
  <c r="X828" i="3"/>
  <c r="Y828" i="3" s="1"/>
  <c r="S828" i="3"/>
  <c r="T828" i="3" s="1"/>
  <c r="M828" i="3"/>
  <c r="N828" i="3" s="1"/>
  <c r="H828" i="3"/>
  <c r="I828" i="3" s="1"/>
  <c r="X827" i="3"/>
  <c r="Y827" i="3" s="1"/>
  <c r="S827" i="3"/>
  <c r="T827" i="3" s="1"/>
  <c r="M827" i="3"/>
  <c r="N827" i="3" s="1"/>
  <c r="H827" i="3"/>
  <c r="I827" i="3" s="1"/>
  <c r="X826" i="3"/>
  <c r="Y826" i="3" s="1"/>
  <c r="S826" i="3"/>
  <c r="T826" i="3" s="1"/>
  <c r="M826" i="3"/>
  <c r="N826" i="3" s="1"/>
  <c r="H826" i="3"/>
  <c r="I826" i="3" s="1"/>
  <c r="X825" i="3"/>
  <c r="Y825" i="3" s="1"/>
  <c r="S825" i="3"/>
  <c r="T825" i="3" s="1"/>
  <c r="M825" i="3"/>
  <c r="N825" i="3" s="1"/>
  <c r="H825" i="3"/>
  <c r="I825" i="3" s="1"/>
  <c r="X824" i="3"/>
  <c r="Y824" i="3" s="1"/>
  <c r="S824" i="3"/>
  <c r="T824" i="3" s="1"/>
  <c r="M824" i="3"/>
  <c r="N824" i="3" s="1"/>
  <c r="H824" i="3"/>
  <c r="I824" i="3" s="1"/>
  <c r="X823" i="3"/>
  <c r="Y823" i="3" s="1"/>
  <c r="S823" i="3"/>
  <c r="T823" i="3" s="1"/>
  <c r="M823" i="3"/>
  <c r="N823" i="3" s="1"/>
  <c r="H823" i="3"/>
  <c r="I823" i="3" s="1"/>
  <c r="X822" i="3"/>
  <c r="Y822" i="3" s="1"/>
  <c r="S822" i="3"/>
  <c r="T822" i="3" s="1"/>
  <c r="M822" i="3"/>
  <c r="N822" i="3" s="1"/>
  <c r="H822" i="3"/>
  <c r="I822" i="3" s="1"/>
  <c r="X821" i="3"/>
  <c r="Y821" i="3" s="1"/>
  <c r="S821" i="3"/>
  <c r="T821" i="3" s="1"/>
  <c r="M821" i="3"/>
  <c r="N821" i="3" s="1"/>
  <c r="H821" i="3"/>
  <c r="I821" i="3" s="1"/>
  <c r="X820" i="3"/>
  <c r="Y820" i="3" s="1"/>
  <c r="S820" i="3"/>
  <c r="T820" i="3" s="1"/>
  <c r="M820" i="3"/>
  <c r="N820" i="3" s="1"/>
  <c r="H820" i="3"/>
  <c r="I820" i="3" s="1"/>
  <c r="X819" i="3"/>
  <c r="Y819" i="3" s="1"/>
  <c r="S819" i="3"/>
  <c r="T819" i="3" s="1"/>
  <c r="M819" i="3"/>
  <c r="N819" i="3" s="1"/>
  <c r="H819" i="3"/>
  <c r="I819" i="3" s="1"/>
  <c r="X818" i="3"/>
  <c r="Y818" i="3" s="1"/>
  <c r="S818" i="3"/>
  <c r="T818" i="3" s="1"/>
  <c r="M818" i="3"/>
  <c r="N818" i="3" s="1"/>
  <c r="H818" i="3"/>
  <c r="I818" i="3" s="1"/>
  <c r="X817" i="3"/>
  <c r="Y817" i="3" s="1"/>
  <c r="S817" i="3"/>
  <c r="T817" i="3" s="1"/>
  <c r="M817" i="3"/>
  <c r="N817" i="3" s="1"/>
  <c r="H817" i="3"/>
  <c r="I817" i="3" s="1"/>
  <c r="X816" i="3"/>
  <c r="Y816" i="3" s="1"/>
  <c r="S816" i="3"/>
  <c r="T816" i="3" s="1"/>
  <c r="M816" i="3"/>
  <c r="N816" i="3" s="1"/>
  <c r="H816" i="3"/>
  <c r="I816" i="3" s="1"/>
  <c r="X815" i="3"/>
  <c r="Y815" i="3" s="1"/>
  <c r="S815" i="3"/>
  <c r="T815" i="3" s="1"/>
  <c r="M815" i="3"/>
  <c r="N815" i="3" s="1"/>
  <c r="H815" i="3"/>
  <c r="I815" i="3" s="1"/>
  <c r="X814" i="3"/>
  <c r="Y814" i="3" s="1"/>
  <c r="S814" i="3"/>
  <c r="T814" i="3" s="1"/>
  <c r="M814" i="3"/>
  <c r="N814" i="3" s="1"/>
  <c r="H814" i="3"/>
  <c r="I814" i="3" s="1"/>
  <c r="X813" i="3"/>
  <c r="Y813" i="3" s="1"/>
  <c r="S813" i="3"/>
  <c r="T813" i="3" s="1"/>
  <c r="M813" i="3"/>
  <c r="N813" i="3" s="1"/>
  <c r="H813" i="3"/>
  <c r="I813" i="3" s="1"/>
  <c r="X812" i="3"/>
  <c r="Y812" i="3" s="1"/>
  <c r="S812" i="3"/>
  <c r="T812" i="3" s="1"/>
  <c r="M812" i="3"/>
  <c r="N812" i="3" s="1"/>
  <c r="H812" i="3"/>
  <c r="I812" i="3" s="1"/>
  <c r="X811" i="3"/>
  <c r="Y811" i="3" s="1"/>
  <c r="S811" i="3"/>
  <c r="T811" i="3" s="1"/>
  <c r="M811" i="3"/>
  <c r="N811" i="3" s="1"/>
  <c r="H811" i="3"/>
  <c r="I811" i="3" s="1"/>
  <c r="X810" i="3"/>
  <c r="Y810" i="3" s="1"/>
  <c r="S810" i="3"/>
  <c r="T810" i="3" s="1"/>
  <c r="M810" i="3"/>
  <c r="N810" i="3" s="1"/>
  <c r="H810" i="3"/>
  <c r="I810" i="3" s="1"/>
  <c r="X809" i="3"/>
  <c r="Y809" i="3" s="1"/>
  <c r="S809" i="3"/>
  <c r="T809" i="3" s="1"/>
  <c r="M809" i="3"/>
  <c r="N809" i="3" s="1"/>
  <c r="H809" i="3"/>
  <c r="I809" i="3" s="1"/>
  <c r="X808" i="3"/>
  <c r="Y808" i="3" s="1"/>
  <c r="S808" i="3"/>
  <c r="T808" i="3" s="1"/>
  <c r="M808" i="3"/>
  <c r="N808" i="3" s="1"/>
  <c r="H808" i="3"/>
  <c r="I808" i="3" s="1"/>
  <c r="X807" i="3"/>
  <c r="Y807" i="3" s="1"/>
  <c r="S807" i="3"/>
  <c r="T807" i="3" s="1"/>
  <c r="M807" i="3"/>
  <c r="N807" i="3" s="1"/>
  <c r="H807" i="3"/>
  <c r="I807" i="3" s="1"/>
  <c r="X806" i="3"/>
  <c r="Y806" i="3" s="1"/>
  <c r="S806" i="3"/>
  <c r="T806" i="3" s="1"/>
  <c r="M806" i="3"/>
  <c r="N806" i="3" s="1"/>
  <c r="H806" i="3"/>
  <c r="I806" i="3" s="1"/>
  <c r="X805" i="3"/>
  <c r="Y805" i="3" s="1"/>
  <c r="S805" i="3"/>
  <c r="T805" i="3" s="1"/>
  <c r="M805" i="3"/>
  <c r="N805" i="3" s="1"/>
  <c r="H805" i="3"/>
  <c r="I805" i="3" s="1"/>
  <c r="X804" i="3"/>
  <c r="Y804" i="3" s="1"/>
  <c r="S804" i="3"/>
  <c r="T804" i="3" s="1"/>
  <c r="M804" i="3"/>
  <c r="N804" i="3" s="1"/>
  <c r="H804" i="3"/>
  <c r="I804" i="3" s="1"/>
  <c r="X803" i="3"/>
  <c r="Y803" i="3" s="1"/>
  <c r="S803" i="3"/>
  <c r="T803" i="3" s="1"/>
  <c r="M803" i="3"/>
  <c r="N803" i="3" s="1"/>
  <c r="H803" i="3"/>
  <c r="I803" i="3" s="1"/>
  <c r="X802" i="3"/>
  <c r="Y802" i="3" s="1"/>
  <c r="S802" i="3"/>
  <c r="T802" i="3" s="1"/>
  <c r="M802" i="3"/>
  <c r="N802" i="3" s="1"/>
  <c r="H802" i="3"/>
  <c r="I802" i="3" s="1"/>
  <c r="X801" i="3"/>
  <c r="Y801" i="3" s="1"/>
  <c r="S801" i="3"/>
  <c r="T801" i="3" s="1"/>
  <c r="M801" i="3"/>
  <c r="N801" i="3" s="1"/>
  <c r="H801" i="3"/>
  <c r="I801" i="3" s="1"/>
  <c r="X800" i="3"/>
  <c r="Y800" i="3" s="1"/>
  <c r="S800" i="3"/>
  <c r="T800" i="3" s="1"/>
  <c r="M800" i="3"/>
  <c r="N800" i="3" s="1"/>
  <c r="H800" i="3"/>
  <c r="I800" i="3" s="1"/>
  <c r="X799" i="3"/>
  <c r="Y799" i="3" s="1"/>
  <c r="S799" i="3"/>
  <c r="T799" i="3" s="1"/>
  <c r="M799" i="3"/>
  <c r="N799" i="3" s="1"/>
  <c r="H799" i="3"/>
  <c r="I799" i="3" s="1"/>
  <c r="X798" i="3"/>
  <c r="Y798" i="3" s="1"/>
  <c r="S798" i="3"/>
  <c r="T798" i="3" s="1"/>
  <c r="M798" i="3"/>
  <c r="N798" i="3" s="1"/>
  <c r="H798" i="3"/>
  <c r="I798" i="3" s="1"/>
  <c r="X797" i="3"/>
  <c r="Y797" i="3" s="1"/>
  <c r="S797" i="3"/>
  <c r="T797" i="3" s="1"/>
  <c r="M797" i="3"/>
  <c r="N797" i="3" s="1"/>
  <c r="H797" i="3"/>
  <c r="I797" i="3" s="1"/>
  <c r="X796" i="3"/>
  <c r="Y796" i="3" s="1"/>
  <c r="S796" i="3"/>
  <c r="T796" i="3" s="1"/>
  <c r="M796" i="3"/>
  <c r="N796" i="3" s="1"/>
  <c r="H796" i="3"/>
  <c r="I796" i="3" s="1"/>
  <c r="X795" i="3"/>
  <c r="Y795" i="3" s="1"/>
  <c r="S795" i="3"/>
  <c r="T795" i="3" s="1"/>
  <c r="M795" i="3"/>
  <c r="N795" i="3" s="1"/>
  <c r="H795" i="3"/>
  <c r="I795" i="3" s="1"/>
  <c r="X794" i="3"/>
  <c r="Y794" i="3" s="1"/>
  <c r="S794" i="3"/>
  <c r="T794" i="3" s="1"/>
  <c r="M794" i="3"/>
  <c r="N794" i="3" s="1"/>
  <c r="H794" i="3"/>
  <c r="I794" i="3" s="1"/>
  <c r="X793" i="3"/>
  <c r="Y793" i="3" s="1"/>
  <c r="S793" i="3"/>
  <c r="T793" i="3" s="1"/>
  <c r="M793" i="3"/>
  <c r="N793" i="3" s="1"/>
  <c r="H793" i="3"/>
  <c r="I793" i="3" s="1"/>
  <c r="X792" i="3"/>
  <c r="Y792" i="3" s="1"/>
  <c r="S792" i="3"/>
  <c r="T792" i="3" s="1"/>
  <c r="M792" i="3"/>
  <c r="N792" i="3" s="1"/>
  <c r="H792" i="3"/>
  <c r="I792" i="3" s="1"/>
  <c r="X791" i="3"/>
  <c r="Y791" i="3" s="1"/>
  <c r="S791" i="3"/>
  <c r="T791" i="3" s="1"/>
  <c r="M791" i="3"/>
  <c r="N791" i="3" s="1"/>
  <c r="H791" i="3"/>
  <c r="I791" i="3" s="1"/>
  <c r="X790" i="3"/>
  <c r="Y790" i="3" s="1"/>
  <c r="S790" i="3"/>
  <c r="T790" i="3" s="1"/>
  <c r="M790" i="3"/>
  <c r="N790" i="3" s="1"/>
  <c r="H790" i="3"/>
  <c r="I790" i="3" s="1"/>
  <c r="X789" i="3"/>
  <c r="Y789" i="3" s="1"/>
  <c r="S789" i="3"/>
  <c r="T789" i="3" s="1"/>
  <c r="M789" i="3"/>
  <c r="N789" i="3" s="1"/>
  <c r="H789" i="3"/>
  <c r="I789" i="3" s="1"/>
  <c r="X788" i="3"/>
  <c r="Y788" i="3" s="1"/>
  <c r="S788" i="3"/>
  <c r="T788" i="3" s="1"/>
  <c r="M788" i="3"/>
  <c r="N788" i="3" s="1"/>
  <c r="H788" i="3"/>
  <c r="I788" i="3" s="1"/>
  <c r="X787" i="3"/>
  <c r="Y787" i="3" s="1"/>
  <c r="S787" i="3"/>
  <c r="T787" i="3" s="1"/>
  <c r="M787" i="3"/>
  <c r="N787" i="3" s="1"/>
  <c r="H787" i="3"/>
  <c r="I787" i="3" s="1"/>
  <c r="X786" i="3"/>
  <c r="Y786" i="3" s="1"/>
  <c r="S786" i="3"/>
  <c r="T786" i="3" s="1"/>
  <c r="M786" i="3"/>
  <c r="N786" i="3" s="1"/>
  <c r="H786" i="3"/>
  <c r="I786" i="3" s="1"/>
  <c r="X785" i="3"/>
  <c r="Y785" i="3" s="1"/>
  <c r="S785" i="3"/>
  <c r="T785" i="3" s="1"/>
  <c r="M785" i="3"/>
  <c r="N785" i="3" s="1"/>
  <c r="H785" i="3"/>
  <c r="I785" i="3" s="1"/>
  <c r="X784" i="3"/>
  <c r="Y784" i="3" s="1"/>
  <c r="S784" i="3"/>
  <c r="T784" i="3" s="1"/>
  <c r="M784" i="3"/>
  <c r="N784" i="3" s="1"/>
  <c r="H784" i="3"/>
  <c r="I784" i="3" s="1"/>
  <c r="X783" i="3"/>
  <c r="Y783" i="3" s="1"/>
  <c r="S783" i="3"/>
  <c r="T783" i="3" s="1"/>
  <c r="M783" i="3"/>
  <c r="N783" i="3" s="1"/>
  <c r="H783" i="3"/>
  <c r="I783" i="3" s="1"/>
  <c r="X782" i="3"/>
  <c r="Y782" i="3" s="1"/>
  <c r="S782" i="3"/>
  <c r="T782" i="3" s="1"/>
  <c r="M782" i="3"/>
  <c r="N782" i="3" s="1"/>
  <c r="H782" i="3"/>
  <c r="I782" i="3" s="1"/>
  <c r="X781" i="3"/>
  <c r="Y781" i="3" s="1"/>
  <c r="S781" i="3"/>
  <c r="T781" i="3" s="1"/>
  <c r="M781" i="3"/>
  <c r="N781" i="3" s="1"/>
  <c r="H781" i="3"/>
  <c r="I781" i="3" s="1"/>
  <c r="X780" i="3"/>
  <c r="Y780" i="3" s="1"/>
  <c r="S780" i="3"/>
  <c r="T780" i="3" s="1"/>
  <c r="M780" i="3"/>
  <c r="N780" i="3" s="1"/>
  <c r="H780" i="3"/>
  <c r="I780" i="3" s="1"/>
  <c r="X779" i="3"/>
  <c r="Y779" i="3" s="1"/>
  <c r="S779" i="3"/>
  <c r="T779" i="3" s="1"/>
  <c r="M779" i="3"/>
  <c r="N779" i="3" s="1"/>
  <c r="H779" i="3"/>
  <c r="I779" i="3" s="1"/>
  <c r="X778" i="3"/>
  <c r="Y778" i="3" s="1"/>
  <c r="S778" i="3"/>
  <c r="T778" i="3" s="1"/>
  <c r="M778" i="3"/>
  <c r="N778" i="3" s="1"/>
  <c r="H778" i="3"/>
  <c r="I778" i="3" s="1"/>
  <c r="X777" i="3"/>
  <c r="Y777" i="3" s="1"/>
  <c r="S777" i="3"/>
  <c r="T777" i="3" s="1"/>
  <c r="M777" i="3"/>
  <c r="N777" i="3" s="1"/>
  <c r="H777" i="3"/>
  <c r="I777" i="3" s="1"/>
  <c r="X776" i="3"/>
  <c r="Y776" i="3" s="1"/>
  <c r="S776" i="3"/>
  <c r="T776" i="3" s="1"/>
  <c r="M776" i="3"/>
  <c r="N776" i="3" s="1"/>
  <c r="H776" i="3"/>
  <c r="I776" i="3" s="1"/>
  <c r="X775" i="3"/>
  <c r="Y775" i="3" s="1"/>
  <c r="S775" i="3"/>
  <c r="T775" i="3" s="1"/>
  <c r="M775" i="3"/>
  <c r="N775" i="3" s="1"/>
  <c r="H775" i="3"/>
  <c r="I775" i="3" s="1"/>
  <c r="X774" i="3"/>
  <c r="Y774" i="3" s="1"/>
  <c r="S774" i="3"/>
  <c r="T774" i="3" s="1"/>
  <c r="M774" i="3"/>
  <c r="N774" i="3" s="1"/>
  <c r="H774" i="3"/>
  <c r="I774" i="3" s="1"/>
  <c r="X773" i="3"/>
  <c r="Y773" i="3" s="1"/>
  <c r="S773" i="3"/>
  <c r="T773" i="3" s="1"/>
  <c r="M773" i="3"/>
  <c r="N773" i="3" s="1"/>
  <c r="H773" i="3"/>
  <c r="I773" i="3" s="1"/>
  <c r="X772" i="3"/>
  <c r="Y772" i="3" s="1"/>
  <c r="S772" i="3"/>
  <c r="T772" i="3" s="1"/>
  <c r="M772" i="3"/>
  <c r="N772" i="3" s="1"/>
  <c r="H772" i="3"/>
  <c r="I772" i="3" s="1"/>
  <c r="X771" i="3"/>
  <c r="Y771" i="3" s="1"/>
  <c r="S771" i="3"/>
  <c r="T771" i="3" s="1"/>
  <c r="M771" i="3"/>
  <c r="N771" i="3" s="1"/>
  <c r="H771" i="3"/>
  <c r="I771" i="3" s="1"/>
  <c r="X770" i="3"/>
  <c r="Y770" i="3" s="1"/>
  <c r="S770" i="3"/>
  <c r="T770" i="3" s="1"/>
  <c r="M770" i="3"/>
  <c r="N770" i="3" s="1"/>
  <c r="H770" i="3"/>
  <c r="I770" i="3" s="1"/>
  <c r="X769" i="3"/>
  <c r="Y769" i="3" s="1"/>
  <c r="S769" i="3"/>
  <c r="T769" i="3" s="1"/>
  <c r="M769" i="3"/>
  <c r="N769" i="3" s="1"/>
  <c r="H769" i="3"/>
  <c r="I769" i="3" s="1"/>
  <c r="X768" i="3"/>
  <c r="Y768" i="3" s="1"/>
  <c r="S768" i="3"/>
  <c r="T768" i="3" s="1"/>
  <c r="M768" i="3"/>
  <c r="N768" i="3" s="1"/>
  <c r="H768" i="3"/>
  <c r="I768" i="3" s="1"/>
  <c r="X767" i="3"/>
  <c r="Y767" i="3" s="1"/>
  <c r="S767" i="3"/>
  <c r="T767" i="3" s="1"/>
  <c r="M767" i="3"/>
  <c r="N767" i="3" s="1"/>
  <c r="H767" i="3"/>
  <c r="I767" i="3" s="1"/>
  <c r="X766" i="3"/>
  <c r="Y766" i="3" s="1"/>
  <c r="S766" i="3"/>
  <c r="T766" i="3" s="1"/>
  <c r="M766" i="3"/>
  <c r="N766" i="3" s="1"/>
  <c r="H766" i="3"/>
  <c r="I766" i="3" s="1"/>
  <c r="X765" i="3"/>
  <c r="Y765" i="3" s="1"/>
  <c r="S765" i="3"/>
  <c r="T765" i="3" s="1"/>
  <c r="M765" i="3"/>
  <c r="N765" i="3" s="1"/>
  <c r="H765" i="3"/>
  <c r="I765" i="3" s="1"/>
  <c r="X764" i="3"/>
  <c r="Y764" i="3" s="1"/>
  <c r="S764" i="3"/>
  <c r="T764" i="3" s="1"/>
  <c r="M764" i="3"/>
  <c r="N764" i="3" s="1"/>
  <c r="H764" i="3"/>
  <c r="I764" i="3" s="1"/>
  <c r="X763" i="3"/>
  <c r="Y763" i="3" s="1"/>
  <c r="S763" i="3"/>
  <c r="T763" i="3" s="1"/>
  <c r="M763" i="3"/>
  <c r="N763" i="3" s="1"/>
  <c r="H763" i="3"/>
  <c r="I763" i="3" s="1"/>
  <c r="X762" i="3"/>
  <c r="Y762" i="3" s="1"/>
  <c r="S762" i="3"/>
  <c r="T762" i="3" s="1"/>
  <c r="M762" i="3"/>
  <c r="N762" i="3" s="1"/>
  <c r="H762" i="3"/>
  <c r="I762" i="3" s="1"/>
  <c r="X761" i="3"/>
  <c r="Y761" i="3" s="1"/>
  <c r="S761" i="3"/>
  <c r="T761" i="3" s="1"/>
  <c r="M761" i="3"/>
  <c r="N761" i="3" s="1"/>
  <c r="H761" i="3"/>
  <c r="I761" i="3" s="1"/>
  <c r="X760" i="3"/>
  <c r="Y760" i="3" s="1"/>
  <c r="S760" i="3"/>
  <c r="T760" i="3" s="1"/>
  <c r="M760" i="3"/>
  <c r="N760" i="3" s="1"/>
  <c r="H760" i="3"/>
  <c r="I760" i="3" s="1"/>
  <c r="X759" i="3"/>
  <c r="Y759" i="3" s="1"/>
  <c r="S759" i="3"/>
  <c r="T759" i="3" s="1"/>
  <c r="M759" i="3"/>
  <c r="N759" i="3" s="1"/>
  <c r="H759" i="3"/>
  <c r="I759" i="3" s="1"/>
  <c r="X758" i="3"/>
  <c r="Y758" i="3" s="1"/>
  <c r="S758" i="3"/>
  <c r="T758" i="3" s="1"/>
  <c r="M758" i="3"/>
  <c r="N758" i="3" s="1"/>
  <c r="H758" i="3"/>
  <c r="I758" i="3" s="1"/>
  <c r="X757" i="3"/>
  <c r="Y757" i="3" s="1"/>
  <c r="S757" i="3"/>
  <c r="T757" i="3" s="1"/>
  <c r="M757" i="3"/>
  <c r="N757" i="3" s="1"/>
  <c r="H757" i="3"/>
  <c r="I757" i="3" s="1"/>
  <c r="X756" i="3"/>
  <c r="Y756" i="3" s="1"/>
  <c r="S756" i="3"/>
  <c r="T756" i="3" s="1"/>
  <c r="M756" i="3"/>
  <c r="N756" i="3" s="1"/>
  <c r="H756" i="3"/>
  <c r="I756" i="3" s="1"/>
  <c r="X755" i="3"/>
  <c r="Y755" i="3" s="1"/>
  <c r="S755" i="3"/>
  <c r="T755" i="3" s="1"/>
  <c r="M755" i="3"/>
  <c r="N755" i="3" s="1"/>
  <c r="H755" i="3"/>
  <c r="I755" i="3" s="1"/>
  <c r="X754" i="3"/>
  <c r="Y754" i="3" s="1"/>
  <c r="S754" i="3"/>
  <c r="T754" i="3" s="1"/>
  <c r="M754" i="3"/>
  <c r="N754" i="3" s="1"/>
  <c r="H754" i="3"/>
  <c r="I754" i="3" s="1"/>
  <c r="X753" i="3"/>
  <c r="Y753" i="3" s="1"/>
  <c r="S753" i="3"/>
  <c r="T753" i="3" s="1"/>
  <c r="M753" i="3"/>
  <c r="N753" i="3" s="1"/>
  <c r="H753" i="3"/>
  <c r="I753" i="3" s="1"/>
  <c r="X752" i="3"/>
  <c r="Y752" i="3" s="1"/>
  <c r="S752" i="3"/>
  <c r="T752" i="3" s="1"/>
  <c r="M752" i="3"/>
  <c r="N752" i="3" s="1"/>
  <c r="H752" i="3"/>
  <c r="I752" i="3" s="1"/>
  <c r="X751" i="3"/>
  <c r="Y751" i="3" s="1"/>
  <c r="S751" i="3"/>
  <c r="T751" i="3" s="1"/>
  <c r="M751" i="3"/>
  <c r="N751" i="3" s="1"/>
  <c r="H751" i="3"/>
  <c r="I751" i="3" s="1"/>
  <c r="X750" i="3"/>
  <c r="Y750" i="3" s="1"/>
  <c r="S750" i="3"/>
  <c r="T750" i="3" s="1"/>
  <c r="M750" i="3"/>
  <c r="N750" i="3" s="1"/>
  <c r="H750" i="3"/>
  <c r="I750" i="3" s="1"/>
  <c r="X749" i="3"/>
  <c r="Y749" i="3" s="1"/>
  <c r="S749" i="3"/>
  <c r="T749" i="3" s="1"/>
  <c r="M749" i="3"/>
  <c r="N749" i="3" s="1"/>
  <c r="H749" i="3"/>
  <c r="I749" i="3" s="1"/>
  <c r="X748" i="3"/>
  <c r="Y748" i="3" s="1"/>
  <c r="S748" i="3"/>
  <c r="T748" i="3" s="1"/>
  <c r="M748" i="3"/>
  <c r="N748" i="3" s="1"/>
  <c r="H748" i="3"/>
  <c r="I748" i="3" s="1"/>
  <c r="X747" i="3"/>
  <c r="Y747" i="3" s="1"/>
  <c r="S747" i="3"/>
  <c r="T747" i="3" s="1"/>
  <c r="M747" i="3"/>
  <c r="N747" i="3" s="1"/>
  <c r="H747" i="3"/>
  <c r="I747" i="3" s="1"/>
  <c r="X746" i="3"/>
  <c r="Y746" i="3" s="1"/>
  <c r="S746" i="3"/>
  <c r="T746" i="3" s="1"/>
  <c r="M746" i="3"/>
  <c r="N746" i="3" s="1"/>
  <c r="H746" i="3"/>
  <c r="I746" i="3" s="1"/>
  <c r="X745" i="3"/>
  <c r="Y745" i="3" s="1"/>
  <c r="S745" i="3"/>
  <c r="T745" i="3" s="1"/>
  <c r="M745" i="3"/>
  <c r="N745" i="3" s="1"/>
  <c r="H745" i="3"/>
  <c r="I745" i="3" s="1"/>
  <c r="X744" i="3"/>
  <c r="Y744" i="3" s="1"/>
  <c r="S744" i="3"/>
  <c r="T744" i="3" s="1"/>
  <c r="M744" i="3"/>
  <c r="N744" i="3" s="1"/>
  <c r="H744" i="3"/>
  <c r="I744" i="3" s="1"/>
  <c r="X743" i="3"/>
  <c r="Y743" i="3" s="1"/>
  <c r="S743" i="3"/>
  <c r="T743" i="3" s="1"/>
  <c r="M743" i="3"/>
  <c r="N743" i="3" s="1"/>
  <c r="H743" i="3"/>
  <c r="I743" i="3" s="1"/>
  <c r="X742" i="3"/>
  <c r="Y742" i="3" s="1"/>
  <c r="S742" i="3"/>
  <c r="T742" i="3" s="1"/>
  <c r="M742" i="3"/>
  <c r="N742" i="3" s="1"/>
  <c r="H742" i="3"/>
  <c r="I742" i="3" s="1"/>
  <c r="X741" i="3"/>
  <c r="Y741" i="3" s="1"/>
  <c r="S741" i="3"/>
  <c r="T741" i="3" s="1"/>
  <c r="M741" i="3"/>
  <c r="N741" i="3" s="1"/>
  <c r="H741" i="3"/>
  <c r="I741" i="3" s="1"/>
  <c r="X740" i="3"/>
  <c r="Y740" i="3" s="1"/>
  <c r="S740" i="3"/>
  <c r="T740" i="3" s="1"/>
  <c r="M740" i="3"/>
  <c r="N740" i="3" s="1"/>
  <c r="H740" i="3"/>
  <c r="I740" i="3" s="1"/>
  <c r="X739" i="3"/>
  <c r="Y739" i="3" s="1"/>
  <c r="S739" i="3"/>
  <c r="T739" i="3" s="1"/>
  <c r="M739" i="3"/>
  <c r="N739" i="3" s="1"/>
  <c r="H739" i="3"/>
  <c r="I739" i="3" s="1"/>
  <c r="X738" i="3"/>
  <c r="Y738" i="3" s="1"/>
  <c r="S738" i="3"/>
  <c r="T738" i="3" s="1"/>
  <c r="M738" i="3"/>
  <c r="N738" i="3" s="1"/>
  <c r="H738" i="3"/>
  <c r="I738" i="3" s="1"/>
  <c r="X737" i="3"/>
  <c r="Y737" i="3" s="1"/>
  <c r="S737" i="3"/>
  <c r="T737" i="3" s="1"/>
  <c r="M737" i="3"/>
  <c r="N737" i="3" s="1"/>
  <c r="H737" i="3"/>
  <c r="I737" i="3" s="1"/>
  <c r="X736" i="3"/>
  <c r="Y736" i="3" s="1"/>
  <c r="S736" i="3"/>
  <c r="T736" i="3" s="1"/>
  <c r="M736" i="3"/>
  <c r="N736" i="3" s="1"/>
  <c r="H736" i="3"/>
  <c r="I736" i="3" s="1"/>
  <c r="X735" i="3"/>
  <c r="Y735" i="3" s="1"/>
  <c r="S735" i="3"/>
  <c r="T735" i="3" s="1"/>
  <c r="M735" i="3"/>
  <c r="N735" i="3" s="1"/>
  <c r="H735" i="3"/>
  <c r="I735" i="3" s="1"/>
  <c r="X734" i="3"/>
  <c r="Y734" i="3" s="1"/>
  <c r="S734" i="3"/>
  <c r="T734" i="3" s="1"/>
  <c r="M734" i="3"/>
  <c r="N734" i="3" s="1"/>
  <c r="H734" i="3"/>
  <c r="I734" i="3" s="1"/>
  <c r="X733" i="3"/>
  <c r="Y733" i="3" s="1"/>
  <c r="S733" i="3"/>
  <c r="T733" i="3" s="1"/>
  <c r="M733" i="3"/>
  <c r="N733" i="3" s="1"/>
  <c r="H733" i="3"/>
  <c r="I733" i="3" s="1"/>
  <c r="X732" i="3"/>
  <c r="Y732" i="3" s="1"/>
  <c r="S732" i="3"/>
  <c r="T732" i="3" s="1"/>
  <c r="M732" i="3"/>
  <c r="N732" i="3" s="1"/>
  <c r="H732" i="3"/>
  <c r="I732" i="3" s="1"/>
  <c r="X731" i="3"/>
  <c r="Y731" i="3" s="1"/>
  <c r="S731" i="3"/>
  <c r="T731" i="3" s="1"/>
  <c r="M731" i="3"/>
  <c r="N731" i="3" s="1"/>
  <c r="H731" i="3"/>
  <c r="I731" i="3" s="1"/>
  <c r="X730" i="3"/>
  <c r="Y730" i="3" s="1"/>
  <c r="S730" i="3"/>
  <c r="T730" i="3" s="1"/>
  <c r="M730" i="3"/>
  <c r="N730" i="3" s="1"/>
  <c r="H730" i="3"/>
  <c r="I730" i="3" s="1"/>
  <c r="X729" i="3"/>
  <c r="Y729" i="3" s="1"/>
  <c r="S729" i="3"/>
  <c r="T729" i="3" s="1"/>
  <c r="M729" i="3"/>
  <c r="N729" i="3" s="1"/>
  <c r="H729" i="3"/>
  <c r="I729" i="3" s="1"/>
  <c r="X728" i="3"/>
  <c r="Y728" i="3" s="1"/>
  <c r="S728" i="3"/>
  <c r="T728" i="3" s="1"/>
  <c r="M728" i="3"/>
  <c r="N728" i="3" s="1"/>
  <c r="H728" i="3"/>
  <c r="I728" i="3" s="1"/>
  <c r="X727" i="3"/>
  <c r="Y727" i="3" s="1"/>
  <c r="S727" i="3"/>
  <c r="T727" i="3" s="1"/>
  <c r="M727" i="3"/>
  <c r="N727" i="3" s="1"/>
  <c r="H727" i="3"/>
  <c r="I727" i="3" s="1"/>
  <c r="X726" i="3"/>
  <c r="Y726" i="3" s="1"/>
  <c r="S726" i="3"/>
  <c r="T726" i="3" s="1"/>
  <c r="M726" i="3"/>
  <c r="N726" i="3" s="1"/>
  <c r="H726" i="3"/>
  <c r="I726" i="3" s="1"/>
  <c r="X725" i="3"/>
  <c r="Y725" i="3" s="1"/>
  <c r="S725" i="3"/>
  <c r="T725" i="3" s="1"/>
  <c r="M725" i="3"/>
  <c r="N725" i="3" s="1"/>
  <c r="H725" i="3"/>
  <c r="I725" i="3" s="1"/>
  <c r="X724" i="3"/>
  <c r="Y724" i="3" s="1"/>
  <c r="S724" i="3"/>
  <c r="T724" i="3" s="1"/>
  <c r="M724" i="3"/>
  <c r="N724" i="3" s="1"/>
  <c r="H724" i="3"/>
  <c r="I724" i="3" s="1"/>
  <c r="X723" i="3"/>
  <c r="Y723" i="3" s="1"/>
  <c r="S723" i="3"/>
  <c r="T723" i="3" s="1"/>
  <c r="M723" i="3"/>
  <c r="N723" i="3" s="1"/>
  <c r="H723" i="3"/>
  <c r="I723" i="3" s="1"/>
  <c r="X722" i="3"/>
  <c r="Y722" i="3" s="1"/>
  <c r="S722" i="3"/>
  <c r="T722" i="3" s="1"/>
  <c r="M722" i="3"/>
  <c r="N722" i="3" s="1"/>
  <c r="H722" i="3"/>
  <c r="I722" i="3" s="1"/>
  <c r="X721" i="3"/>
  <c r="Y721" i="3" s="1"/>
  <c r="S721" i="3"/>
  <c r="T721" i="3" s="1"/>
  <c r="M721" i="3"/>
  <c r="N721" i="3" s="1"/>
  <c r="H721" i="3"/>
  <c r="I721" i="3" s="1"/>
  <c r="X720" i="3"/>
  <c r="Y720" i="3" s="1"/>
  <c r="S720" i="3"/>
  <c r="T720" i="3" s="1"/>
  <c r="M720" i="3"/>
  <c r="N720" i="3" s="1"/>
  <c r="H720" i="3"/>
  <c r="I720" i="3" s="1"/>
  <c r="X719" i="3"/>
  <c r="Y719" i="3" s="1"/>
  <c r="S719" i="3"/>
  <c r="T719" i="3" s="1"/>
  <c r="M719" i="3"/>
  <c r="N719" i="3" s="1"/>
  <c r="H719" i="3"/>
  <c r="I719" i="3" s="1"/>
  <c r="X718" i="3"/>
  <c r="Y718" i="3" s="1"/>
  <c r="S718" i="3"/>
  <c r="T718" i="3" s="1"/>
  <c r="M718" i="3"/>
  <c r="N718" i="3" s="1"/>
  <c r="H718" i="3"/>
  <c r="I718" i="3" s="1"/>
  <c r="X717" i="3"/>
  <c r="Y717" i="3" s="1"/>
  <c r="S717" i="3"/>
  <c r="T717" i="3" s="1"/>
  <c r="M717" i="3"/>
  <c r="N717" i="3" s="1"/>
  <c r="H717" i="3"/>
  <c r="I717" i="3" s="1"/>
  <c r="X716" i="3"/>
  <c r="Y716" i="3" s="1"/>
  <c r="S716" i="3"/>
  <c r="T716" i="3" s="1"/>
  <c r="M716" i="3"/>
  <c r="N716" i="3" s="1"/>
  <c r="H716" i="3"/>
  <c r="I716" i="3" s="1"/>
  <c r="X715" i="3"/>
  <c r="Y715" i="3" s="1"/>
  <c r="S715" i="3"/>
  <c r="T715" i="3" s="1"/>
  <c r="M715" i="3"/>
  <c r="N715" i="3" s="1"/>
  <c r="H715" i="3"/>
  <c r="I715" i="3" s="1"/>
  <c r="X714" i="3"/>
  <c r="Y714" i="3" s="1"/>
  <c r="S714" i="3"/>
  <c r="T714" i="3" s="1"/>
  <c r="M714" i="3"/>
  <c r="N714" i="3" s="1"/>
  <c r="H714" i="3"/>
  <c r="I714" i="3" s="1"/>
  <c r="X713" i="3"/>
  <c r="Y713" i="3" s="1"/>
  <c r="S713" i="3"/>
  <c r="T713" i="3" s="1"/>
  <c r="M713" i="3"/>
  <c r="N713" i="3" s="1"/>
  <c r="H713" i="3"/>
  <c r="I713" i="3" s="1"/>
  <c r="X712" i="3"/>
  <c r="Y712" i="3" s="1"/>
  <c r="S712" i="3"/>
  <c r="T712" i="3" s="1"/>
  <c r="M712" i="3"/>
  <c r="N712" i="3" s="1"/>
  <c r="H712" i="3"/>
  <c r="I712" i="3" s="1"/>
  <c r="X711" i="3"/>
  <c r="Y711" i="3" s="1"/>
  <c r="S711" i="3"/>
  <c r="T711" i="3" s="1"/>
  <c r="M711" i="3"/>
  <c r="N711" i="3" s="1"/>
  <c r="H711" i="3"/>
  <c r="I711" i="3" s="1"/>
  <c r="X710" i="3"/>
  <c r="Y710" i="3" s="1"/>
  <c r="S710" i="3"/>
  <c r="T710" i="3" s="1"/>
  <c r="M710" i="3"/>
  <c r="N710" i="3" s="1"/>
  <c r="H710" i="3"/>
  <c r="I710" i="3" s="1"/>
  <c r="X709" i="3"/>
  <c r="Y709" i="3" s="1"/>
  <c r="S709" i="3"/>
  <c r="T709" i="3" s="1"/>
  <c r="M709" i="3"/>
  <c r="N709" i="3" s="1"/>
  <c r="H709" i="3"/>
  <c r="I709" i="3" s="1"/>
  <c r="X708" i="3"/>
  <c r="Y708" i="3" s="1"/>
  <c r="S708" i="3"/>
  <c r="T708" i="3" s="1"/>
  <c r="M708" i="3"/>
  <c r="N708" i="3" s="1"/>
  <c r="H708" i="3"/>
  <c r="I708" i="3" s="1"/>
  <c r="X707" i="3"/>
  <c r="Y707" i="3" s="1"/>
  <c r="S707" i="3"/>
  <c r="T707" i="3" s="1"/>
  <c r="M707" i="3"/>
  <c r="N707" i="3" s="1"/>
  <c r="H707" i="3"/>
  <c r="I707" i="3" s="1"/>
  <c r="X706" i="3"/>
  <c r="Y706" i="3" s="1"/>
  <c r="S706" i="3"/>
  <c r="T706" i="3" s="1"/>
  <c r="M706" i="3"/>
  <c r="N706" i="3" s="1"/>
  <c r="H706" i="3"/>
  <c r="I706" i="3" s="1"/>
  <c r="X705" i="3"/>
  <c r="Y705" i="3" s="1"/>
  <c r="S705" i="3"/>
  <c r="T705" i="3" s="1"/>
  <c r="M705" i="3"/>
  <c r="N705" i="3" s="1"/>
  <c r="H705" i="3"/>
  <c r="I705" i="3" s="1"/>
  <c r="X704" i="3"/>
  <c r="Y704" i="3" s="1"/>
  <c r="S704" i="3"/>
  <c r="T704" i="3" s="1"/>
  <c r="M704" i="3"/>
  <c r="N704" i="3" s="1"/>
  <c r="H704" i="3"/>
  <c r="I704" i="3" s="1"/>
  <c r="X703" i="3"/>
  <c r="Y703" i="3" s="1"/>
  <c r="S703" i="3"/>
  <c r="T703" i="3" s="1"/>
  <c r="M703" i="3"/>
  <c r="N703" i="3" s="1"/>
  <c r="H703" i="3"/>
  <c r="I703" i="3" s="1"/>
  <c r="X702" i="3"/>
  <c r="Y702" i="3" s="1"/>
  <c r="S702" i="3"/>
  <c r="T702" i="3" s="1"/>
  <c r="M702" i="3"/>
  <c r="N702" i="3" s="1"/>
  <c r="H702" i="3"/>
  <c r="I702" i="3" s="1"/>
  <c r="X701" i="3"/>
  <c r="Y701" i="3" s="1"/>
  <c r="S701" i="3"/>
  <c r="T701" i="3" s="1"/>
  <c r="M701" i="3"/>
  <c r="N701" i="3" s="1"/>
  <c r="H701" i="3"/>
  <c r="I701" i="3" s="1"/>
  <c r="X700" i="3"/>
  <c r="Y700" i="3" s="1"/>
  <c r="S700" i="3"/>
  <c r="T700" i="3" s="1"/>
  <c r="M700" i="3"/>
  <c r="N700" i="3" s="1"/>
  <c r="H700" i="3"/>
  <c r="I700" i="3" s="1"/>
  <c r="X699" i="3"/>
  <c r="Y699" i="3" s="1"/>
  <c r="S699" i="3"/>
  <c r="T699" i="3" s="1"/>
  <c r="M699" i="3"/>
  <c r="N699" i="3" s="1"/>
  <c r="H699" i="3"/>
  <c r="I699" i="3" s="1"/>
  <c r="X698" i="3"/>
  <c r="Y698" i="3" s="1"/>
  <c r="S698" i="3"/>
  <c r="T698" i="3" s="1"/>
  <c r="M698" i="3"/>
  <c r="N698" i="3" s="1"/>
  <c r="H698" i="3"/>
  <c r="I698" i="3" s="1"/>
  <c r="X697" i="3"/>
  <c r="Y697" i="3" s="1"/>
  <c r="S697" i="3"/>
  <c r="T697" i="3" s="1"/>
  <c r="M697" i="3"/>
  <c r="N697" i="3" s="1"/>
  <c r="H697" i="3"/>
  <c r="I697" i="3" s="1"/>
  <c r="X696" i="3"/>
  <c r="Y696" i="3" s="1"/>
  <c r="S696" i="3"/>
  <c r="T696" i="3" s="1"/>
  <c r="M696" i="3"/>
  <c r="N696" i="3" s="1"/>
  <c r="H696" i="3"/>
  <c r="I696" i="3" s="1"/>
  <c r="X695" i="3"/>
  <c r="Y695" i="3" s="1"/>
  <c r="S695" i="3"/>
  <c r="T695" i="3" s="1"/>
  <c r="M695" i="3"/>
  <c r="N695" i="3" s="1"/>
  <c r="H695" i="3"/>
  <c r="I695" i="3" s="1"/>
  <c r="X694" i="3"/>
  <c r="Y694" i="3" s="1"/>
  <c r="S694" i="3"/>
  <c r="T694" i="3" s="1"/>
  <c r="M694" i="3"/>
  <c r="N694" i="3" s="1"/>
  <c r="H694" i="3"/>
  <c r="I694" i="3" s="1"/>
  <c r="X693" i="3"/>
  <c r="Y693" i="3" s="1"/>
  <c r="S693" i="3"/>
  <c r="T693" i="3" s="1"/>
  <c r="M693" i="3"/>
  <c r="N693" i="3" s="1"/>
  <c r="H693" i="3"/>
  <c r="I693" i="3" s="1"/>
  <c r="X692" i="3"/>
  <c r="Y692" i="3" s="1"/>
  <c r="S692" i="3"/>
  <c r="T692" i="3" s="1"/>
  <c r="M692" i="3"/>
  <c r="N692" i="3" s="1"/>
  <c r="H692" i="3"/>
  <c r="I692" i="3" s="1"/>
  <c r="X691" i="3"/>
  <c r="Y691" i="3" s="1"/>
  <c r="S691" i="3"/>
  <c r="T691" i="3" s="1"/>
  <c r="M691" i="3"/>
  <c r="N691" i="3" s="1"/>
  <c r="H691" i="3"/>
  <c r="I691" i="3" s="1"/>
  <c r="X690" i="3"/>
  <c r="Y690" i="3" s="1"/>
  <c r="S690" i="3"/>
  <c r="T690" i="3" s="1"/>
  <c r="M690" i="3"/>
  <c r="N690" i="3" s="1"/>
  <c r="H690" i="3"/>
  <c r="I690" i="3" s="1"/>
  <c r="X689" i="3"/>
  <c r="Y689" i="3" s="1"/>
  <c r="S689" i="3"/>
  <c r="T689" i="3" s="1"/>
  <c r="M689" i="3"/>
  <c r="N689" i="3" s="1"/>
  <c r="H689" i="3"/>
  <c r="I689" i="3" s="1"/>
  <c r="X688" i="3"/>
  <c r="Y688" i="3" s="1"/>
  <c r="S688" i="3"/>
  <c r="T688" i="3" s="1"/>
  <c r="M688" i="3"/>
  <c r="N688" i="3" s="1"/>
  <c r="H688" i="3"/>
  <c r="I688" i="3" s="1"/>
  <c r="X687" i="3"/>
  <c r="Y687" i="3" s="1"/>
  <c r="S687" i="3"/>
  <c r="T687" i="3" s="1"/>
  <c r="M687" i="3"/>
  <c r="N687" i="3" s="1"/>
  <c r="H687" i="3"/>
  <c r="I687" i="3" s="1"/>
  <c r="X686" i="3"/>
  <c r="Y686" i="3" s="1"/>
  <c r="S686" i="3"/>
  <c r="T686" i="3" s="1"/>
  <c r="M686" i="3"/>
  <c r="N686" i="3" s="1"/>
  <c r="H686" i="3"/>
  <c r="I686" i="3" s="1"/>
  <c r="X685" i="3"/>
  <c r="Y685" i="3" s="1"/>
  <c r="S685" i="3"/>
  <c r="T685" i="3" s="1"/>
  <c r="M685" i="3"/>
  <c r="N685" i="3" s="1"/>
  <c r="H685" i="3"/>
  <c r="I685" i="3" s="1"/>
  <c r="X684" i="3"/>
  <c r="Y684" i="3" s="1"/>
  <c r="S684" i="3"/>
  <c r="T684" i="3" s="1"/>
  <c r="M684" i="3"/>
  <c r="N684" i="3" s="1"/>
  <c r="H684" i="3"/>
  <c r="I684" i="3" s="1"/>
  <c r="X683" i="3"/>
  <c r="Y683" i="3" s="1"/>
  <c r="S683" i="3"/>
  <c r="T683" i="3" s="1"/>
  <c r="M683" i="3"/>
  <c r="N683" i="3" s="1"/>
  <c r="H683" i="3"/>
  <c r="I683" i="3" s="1"/>
  <c r="X682" i="3"/>
  <c r="Y682" i="3" s="1"/>
  <c r="S682" i="3"/>
  <c r="T682" i="3" s="1"/>
  <c r="M682" i="3"/>
  <c r="N682" i="3" s="1"/>
  <c r="H682" i="3"/>
  <c r="I682" i="3" s="1"/>
  <c r="X681" i="3"/>
  <c r="Y681" i="3" s="1"/>
  <c r="S681" i="3"/>
  <c r="T681" i="3" s="1"/>
  <c r="M681" i="3"/>
  <c r="N681" i="3" s="1"/>
  <c r="H681" i="3"/>
  <c r="I681" i="3" s="1"/>
  <c r="X680" i="3"/>
  <c r="Y680" i="3" s="1"/>
  <c r="S680" i="3"/>
  <c r="T680" i="3" s="1"/>
  <c r="M680" i="3"/>
  <c r="N680" i="3" s="1"/>
  <c r="H680" i="3"/>
  <c r="I680" i="3" s="1"/>
  <c r="X679" i="3"/>
  <c r="Y679" i="3" s="1"/>
  <c r="S679" i="3"/>
  <c r="T679" i="3" s="1"/>
  <c r="M679" i="3"/>
  <c r="N679" i="3" s="1"/>
  <c r="H679" i="3"/>
  <c r="I679" i="3" s="1"/>
  <c r="X678" i="3"/>
  <c r="Y678" i="3" s="1"/>
  <c r="S678" i="3"/>
  <c r="T678" i="3" s="1"/>
  <c r="M678" i="3"/>
  <c r="N678" i="3" s="1"/>
  <c r="H678" i="3"/>
  <c r="I678" i="3" s="1"/>
  <c r="X677" i="3"/>
  <c r="Y677" i="3" s="1"/>
  <c r="S677" i="3"/>
  <c r="T677" i="3" s="1"/>
  <c r="M677" i="3"/>
  <c r="N677" i="3" s="1"/>
  <c r="H677" i="3"/>
  <c r="I677" i="3" s="1"/>
  <c r="X676" i="3"/>
  <c r="Y676" i="3" s="1"/>
  <c r="S676" i="3"/>
  <c r="T676" i="3" s="1"/>
  <c r="M676" i="3"/>
  <c r="N676" i="3" s="1"/>
  <c r="H676" i="3"/>
  <c r="I676" i="3" s="1"/>
  <c r="X675" i="3"/>
  <c r="Y675" i="3" s="1"/>
  <c r="S675" i="3"/>
  <c r="T675" i="3" s="1"/>
  <c r="M675" i="3"/>
  <c r="N675" i="3" s="1"/>
  <c r="H675" i="3"/>
  <c r="I675" i="3" s="1"/>
  <c r="X674" i="3"/>
  <c r="Y674" i="3" s="1"/>
  <c r="S674" i="3"/>
  <c r="T674" i="3" s="1"/>
  <c r="M674" i="3"/>
  <c r="N674" i="3" s="1"/>
  <c r="H674" i="3"/>
  <c r="I674" i="3" s="1"/>
  <c r="X673" i="3"/>
  <c r="Y673" i="3" s="1"/>
  <c r="S673" i="3"/>
  <c r="T673" i="3" s="1"/>
  <c r="M673" i="3"/>
  <c r="N673" i="3" s="1"/>
  <c r="H673" i="3"/>
  <c r="I673" i="3" s="1"/>
  <c r="X672" i="3"/>
  <c r="Y672" i="3" s="1"/>
  <c r="S672" i="3"/>
  <c r="T672" i="3" s="1"/>
  <c r="M672" i="3"/>
  <c r="N672" i="3" s="1"/>
  <c r="H672" i="3"/>
  <c r="I672" i="3" s="1"/>
  <c r="X671" i="3"/>
  <c r="Y671" i="3" s="1"/>
  <c r="S671" i="3"/>
  <c r="T671" i="3" s="1"/>
  <c r="M671" i="3"/>
  <c r="N671" i="3" s="1"/>
  <c r="H671" i="3"/>
  <c r="I671" i="3" s="1"/>
  <c r="X670" i="3"/>
  <c r="Y670" i="3" s="1"/>
  <c r="S670" i="3"/>
  <c r="T670" i="3" s="1"/>
  <c r="M670" i="3"/>
  <c r="N670" i="3" s="1"/>
  <c r="H670" i="3"/>
  <c r="I670" i="3" s="1"/>
  <c r="X669" i="3"/>
  <c r="Y669" i="3" s="1"/>
  <c r="S669" i="3"/>
  <c r="T669" i="3" s="1"/>
  <c r="M669" i="3"/>
  <c r="N669" i="3" s="1"/>
  <c r="H669" i="3"/>
  <c r="I669" i="3" s="1"/>
  <c r="X668" i="3"/>
  <c r="Y668" i="3" s="1"/>
  <c r="S668" i="3"/>
  <c r="T668" i="3" s="1"/>
  <c r="M668" i="3"/>
  <c r="N668" i="3" s="1"/>
  <c r="H668" i="3"/>
  <c r="I668" i="3" s="1"/>
  <c r="X667" i="3"/>
  <c r="Y667" i="3" s="1"/>
  <c r="S667" i="3"/>
  <c r="T667" i="3" s="1"/>
  <c r="M667" i="3"/>
  <c r="N667" i="3" s="1"/>
  <c r="H667" i="3"/>
  <c r="I667" i="3" s="1"/>
  <c r="X666" i="3"/>
  <c r="Y666" i="3" s="1"/>
  <c r="S666" i="3"/>
  <c r="T666" i="3" s="1"/>
  <c r="M666" i="3"/>
  <c r="N666" i="3" s="1"/>
  <c r="H666" i="3"/>
  <c r="I666" i="3" s="1"/>
  <c r="X665" i="3"/>
  <c r="Y665" i="3" s="1"/>
  <c r="S665" i="3"/>
  <c r="T665" i="3" s="1"/>
  <c r="M665" i="3"/>
  <c r="N665" i="3" s="1"/>
  <c r="H665" i="3"/>
  <c r="I665" i="3" s="1"/>
  <c r="X664" i="3"/>
  <c r="Y664" i="3" s="1"/>
  <c r="S664" i="3"/>
  <c r="T664" i="3" s="1"/>
  <c r="M664" i="3"/>
  <c r="N664" i="3" s="1"/>
  <c r="H664" i="3"/>
  <c r="I664" i="3" s="1"/>
  <c r="X663" i="3"/>
  <c r="Y663" i="3" s="1"/>
  <c r="S663" i="3"/>
  <c r="T663" i="3" s="1"/>
  <c r="M663" i="3"/>
  <c r="N663" i="3" s="1"/>
  <c r="H663" i="3"/>
  <c r="I663" i="3" s="1"/>
  <c r="X662" i="3"/>
  <c r="Y662" i="3" s="1"/>
  <c r="S662" i="3"/>
  <c r="T662" i="3" s="1"/>
  <c r="M662" i="3"/>
  <c r="N662" i="3" s="1"/>
  <c r="H662" i="3"/>
  <c r="I662" i="3" s="1"/>
  <c r="X661" i="3"/>
  <c r="Y661" i="3" s="1"/>
  <c r="S661" i="3"/>
  <c r="T661" i="3" s="1"/>
  <c r="M661" i="3"/>
  <c r="N661" i="3" s="1"/>
  <c r="H661" i="3"/>
  <c r="I661" i="3" s="1"/>
  <c r="X660" i="3"/>
  <c r="Y660" i="3" s="1"/>
  <c r="S660" i="3"/>
  <c r="T660" i="3" s="1"/>
  <c r="M660" i="3"/>
  <c r="N660" i="3" s="1"/>
  <c r="H660" i="3"/>
  <c r="I660" i="3" s="1"/>
  <c r="X659" i="3"/>
  <c r="Y659" i="3" s="1"/>
  <c r="S659" i="3"/>
  <c r="T659" i="3" s="1"/>
  <c r="M659" i="3"/>
  <c r="N659" i="3" s="1"/>
  <c r="H659" i="3"/>
  <c r="I659" i="3" s="1"/>
  <c r="X658" i="3"/>
  <c r="Y658" i="3" s="1"/>
  <c r="S658" i="3"/>
  <c r="T658" i="3" s="1"/>
  <c r="M658" i="3"/>
  <c r="N658" i="3" s="1"/>
  <c r="H658" i="3"/>
  <c r="I658" i="3" s="1"/>
  <c r="X657" i="3"/>
  <c r="Y657" i="3" s="1"/>
  <c r="S657" i="3"/>
  <c r="T657" i="3" s="1"/>
  <c r="M657" i="3"/>
  <c r="N657" i="3" s="1"/>
  <c r="H657" i="3"/>
  <c r="I657" i="3" s="1"/>
  <c r="X656" i="3"/>
  <c r="Y656" i="3" s="1"/>
  <c r="S656" i="3"/>
  <c r="T656" i="3" s="1"/>
  <c r="M656" i="3"/>
  <c r="N656" i="3" s="1"/>
  <c r="H656" i="3"/>
  <c r="I656" i="3" s="1"/>
  <c r="X655" i="3"/>
  <c r="Y655" i="3" s="1"/>
  <c r="S655" i="3"/>
  <c r="T655" i="3" s="1"/>
  <c r="M655" i="3"/>
  <c r="N655" i="3" s="1"/>
  <c r="H655" i="3"/>
  <c r="I655" i="3" s="1"/>
  <c r="X654" i="3"/>
  <c r="Y654" i="3" s="1"/>
  <c r="S654" i="3"/>
  <c r="T654" i="3" s="1"/>
  <c r="M654" i="3"/>
  <c r="N654" i="3" s="1"/>
  <c r="H654" i="3"/>
  <c r="I654" i="3" s="1"/>
  <c r="X653" i="3"/>
  <c r="Y653" i="3" s="1"/>
  <c r="S653" i="3"/>
  <c r="T653" i="3" s="1"/>
  <c r="M653" i="3"/>
  <c r="N653" i="3" s="1"/>
  <c r="H653" i="3"/>
  <c r="I653" i="3" s="1"/>
  <c r="X652" i="3"/>
  <c r="Y652" i="3" s="1"/>
  <c r="S652" i="3"/>
  <c r="T652" i="3" s="1"/>
  <c r="M652" i="3"/>
  <c r="N652" i="3" s="1"/>
  <c r="H652" i="3"/>
  <c r="I652" i="3" s="1"/>
  <c r="X651" i="3"/>
  <c r="Y651" i="3" s="1"/>
  <c r="S651" i="3"/>
  <c r="T651" i="3" s="1"/>
  <c r="M651" i="3"/>
  <c r="N651" i="3" s="1"/>
  <c r="H651" i="3"/>
  <c r="I651" i="3" s="1"/>
  <c r="X650" i="3"/>
  <c r="Y650" i="3" s="1"/>
  <c r="S650" i="3"/>
  <c r="T650" i="3" s="1"/>
  <c r="M650" i="3"/>
  <c r="N650" i="3" s="1"/>
  <c r="H650" i="3"/>
  <c r="I650" i="3" s="1"/>
  <c r="X649" i="3"/>
  <c r="Y649" i="3" s="1"/>
  <c r="S649" i="3"/>
  <c r="T649" i="3" s="1"/>
  <c r="M649" i="3"/>
  <c r="N649" i="3" s="1"/>
  <c r="H649" i="3"/>
  <c r="I649" i="3" s="1"/>
  <c r="X648" i="3"/>
  <c r="Y648" i="3" s="1"/>
  <c r="S648" i="3"/>
  <c r="T648" i="3" s="1"/>
  <c r="M648" i="3"/>
  <c r="N648" i="3" s="1"/>
  <c r="H648" i="3"/>
  <c r="I648" i="3" s="1"/>
  <c r="X647" i="3"/>
  <c r="Y647" i="3" s="1"/>
  <c r="S647" i="3"/>
  <c r="T647" i="3" s="1"/>
  <c r="M647" i="3"/>
  <c r="N647" i="3" s="1"/>
  <c r="H647" i="3"/>
  <c r="I647" i="3" s="1"/>
  <c r="X646" i="3"/>
  <c r="Y646" i="3" s="1"/>
  <c r="S646" i="3"/>
  <c r="T646" i="3" s="1"/>
  <c r="M646" i="3"/>
  <c r="N646" i="3" s="1"/>
  <c r="H646" i="3"/>
  <c r="I646" i="3" s="1"/>
  <c r="X645" i="3"/>
  <c r="Y645" i="3" s="1"/>
  <c r="S645" i="3"/>
  <c r="T645" i="3" s="1"/>
  <c r="M645" i="3"/>
  <c r="N645" i="3" s="1"/>
  <c r="H645" i="3"/>
  <c r="I645" i="3" s="1"/>
  <c r="X644" i="3"/>
  <c r="Y644" i="3" s="1"/>
  <c r="S644" i="3"/>
  <c r="T644" i="3" s="1"/>
  <c r="M644" i="3"/>
  <c r="N644" i="3" s="1"/>
  <c r="H644" i="3"/>
  <c r="I644" i="3" s="1"/>
  <c r="X643" i="3"/>
  <c r="Y643" i="3" s="1"/>
  <c r="S643" i="3"/>
  <c r="T643" i="3" s="1"/>
  <c r="M643" i="3"/>
  <c r="N643" i="3" s="1"/>
  <c r="H643" i="3"/>
  <c r="I643" i="3" s="1"/>
  <c r="X642" i="3"/>
  <c r="Y642" i="3" s="1"/>
  <c r="S642" i="3"/>
  <c r="T642" i="3" s="1"/>
  <c r="M642" i="3"/>
  <c r="N642" i="3" s="1"/>
  <c r="H642" i="3"/>
  <c r="I642" i="3" s="1"/>
  <c r="X641" i="3"/>
  <c r="Y641" i="3" s="1"/>
  <c r="S641" i="3"/>
  <c r="T641" i="3" s="1"/>
  <c r="M641" i="3"/>
  <c r="N641" i="3" s="1"/>
  <c r="H641" i="3"/>
  <c r="I641" i="3" s="1"/>
  <c r="X640" i="3"/>
  <c r="Y640" i="3" s="1"/>
  <c r="S640" i="3"/>
  <c r="T640" i="3" s="1"/>
  <c r="M640" i="3"/>
  <c r="N640" i="3" s="1"/>
  <c r="H640" i="3"/>
  <c r="I640" i="3" s="1"/>
  <c r="X639" i="3"/>
  <c r="Y639" i="3" s="1"/>
  <c r="S639" i="3"/>
  <c r="T639" i="3" s="1"/>
  <c r="M639" i="3"/>
  <c r="N639" i="3" s="1"/>
  <c r="H639" i="3"/>
  <c r="I639" i="3" s="1"/>
  <c r="X638" i="3"/>
  <c r="Y638" i="3" s="1"/>
  <c r="S638" i="3"/>
  <c r="T638" i="3" s="1"/>
  <c r="M638" i="3"/>
  <c r="N638" i="3" s="1"/>
  <c r="H638" i="3"/>
  <c r="I638" i="3" s="1"/>
  <c r="X637" i="3"/>
  <c r="Y637" i="3" s="1"/>
  <c r="S637" i="3"/>
  <c r="T637" i="3" s="1"/>
  <c r="M637" i="3"/>
  <c r="N637" i="3" s="1"/>
  <c r="H637" i="3"/>
  <c r="I637" i="3" s="1"/>
  <c r="X636" i="3"/>
  <c r="Y636" i="3" s="1"/>
  <c r="S636" i="3"/>
  <c r="T636" i="3" s="1"/>
  <c r="M636" i="3"/>
  <c r="N636" i="3" s="1"/>
  <c r="H636" i="3"/>
  <c r="I636" i="3" s="1"/>
  <c r="X635" i="3"/>
  <c r="Y635" i="3" s="1"/>
  <c r="S635" i="3"/>
  <c r="T635" i="3" s="1"/>
  <c r="M635" i="3"/>
  <c r="N635" i="3" s="1"/>
  <c r="H635" i="3"/>
  <c r="I635" i="3" s="1"/>
  <c r="X634" i="3"/>
  <c r="Y634" i="3" s="1"/>
  <c r="S634" i="3"/>
  <c r="T634" i="3" s="1"/>
  <c r="M634" i="3"/>
  <c r="N634" i="3" s="1"/>
  <c r="H634" i="3"/>
  <c r="I634" i="3" s="1"/>
  <c r="X633" i="3"/>
  <c r="Y633" i="3" s="1"/>
  <c r="S633" i="3"/>
  <c r="T633" i="3" s="1"/>
  <c r="M633" i="3"/>
  <c r="N633" i="3" s="1"/>
  <c r="H633" i="3"/>
  <c r="I633" i="3" s="1"/>
  <c r="X632" i="3"/>
  <c r="Y632" i="3" s="1"/>
  <c r="S632" i="3"/>
  <c r="T632" i="3" s="1"/>
  <c r="M632" i="3"/>
  <c r="N632" i="3" s="1"/>
  <c r="H632" i="3"/>
  <c r="I632" i="3" s="1"/>
  <c r="X631" i="3"/>
  <c r="Y631" i="3" s="1"/>
  <c r="S631" i="3"/>
  <c r="T631" i="3" s="1"/>
  <c r="M631" i="3"/>
  <c r="N631" i="3" s="1"/>
  <c r="H631" i="3"/>
  <c r="I631" i="3" s="1"/>
  <c r="X630" i="3"/>
  <c r="Y630" i="3" s="1"/>
  <c r="S630" i="3"/>
  <c r="T630" i="3" s="1"/>
  <c r="M630" i="3"/>
  <c r="N630" i="3" s="1"/>
  <c r="H630" i="3"/>
  <c r="I630" i="3" s="1"/>
  <c r="X629" i="3"/>
  <c r="Y629" i="3" s="1"/>
  <c r="S629" i="3"/>
  <c r="T629" i="3" s="1"/>
  <c r="M629" i="3"/>
  <c r="N629" i="3" s="1"/>
  <c r="H629" i="3"/>
  <c r="I629" i="3" s="1"/>
  <c r="X628" i="3"/>
  <c r="Y628" i="3" s="1"/>
  <c r="S628" i="3"/>
  <c r="T628" i="3" s="1"/>
  <c r="M628" i="3"/>
  <c r="N628" i="3" s="1"/>
  <c r="H628" i="3"/>
  <c r="I628" i="3" s="1"/>
  <c r="X627" i="3"/>
  <c r="Y627" i="3" s="1"/>
  <c r="S627" i="3"/>
  <c r="T627" i="3" s="1"/>
  <c r="M627" i="3"/>
  <c r="N627" i="3" s="1"/>
  <c r="H627" i="3"/>
  <c r="I627" i="3" s="1"/>
  <c r="X626" i="3"/>
  <c r="Y626" i="3" s="1"/>
  <c r="S626" i="3"/>
  <c r="T626" i="3" s="1"/>
  <c r="M626" i="3"/>
  <c r="N626" i="3" s="1"/>
  <c r="H626" i="3"/>
  <c r="I626" i="3" s="1"/>
  <c r="X625" i="3"/>
  <c r="Y625" i="3" s="1"/>
  <c r="S625" i="3"/>
  <c r="T625" i="3" s="1"/>
  <c r="M625" i="3"/>
  <c r="N625" i="3" s="1"/>
  <c r="H625" i="3"/>
  <c r="I625" i="3" s="1"/>
  <c r="X624" i="3"/>
  <c r="Y624" i="3" s="1"/>
  <c r="S624" i="3"/>
  <c r="T624" i="3" s="1"/>
  <c r="M624" i="3"/>
  <c r="N624" i="3" s="1"/>
  <c r="H624" i="3"/>
  <c r="I624" i="3" s="1"/>
  <c r="X623" i="3"/>
  <c r="Y623" i="3" s="1"/>
  <c r="S623" i="3"/>
  <c r="T623" i="3" s="1"/>
  <c r="M623" i="3"/>
  <c r="N623" i="3" s="1"/>
  <c r="H623" i="3"/>
  <c r="I623" i="3" s="1"/>
  <c r="X622" i="3"/>
  <c r="Y622" i="3" s="1"/>
  <c r="S622" i="3"/>
  <c r="T622" i="3" s="1"/>
  <c r="M622" i="3"/>
  <c r="N622" i="3" s="1"/>
  <c r="H622" i="3"/>
  <c r="I622" i="3" s="1"/>
  <c r="X621" i="3"/>
  <c r="Y621" i="3" s="1"/>
  <c r="S621" i="3"/>
  <c r="T621" i="3" s="1"/>
  <c r="M621" i="3"/>
  <c r="N621" i="3" s="1"/>
  <c r="H621" i="3"/>
  <c r="I621" i="3" s="1"/>
  <c r="X620" i="3"/>
  <c r="Y620" i="3" s="1"/>
  <c r="S620" i="3"/>
  <c r="T620" i="3" s="1"/>
  <c r="M620" i="3"/>
  <c r="N620" i="3" s="1"/>
  <c r="H620" i="3"/>
  <c r="I620" i="3" s="1"/>
  <c r="X619" i="3"/>
  <c r="Y619" i="3" s="1"/>
  <c r="S619" i="3"/>
  <c r="T619" i="3" s="1"/>
  <c r="M619" i="3"/>
  <c r="N619" i="3" s="1"/>
  <c r="H619" i="3"/>
  <c r="I619" i="3" s="1"/>
  <c r="X618" i="3"/>
  <c r="Y618" i="3" s="1"/>
  <c r="S618" i="3"/>
  <c r="T618" i="3" s="1"/>
  <c r="M618" i="3"/>
  <c r="N618" i="3" s="1"/>
  <c r="H618" i="3"/>
  <c r="I618" i="3" s="1"/>
  <c r="X617" i="3"/>
  <c r="Y617" i="3" s="1"/>
  <c r="S617" i="3"/>
  <c r="T617" i="3" s="1"/>
  <c r="M617" i="3"/>
  <c r="N617" i="3" s="1"/>
  <c r="H617" i="3"/>
  <c r="I617" i="3" s="1"/>
  <c r="X616" i="3"/>
  <c r="Y616" i="3" s="1"/>
  <c r="S616" i="3"/>
  <c r="T616" i="3" s="1"/>
  <c r="M616" i="3"/>
  <c r="N616" i="3" s="1"/>
  <c r="H616" i="3"/>
  <c r="I616" i="3" s="1"/>
  <c r="X615" i="3"/>
  <c r="Y615" i="3" s="1"/>
  <c r="S615" i="3"/>
  <c r="T615" i="3" s="1"/>
  <c r="M615" i="3"/>
  <c r="N615" i="3" s="1"/>
  <c r="H615" i="3"/>
  <c r="I615" i="3" s="1"/>
  <c r="X614" i="3"/>
  <c r="Y614" i="3" s="1"/>
  <c r="S614" i="3"/>
  <c r="T614" i="3" s="1"/>
  <c r="M614" i="3"/>
  <c r="N614" i="3" s="1"/>
  <c r="H614" i="3"/>
  <c r="I614" i="3" s="1"/>
  <c r="X613" i="3"/>
  <c r="Y613" i="3" s="1"/>
  <c r="S613" i="3"/>
  <c r="T613" i="3" s="1"/>
  <c r="M613" i="3"/>
  <c r="N613" i="3" s="1"/>
  <c r="H613" i="3"/>
  <c r="I613" i="3" s="1"/>
  <c r="X612" i="3"/>
  <c r="Y612" i="3" s="1"/>
  <c r="S612" i="3"/>
  <c r="T612" i="3" s="1"/>
  <c r="M612" i="3"/>
  <c r="N612" i="3" s="1"/>
  <c r="H612" i="3"/>
  <c r="I612" i="3" s="1"/>
  <c r="X611" i="3"/>
  <c r="Y611" i="3" s="1"/>
  <c r="S611" i="3"/>
  <c r="T611" i="3" s="1"/>
  <c r="M611" i="3"/>
  <c r="N611" i="3" s="1"/>
  <c r="H611" i="3"/>
  <c r="I611" i="3" s="1"/>
  <c r="X610" i="3"/>
  <c r="Y610" i="3" s="1"/>
  <c r="S610" i="3"/>
  <c r="T610" i="3" s="1"/>
  <c r="M610" i="3"/>
  <c r="N610" i="3" s="1"/>
  <c r="H610" i="3"/>
  <c r="I610" i="3" s="1"/>
  <c r="X609" i="3"/>
  <c r="Y609" i="3" s="1"/>
  <c r="S609" i="3"/>
  <c r="T609" i="3" s="1"/>
  <c r="M609" i="3"/>
  <c r="N609" i="3" s="1"/>
  <c r="H609" i="3"/>
  <c r="I609" i="3" s="1"/>
  <c r="X608" i="3"/>
  <c r="Y608" i="3" s="1"/>
  <c r="S608" i="3"/>
  <c r="T608" i="3" s="1"/>
  <c r="M608" i="3"/>
  <c r="N608" i="3" s="1"/>
  <c r="H608" i="3"/>
  <c r="I608" i="3" s="1"/>
  <c r="X607" i="3"/>
  <c r="Y607" i="3" s="1"/>
  <c r="S607" i="3"/>
  <c r="T607" i="3" s="1"/>
  <c r="M607" i="3"/>
  <c r="N607" i="3" s="1"/>
  <c r="H607" i="3"/>
  <c r="I607" i="3" s="1"/>
  <c r="X606" i="3"/>
  <c r="Y606" i="3" s="1"/>
  <c r="S606" i="3"/>
  <c r="T606" i="3" s="1"/>
  <c r="M606" i="3"/>
  <c r="N606" i="3" s="1"/>
  <c r="H606" i="3"/>
  <c r="I606" i="3" s="1"/>
  <c r="X605" i="3"/>
  <c r="Y605" i="3" s="1"/>
  <c r="S605" i="3"/>
  <c r="T605" i="3" s="1"/>
  <c r="M605" i="3"/>
  <c r="N605" i="3" s="1"/>
  <c r="H605" i="3"/>
  <c r="I605" i="3" s="1"/>
  <c r="X604" i="3"/>
  <c r="Y604" i="3" s="1"/>
  <c r="S604" i="3"/>
  <c r="T604" i="3" s="1"/>
  <c r="M604" i="3"/>
  <c r="N604" i="3" s="1"/>
  <c r="H604" i="3"/>
  <c r="I604" i="3" s="1"/>
  <c r="X603" i="3"/>
  <c r="Y603" i="3" s="1"/>
  <c r="S603" i="3"/>
  <c r="T603" i="3" s="1"/>
  <c r="M603" i="3"/>
  <c r="N603" i="3" s="1"/>
  <c r="H603" i="3"/>
  <c r="I603" i="3" s="1"/>
  <c r="X602" i="3"/>
  <c r="Y602" i="3" s="1"/>
  <c r="S602" i="3"/>
  <c r="T602" i="3" s="1"/>
  <c r="M602" i="3"/>
  <c r="N602" i="3" s="1"/>
  <c r="H602" i="3"/>
  <c r="I602" i="3" s="1"/>
  <c r="X601" i="3"/>
  <c r="Y601" i="3" s="1"/>
  <c r="S601" i="3"/>
  <c r="T601" i="3" s="1"/>
  <c r="M601" i="3"/>
  <c r="N601" i="3" s="1"/>
  <c r="H601" i="3"/>
  <c r="I601" i="3" s="1"/>
  <c r="X600" i="3"/>
  <c r="Y600" i="3" s="1"/>
  <c r="S600" i="3"/>
  <c r="T600" i="3" s="1"/>
  <c r="M600" i="3"/>
  <c r="N600" i="3" s="1"/>
  <c r="H600" i="3"/>
  <c r="I600" i="3" s="1"/>
  <c r="X599" i="3"/>
  <c r="Y599" i="3" s="1"/>
  <c r="S599" i="3"/>
  <c r="T599" i="3" s="1"/>
  <c r="M599" i="3"/>
  <c r="N599" i="3" s="1"/>
  <c r="H599" i="3"/>
  <c r="I599" i="3" s="1"/>
  <c r="X598" i="3"/>
  <c r="Y598" i="3" s="1"/>
  <c r="S598" i="3"/>
  <c r="T598" i="3" s="1"/>
  <c r="M598" i="3"/>
  <c r="N598" i="3" s="1"/>
  <c r="H598" i="3"/>
  <c r="I598" i="3" s="1"/>
  <c r="X597" i="3"/>
  <c r="Y597" i="3" s="1"/>
  <c r="S597" i="3"/>
  <c r="T597" i="3" s="1"/>
  <c r="M597" i="3"/>
  <c r="N597" i="3" s="1"/>
  <c r="H597" i="3"/>
  <c r="I597" i="3" s="1"/>
  <c r="X596" i="3"/>
  <c r="Y596" i="3" s="1"/>
  <c r="S596" i="3"/>
  <c r="T596" i="3" s="1"/>
  <c r="M596" i="3"/>
  <c r="N596" i="3" s="1"/>
  <c r="H596" i="3"/>
  <c r="I596" i="3" s="1"/>
  <c r="X595" i="3"/>
  <c r="Y595" i="3" s="1"/>
  <c r="S595" i="3"/>
  <c r="T595" i="3" s="1"/>
  <c r="M595" i="3"/>
  <c r="N595" i="3" s="1"/>
  <c r="H595" i="3"/>
  <c r="I595" i="3" s="1"/>
  <c r="X594" i="3"/>
  <c r="Y594" i="3" s="1"/>
  <c r="S594" i="3"/>
  <c r="T594" i="3" s="1"/>
  <c r="M594" i="3"/>
  <c r="N594" i="3" s="1"/>
  <c r="H594" i="3"/>
  <c r="I594" i="3" s="1"/>
  <c r="X593" i="3"/>
  <c r="Y593" i="3" s="1"/>
  <c r="S593" i="3"/>
  <c r="T593" i="3" s="1"/>
  <c r="M593" i="3"/>
  <c r="N593" i="3" s="1"/>
  <c r="H593" i="3"/>
  <c r="I593" i="3" s="1"/>
  <c r="X592" i="3"/>
  <c r="Y592" i="3" s="1"/>
  <c r="S592" i="3"/>
  <c r="T592" i="3" s="1"/>
  <c r="M592" i="3"/>
  <c r="N592" i="3" s="1"/>
  <c r="H592" i="3"/>
  <c r="I592" i="3" s="1"/>
  <c r="X591" i="3"/>
  <c r="Y591" i="3" s="1"/>
  <c r="S591" i="3"/>
  <c r="T591" i="3" s="1"/>
  <c r="M591" i="3"/>
  <c r="N591" i="3" s="1"/>
  <c r="H591" i="3"/>
  <c r="I591" i="3" s="1"/>
  <c r="X590" i="3"/>
  <c r="Y590" i="3" s="1"/>
  <c r="S590" i="3"/>
  <c r="T590" i="3" s="1"/>
  <c r="M590" i="3"/>
  <c r="N590" i="3" s="1"/>
  <c r="H590" i="3"/>
  <c r="I590" i="3" s="1"/>
  <c r="X589" i="3"/>
  <c r="Y589" i="3" s="1"/>
  <c r="S589" i="3"/>
  <c r="T589" i="3" s="1"/>
  <c r="M589" i="3"/>
  <c r="N589" i="3" s="1"/>
  <c r="H589" i="3"/>
  <c r="I589" i="3" s="1"/>
  <c r="X588" i="3"/>
  <c r="Y588" i="3" s="1"/>
  <c r="S588" i="3"/>
  <c r="T588" i="3" s="1"/>
  <c r="M588" i="3"/>
  <c r="N588" i="3" s="1"/>
  <c r="H588" i="3"/>
  <c r="I588" i="3" s="1"/>
  <c r="X587" i="3"/>
  <c r="Y587" i="3" s="1"/>
  <c r="S587" i="3"/>
  <c r="T587" i="3" s="1"/>
  <c r="M587" i="3"/>
  <c r="N587" i="3" s="1"/>
  <c r="H587" i="3"/>
  <c r="I587" i="3" s="1"/>
  <c r="X586" i="3"/>
  <c r="Y586" i="3" s="1"/>
  <c r="S586" i="3"/>
  <c r="T586" i="3" s="1"/>
  <c r="M586" i="3"/>
  <c r="N586" i="3" s="1"/>
  <c r="H586" i="3"/>
  <c r="I586" i="3" s="1"/>
  <c r="X585" i="3"/>
  <c r="Y585" i="3" s="1"/>
  <c r="S585" i="3"/>
  <c r="T585" i="3" s="1"/>
  <c r="M585" i="3"/>
  <c r="N585" i="3" s="1"/>
  <c r="H585" i="3"/>
  <c r="I585" i="3" s="1"/>
  <c r="X584" i="3"/>
  <c r="Y584" i="3" s="1"/>
  <c r="S584" i="3"/>
  <c r="T584" i="3" s="1"/>
  <c r="M584" i="3"/>
  <c r="N584" i="3" s="1"/>
  <c r="H584" i="3"/>
  <c r="I584" i="3" s="1"/>
  <c r="X583" i="3"/>
  <c r="Y583" i="3" s="1"/>
  <c r="S583" i="3"/>
  <c r="T583" i="3" s="1"/>
  <c r="M583" i="3"/>
  <c r="N583" i="3" s="1"/>
  <c r="H583" i="3"/>
  <c r="I583" i="3" s="1"/>
  <c r="X582" i="3"/>
  <c r="Y582" i="3" s="1"/>
  <c r="S582" i="3"/>
  <c r="T582" i="3" s="1"/>
  <c r="M582" i="3"/>
  <c r="N582" i="3" s="1"/>
  <c r="H582" i="3"/>
  <c r="I582" i="3" s="1"/>
  <c r="X581" i="3"/>
  <c r="Y581" i="3" s="1"/>
  <c r="S581" i="3"/>
  <c r="T581" i="3" s="1"/>
  <c r="M581" i="3"/>
  <c r="N581" i="3" s="1"/>
  <c r="H581" i="3"/>
  <c r="I581" i="3" s="1"/>
  <c r="X580" i="3"/>
  <c r="Y580" i="3" s="1"/>
  <c r="S580" i="3"/>
  <c r="T580" i="3" s="1"/>
  <c r="M580" i="3"/>
  <c r="N580" i="3" s="1"/>
  <c r="H580" i="3"/>
  <c r="I580" i="3" s="1"/>
  <c r="X579" i="3"/>
  <c r="Y579" i="3" s="1"/>
  <c r="S579" i="3"/>
  <c r="T579" i="3" s="1"/>
  <c r="M579" i="3"/>
  <c r="N579" i="3" s="1"/>
  <c r="H579" i="3"/>
  <c r="I579" i="3" s="1"/>
  <c r="X578" i="3"/>
  <c r="Y578" i="3" s="1"/>
  <c r="S578" i="3"/>
  <c r="T578" i="3" s="1"/>
  <c r="M578" i="3"/>
  <c r="N578" i="3" s="1"/>
  <c r="H578" i="3"/>
  <c r="I578" i="3" s="1"/>
  <c r="X577" i="3"/>
  <c r="Y577" i="3" s="1"/>
  <c r="S577" i="3"/>
  <c r="T577" i="3" s="1"/>
  <c r="M577" i="3"/>
  <c r="N577" i="3" s="1"/>
  <c r="H577" i="3"/>
  <c r="I577" i="3" s="1"/>
  <c r="X576" i="3"/>
  <c r="Y576" i="3" s="1"/>
  <c r="S576" i="3"/>
  <c r="T576" i="3" s="1"/>
  <c r="M576" i="3"/>
  <c r="N576" i="3" s="1"/>
  <c r="H576" i="3"/>
  <c r="I576" i="3" s="1"/>
  <c r="X575" i="3"/>
  <c r="Y575" i="3" s="1"/>
  <c r="S575" i="3"/>
  <c r="T575" i="3" s="1"/>
  <c r="M575" i="3"/>
  <c r="N575" i="3" s="1"/>
  <c r="H575" i="3"/>
  <c r="I575" i="3" s="1"/>
  <c r="X574" i="3"/>
  <c r="Y574" i="3" s="1"/>
  <c r="S574" i="3"/>
  <c r="T574" i="3" s="1"/>
  <c r="M574" i="3"/>
  <c r="N574" i="3" s="1"/>
  <c r="H574" i="3"/>
  <c r="I574" i="3" s="1"/>
  <c r="X573" i="3"/>
  <c r="Y573" i="3" s="1"/>
  <c r="S573" i="3"/>
  <c r="T573" i="3" s="1"/>
  <c r="M573" i="3"/>
  <c r="N573" i="3" s="1"/>
  <c r="H573" i="3"/>
  <c r="I573" i="3" s="1"/>
  <c r="X572" i="3"/>
  <c r="Y572" i="3" s="1"/>
  <c r="S572" i="3"/>
  <c r="T572" i="3" s="1"/>
  <c r="M572" i="3"/>
  <c r="N572" i="3" s="1"/>
  <c r="H572" i="3"/>
  <c r="I572" i="3" s="1"/>
  <c r="X571" i="3"/>
  <c r="Y571" i="3" s="1"/>
  <c r="S571" i="3"/>
  <c r="T571" i="3" s="1"/>
  <c r="M571" i="3"/>
  <c r="N571" i="3" s="1"/>
  <c r="H571" i="3"/>
  <c r="I571" i="3" s="1"/>
  <c r="X570" i="3"/>
  <c r="Y570" i="3" s="1"/>
  <c r="S570" i="3"/>
  <c r="T570" i="3" s="1"/>
  <c r="M570" i="3"/>
  <c r="N570" i="3" s="1"/>
  <c r="H570" i="3"/>
  <c r="I570" i="3" s="1"/>
  <c r="X569" i="3"/>
  <c r="Y569" i="3" s="1"/>
  <c r="S569" i="3"/>
  <c r="T569" i="3" s="1"/>
  <c r="M569" i="3"/>
  <c r="N569" i="3" s="1"/>
  <c r="H569" i="3"/>
  <c r="I569" i="3" s="1"/>
  <c r="X568" i="3"/>
  <c r="Y568" i="3" s="1"/>
  <c r="S568" i="3"/>
  <c r="T568" i="3" s="1"/>
  <c r="M568" i="3"/>
  <c r="N568" i="3" s="1"/>
  <c r="H568" i="3"/>
  <c r="I568" i="3" s="1"/>
  <c r="X567" i="3"/>
  <c r="Y567" i="3" s="1"/>
  <c r="S567" i="3"/>
  <c r="T567" i="3" s="1"/>
  <c r="M567" i="3"/>
  <c r="N567" i="3" s="1"/>
  <c r="H567" i="3"/>
  <c r="I567" i="3" s="1"/>
  <c r="X566" i="3"/>
  <c r="Y566" i="3" s="1"/>
  <c r="S566" i="3"/>
  <c r="T566" i="3" s="1"/>
  <c r="M566" i="3"/>
  <c r="N566" i="3" s="1"/>
  <c r="H566" i="3"/>
  <c r="I566" i="3" s="1"/>
  <c r="X565" i="3"/>
  <c r="Y565" i="3" s="1"/>
  <c r="S565" i="3"/>
  <c r="T565" i="3" s="1"/>
  <c r="M565" i="3"/>
  <c r="N565" i="3" s="1"/>
  <c r="H565" i="3"/>
  <c r="I565" i="3" s="1"/>
  <c r="X564" i="3"/>
  <c r="Y564" i="3" s="1"/>
  <c r="S564" i="3"/>
  <c r="T564" i="3" s="1"/>
  <c r="M564" i="3"/>
  <c r="N564" i="3" s="1"/>
  <c r="H564" i="3"/>
  <c r="I564" i="3" s="1"/>
  <c r="X563" i="3"/>
  <c r="Y563" i="3" s="1"/>
  <c r="S563" i="3"/>
  <c r="T563" i="3" s="1"/>
  <c r="M563" i="3"/>
  <c r="N563" i="3" s="1"/>
  <c r="H563" i="3"/>
  <c r="I563" i="3" s="1"/>
  <c r="X562" i="3"/>
  <c r="Y562" i="3" s="1"/>
  <c r="S562" i="3"/>
  <c r="T562" i="3" s="1"/>
  <c r="M562" i="3"/>
  <c r="N562" i="3" s="1"/>
  <c r="H562" i="3"/>
  <c r="I562" i="3" s="1"/>
  <c r="X561" i="3"/>
  <c r="Y561" i="3" s="1"/>
  <c r="S561" i="3"/>
  <c r="T561" i="3" s="1"/>
  <c r="M561" i="3"/>
  <c r="N561" i="3" s="1"/>
  <c r="H561" i="3"/>
  <c r="I561" i="3" s="1"/>
  <c r="X560" i="3"/>
  <c r="Y560" i="3" s="1"/>
  <c r="S560" i="3"/>
  <c r="T560" i="3" s="1"/>
  <c r="M560" i="3"/>
  <c r="N560" i="3" s="1"/>
  <c r="H560" i="3"/>
  <c r="I560" i="3" s="1"/>
  <c r="X559" i="3"/>
  <c r="Y559" i="3" s="1"/>
  <c r="S559" i="3"/>
  <c r="T559" i="3" s="1"/>
  <c r="M559" i="3"/>
  <c r="N559" i="3" s="1"/>
  <c r="H559" i="3"/>
  <c r="I559" i="3" s="1"/>
  <c r="X558" i="3"/>
  <c r="Y558" i="3" s="1"/>
  <c r="S558" i="3"/>
  <c r="T558" i="3" s="1"/>
  <c r="M558" i="3"/>
  <c r="N558" i="3" s="1"/>
  <c r="H558" i="3"/>
  <c r="I558" i="3" s="1"/>
  <c r="X557" i="3"/>
  <c r="Y557" i="3" s="1"/>
  <c r="S557" i="3"/>
  <c r="T557" i="3" s="1"/>
  <c r="M557" i="3"/>
  <c r="N557" i="3" s="1"/>
  <c r="H557" i="3"/>
  <c r="I557" i="3" s="1"/>
  <c r="X556" i="3"/>
  <c r="Y556" i="3" s="1"/>
  <c r="S556" i="3"/>
  <c r="T556" i="3" s="1"/>
  <c r="M556" i="3"/>
  <c r="N556" i="3" s="1"/>
  <c r="H556" i="3"/>
  <c r="I556" i="3" s="1"/>
  <c r="X555" i="3"/>
  <c r="Y555" i="3" s="1"/>
  <c r="S555" i="3"/>
  <c r="T555" i="3" s="1"/>
  <c r="M555" i="3"/>
  <c r="N555" i="3" s="1"/>
  <c r="H555" i="3"/>
  <c r="I555" i="3" s="1"/>
  <c r="X554" i="3"/>
  <c r="Y554" i="3" s="1"/>
  <c r="S554" i="3"/>
  <c r="T554" i="3" s="1"/>
  <c r="M554" i="3"/>
  <c r="N554" i="3" s="1"/>
  <c r="H554" i="3"/>
  <c r="I554" i="3" s="1"/>
  <c r="X553" i="3"/>
  <c r="Y553" i="3" s="1"/>
  <c r="S553" i="3"/>
  <c r="T553" i="3" s="1"/>
  <c r="M553" i="3"/>
  <c r="N553" i="3" s="1"/>
  <c r="H553" i="3"/>
  <c r="I553" i="3" s="1"/>
  <c r="X552" i="3"/>
  <c r="Y552" i="3" s="1"/>
  <c r="S552" i="3"/>
  <c r="T552" i="3" s="1"/>
  <c r="M552" i="3"/>
  <c r="N552" i="3" s="1"/>
  <c r="H552" i="3"/>
  <c r="I552" i="3" s="1"/>
  <c r="X551" i="3"/>
  <c r="Y551" i="3" s="1"/>
  <c r="S551" i="3"/>
  <c r="T551" i="3" s="1"/>
  <c r="M551" i="3"/>
  <c r="N551" i="3" s="1"/>
  <c r="H551" i="3"/>
  <c r="I551" i="3" s="1"/>
  <c r="X550" i="3"/>
  <c r="Y550" i="3" s="1"/>
  <c r="S550" i="3"/>
  <c r="T550" i="3" s="1"/>
  <c r="M550" i="3"/>
  <c r="N550" i="3" s="1"/>
  <c r="H550" i="3"/>
  <c r="I550" i="3" s="1"/>
  <c r="X549" i="3"/>
  <c r="Y549" i="3" s="1"/>
  <c r="S549" i="3"/>
  <c r="T549" i="3" s="1"/>
  <c r="M549" i="3"/>
  <c r="N549" i="3" s="1"/>
  <c r="H549" i="3"/>
  <c r="I549" i="3" s="1"/>
  <c r="X548" i="3"/>
  <c r="Y548" i="3" s="1"/>
  <c r="S548" i="3"/>
  <c r="T548" i="3" s="1"/>
  <c r="M548" i="3"/>
  <c r="N548" i="3" s="1"/>
  <c r="H548" i="3"/>
  <c r="I548" i="3" s="1"/>
  <c r="X547" i="3"/>
  <c r="Y547" i="3" s="1"/>
  <c r="S547" i="3"/>
  <c r="T547" i="3" s="1"/>
  <c r="M547" i="3"/>
  <c r="N547" i="3" s="1"/>
  <c r="H547" i="3"/>
  <c r="I547" i="3" s="1"/>
  <c r="X546" i="3"/>
  <c r="Y546" i="3" s="1"/>
  <c r="S546" i="3"/>
  <c r="T546" i="3" s="1"/>
  <c r="M546" i="3"/>
  <c r="N546" i="3" s="1"/>
  <c r="H546" i="3"/>
  <c r="I546" i="3" s="1"/>
  <c r="X545" i="3"/>
  <c r="Y545" i="3" s="1"/>
  <c r="S545" i="3"/>
  <c r="T545" i="3" s="1"/>
  <c r="M545" i="3"/>
  <c r="N545" i="3" s="1"/>
  <c r="H545" i="3"/>
  <c r="I545" i="3" s="1"/>
  <c r="X544" i="3"/>
  <c r="Y544" i="3" s="1"/>
  <c r="S544" i="3"/>
  <c r="T544" i="3" s="1"/>
  <c r="M544" i="3"/>
  <c r="N544" i="3" s="1"/>
  <c r="H544" i="3"/>
  <c r="I544" i="3" s="1"/>
  <c r="X543" i="3"/>
  <c r="Y543" i="3" s="1"/>
  <c r="S543" i="3"/>
  <c r="T543" i="3" s="1"/>
  <c r="M543" i="3"/>
  <c r="N543" i="3" s="1"/>
  <c r="H543" i="3"/>
  <c r="I543" i="3" s="1"/>
  <c r="X542" i="3"/>
  <c r="Y542" i="3" s="1"/>
  <c r="S542" i="3"/>
  <c r="T542" i="3" s="1"/>
  <c r="M542" i="3"/>
  <c r="N542" i="3" s="1"/>
  <c r="H542" i="3"/>
  <c r="I542" i="3" s="1"/>
  <c r="X541" i="3"/>
  <c r="Y541" i="3" s="1"/>
  <c r="S541" i="3"/>
  <c r="T541" i="3" s="1"/>
  <c r="M541" i="3"/>
  <c r="N541" i="3" s="1"/>
  <c r="H541" i="3"/>
  <c r="I541" i="3" s="1"/>
  <c r="X540" i="3"/>
  <c r="Y540" i="3" s="1"/>
  <c r="S540" i="3"/>
  <c r="T540" i="3" s="1"/>
  <c r="M540" i="3"/>
  <c r="N540" i="3" s="1"/>
  <c r="H540" i="3"/>
  <c r="I540" i="3" s="1"/>
  <c r="X539" i="3"/>
  <c r="Y539" i="3" s="1"/>
  <c r="S539" i="3"/>
  <c r="T539" i="3" s="1"/>
  <c r="M539" i="3"/>
  <c r="N539" i="3" s="1"/>
  <c r="H539" i="3"/>
  <c r="I539" i="3" s="1"/>
  <c r="X538" i="3"/>
  <c r="Y538" i="3" s="1"/>
  <c r="S538" i="3"/>
  <c r="T538" i="3" s="1"/>
  <c r="M538" i="3"/>
  <c r="N538" i="3" s="1"/>
  <c r="H538" i="3"/>
  <c r="I538" i="3" s="1"/>
  <c r="X537" i="3"/>
  <c r="Y537" i="3" s="1"/>
  <c r="S537" i="3"/>
  <c r="T537" i="3" s="1"/>
  <c r="M537" i="3"/>
  <c r="N537" i="3" s="1"/>
  <c r="H537" i="3"/>
  <c r="I537" i="3" s="1"/>
  <c r="X536" i="3"/>
  <c r="Y536" i="3" s="1"/>
  <c r="S536" i="3"/>
  <c r="T536" i="3" s="1"/>
  <c r="M536" i="3"/>
  <c r="N536" i="3" s="1"/>
  <c r="H536" i="3"/>
  <c r="I536" i="3" s="1"/>
  <c r="X535" i="3"/>
  <c r="Y535" i="3" s="1"/>
  <c r="S535" i="3"/>
  <c r="T535" i="3" s="1"/>
  <c r="M535" i="3"/>
  <c r="N535" i="3" s="1"/>
  <c r="H535" i="3"/>
  <c r="I535" i="3" s="1"/>
  <c r="X534" i="3"/>
  <c r="Y534" i="3" s="1"/>
  <c r="S534" i="3"/>
  <c r="T534" i="3" s="1"/>
  <c r="M534" i="3"/>
  <c r="N534" i="3" s="1"/>
  <c r="H534" i="3"/>
  <c r="I534" i="3" s="1"/>
  <c r="X533" i="3"/>
  <c r="Y533" i="3" s="1"/>
  <c r="S533" i="3"/>
  <c r="T533" i="3" s="1"/>
  <c r="M533" i="3"/>
  <c r="N533" i="3" s="1"/>
  <c r="H533" i="3"/>
  <c r="I533" i="3" s="1"/>
  <c r="X532" i="3"/>
  <c r="Y532" i="3" s="1"/>
  <c r="S532" i="3"/>
  <c r="T532" i="3" s="1"/>
  <c r="M532" i="3"/>
  <c r="N532" i="3" s="1"/>
  <c r="H532" i="3"/>
  <c r="I532" i="3" s="1"/>
  <c r="X531" i="3"/>
  <c r="Y531" i="3" s="1"/>
  <c r="S531" i="3"/>
  <c r="T531" i="3" s="1"/>
  <c r="M531" i="3"/>
  <c r="N531" i="3" s="1"/>
  <c r="H531" i="3"/>
  <c r="I531" i="3" s="1"/>
  <c r="X530" i="3"/>
  <c r="Y530" i="3" s="1"/>
  <c r="S530" i="3"/>
  <c r="T530" i="3" s="1"/>
  <c r="M530" i="3"/>
  <c r="N530" i="3" s="1"/>
  <c r="H530" i="3"/>
  <c r="I530" i="3" s="1"/>
  <c r="X529" i="3"/>
  <c r="Y529" i="3" s="1"/>
  <c r="S529" i="3"/>
  <c r="T529" i="3" s="1"/>
  <c r="M529" i="3"/>
  <c r="N529" i="3" s="1"/>
  <c r="H529" i="3"/>
  <c r="I529" i="3" s="1"/>
  <c r="X528" i="3"/>
  <c r="Y528" i="3" s="1"/>
  <c r="S528" i="3"/>
  <c r="T528" i="3" s="1"/>
  <c r="M528" i="3"/>
  <c r="N528" i="3" s="1"/>
  <c r="H528" i="3"/>
  <c r="I528" i="3" s="1"/>
  <c r="X527" i="3"/>
  <c r="Y527" i="3" s="1"/>
  <c r="S527" i="3"/>
  <c r="T527" i="3" s="1"/>
  <c r="M527" i="3"/>
  <c r="N527" i="3" s="1"/>
  <c r="H527" i="3"/>
  <c r="I527" i="3" s="1"/>
  <c r="X526" i="3"/>
  <c r="Y526" i="3" s="1"/>
  <c r="S526" i="3"/>
  <c r="T526" i="3" s="1"/>
  <c r="M526" i="3"/>
  <c r="N526" i="3" s="1"/>
  <c r="H526" i="3"/>
  <c r="I526" i="3" s="1"/>
  <c r="X525" i="3"/>
  <c r="Y525" i="3" s="1"/>
  <c r="S525" i="3"/>
  <c r="T525" i="3" s="1"/>
  <c r="M525" i="3"/>
  <c r="N525" i="3" s="1"/>
  <c r="H525" i="3"/>
  <c r="I525" i="3" s="1"/>
  <c r="X524" i="3"/>
  <c r="Y524" i="3" s="1"/>
  <c r="S524" i="3"/>
  <c r="T524" i="3" s="1"/>
  <c r="M524" i="3"/>
  <c r="N524" i="3" s="1"/>
  <c r="H524" i="3"/>
  <c r="I524" i="3" s="1"/>
  <c r="X523" i="3"/>
  <c r="Y523" i="3" s="1"/>
  <c r="S523" i="3"/>
  <c r="T523" i="3" s="1"/>
  <c r="M523" i="3"/>
  <c r="N523" i="3" s="1"/>
  <c r="H523" i="3"/>
  <c r="I523" i="3" s="1"/>
  <c r="X522" i="3"/>
  <c r="Y522" i="3" s="1"/>
  <c r="S522" i="3"/>
  <c r="T522" i="3" s="1"/>
  <c r="M522" i="3"/>
  <c r="N522" i="3" s="1"/>
  <c r="H522" i="3"/>
  <c r="I522" i="3" s="1"/>
  <c r="X521" i="3"/>
  <c r="Y521" i="3" s="1"/>
  <c r="S521" i="3"/>
  <c r="T521" i="3" s="1"/>
  <c r="M521" i="3"/>
  <c r="N521" i="3" s="1"/>
  <c r="H521" i="3"/>
  <c r="I521" i="3" s="1"/>
  <c r="X520" i="3"/>
  <c r="Y520" i="3" s="1"/>
  <c r="S520" i="3"/>
  <c r="T520" i="3" s="1"/>
  <c r="M520" i="3"/>
  <c r="N520" i="3" s="1"/>
  <c r="H520" i="3"/>
  <c r="I520" i="3" s="1"/>
  <c r="X519" i="3"/>
  <c r="Y519" i="3" s="1"/>
  <c r="S519" i="3"/>
  <c r="T519" i="3" s="1"/>
  <c r="M519" i="3"/>
  <c r="N519" i="3" s="1"/>
  <c r="H519" i="3"/>
  <c r="I519" i="3" s="1"/>
  <c r="X518" i="3"/>
  <c r="Y518" i="3" s="1"/>
  <c r="S518" i="3"/>
  <c r="T518" i="3" s="1"/>
  <c r="M518" i="3"/>
  <c r="N518" i="3" s="1"/>
  <c r="H518" i="3"/>
  <c r="I518" i="3" s="1"/>
  <c r="X517" i="3"/>
  <c r="Y517" i="3" s="1"/>
  <c r="S517" i="3"/>
  <c r="T517" i="3" s="1"/>
  <c r="M517" i="3"/>
  <c r="N517" i="3" s="1"/>
  <c r="H517" i="3"/>
  <c r="I517" i="3" s="1"/>
  <c r="X516" i="3"/>
  <c r="Y516" i="3" s="1"/>
  <c r="S516" i="3"/>
  <c r="T516" i="3" s="1"/>
  <c r="M516" i="3"/>
  <c r="N516" i="3" s="1"/>
  <c r="H516" i="3"/>
  <c r="I516" i="3" s="1"/>
  <c r="X515" i="3"/>
  <c r="Y515" i="3" s="1"/>
  <c r="S515" i="3"/>
  <c r="T515" i="3" s="1"/>
  <c r="M515" i="3"/>
  <c r="N515" i="3" s="1"/>
  <c r="H515" i="3"/>
  <c r="I515" i="3" s="1"/>
  <c r="X514" i="3"/>
  <c r="Y514" i="3" s="1"/>
  <c r="S514" i="3"/>
  <c r="T514" i="3" s="1"/>
  <c r="M514" i="3"/>
  <c r="N514" i="3" s="1"/>
  <c r="H514" i="3"/>
  <c r="I514" i="3" s="1"/>
  <c r="X513" i="3"/>
  <c r="Y513" i="3" s="1"/>
  <c r="S513" i="3"/>
  <c r="T513" i="3" s="1"/>
  <c r="M513" i="3"/>
  <c r="N513" i="3" s="1"/>
  <c r="H513" i="3"/>
  <c r="I513" i="3" s="1"/>
  <c r="X512" i="3"/>
  <c r="Y512" i="3" s="1"/>
  <c r="S512" i="3"/>
  <c r="T512" i="3" s="1"/>
  <c r="M512" i="3"/>
  <c r="N512" i="3" s="1"/>
  <c r="H512" i="3"/>
  <c r="I512" i="3" s="1"/>
  <c r="X511" i="3"/>
  <c r="Y511" i="3" s="1"/>
  <c r="S511" i="3"/>
  <c r="T511" i="3" s="1"/>
  <c r="M511" i="3"/>
  <c r="N511" i="3" s="1"/>
  <c r="H511" i="3"/>
  <c r="I511" i="3" s="1"/>
  <c r="X510" i="3"/>
  <c r="Y510" i="3" s="1"/>
  <c r="S510" i="3"/>
  <c r="T510" i="3" s="1"/>
  <c r="M510" i="3"/>
  <c r="N510" i="3" s="1"/>
  <c r="H510" i="3"/>
  <c r="I510" i="3" s="1"/>
  <c r="X509" i="3"/>
  <c r="Y509" i="3" s="1"/>
  <c r="S509" i="3"/>
  <c r="T509" i="3" s="1"/>
  <c r="M509" i="3"/>
  <c r="N509" i="3" s="1"/>
  <c r="H509" i="3"/>
  <c r="I509" i="3" s="1"/>
  <c r="X508" i="3"/>
  <c r="Y508" i="3" s="1"/>
  <c r="S508" i="3"/>
  <c r="T508" i="3" s="1"/>
  <c r="M508" i="3"/>
  <c r="N508" i="3" s="1"/>
  <c r="H508" i="3"/>
  <c r="I508" i="3" s="1"/>
  <c r="X507" i="3"/>
  <c r="Y507" i="3" s="1"/>
  <c r="S507" i="3"/>
  <c r="T507" i="3" s="1"/>
  <c r="M507" i="3"/>
  <c r="N507" i="3" s="1"/>
  <c r="H507" i="3"/>
  <c r="I507" i="3" s="1"/>
  <c r="X506" i="3"/>
  <c r="Y506" i="3" s="1"/>
  <c r="S506" i="3"/>
  <c r="T506" i="3" s="1"/>
  <c r="M506" i="3"/>
  <c r="N506" i="3" s="1"/>
  <c r="H506" i="3"/>
  <c r="I506" i="3" s="1"/>
  <c r="X505" i="3"/>
  <c r="Y505" i="3" s="1"/>
  <c r="S505" i="3"/>
  <c r="T505" i="3" s="1"/>
  <c r="M505" i="3"/>
  <c r="N505" i="3" s="1"/>
  <c r="H505" i="3"/>
  <c r="I505" i="3" s="1"/>
  <c r="X504" i="3"/>
  <c r="Y504" i="3" s="1"/>
  <c r="S504" i="3"/>
  <c r="T504" i="3" s="1"/>
  <c r="M504" i="3"/>
  <c r="N504" i="3" s="1"/>
  <c r="H504" i="3"/>
  <c r="I504" i="3" s="1"/>
  <c r="X503" i="3"/>
  <c r="Y503" i="3" s="1"/>
  <c r="S503" i="3"/>
  <c r="T503" i="3" s="1"/>
  <c r="M503" i="3"/>
  <c r="N503" i="3" s="1"/>
  <c r="H503" i="3"/>
  <c r="I503" i="3" s="1"/>
  <c r="X502" i="3"/>
  <c r="Y502" i="3" s="1"/>
  <c r="S502" i="3"/>
  <c r="T502" i="3" s="1"/>
  <c r="M502" i="3"/>
  <c r="N502" i="3" s="1"/>
  <c r="H502" i="3"/>
  <c r="I502" i="3" s="1"/>
  <c r="X501" i="3"/>
  <c r="Y501" i="3" s="1"/>
  <c r="S501" i="3"/>
  <c r="T501" i="3" s="1"/>
  <c r="M501" i="3"/>
  <c r="N501" i="3" s="1"/>
  <c r="H501" i="3"/>
  <c r="I501" i="3" s="1"/>
  <c r="X500" i="3"/>
  <c r="Y500" i="3" s="1"/>
  <c r="S500" i="3"/>
  <c r="T500" i="3" s="1"/>
  <c r="M500" i="3"/>
  <c r="N500" i="3" s="1"/>
  <c r="H500" i="3"/>
  <c r="I500" i="3" s="1"/>
  <c r="X499" i="3"/>
  <c r="Y499" i="3" s="1"/>
  <c r="S499" i="3"/>
  <c r="T499" i="3" s="1"/>
  <c r="M499" i="3"/>
  <c r="N499" i="3" s="1"/>
  <c r="H499" i="3"/>
  <c r="I499" i="3" s="1"/>
  <c r="X498" i="3"/>
  <c r="Y498" i="3" s="1"/>
  <c r="S498" i="3"/>
  <c r="T498" i="3" s="1"/>
  <c r="M498" i="3"/>
  <c r="N498" i="3" s="1"/>
  <c r="H498" i="3"/>
  <c r="I498" i="3" s="1"/>
  <c r="X497" i="3"/>
  <c r="Y497" i="3" s="1"/>
  <c r="S497" i="3"/>
  <c r="T497" i="3" s="1"/>
  <c r="M497" i="3"/>
  <c r="N497" i="3" s="1"/>
  <c r="H497" i="3"/>
  <c r="I497" i="3" s="1"/>
  <c r="X496" i="3"/>
  <c r="Y496" i="3" s="1"/>
  <c r="S496" i="3"/>
  <c r="T496" i="3" s="1"/>
  <c r="M496" i="3"/>
  <c r="N496" i="3" s="1"/>
  <c r="H496" i="3"/>
  <c r="I496" i="3" s="1"/>
  <c r="X495" i="3"/>
  <c r="Y495" i="3" s="1"/>
  <c r="S495" i="3"/>
  <c r="T495" i="3" s="1"/>
  <c r="M495" i="3"/>
  <c r="N495" i="3" s="1"/>
  <c r="H495" i="3"/>
  <c r="I495" i="3" s="1"/>
  <c r="X494" i="3"/>
  <c r="Y494" i="3" s="1"/>
  <c r="S494" i="3"/>
  <c r="T494" i="3" s="1"/>
  <c r="M494" i="3"/>
  <c r="N494" i="3" s="1"/>
  <c r="H494" i="3"/>
  <c r="I494" i="3" s="1"/>
  <c r="X493" i="3"/>
  <c r="Y493" i="3" s="1"/>
  <c r="S493" i="3"/>
  <c r="T493" i="3" s="1"/>
  <c r="M493" i="3"/>
  <c r="N493" i="3" s="1"/>
  <c r="H493" i="3"/>
  <c r="I493" i="3" s="1"/>
  <c r="X492" i="3"/>
  <c r="Y492" i="3" s="1"/>
  <c r="S492" i="3"/>
  <c r="T492" i="3" s="1"/>
  <c r="M492" i="3"/>
  <c r="N492" i="3" s="1"/>
  <c r="H492" i="3"/>
  <c r="I492" i="3" s="1"/>
  <c r="X491" i="3"/>
  <c r="Y491" i="3" s="1"/>
  <c r="S491" i="3"/>
  <c r="T491" i="3" s="1"/>
  <c r="M491" i="3"/>
  <c r="N491" i="3" s="1"/>
  <c r="H491" i="3"/>
  <c r="I491" i="3" s="1"/>
  <c r="X490" i="3"/>
  <c r="Y490" i="3" s="1"/>
  <c r="S490" i="3"/>
  <c r="T490" i="3" s="1"/>
  <c r="M490" i="3"/>
  <c r="N490" i="3" s="1"/>
  <c r="H490" i="3"/>
  <c r="I490" i="3" s="1"/>
  <c r="X489" i="3"/>
  <c r="Y489" i="3" s="1"/>
  <c r="S489" i="3"/>
  <c r="T489" i="3" s="1"/>
  <c r="M489" i="3"/>
  <c r="N489" i="3" s="1"/>
  <c r="H489" i="3"/>
  <c r="I489" i="3" s="1"/>
  <c r="X488" i="3"/>
  <c r="Y488" i="3" s="1"/>
  <c r="S488" i="3"/>
  <c r="T488" i="3" s="1"/>
  <c r="M488" i="3"/>
  <c r="N488" i="3" s="1"/>
  <c r="H488" i="3"/>
  <c r="I488" i="3" s="1"/>
  <c r="X487" i="3"/>
  <c r="Y487" i="3" s="1"/>
  <c r="S487" i="3"/>
  <c r="T487" i="3" s="1"/>
  <c r="M487" i="3"/>
  <c r="N487" i="3" s="1"/>
  <c r="H487" i="3"/>
  <c r="I487" i="3" s="1"/>
  <c r="X486" i="3"/>
  <c r="Y486" i="3" s="1"/>
  <c r="S486" i="3"/>
  <c r="T486" i="3" s="1"/>
  <c r="M486" i="3"/>
  <c r="N486" i="3" s="1"/>
  <c r="H486" i="3"/>
  <c r="I486" i="3" s="1"/>
  <c r="X485" i="3"/>
  <c r="Y485" i="3" s="1"/>
  <c r="S485" i="3"/>
  <c r="T485" i="3" s="1"/>
  <c r="M485" i="3"/>
  <c r="N485" i="3" s="1"/>
  <c r="H485" i="3"/>
  <c r="I485" i="3" s="1"/>
  <c r="X484" i="3"/>
  <c r="Y484" i="3" s="1"/>
  <c r="S484" i="3"/>
  <c r="T484" i="3" s="1"/>
  <c r="M484" i="3"/>
  <c r="N484" i="3" s="1"/>
  <c r="H484" i="3"/>
  <c r="I484" i="3" s="1"/>
  <c r="X483" i="3"/>
  <c r="Y483" i="3" s="1"/>
  <c r="S483" i="3"/>
  <c r="T483" i="3" s="1"/>
  <c r="M483" i="3"/>
  <c r="N483" i="3" s="1"/>
  <c r="H483" i="3"/>
  <c r="I483" i="3" s="1"/>
  <c r="X482" i="3"/>
  <c r="Y482" i="3" s="1"/>
  <c r="S482" i="3"/>
  <c r="T482" i="3" s="1"/>
  <c r="M482" i="3"/>
  <c r="N482" i="3" s="1"/>
  <c r="H482" i="3"/>
  <c r="I482" i="3" s="1"/>
  <c r="X481" i="3"/>
  <c r="Y481" i="3" s="1"/>
  <c r="S481" i="3"/>
  <c r="T481" i="3" s="1"/>
  <c r="M481" i="3"/>
  <c r="N481" i="3" s="1"/>
  <c r="H481" i="3"/>
  <c r="I481" i="3" s="1"/>
  <c r="X480" i="3"/>
  <c r="Y480" i="3" s="1"/>
  <c r="S480" i="3"/>
  <c r="T480" i="3" s="1"/>
  <c r="M480" i="3"/>
  <c r="N480" i="3" s="1"/>
  <c r="H480" i="3"/>
  <c r="I480" i="3" s="1"/>
  <c r="X479" i="3"/>
  <c r="Y479" i="3" s="1"/>
  <c r="S479" i="3"/>
  <c r="T479" i="3" s="1"/>
  <c r="M479" i="3"/>
  <c r="N479" i="3" s="1"/>
  <c r="H479" i="3"/>
  <c r="I479" i="3" s="1"/>
  <c r="X478" i="3"/>
  <c r="Y478" i="3" s="1"/>
  <c r="S478" i="3"/>
  <c r="T478" i="3" s="1"/>
  <c r="M478" i="3"/>
  <c r="N478" i="3" s="1"/>
  <c r="H478" i="3"/>
  <c r="I478" i="3" s="1"/>
  <c r="X477" i="3"/>
  <c r="Y477" i="3" s="1"/>
  <c r="S477" i="3"/>
  <c r="T477" i="3" s="1"/>
  <c r="M477" i="3"/>
  <c r="N477" i="3" s="1"/>
  <c r="H477" i="3"/>
  <c r="I477" i="3" s="1"/>
  <c r="X476" i="3"/>
  <c r="Y476" i="3" s="1"/>
  <c r="S476" i="3"/>
  <c r="T476" i="3" s="1"/>
  <c r="M476" i="3"/>
  <c r="N476" i="3" s="1"/>
  <c r="H476" i="3"/>
  <c r="I476" i="3" s="1"/>
  <c r="X475" i="3"/>
  <c r="Y475" i="3" s="1"/>
  <c r="S475" i="3"/>
  <c r="T475" i="3" s="1"/>
  <c r="M475" i="3"/>
  <c r="N475" i="3" s="1"/>
  <c r="H475" i="3"/>
  <c r="I475" i="3" s="1"/>
  <c r="X474" i="3"/>
  <c r="Y474" i="3" s="1"/>
  <c r="S474" i="3"/>
  <c r="T474" i="3" s="1"/>
  <c r="M474" i="3"/>
  <c r="N474" i="3" s="1"/>
  <c r="H474" i="3"/>
  <c r="I474" i="3" s="1"/>
  <c r="X473" i="3"/>
  <c r="Y473" i="3" s="1"/>
  <c r="S473" i="3"/>
  <c r="T473" i="3" s="1"/>
  <c r="M473" i="3"/>
  <c r="N473" i="3" s="1"/>
  <c r="H473" i="3"/>
  <c r="I473" i="3" s="1"/>
  <c r="X472" i="3"/>
  <c r="Y472" i="3" s="1"/>
  <c r="S472" i="3"/>
  <c r="T472" i="3" s="1"/>
  <c r="M472" i="3"/>
  <c r="N472" i="3" s="1"/>
  <c r="H472" i="3"/>
  <c r="I472" i="3" s="1"/>
  <c r="X471" i="3"/>
  <c r="Y471" i="3" s="1"/>
  <c r="S471" i="3"/>
  <c r="T471" i="3" s="1"/>
  <c r="M471" i="3"/>
  <c r="N471" i="3" s="1"/>
  <c r="H471" i="3"/>
  <c r="I471" i="3" s="1"/>
  <c r="X470" i="3"/>
  <c r="Y470" i="3" s="1"/>
  <c r="S470" i="3"/>
  <c r="T470" i="3" s="1"/>
  <c r="M470" i="3"/>
  <c r="N470" i="3" s="1"/>
  <c r="H470" i="3"/>
  <c r="I470" i="3" s="1"/>
  <c r="X469" i="3"/>
  <c r="Y469" i="3" s="1"/>
  <c r="S469" i="3"/>
  <c r="T469" i="3" s="1"/>
  <c r="M469" i="3"/>
  <c r="N469" i="3" s="1"/>
  <c r="H469" i="3"/>
  <c r="I469" i="3" s="1"/>
  <c r="X468" i="3"/>
  <c r="Y468" i="3" s="1"/>
  <c r="S468" i="3"/>
  <c r="T468" i="3" s="1"/>
  <c r="M468" i="3"/>
  <c r="N468" i="3" s="1"/>
  <c r="H468" i="3"/>
  <c r="I468" i="3" s="1"/>
  <c r="X467" i="3"/>
  <c r="Y467" i="3" s="1"/>
  <c r="S467" i="3"/>
  <c r="T467" i="3" s="1"/>
  <c r="M467" i="3"/>
  <c r="N467" i="3" s="1"/>
  <c r="H467" i="3"/>
  <c r="I467" i="3" s="1"/>
  <c r="X466" i="3"/>
  <c r="Y466" i="3" s="1"/>
  <c r="S466" i="3"/>
  <c r="T466" i="3" s="1"/>
  <c r="M466" i="3"/>
  <c r="N466" i="3" s="1"/>
  <c r="H466" i="3"/>
  <c r="I466" i="3" s="1"/>
  <c r="X465" i="3"/>
  <c r="Y465" i="3" s="1"/>
  <c r="S465" i="3"/>
  <c r="T465" i="3" s="1"/>
  <c r="M465" i="3"/>
  <c r="N465" i="3" s="1"/>
  <c r="H465" i="3"/>
  <c r="I465" i="3" s="1"/>
  <c r="X464" i="3"/>
  <c r="Y464" i="3" s="1"/>
  <c r="S464" i="3"/>
  <c r="T464" i="3" s="1"/>
  <c r="M464" i="3"/>
  <c r="N464" i="3" s="1"/>
  <c r="H464" i="3"/>
  <c r="I464" i="3" s="1"/>
  <c r="X463" i="3"/>
  <c r="Y463" i="3" s="1"/>
  <c r="S463" i="3"/>
  <c r="T463" i="3" s="1"/>
  <c r="M463" i="3"/>
  <c r="N463" i="3" s="1"/>
  <c r="H463" i="3"/>
  <c r="I463" i="3" s="1"/>
  <c r="X462" i="3"/>
  <c r="Y462" i="3" s="1"/>
  <c r="S462" i="3"/>
  <c r="T462" i="3" s="1"/>
  <c r="M462" i="3"/>
  <c r="N462" i="3" s="1"/>
  <c r="H462" i="3"/>
  <c r="I462" i="3" s="1"/>
  <c r="X461" i="3"/>
  <c r="Y461" i="3" s="1"/>
  <c r="S461" i="3"/>
  <c r="T461" i="3" s="1"/>
  <c r="M461" i="3"/>
  <c r="N461" i="3" s="1"/>
  <c r="H461" i="3"/>
  <c r="I461" i="3" s="1"/>
  <c r="X460" i="3"/>
  <c r="Y460" i="3" s="1"/>
  <c r="S460" i="3"/>
  <c r="T460" i="3" s="1"/>
  <c r="M460" i="3"/>
  <c r="N460" i="3" s="1"/>
  <c r="H460" i="3"/>
  <c r="I460" i="3" s="1"/>
  <c r="X459" i="3"/>
  <c r="Y459" i="3" s="1"/>
  <c r="S459" i="3"/>
  <c r="T459" i="3" s="1"/>
  <c r="M459" i="3"/>
  <c r="N459" i="3" s="1"/>
  <c r="H459" i="3"/>
  <c r="I459" i="3" s="1"/>
  <c r="X458" i="3"/>
  <c r="Y458" i="3" s="1"/>
  <c r="S458" i="3"/>
  <c r="T458" i="3" s="1"/>
  <c r="M458" i="3"/>
  <c r="N458" i="3" s="1"/>
  <c r="H458" i="3"/>
  <c r="I458" i="3" s="1"/>
  <c r="X457" i="3"/>
  <c r="Y457" i="3" s="1"/>
  <c r="S457" i="3"/>
  <c r="T457" i="3" s="1"/>
  <c r="M457" i="3"/>
  <c r="N457" i="3" s="1"/>
  <c r="H457" i="3"/>
  <c r="I457" i="3" s="1"/>
  <c r="X456" i="3"/>
  <c r="Y456" i="3" s="1"/>
  <c r="S456" i="3"/>
  <c r="T456" i="3" s="1"/>
  <c r="M456" i="3"/>
  <c r="N456" i="3" s="1"/>
  <c r="H456" i="3"/>
  <c r="I456" i="3" s="1"/>
  <c r="X455" i="3"/>
  <c r="Y455" i="3" s="1"/>
  <c r="S455" i="3"/>
  <c r="T455" i="3" s="1"/>
  <c r="M455" i="3"/>
  <c r="N455" i="3" s="1"/>
  <c r="H455" i="3"/>
  <c r="I455" i="3" s="1"/>
  <c r="X454" i="3"/>
  <c r="Y454" i="3" s="1"/>
  <c r="S454" i="3"/>
  <c r="T454" i="3" s="1"/>
  <c r="M454" i="3"/>
  <c r="N454" i="3" s="1"/>
  <c r="H454" i="3"/>
  <c r="I454" i="3" s="1"/>
  <c r="X453" i="3"/>
  <c r="Y453" i="3" s="1"/>
  <c r="S453" i="3"/>
  <c r="T453" i="3" s="1"/>
  <c r="M453" i="3"/>
  <c r="N453" i="3" s="1"/>
  <c r="H453" i="3"/>
  <c r="I453" i="3" s="1"/>
  <c r="X452" i="3"/>
  <c r="Y452" i="3" s="1"/>
  <c r="S452" i="3"/>
  <c r="T452" i="3" s="1"/>
  <c r="M452" i="3"/>
  <c r="N452" i="3" s="1"/>
  <c r="H452" i="3"/>
  <c r="I452" i="3" s="1"/>
  <c r="X451" i="3"/>
  <c r="Y451" i="3" s="1"/>
  <c r="S451" i="3"/>
  <c r="T451" i="3" s="1"/>
  <c r="M451" i="3"/>
  <c r="N451" i="3" s="1"/>
  <c r="H451" i="3"/>
  <c r="I451" i="3" s="1"/>
  <c r="X450" i="3"/>
  <c r="Y450" i="3" s="1"/>
  <c r="S450" i="3"/>
  <c r="T450" i="3" s="1"/>
  <c r="M450" i="3"/>
  <c r="N450" i="3" s="1"/>
  <c r="H450" i="3"/>
  <c r="I450" i="3" s="1"/>
  <c r="X449" i="3"/>
  <c r="Y449" i="3" s="1"/>
  <c r="S449" i="3"/>
  <c r="T449" i="3" s="1"/>
  <c r="M449" i="3"/>
  <c r="N449" i="3" s="1"/>
  <c r="H449" i="3"/>
  <c r="I449" i="3" s="1"/>
  <c r="X448" i="3"/>
  <c r="Y448" i="3" s="1"/>
  <c r="S448" i="3"/>
  <c r="T448" i="3" s="1"/>
  <c r="M448" i="3"/>
  <c r="N448" i="3" s="1"/>
  <c r="H448" i="3"/>
  <c r="I448" i="3" s="1"/>
  <c r="X447" i="3"/>
  <c r="Y447" i="3" s="1"/>
  <c r="S447" i="3"/>
  <c r="T447" i="3" s="1"/>
  <c r="M447" i="3"/>
  <c r="N447" i="3" s="1"/>
  <c r="H447" i="3"/>
  <c r="I447" i="3" s="1"/>
  <c r="X446" i="3"/>
  <c r="Y446" i="3" s="1"/>
  <c r="S446" i="3"/>
  <c r="T446" i="3" s="1"/>
  <c r="M446" i="3"/>
  <c r="N446" i="3" s="1"/>
  <c r="H446" i="3"/>
  <c r="I446" i="3" s="1"/>
  <c r="X445" i="3"/>
  <c r="Y445" i="3" s="1"/>
  <c r="S445" i="3"/>
  <c r="T445" i="3" s="1"/>
  <c r="M445" i="3"/>
  <c r="N445" i="3" s="1"/>
  <c r="H445" i="3"/>
  <c r="I445" i="3" s="1"/>
  <c r="X444" i="3"/>
  <c r="Y444" i="3" s="1"/>
  <c r="S444" i="3"/>
  <c r="T444" i="3" s="1"/>
  <c r="M444" i="3"/>
  <c r="N444" i="3" s="1"/>
  <c r="H444" i="3"/>
  <c r="I444" i="3" s="1"/>
  <c r="X443" i="3"/>
  <c r="Y443" i="3" s="1"/>
  <c r="S443" i="3"/>
  <c r="T443" i="3" s="1"/>
  <c r="M443" i="3"/>
  <c r="N443" i="3" s="1"/>
  <c r="H443" i="3"/>
  <c r="I443" i="3" s="1"/>
  <c r="X442" i="3"/>
  <c r="Y442" i="3" s="1"/>
  <c r="S442" i="3"/>
  <c r="T442" i="3" s="1"/>
  <c r="M442" i="3"/>
  <c r="N442" i="3" s="1"/>
  <c r="H442" i="3"/>
  <c r="I442" i="3" s="1"/>
  <c r="X441" i="3"/>
  <c r="Y441" i="3" s="1"/>
  <c r="S441" i="3"/>
  <c r="T441" i="3" s="1"/>
  <c r="M441" i="3"/>
  <c r="N441" i="3" s="1"/>
  <c r="H441" i="3"/>
  <c r="I441" i="3" s="1"/>
  <c r="X440" i="3"/>
  <c r="Y440" i="3" s="1"/>
  <c r="S440" i="3"/>
  <c r="T440" i="3" s="1"/>
  <c r="M440" i="3"/>
  <c r="N440" i="3" s="1"/>
  <c r="H440" i="3"/>
  <c r="I440" i="3" s="1"/>
  <c r="X439" i="3"/>
  <c r="Y439" i="3" s="1"/>
  <c r="S439" i="3"/>
  <c r="T439" i="3" s="1"/>
  <c r="M439" i="3"/>
  <c r="N439" i="3" s="1"/>
  <c r="H439" i="3"/>
  <c r="I439" i="3" s="1"/>
  <c r="X438" i="3"/>
  <c r="Y438" i="3" s="1"/>
  <c r="S438" i="3"/>
  <c r="T438" i="3" s="1"/>
  <c r="M438" i="3"/>
  <c r="N438" i="3" s="1"/>
  <c r="H438" i="3"/>
  <c r="I438" i="3" s="1"/>
  <c r="X437" i="3"/>
  <c r="Y437" i="3" s="1"/>
  <c r="S437" i="3"/>
  <c r="T437" i="3" s="1"/>
  <c r="M437" i="3"/>
  <c r="N437" i="3" s="1"/>
  <c r="H437" i="3"/>
  <c r="I437" i="3" s="1"/>
  <c r="X436" i="3"/>
  <c r="Y436" i="3" s="1"/>
  <c r="S436" i="3"/>
  <c r="T436" i="3" s="1"/>
  <c r="M436" i="3"/>
  <c r="N436" i="3" s="1"/>
  <c r="H436" i="3"/>
  <c r="I436" i="3" s="1"/>
  <c r="X435" i="3"/>
  <c r="Y435" i="3" s="1"/>
  <c r="S435" i="3"/>
  <c r="T435" i="3" s="1"/>
  <c r="M435" i="3"/>
  <c r="N435" i="3" s="1"/>
  <c r="H435" i="3"/>
  <c r="I435" i="3" s="1"/>
  <c r="X434" i="3"/>
  <c r="Y434" i="3" s="1"/>
  <c r="S434" i="3"/>
  <c r="T434" i="3" s="1"/>
  <c r="M434" i="3"/>
  <c r="N434" i="3" s="1"/>
  <c r="H434" i="3"/>
  <c r="I434" i="3" s="1"/>
  <c r="X433" i="3"/>
  <c r="Y433" i="3" s="1"/>
  <c r="S433" i="3"/>
  <c r="T433" i="3" s="1"/>
  <c r="M433" i="3"/>
  <c r="N433" i="3" s="1"/>
  <c r="H433" i="3"/>
  <c r="I433" i="3" s="1"/>
  <c r="X432" i="3"/>
  <c r="Y432" i="3" s="1"/>
  <c r="S432" i="3"/>
  <c r="T432" i="3" s="1"/>
  <c r="M432" i="3"/>
  <c r="N432" i="3" s="1"/>
  <c r="H432" i="3"/>
  <c r="I432" i="3" s="1"/>
  <c r="X431" i="3"/>
  <c r="Y431" i="3" s="1"/>
  <c r="S431" i="3"/>
  <c r="T431" i="3" s="1"/>
  <c r="M431" i="3"/>
  <c r="N431" i="3" s="1"/>
  <c r="H431" i="3"/>
  <c r="I431" i="3" s="1"/>
  <c r="X430" i="3"/>
  <c r="Y430" i="3" s="1"/>
  <c r="S430" i="3"/>
  <c r="T430" i="3" s="1"/>
  <c r="M430" i="3"/>
  <c r="N430" i="3" s="1"/>
  <c r="H430" i="3"/>
  <c r="I430" i="3" s="1"/>
  <c r="X429" i="3"/>
  <c r="Y429" i="3" s="1"/>
  <c r="S429" i="3"/>
  <c r="T429" i="3" s="1"/>
  <c r="M429" i="3"/>
  <c r="N429" i="3" s="1"/>
  <c r="H429" i="3"/>
  <c r="I429" i="3" s="1"/>
  <c r="X428" i="3"/>
  <c r="Y428" i="3" s="1"/>
  <c r="S428" i="3"/>
  <c r="T428" i="3" s="1"/>
  <c r="M428" i="3"/>
  <c r="N428" i="3" s="1"/>
  <c r="H428" i="3"/>
  <c r="I428" i="3" s="1"/>
  <c r="X427" i="3"/>
  <c r="Y427" i="3" s="1"/>
  <c r="S427" i="3"/>
  <c r="T427" i="3" s="1"/>
  <c r="M427" i="3"/>
  <c r="N427" i="3" s="1"/>
  <c r="H427" i="3"/>
  <c r="I427" i="3" s="1"/>
  <c r="X426" i="3"/>
  <c r="Y426" i="3" s="1"/>
  <c r="S426" i="3"/>
  <c r="T426" i="3" s="1"/>
  <c r="M426" i="3"/>
  <c r="N426" i="3" s="1"/>
  <c r="H426" i="3"/>
  <c r="I426" i="3" s="1"/>
  <c r="X425" i="3"/>
  <c r="Y425" i="3" s="1"/>
  <c r="S425" i="3"/>
  <c r="T425" i="3" s="1"/>
  <c r="M425" i="3"/>
  <c r="N425" i="3" s="1"/>
  <c r="H425" i="3"/>
  <c r="I425" i="3" s="1"/>
  <c r="X424" i="3"/>
  <c r="Y424" i="3" s="1"/>
  <c r="S424" i="3"/>
  <c r="T424" i="3" s="1"/>
  <c r="M424" i="3"/>
  <c r="N424" i="3" s="1"/>
  <c r="H424" i="3"/>
  <c r="I424" i="3" s="1"/>
  <c r="X423" i="3"/>
  <c r="Y423" i="3" s="1"/>
  <c r="S423" i="3"/>
  <c r="T423" i="3" s="1"/>
  <c r="M423" i="3"/>
  <c r="N423" i="3" s="1"/>
  <c r="H423" i="3"/>
  <c r="I423" i="3" s="1"/>
  <c r="X422" i="3"/>
  <c r="Y422" i="3" s="1"/>
  <c r="S422" i="3"/>
  <c r="T422" i="3" s="1"/>
  <c r="M422" i="3"/>
  <c r="N422" i="3" s="1"/>
  <c r="H422" i="3"/>
  <c r="I422" i="3" s="1"/>
  <c r="X421" i="3"/>
  <c r="Y421" i="3" s="1"/>
  <c r="S421" i="3"/>
  <c r="T421" i="3" s="1"/>
  <c r="M421" i="3"/>
  <c r="N421" i="3" s="1"/>
  <c r="H421" i="3"/>
  <c r="I421" i="3" s="1"/>
  <c r="X420" i="3"/>
  <c r="Y420" i="3" s="1"/>
  <c r="S420" i="3"/>
  <c r="T420" i="3" s="1"/>
  <c r="M420" i="3"/>
  <c r="N420" i="3" s="1"/>
  <c r="H420" i="3"/>
  <c r="I420" i="3" s="1"/>
  <c r="X419" i="3"/>
  <c r="Y419" i="3" s="1"/>
  <c r="S419" i="3"/>
  <c r="T419" i="3" s="1"/>
  <c r="M419" i="3"/>
  <c r="N419" i="3" s="1"/>
  <c r="H419" i="3"/>
  <c r="I419" i="3" s="1"/>
  <c r="X418" i="3"/>
  <c r="Y418" i="3" s="1"/>
  <c r="S418" i="3"/>
  <c r="T418" i="3" s="1"/>
  <c r="M418" i="3"/>
  <c r="N418" i="3" s="1"/>
  <c r="H418" i="3"/>
  <c r="I418" i="3" s="1"/>
  <c r="X417" i="3"/>
  <c r="Y417" i="3" s="1"/>
  <c r="S417" i="3"/>
  <c r="T417" i="3" s="1"/>
  <c r="M417" i="3"/>
  <c r="N417" i="3" s="1"/>
  <c r="H417" i="3"/>
  <c r="I417" i="3" s="1"/>
  <c r="X416" i="3"/>
  <c r="Y416" i="3" s="1"/>
  <c r="S416" i="3"/>
  <c r="T416" i="3" s="1"/>
  <c r="M416" i="3"/>
  <c r="N416" i="3" s="1"/>
  <c r="H416" i="3"/>
  <c r="I416" i="3" s="1"/>
  <c r="X415" i="3"/>
  <c r="Y415" i="3" s="1"/>
  <c r="S415" i="3"/>
  <c r="T415" i="3" s="1"/>
  <c r="M415" i="3"/>
  <c r="N415" i="3" s="1"/>
  <c r="H415" i="3"/>
  <c r="I415" i="3" s="1"/>
  <c r="X414" i="3"/>
  <c r="Y414" i="3" s="1"/>
  <c r="S414" i="3"/>
  <c r="T414" i="3" s="1"/>
  <c r="M414" i="3"/>
  <c r="N414" i="3" s="1"/>
  <c r="H414" i="3"/>
  <c r="I414" i="3" s="1"/>
  <c r="X413" i="3"/>
  <c r="Y413" i="3" s="1"/>
  <c r="S413" i="3"/>
  <c r="T413" i="3" s="1"/>
  <c r="M413" i="3"/>
  <c r="N413" i="3" s="1"/>
  <c r="H413" i="3"/>
  <c r="I413" i="3" s="1"/>
  <c r="X412" i="3"/>
  <c r="Y412" i="3" s="1"/>
  <c r="S412" i="3"/>
  <c r="T412" i="3" s="1"/>
  <c r="M412" i="3"/>
  <c r="N412" i="3" s="1"/>
  <c r="H412" i="3"/>
  <c r="I412" i="3" s="1"/>
  <c r="X411" i="3"/>
  <c r="Y411" i="3" s="1"/>
  <c r="S411" i="3"/>
  <c r="T411" i="3" s="1"/>
  <c r="M411" i="3"/>
  <c r="N411" i="3" s="1"/>
  <c r="H411" i="3"/>
  <c r="I411" i="3" s="1"/>
  <c r="X410" i="3"/>
  <c r="Y410" i="3" s="1"/>
  <c r="S410" i="3"/>
  <c r="T410" i="3" s="1"/>
  <c r="M410" i="3"/>
  <c r="N410" i="3" s="1"/>
  <c r="H410" i="3"/>
  <c r="I410" i="3" s="1"/>
  <c r="X409" i="3"/>
  <c r="Y409" i="3" s="1"/>
  <c r="S409" i="3"/>
  <c r="T409" i="3" s="1"/>
  <c r="M409" i="3"/>
  <c r="N409" i="3" s="1"/>
  <c r="H409" i="3"/>
  <c r="I409" i="3" s="1"/>
  <c r="X408" i="3"/>
  <c r="Y408" i="3" s="1"/>
  <c r="S408" i="3"/>
  <c r="T408" i="3" s="1"/>
  <c r="M408" i="3"/>
  <c r="N408" i="3" s="1"/>
  <c r="H408" i="3"/>
  <c r="I408" i="3" s="1"/>
  <c r="X407" i="3"/>
  <c r="Y407" i="3" s="1"/>
  <c r="S407" i="3"/>
  <c r="T407" i="3" s="1"/>
  <c r="M407" i="3"/>
  <c r="N407" i="3" s="1"/>
  <c r="H407" i="3"/>
  <c r="I407" i="3" s="1"/>
  <c r="X406" i="3"/>
  <c r="Y406" i="3" s="1"/>
  <c r="S406" i="3"/>
  <c r="T406" i="3" s="1"/>
  <c r="M406" i="3"/>
  <c r="N406" i="3" s="1"/>
  <c r="H406" i="3"/>
  <c r="I406" i="3" s="1"/>
  <c r="X405" i="3"/>
  <c r="Y405" i="3" s="1"/>
  <c r="S405" i="3"/>
  <c r="T405" i="3" s="1"/>
  <c r="M405" i="3"/>
  <c r="N405" i="3" s="1"/>
  <c r="H405" i="3"/>
  <c r="I405" i="3" s="1"/>
  <c r="X404" i="3"/>
  <c r="Y404" i="3" s="1"/>
  <c r="S404" i="3"/>
  <c r="T404" i="3" s="1"/>
  <c r="M404" i="3"/>
  <c r="N404" i="3" s="1"/>
  <c r="H404" i="3"/>
  <c r="I404" i="3" s="1"/>
  <c r="X403" i="3"/>
  <c r="Y403" i="3" s="1"/>
  <c r="S403" i="3"/>
  <c r="T403" i="3" s="1"/>
  <c r="M403" i="3"/>
  <c r="N403" i="3" s="1"/>
  <c r="H403" i="3"/>
  <c r="I403" i="3" s="1"/>
  <c r="X402" i="3"/>
  <c r="Y402" i="3" s="1"/>
  <c r="S402" i="3"/>
  <c r="T402" i="3" s="1"/>
  <c r="M402" i="3"/>
  <c r="N402" i="3" s="1"/>
  <c r="H402" i="3"/>
  <c r="I402" i="3" s="1"/>
  <c r="X401" i="3"/>
  <c r="Y401" i="3" s="1"/>
  <c r="S401" i="3"/>
  <c r="T401" i="3" s="1"/>
  <c r="M401" i="3"/>
  <c r="N401" i="3" s="1"/>
  <c r="H401" i="3"/>
  <c r="I401" i="3" s="1"/>
  <c r="X400" i="3"/>
  <c r="Y400" i="3" s="1"/>
  <c r="S400" i="3"/>
  <c r="T400" i="3" s="1"/>
  <c r="M400" i="3"/>
  <c r="N400" i="3" s="1"/>
  <c r="H400" i="3"/>
  <c r="I400" i="3" s="1"/>
  <c r="X399" i="3"/>
  <c r="Y399" i="3" s="1"/>
  <c r="S399" i="3"/>
  <c r="T399" i="3" s="1"/>
  <c r="M399" i="3"/>
  <c r="N399" i="3" s="1"/>
  <c r="H399" i="3"/>
  <c r="I399" i="3" s="1"/>
  <c r="X398" i="3"/>
  <c r="Y398" i="3" s="1"/>
  <c r="S398" i="3"/>
  <c r="T398" i="3" s="1"/>
  <c r="M398" i="3"/>
  <c r="N398" i="3" s="1"/>
  <c r="H398" i="3"/>
  <c r="I398" i="3" s="1"/>
  <c r="X397" i="3"/>
  <c r="Y397" i="3" s="1"/>
  <c r="S397" i="3"/>
  <c r="T397" i="3" s="1"/>
  <c r="M397" i="3"/>
  <c r="N397" i="3" s="1"/>
  <c r="H397" i="3"/>
  <c r="I397" i="3" s="1"/>
  <c r="X396" i="3"/>
  <c r="Y396" i="3" s="1"/>
  <c r="S396" i="3"/>
  <c r="T396" i="3" s="1"/>
  <c r="M396" i="3"/>
  <c r="N396" i="3" s="1"/>
  <c r="H396" i="3"/>
  <c r="I396" i="3" s="1"/>
  <c r="X395" i="3"/>
  <c r="Y395" i="3" s="1"/>
  <c r="S395" i="3"/>
  <c r="T395" i="3" s="1"/>
  <c r="M395" i="3"/>
  <c r="N395" i="3" s="1"/>
  <c r="H395" i="3"/>
  <c r="I395" i="3" s="1"/>
  <c r="X394" i="3"/>
  <c r="Y394" i="3" s="1"/>
  <c r="S394" i="3"/>
  <c r="T394" i="3" s="1"/>
  <c r="M394" i="3"/>
  <c r="N394" i="3" s="1"/>
  <c r="H394" i="3"/>
  <c r="I394" i="3" s="1"/>
  <c r="X393" i="3"/>
  <c r="Y393" i="3" s="1"/>
  <c r="S393" i="3"/>
  <c r="T393" i="3" s="1"/>
  <c r="M393" i="3"/>
  <c r="N393" i="3" s="1"/>
  <c r="H393" i="3"/>
  <c r="I393" i="3" s="1"/>
  <c r="X392" i="3"/>
  <c r="Y392" i="3" s="1"/>
  <c r="S392" i="3"/>
  <c r="T392" i="3" s="1"/>
  <c r="M392" i="3"/>
  <c r="N392" i="3" s="1"/>
  <c r="H392" i="3"/>
  <c r="I392" i="3" s="1"/>
  <c r="X391" i="3"/>
  <c r="Y391" i="3" s="1"/>
  <c r="S391" i="3"/>
  <c r="T391" i="3" s="1"/>
  <c r="M391" i="3"/>
  <c r="N391" i="3" s="1"/>
  <c r="H391" i="3"/>
  <c r="I391" i="3" s="1"/>
  <c r="X390" i="3"/>
  <c r="Y390" i="3" s="1"/>
  <c r="S390" i="3"/>
  <c r="T390" i="3" s="1"/>
  <c r="M390" i="3"/>
  <c r="N390" i="3" s="1"/>
  <c r="H390" i="3"/>
  <c r="I390" i="3" s="1"/>
  <c r="X389" i="3"/>
  <c r="Y389" i="3" s="1"/>
  <c r="S389" i="3"/>
  <c r="T389" i="3" s="1"/>
  <c r="M389" i="3"/>
  <c r="N389" i="3" s="1"/>
  <c r="H389" i="3"/>
  <c r="I389" i="3" s="1"/>
  <c r="X388" i="3"/>
  <c r="Y388" i="3" s="1"/>
  <c r="S388" i="3"/>
  <c r="T388" i="3" s="1"/>
  <c r="M388" i="3"/>
  <c r="N388" i="3" s="1"/>
  <c r="H388" i="3"/>
  <c r="I388" i="3" s="1"/>
  <c r="X387" i="3"/>
  <c r="Y387" i="3" s="1"/>
  <c r="S387" i="3"/>
  <c r="T387" i="3" s="1"/>
  <c r="M387" i="3"/>
  <c r="N387" i="3" s="1"/>
  <c r="H387" i="3"/>
  <c r="I387" i="3" s="1"/>
  <c r="X386" i="3"/>
  <c r="Y386" i="3" s="1"/>
  <c r="S386" i="3"/>
  <c r="T386" i="3" s="1"/>
  <c r="M386" i="3"/>
  <c r="N386" i="3" s="1"/>
  <c r="H386" i="3"/>
  <c r="I386" i="3" s="1"/>
  <c r="X385" i="3"/>
  <c r="Y385" i="3" s="1"/>
  <c r="S385" i="3"/>
  <c r="T385" i="3" s="1"/>
  <c r="M385" i="3"/>
  <c r="N385" i="3" s="1"/>
  <c r="H385" i="3"/>
  <c r="I385" i="3" s="1"/>
  <c r="X384" i="3"/>
  <c r="Y384" i="3" s="1"/>
  <c r="S384" i="3"/>
  <c r="T384" i="3" s="1"/>
  <c r="M384" i="3"/>
  <c r="N384" i="3" s="1"/>
  <c r="H384" i="3"/>
  <c r="I384" i="3" s="1"/>
  <c r="X383" i="3"/>
  <c r="Y383" i="3" s="1"/>
  <c r="S383" i="3"/>
  <c r="T383" i="3" s="1"/>
  <c r="M383" i="3"/>
  <c r="N383" i="3" s="1"/>
  <c r="H383" i="3"/>
  <c r="I383" i="3" s="1"/>
  <c r="X382" i="3"/>
  <c r="Y382" i="3" s="1"/>
  <c r="S382" i="3"/>
  <c r="T382" i="3" s="1"/>
  <c r="M382" i="3"/>
  <c r="N382" i="3" s="1"/>
  <c r="H382" i="3"/>
  <c r="I382" i="3" s="1"/>
  <c r="X381" i="3"/>
  <c r="Y381" i="3" s="1"/>
  <c r="S381" i="3"/>
  <c r="T381" i="3" s="1"/>
  <c r="M381" i="3"/>
  <c r="N381" i="3" s="1"/>
  <c r="H381" i="3"/>
  <c r="I381" i="3" s="1"/>
  <c r="X380" i="3"/>
  <c r="Y380" i="3" s="1"/>
  <c r="S380" i="3"/>
  <c r="T380" i="3" s="1"/>
  <c r="M380" i="3"/>
  <c r="N380" i="3" s="1"/>
  <c r="H380" i="3"/>
  <c r="I380" i="3" s="1"/>
  <c r="X379" i="3"/>
  <c r="Y379" i="3" s="1"/>
  <c r="S379" i="3"/>
  <c r="T379" i="3" s="1"/>
  <c r="M379" i="3"/>
  <c r="N379" i="3" s="1"/>
  <c r="H379" i="3"/>
  <c r="I379" i="3" s="1"/>
  <c r="X378" i="3"/>
  <c r="Y378" i="3" s="1"/>
  <c r="S378" i="3"/>
  <c r="T378" i="3" s="1"/>
  <c r="M378" i="3"/>
  <c r="N378" i="3" s="1"/>
  <c r="H378" i="3"/>
  <c r="I378" i="3" s="1"/>
  <c r="X377" i="3"/>
  <c r="Y377" i="3" s="1"/>
  <c r="S377" i="3"/>
  <c r="T377" i="3" s="1"/>
  <c r="M377" i="3"/>
  <c r="N377" i="3" s="1"/>
  <c r="H377" i="3"/>
  <c r="I377" i="3" s="1"/>
  <c r="X376" i="3"/>
  <c r="Y376" i="3" s="1"/>
  <c r="S376" i="3"/>
  <c r="T376" i="3" s="1"/>
  <c r="M376" i="3"/>
  <c r="N376" i="3" s="1"/>
  <c r="H376" i="3"/>
  <c r="I376" i="3" s="1"/>
  <c r="X375" i="3"/>
  <c r="Y375" i="3" s="1"/>
  <c r="S375" i="3"/>
  <c r="T375" i="3" s="1"/>
  <c r="M375" i="3"/>
  <c r="N375" i="3" s="1"/>
  <c r="H375" i="3"/>
  <c r="I375" i="3" s="1"/>
  <c r="X374" i="3"/>
  <c r="Y374" i="3" s="1"/>
  <c r="S374" i="3"/>
  <c r="T374" i="3" s="1"/>
  <c r="M374" i="3"/>
  <c r="N374" i="3" s="1"/>
  <c r="H374" i="3"/>
  <c r="I374" i="3" s="1"/>
  <c r="X373" i="3"/>
  <c r="Y373" i="3" s="1"/>
  <c r="S373" i="3"/>
  <c r="T373" i="3" s="1"/>
  <c r="M373" i="3"/>
  <c r="N373" i="3" s="1"/>
  <c r="H373" i="3"/>
  <c r="I373" i="3" s="1"/>
  <c r="X372" i="3"/>
  <c r="Y372" i="3" s="1"/>
  <c r="S372" i="3"/>
  <c r="T372" i="3" s="1"/>
  <c r="M372" i="3"/>
  <c r="N372" i="3" s="1"/>
  <c r="H372" i="3"/>
  <c r="I372" i="3" s="1"/>
  <c r="X371" i="3"/>
  <c r="Y371" i="3" s="1"/>
  <c r="S371" i="3"/>
  <c r="T371" i="3" s="1"/>
  <c r="M371" i="3"/>
  <c r="N371" i="3" s="1"/>
  <c r="H371" i="3"/>
  <c r="I371" i="3" s="1"/>
  <c r="X370" i="3"/>
  <c r="Y370" i="3" s="1"/>
  <c r="S370" i="3"/>
  <c r="T370" i="3" s="1"/>
  <c r="M370" i="3"/>
  <c r="N370" i="3" s="1"/>
  <c r="H370" i="3"/>
  <c r="I370" i="3" s="1"/>
  <c r="X369" i="3"/>
  <c r="Y369" i="3" s="1"/>
  <c r="S369" i="3"/>
  <c r="T369" i="3" s="1"/>
  <c r="M369" i="3"/>
  <c r="N369" i="3" s="1"/>
  <c r="H369" i="3"/>
  <c r="I369" i="3" s="1"/>
  <c r="X368" i="3"/>
  <c r="Y368" i="3" s="1"/>
  <c r="S368" i="3"/>
  <c r="T368" i="3" s="1"/>
  <c r="M368" i="3"/>
  <c r="N368" i="3" s="1"/>
  <c r="H368" i="3"/>
  <c r="I368" i="3" s="1"/>
  <c r="X367" i="3"/>
  <c r="Y367" i="3" s="1"/>
  <c r="S367" i="3"/>
  <c r="T367" i="3" s="1"/>
  <c r="M367" i="3"/>
  <c r="N367" i="3" s="1"/>
  <c r="H367" i="3"/>
  <c r="I367" i="3" s="1"/>
  <c r="X366" i="3"/>
  <c r="Y366" i="3" s="1"/>
  <c r="S366" i="3"/>
  <c r="T366" i="3" s="1"/>
  <c r="M366" i="3"/>
  <c r="N366" i="3" s="1"/>
  <c r="H366" i="3"/>
  <c r="I366" i="3" s="1"/>
  <c r="X365" i="3"/>
  <c r="Y365" i="3" s="1"/>
  <c r="S365" i="3"/>
  <c r="T365" i="3" s="1"/>
  <c r="M365" i="3"/>
  <c r="N365" i="3" s="1"/>
  <c r="H365" i="3"/>
  <c r="I365" i="3" s="1"/>
  <c r="X364" i="3"/>
  <c r="Y364" i="3" s="1"/>
  <c r="S364" i="3"/>
  <c r="T364" i="3" s="1"/>
  <c r="M364" i="3"/>
  <c r="N364" i="3" s="1"/>
  <c r="H364" i="3"/>
  <c r="I364" i="3" s="1"/>
  <c r="X363" i="3"/>
  <c r="Y363" i="3" s="1"/>
  <c r="S363" i="3"/>
  <c r="T363" i="3" s="1"/>
  <c r="M363" i="3"/>
  <c r="N363" i="3" s="1"/>
  <c r="H363" i="3"/>
  <c r="I363" i="3" s="1"/>
  <c r="X362" i="3"/>
  <c r="Y362" i="3" s="1"/>
  <c r="S362" i="3"/>
  <c r="T362" i="3" s="1"/>
  <c r="M362" i="3"/>
  <c r="N362" i="3" s="1"/>
  <c r="H362" i="3"/>
  <c r="I362" i="3" s="1"/>
  <c r="X361" i="3"/>
  <c r="Y361" i="3" s="1"/>
  <c r="S361" i="3"/>
  <c r="T361" i="3" s="1"/>
  <c r="M361" i="3"/>
  <c r="N361" i="3" s="1"/>
  <c r="H361" i="3"/>
  <c r="I361" i="3" s="1"/>
  <c r="X360" i="3"/>
  <c r="Y360" i="3" s="1"/>
  <c r="S360" i="3"/>
  <c r="T360" i="3" s="1"/>
  <c r="M360" i="3"/>
  <c r="N360" i="3" s="1"/>
  <c r="H360" i="3"/>
  <c r="I360" i="3" s="1"/>
  <c r="X359" i="3"/>
  <c r="Y359" i="3" s="1"/>
  <c r="S359" i="3"/>
  <c r="T359" i="3" s="1"/>
  <c r="M359" i="3"/>
  <c r="N359" i="3" s="1"/>
  <c r="H359" i="3"/>
  <c r="I359" i="3" s="1"/>
  <c r="X358" i="3"/>
  <c r="Y358" i="3" s="1"/>
  <c r="S358" i="3"/>
  <c r="T358" i="3" s="1"/>
  <c r="M358" i="3"/>
  <c r="N358" i="3" s="1"/>
  <c r="H358" i="3"/>
  <c r="I358" i="3" s="1"/>
  <c r="X357" i="3"/>
  <c r="Y357" i="3" s="1"/>
  <c r="S357" i="3"/>
  <c r="T357" i="3" s="1"/>
  <c r="M357" i="3"/>
  <c r="N357" i="3" s="1"/>
  <c r="H357" i="3"/>
  <c r="I357" i="3" s="1"/>
  <c r="X356" i="3"/>
  <c r="Y356" i="3" s="1"/>
  <c r="S356" i="3"/>
  <c r="T356" i="3" s="1"/>
  <c r="M356" i="3"/>
  <c r="N356" i="3" s="1"/>
  <c r="H356" i="3"/>
  <c r="I356" i="3" s="1"/>
  <c r="X355" i="3"/>
  <c r="Y355" i="3" s="1"/>
  <c r="S355" i="3"/>
  <c r="T355" i="3" s="1"/>
  <c r="M355" i="3"/>
  <c r="N355" i="3" s="1"/>
  <c r="H355" i="3"/>
  <c r="I355" i="3" s="1"/>
  <c r="X354" i="3"/>
  <c r="Y354" i="3" s="1"/>
  <c r="S354" i="3"/>
  <c r="T354" i="3" s="1"/>
  <c r="M354" i="3"/>
  <c r="N354" i="3" s="1"/>
  <c r="H354" i="3"/>
  <c r="I354" i="3" s="1"/>
  <c r="X353" i="3"/>
  <c r="Y353" i="3" s="1"/>
  <c r="S353" i="3"/>
  <c r="T353" i="3" s="1"/>
  <c r="M353" i="3"/>
  <c r="N353" i="3" s="1"/>
  <c r="H353" i="3"/>
  <c r="I353" i="3" s="1"/>
  <c r="X352" i="3"/>
  <c r="Y352" i="3" s="1"/>
  <c r="S352" i="3"/>
  <c r="T352" i="3" s="1"/>
  <c r="M352" i="3"/>
  <c r="N352" i="3" s="1"/>
  <c r="H352" i="3"/>
  <c r="I352" i="3" s="1"/>
  <c r="X351" i="3"/>
  <c r="Y351" i="3" s="1"/>
  <c r="S351" i="3"/>
  <c r="T351" i="3" s="1"/>
  <c r="M351" i="3"/>
  <c r="N351" i="3" s="1"/>
  <c r="H351" i="3"/>
  <c r="I351" i="3" s="1"/>
  <c r="X350" i="3"/>
  <c r="Y350" i="3" s="1"/>
  <c r="S350" i="3"/>
  <c r="T350" i="3" s="1"/>
  <c r="M350" i="3"/>
  <c r="N350" i="3" s="1"/>
  <c r="H350" i="3"/>
  <c r="I350" i="3" s="1"/>
  <c r="X349" i="3"/>
  <c r="Y349" i="3" s="1"/>
  <c r="S349" i="3"/>
  <c r="T349" i="3" s="1"/>
  <c r="M349" i="3"/>
  <c r="N349" i="3" s="1"/>
  <c r="H349" i="3"/>
  <c r="I349" i="3" s="1"/>
  <c r="X348" i="3"/>
  <c r="Y348" i="3" s="1"/>
  <c r="S348" i="3"/>
  <c r="T348" i="3" s="1"/>
  <c r="M348" i="3"/>
  <c r="N348" i="3" s="1"/>
  <c r="H348" i="3"/>
  <c r="I348" i="3" s="1"/>
  <c r="X347" i="3"/>
  <c r="Y347" i="3" s="1"/>
  <c r="S347" i="3"/>
  <c r="T347" i="3" s="1"/>
  <c r="M347" i="3"/>
  <c r="N347" i="3" s="1"/>
  <c r="H347" i="3"/>
  <c r="I347" i="3" s="1"/>
  <c r="X346" i="3"/>
  <c r="Y346" i="3" s="1"/>
  <c r="S346" i="3"/>
  <c r="T346" i="3" s="1"/>
  <c r="M346" i="3"/>
  <c r="N346" i="3" s="1"/>
  <c r="H346" i="3"/>
  <c r="I346" i="3" s="1"/>
  <c r="X345" i="3"/>
  <c r="Y345" i="3" s="1"/>
  <c r="S345" i="3"/>
  <c r="T345" i="3" s="1"/>
  <c r="M345" i="3"/>
  <c r="N345" i="3" s="1"/>
  <c r="H345" i="3"/>
  <c r="I345" i="3" s="1"/>
  <c r="X344" i="3"/>
  <c r="Y344" i="3" s="1"/>
  <c r="S344" i="3"/>
  <c r="T344" i="3" s="1"/>
  <c r="M344" i="3"/>
  <c r="N344" i="3" s="1"/>
  <c r="H344" i="3"/>
  <c r="I344" i="3" s="1"/>
  <c r="X343" i="3"/>
  <c r="Y343" i="3" s="1"/>
  <c r="S343" i="3"/>
  <c r="T343" i="3" s="1"/>
  <c r="M343" i="3"/>
  <c r="N343" i="3" s="1"/>
  <c r="H343" i="3"/>
  <c r="I343" i="3" s="1"/>
  <c r="X342" i="3"/>
  <c r="Y342" i="3" s="1"/>
  <c r="S342" i="3"/>
  <c r="T342" i="3" s="1"/>
  <c r="M342" i="3"/>
  <c r="N342" i="3" s="1"/>
  <c r="H342" i="3"/>
  <c r="I342" i="3" s="1"/>
  <c r="X341" i="3"/>
  <c r="Y341" i="3" s="1"/>
  <c r="S341" i="3"/>
  <c r="T341" i="3" s="1"/>
  <c r="M341" i="3"/>
  <c r="N341" i="3" s="1"/>
  <c r="H341" i="3"/>
  <c r="I341" i="3" s="1"/>
  <c r="X340" i="3"/>
  <c r="Y340" i="3" s="1"/>
  <c r="S340" i="3"/>
  <c r="T340" i="3" s="1"/>
  <c r="M340" i="3"/>
  <c r="N340" i="3" s="1"/>
  <c r="H340" i="3"/>
  <c r="I340" i="3" s="1"/>
  <c r="X339" i="3"/>
  <c r="Y339" i="3" s="1"/>
  <c r="S339" i="3"/>
  <c r="T339" i="3" s="1"/>
  <c r="M339" i="3"/>
  <c r="N339" i="3" s="1"/>
  <c r="H339" i="3"/>
  <c r="I339" i="3" s="1"/>
  <c r="X338" i="3"/>
  <c r="Y338" i="3" s="1"/>
  <c r="S338" i="3"/>
  <c r="T338" i="3" s="1"/>
  <c r="M338" i="3"/>
  <c r="N338" i="3" s="1"/>
  <c r="H338" i="3"/>
  <c r="I338" i="3" s="1"/>
  <c r="X337" i="3"/>
  <c r="Y337" i="3" s="1"/>
  <c r="S337" i="3"/>
  <c r="T337" i="3" s="1"/>
  <c r="M337" i="3"/>
  <c r="N337" i="3" s="1"/>
  <c r="H337" i="3"/>
  <c r="I337" i="3" s="1"/>
  <c r="X336" i="3"/>
  <c r="Y336" i="3" s="1"/>
  <c r="S336" i="3"/>
  <c r="T336" i="3" s="1"/>
  <c r="M336" i="3"/>
  <c r="N336" i="3" s="1"/>
  <c r="H336" i="3"/>
  <c r="I336" i="3" s="1"/>
  <c r="X335" i="3"/>
  <c r="Y335" i="3" s="1"/>
  <c r="S335" i="3"/>
  <c r="T335" i="3" s="1"/>
  <c r="M335" i="3"/>
  <c r="N335" i="3" s="1"/>
  <c r="H335" i="3"/>
  <c r="I335" i="3" s="1"/>
  <c r="X334" i="3"/>
  <c r="Y334" i="3" s="1"/>
  <c r="S334" i="3"/>
  <c r="T334" i="3" s="1"/>
  <c r="M334" i="3"/>
  <c r="N334" i="3" s="1"/>
  <c r="H334" i="3"/>
  <c r="I334" i="3" s="1"/>
  <c r="X333" i="3"/>
  <c r="Y333" i="3" s="1"/>
  <c r="S333" i="3"/>
  <c r="T333" i="3" s="1"/>
  <c r="M333" i="3"/>
  <c r="N333" i="3" s="1"/>
  <c r="H333" i="3"/>
  <c r="I333" i="3" s="1"/>
  <c r="X332" i="3"/>
  <c r="Y332" i="3" s="1"/>
  <c r="S332" i="3"/>
  <c r="T332" i="3" s="1"/>
  <c r="M332" i="3"/>
  <c r="N332" i="3" s="1"/>
  <c r="H332" i="3"/>
  <c r="I332" i="3" s="1"/>
  <c r="X331" i="3"/>
  <c r="Y331" i="3" s="1"/>
  <c r="S331" i="3"/>
  <c r="T331" i="3" s="1"/>
  <c r="M331" i="3"/>
  <c r="N331" i="3" s="1"/>
  <c r="H331" i="3"/>
  <c r="I331" i="3" s="1"/>
  <c r="X330" i="3"/>
  <c r="Y330" i="3" s="1"/>
  <c r="S330" i="3"/>
  <c r="T330" i="3" s="1"/>
  <c r="M330" i="3"/>
  <c r="N330" i="3" s="1"/>
  <c r="H330" i="3"/>
  <c r="I330" i="3" s="1"/>
  <c r="X329" i="3"/>
  <c r="Y329" i="3" s="1"/>
  <c r="S329" i="3"/>
  <c r="T329" i="3" s="1"/>
  <c r="M329" i="3"/>
  <c r="N329" i="3" s="1"/>
  <c r="H329" i="3"/>
  <c r="I329" i="3" s="1"/>
  <c r="X328" i="3"/>
  <c r="Y328" i="3" s="1"/>
  <c r="S328" i="3"/>
  <c r="T328" i="3" s="1"/>
  <c r="M328" i="3"/>
  <c r="N328" i="3" s="1"/>
  <c r="H328" i="3"/>
  <c r="I328" i="3" s="1"/>
  <c r="X327" i="3"/>
  <c r="Y327" i="3" s="1"/>
  <c r="S327" i="3"/>
  <c r="T327" i="3" s="1"/>
  <c r="M327" i="3"/>
  <c r="N327" i="3" s="1"/>
  <c r="H327" i="3"/>
  <c r="I327" i="3" s="1"/>
  <c r="X326" i="3"/>
  <c r="Y326" i="3" s="1"/>
  <c r="S326" i="3"/>
  <c r="T326" i="3" s="1"/>
  <c r="M326" i="3"/>
  <c r="N326" i="3" s="1"/>
  <c r="H326" i="3"/>
  <c r="I326" i="3" s="1"/>
  <c r="X325" i="3"/>
  <c r="Y325" i="3" s="1"/>
  <c r="S325" i="3"/>
  <c r="T325" i="3" s="1"/>
  <c r="M325" i="3"/>
  <c r="N325" i="3" s="1"/>
  <c r="H325" i="3"/>
  <c r="I325" i="3" s="1"/>
  <c r="X324" i="3"/>
  <c r="Y324" i="3" s="1"/>
  <c r="S324" i="3"/>
  <c r="T324" i="3" s="1"/>
  <c r="M324" i="3"/>
  <c r="N324" i="3" s="1"/>
  <c r="H324" i="3"/>
  <c r="I324" i="3" s="1"/>
  <c r="X323" i="3"/>
  <c r="Y323" i="3" s="1"/>
  <c r="S323" i="3"/>
  <c r="T323" i="3" s="1"/>
  <c r="M323" i="3"/>
  <c r="N323" i="3" s="1"/>
  <c r="H323" i="3"/>
  <c r="I323" i="3" s="1"/>
  <c r="X322" i="3"/>
  <c r="Y322" i="3" s="1"/>
  <c r="S322" i="3"/>
  <c r="T322" i="3" s="1"/>
  <c r="M322" i="3"/>
  <c r="N322" i="3" s="1"/>
  <c r="H322" i="3"/>
  <c r="I322" i="3" s="1"/>
  <c r="X321" i="3"/>
  <c r="Y321" i="3" s="1"/>
  <c r="S321" i="3"/>
  <c r="T321" i="3" s="1"/>
  <c r="M321" i="3"/>
  <c r="N321" i="3" s="1"/>
  <c r="H321" i="3"/>
  <c r="I321" i="3" s="1"/>
  <c r="X320" i="3"/>
  <c r="Y320" i="3" s="1"/>
  <c r="S320" i="3"/>
  <c r="T320" i="3" s="1"/>
  <c r="M320" i="3"/>
  <c r="N320" i="3" s="1"/>
  <c r="H320" i="3"/>
  <c r="I320" i="3" s="1"/>
  <c r="X319" i="3"/>
  <c r="Y319" i="3" s="1"/>
  <c r="S319" i="3"/>
  <c r="T319" i="3" s="1"/>
  <c r="M319" i="3"/>
  <c r="N319" i="3" s="1"/>
  <c r="H319" i="3"/>
  <c r="I319" i="3" s="1"/>
  <c r="X318" i="3"/>
  <c r="Y318" i="3" s="1"/>
  <c r="S318" i="3"/>
  <c r="T318" i="3" s="1"/>
  <c r="M318" i="3"/>
  <c r="N318" i="3" s="1"/>
  <c r="H318" i="3"/>
  <c r="I318" i="3" s="1"/>
  <c r="X317" i="3"/>
  <c r="Y317" i="3" s="1"/>
  <c r="S317" i="3"/>
  <c r="T317" i="3" s="1"/>
  <c r="M317" i="3"/>
  <c r="N317" i="3" s="1"/>
  <c r="H317" i="3"/>
  <c r="I317" i="3" s="1"/>
  <c r="X316" i="3"/>
  <c r="Y316" i="3" s="1"/>
  <c r="S316" i="3"/>
  <c r="T316" i="3" s="1"/>
  <c r="M316" i="3"/>
  <c r="N316" i="3" s="1"/>
  <c r="H316" i="3"/>
  <c r="I316" i="3" s="1"/>
  <c r="X315" i="3"/>
  <c r="Y315" i="3" s="1"/>
  <c r="S315" i="3"/>
  <c r="T315" i="3" s="1"/>
  <c r="M315" i="3"/>
  <c r="N315" i="3" s="1"/>
  <c r="H315" i="3"/>
  <c r="I315" i="3" s="1"/>
  <c r="X314" i="3"/>
  <c r="Y314" i="3" s="1"/>
  <c r="S314" i="3"/>
  <c r="T314" i="3" s="1"/>
  <c r="M314" i="3"/>
  <c r="N314" i="3" s="1"/>
  <c r="H314" i="3"/>
  <c r="I314" i="3" s="1"/>
  <c r="X313" i="3"/>
  <c r="Y313" i="3" s="1"/>
  <c r="S313" i="3"/>
  <c r="T313" i="3" s="1"/>
  <c r="M313" i="3"/>
  <c r="N313" i="3" s="1"/>
  <c r="H313" i="3"/>
  <c r="I313" i="3" s="1"/>
  <c r="X312" i="3"/>
  <c r="Y312" i="3" s="1"/>
  <c r="S312" i="3"/>
  <c r="T312" i="3" s="1"/>
  <c r="M312" i="3"/>
  <c r="N312" i="3" s="1"/>
  <c r="H312" i="3"/>
  <c r="I312" i="3" s="1"/>
  <c r="X311" i="3"/>
  <c r="Y311" i="3" s="1"/>
  <c r="S311" i="3"/>
  <c r="T311" i="3" s="1"/>
  <c r="M311" i="3"/>
  <c r="N311" i="3" s="1"/>
  <c r="H311" i="3"/>
  <c r="I311" i="3" s="1"/>
  <c r="X310" i="3"/>
  <c r="Y310" i="3" s="1"/>
  <c r="S310" i="3"/>
  <c r="T310" i="3" s="1"/>
  <c r="M310" i="3"/>
  <c r="N310" i="3" s="1"/>
  <c r="H310" i="3"/>
  <c r="I310" i="3" s="1"/>
  <c r="X309" i="3"/>
  <c r="Y309" i="3" s="1"/>
  <c r="S309" i="3"/>
  <c r="T309" i="3" s="1"/>
  <c r="M309" i="3"/>
  <c r="N309" i="3" s="1"/>
  <c r="H309" i="3"/>
  <c r="I309" i="3" s="1"/>
  <c r="X308" i="3"/>
  <c r="Y308" i="3" s="1"/>
  <c r="S308" i="3"/>
  <c r="T308" i="3" s="1"/>
  <c r="M308" i="3"/>
  <c r="N308" i="3" s="1"/>
  <c r="H308" i="3"/>
  <c r="I308" i="3" s="1"/>
  <c r="X307" i="3"/>
  <c r="Y307" i="3" s="1"/>
  <c r="S307" i="3"/>
  <c r="T307" i="3" s="1"/>
  <c r="M307" i="3"/>
  <c r="N307" i="3" s="1"/>
  <c r="H307" i="3"/>
  <c r="I307" i="3" s="1"/>
  <c r="X306" i="3"/>
  <c r="Y306" i="3" s="1"/>
  <c r="S306" i="3"/>
  <c r="T306" i="3" s="1"/>
  <c r="M306" i="3"/>
  <c r="N306" i="3" s="1"/>
  <c r="H306" i="3"/>
  <c r="I306" i="3" s="1"/>
  <c r="X305" i="3"/>
  <c r="Y305" i="3" s="1"/>
  <c r="S305" i="3"/>
  <c r="T305" i="3" s="1"/>
  <c r="M305" i="3"/>
  <c r="N305" i="3" s="1"/>
  <c r="H305" i="3"/>
  <c r="I305" i="3" s="1"/>
  <c r="X304" i="3"/>
  <c r="Y304" i="3" s="1"/>
  <c r="S304" i="3"/>
  <c r="T304" i="3" s="1"/>
  <c r="M304" i="3"/>
  <c r="N304" i="3" s="1"/>
  <c r="H304" i="3"/>
  <c r="I304" i="3" s="1"/>
  <c r="X303" i="3"/>
  <c r="Y303" i="3" s="1"/>
  <c r="S303" i="3"/>
  <c r="T303" i="3" s="1"/>
  <c r="M303" i="3"/>
  <c r="N303" i="3" s="1"/>
  <c r="H303" i="3"/>
  <c r="I303" i="3" s="1"/>
  <c r="X302" i="3"/>
  <c r="Y302" i="3" s="1"/>
  <c r="S302" i="3"/>
  <c r="T302" i="3" s="1"/>
  <c r="M302" i="3"/>
  <c r="N302" i="3" s="1"/>
  <c r="H302" i="3"/>
  <c r="I302" i="3" s="1"/>
  <c r="X301" i="3"/>
  <c r="Y301" i="3" s="1"/>
  <c r="S301" i="3"/>
  <c r="T301" i="3" s="1"/>
  <c r="M301" i="3"/>
  <c r="N301" i="3" s="1"/>
  <c r="H301" i="3"/>
  <c r="I301" i="3" s="1"/>
  <c r="X300" i="3"/>
  <c r="Y300" i="3" s="1"/>
  <c r="S300" i="3"/>
  <c r="T300" i="3" s="1"/>
  <c r="M300" i="3"/>
  <c r="N300" i="3" s="1"/>
  <c r="H300" i="3"/>
  <c r="I300" i="3" s="1"/>
  <c r="X299" i="3"/>
  <c r="Y299" i="3" s="1"/>
  <c r="S299" i="3"/>
  <c r="T299" i="3" s="1"/>
  <c r="M299" i="3"/>
  <c r="N299" i="3" s="1"/>
  <c r="H299" i="3"/>
  <c r="I299" i="3" s="1"/>
  <c r="X298" i="3"/>
  <c r="Y298" i="3" s="1"/>
  <c r="S298" i="3"/>
  <c r="T298" i="3" s="1"/>
  <c r="M298" i="3"/>
  <c r="N298" i="3" s="1"/>
  <c r="H298" i="3"/>
  <c r="I298" i="3" s="1"/>
  <c r="X297" i="3"/>
  <c r="Y297" i="3" s="1"/>
  <c r="S297" i="3"/>
  <c r="T297" i="3" s="1"/>
  <c r="M297" i="3"/>
  <c r="N297" i="3" s="1"/>
  <c r="H297" i="3"/>
  <c r="I297" i="3" s="1"/>
  <c r="X296" i="3"/>
  <c r="Y296" i="3" s="1"/>
  <c r="S296" i="3"/>
  <c r="T296" i="3" s="1"/>
  <c r="M296" i="3"/>
  <c r="N296" i="3" s="1"/>
  <c r="H296" i="3"/>
  <c r="I296" i="3" s="1"/>
  <c r="X295" i="3"/>
  <c r="Y295" i="3" s="1"/>
  <c r="S295" i="3"/>
  <c r="T295" i="3" s="1"/>
  <c r="M295" i="3"/>
  <c r="N295" i="3" s="1"/>
  <c r="H295" i="3"/>
  <c r="I295" i="3" s="1"/>
  <c r="X294" i="3"/>
  <c r="Y294" i="3" s="1"/>
  <c r="S294" i="3"/>
  <c r="T294" i="3" s="1"/>
  <c r="M294" i="3"/>
  <c r="N294" i="3" s="1"/>
  <c r="H294" i="3"/>
  <c r="I294" i="3" s="1"/>
  <c r="X293" i="3"/>
  <c r="Y293" i="3" s="1"/>
  <c r="S293" i="3"/>
  <c r="T293" i="3" s="1"/>
  <c r="M293" i="3"/>
  <c r="N293" i="3" s="1"/>
  <c r="H293" i="3"/>
  <c r="I293" i="3" s="1"/>
  <c r="X292" i="3"/>
  <c r="Y292" i="3" s="1"/>
  <c r="S292" i="3"/>
  <c r="T292" i="3" s="1"/>
  <c r="M292" i="3"/>
  <c r="N292" i="3" s="1"/>
  <c r="H292" i="3"/>
  <c r="I292" i="3" s="1"/>
  <c r="X291" i="3"/>
  <c r="Y291" i="3" s="1"/>
  <c r="S291" i="3"/>
  <c r="T291" i="3" s="1"/>
  <c r="M291" i="3"/>
  <c r="N291" i="3" s="1"/>
  <c r="H291" i="3"/>
  <c r="I291" i="3" s="1"/>
  <c r="X290" i="3"/>
  <c r="Y290" i="3" s="1"/>
  <c r="S290" i="3"/>
  <c r="T290" i="3" s="1"/>
  <c r="M290" i="3"/>
  <c r="N290" i="3" s="1"/>
  <c r="H290" i="3"/>
  <c r="I290" i="3" s="1"/>
  <c r="X289" i="3"/>
  <c r="Y289" i="3" s="1"/>
  <c r="S289" i="3"/>
  <c r="T289" i="3" s="1"/>
  <c r="M289" i="3"/>
  <c r="N289" i="3" s="1"/>
  <c r="H289" i="3"/>
  <c r="I289" i="3" s="1"/>
  <c r="X288" i="3"/>
  <c r="Y288" i="3" s="1"/>
  <c r="S288" i="3"/>
  <c r="T288" i="3" s="1"/>
  <c r="M288" i="3"/>
  <c r="N288" i="3" s="1"/>
  <c r="H288" i="3"/>
  <c r="I288" i="3" s="1"/>
  <c r="X287" i="3"/>
  <c r="Y287" i="3" s="1"/>
  <c r="S287" i="3"/>
  <c r="T287" i="3" s="1"/>
  <c r="M287" i="3"/>
  <c r="N287" i="3" s="1"/>
  <c r="H287" i="3"/>
  <c r="I287" i="3" s="1"/>
  <c r="X286" i="3"/>
  <c r="Y286" i="3" s="1"/>
  <c r="S286" i="3"/>
  <c r="T286" i="3" s="1"/>
  <c r="M286" i="3"/>
  <c r="N286" i="3" s="1"/>
  <c r="H286" i="3"/>
  <c r="I286" i="3" s="1"/>
  <c r="X285" i="3"/>
  <c r="Y285" i="3" s="1"/>
  <c r="S285" i="3"/>
  <c r="T285" i="3" s="1"/>
  <c r="M285" i="3"/>
  <c r="N285" i="3" s="1"/>
  <c r="H285" i="3"/>
  <c r="I285" i="3" s="1"/>
  <c r="X284" i="3"/>
  <c r="Y284" i="3" s="1"/>
  <c r="S284" i="3"/>
  <c r="T284" i="3" s="1"/>
  <c r="M284" i="3"/>
  <c r="N284" i="3" s="1"/>
  <c r="H284" i="3"/>
  <c r="I284" i="3" s="1"/>
  <c r="X283" i="3"/>
  <c r="Y283" i="3" s="1"/>
  <c r="S283" i="3"/>
  <c r="T283" i="3" s="1"/>
  <c r="M283" i="3"/>
  <c r="N283" i="3" s="1"/>
  <c r="H283" i="3"/>
  <c r="I283" i="3" s="1"/>
  <c r="X282" i="3"/>
  <c r="Y282" i="3" s="1"/>
  <c r="S282" i="3"/>
  <c r="T282" i="3" s="1"/>
  <c r="M282" i="3"/>
  <c r="N282" i="3" s="1"/>
  <c r="H282" i="3"/>
  <c r="I282" i="3" s="1"/>
  <c r="X281" i="3"/>
  <c r="Y281" i="3" s="1"/>
  <c r="S281" i="3"/>
  <c r="T281" i="3" s="1"/>
  <c r="M281" i="3"/>
  <c r="N281" i="3" s="1"/>
  <c r="H281" i="3"/>
  <c r="I281" i="3" s="1"/>
  <c r="X280" i="3"/>
  <c r="Y280" i="3" s="1"/>
  <c r="S280" i="3"/>
  <c r="T280" i="3" s="1"/>
  <c r="M280" i="3"/>
  <c r="N280" i="3" s="1"/>
  <c r="H280" i="3"/>
  <c r="I280" i="3" s="1"/>
  <c r="X279" i="3"/>
  <c r="Y279" i="3" s="1"/>
  <c r="S279" i="3"/>
  <c r="T279" i="3" s="1"/>
  <c r="M279" i="3"/>
  <c r="N279" i="3" s="1"/>
  <c r="H279" i="3"/>
  <c r="I279" i="3" s="1"/>
  <c r="X278" i="3"/>
  <c r="Y278" i="3" s="1"/>
  <c r="S278" i="3"/>
  <c r="T278" i="3" s="1"/>
  <c r="M278" i="3"/>
  <c r="N278" i="3" s="1"/>
  <c r="H278" i="3"/>
  <c r="I278" i="3" s="1"/>
  <c r="X277" i="3"/>
  <c r="Y277" i="3" s="1"/>
  <c r="S277" i="3"/>
  <c r="T277" i="3" s="1"/>
  <c r="M277" i="3"/>
  <c r="N277" i="3" s="1"/>
  <c r="H277" i="3"/>
  <c r="I277" i="3" s="1"/>
  <c r="X276" i="3"/>
  <c r="Y276" i="3" s="1"/>
  <c r="S276" i="3"/>
  <c r="T276" i="3" s="1"/>
  <c r="M276" i="3"/>
  <c r="N276" i="3" s="1"/>
  <c r="H276" i="3"/>
  <c r="I276" i="3" s="1"/>
  <c r="X275" i="3"/>
  <c r="Y275" i="3" s="1"/>
  <c r="S275" i="3"/>
  <c r="T275" i="3" s="1"/>
  <c r="M275" i="3"/>
  <c r="N275" i="3" s="1"/>
  <c r="H275" i="3"/>
  <c r="I275" i="3" s="1"/>
  <c r="X274" i="3"/>
  <c r="Y274" i="3" s="1"/>
  <c r="S274" i="3"/>
  <c r="T274" i="3" s="1"/>
  <c r="M274" i="3"/>
  <c r="N274" i="3" s="1"/>
  <c r="H274" i="3"/>
  <c r="I274" i="3" s="1"/>
  <c r="X273" i="3"/>
  <c r="Y273" i="3" s="1"/>
  <c r="S273" i="3"/>
  <c r="T273" i="3" s="1"/>
  <c r="M273" i="3"/>
  <c r="N273" i="3" s="1"/>
  <c r="H273" i="3"/>
  <c r="I273" i="3" s="1"/>
  <c r="X272" i="3"/>
  <c r="Y272" i="3" s="1"/>
  <c r="S272" i="3"/>
  <c r="T272" i="3" s="1"/>
  <c r="M272" i="3"/>
  <c r="N272" i="3" s="1"/>
  <c r="H272" i="3"/>
  <c r="I272" i="3" s="1"/>
  <c r="X271" i="3"/>
  <c r="Y271" i="3" s="1"/>
  <c r="S271" i="3"/>
  <c r="T271" i="3" s="1"/>
  <c r="M271" i="3"/>
  <c r="N271" i="3" s="1"/>
  <c r="H271" i="3"/>
  <c r="I271" i="3" s="1"/>
  <c r="X270" i="3"/>
  <c r="Y270" i="3" s="1"/>
  <c r="S270" i="3"/>
  <c r="T270" i="3" s="1"/>
  <c r="M270" i="3"/>
  <c r="N270" i="3" s="1"/>
  <c r="H270" i="3"/>
  <c r="I270" i="3" s="1"/>
  <c r="X269" i="3"/>
  <c r="Y269" i="3" s="1"/>
  <c r="S269" i="3"/>
  <c r="T269" i="3" s="1"/>
  <c r="M269" i="3"/>
  <c r="N269" i="3" s="1"/>
  <c r="H269" i="3"/>
  <c r="I269" i="3" s="1"/>
  <c r="X268" i="3"/>
  <c r="Y268" i="3" s="1"/>
  <c r="S268" i="3"/>
  <c r="T268" i="3" s="1"/>
  <c r="M268" i="3"/>
  <c r="N268" i="3" s="1"/>
  <c r="H268" i="3"/>
  <c r="I268" i="3" s="1"/>
  <c r="X267" i="3"/>
  <c r="Y267" i="3" s="1"/>
  <c r="S267" i="3"/>
  <c r="T267" i="3" s="1"/>
  <c r="M267" i="3"/>
  <c r="N267" i="3" s="1"/>
  <c r="H267" i="3"/>
  <c r="I267" i="3" s="1"/>
  <c r="X266" i="3"/>
  <c r="Y266" i="3" s="1"/>
  <c r="S266" i="3"/>
  <c r="T266" i="3" s="1"/>
  <c r="M266" i="3"/>
  <c r="N266" i="3" s="1"/>
  <c r="H266" i="3"/>
  <c r="I266" i="3" s="1"/>
  <c r="X265" i="3"/>
  <c r="Y265" i="3" s="1"/>
  <c r="S265" i="3"/>
  <c r="T265" i="3" s="1"/>
  <c r="M265" i="3"/>
  <c r="N265" i="3" s="1"/>
  <c r="H265" i="3"/>
  <c r="I265" i="3" s="1"/>
  <c r="X264" i="3"/>
  <c r="Y264" i="3" s="1"/>
  <c r="S264" i="3"/>
  <c r="T264" i="3" s="1"/>
  <c r="M264" i="3"/>
  <c r="N264" i="3" s="1"/>
  <c r="H264" i="3"/>
  <c r="I264" i="3" s="1"/>
  <c r="X263" i="3"/>
  <c r="Y263" i="3" s="1"/>
  <c r="S263" i="3"/>
  <c r="T263" i="3" s="1"/>
  <c r="M263" i="3"/>
  <c r="N263" i="3" s="1"/>
  <c r="H263" i="3"/>
  <c r="I263" i="3" s="1"/>
  <c r="X262" i="3"/>
  <c r="Y262" i="3" s="1"/>
  <c r="S262" i="3"/>
  <c r="T262" i="3" s="1"/>
  <c r="M262" i="3"/>
  <c r="N262" i="3" s="1"/>
  <c r="H262" i="3"/>
  <c r="I262" i="3" s="1"/>
  <c r="X261" i="3"/>
  <c r="Y261" i="3" s="1"/>
  <c r="S261" i="3"/>
  <c r="T261" i="3" s="1"/>
  <c r="M261" i="3"/>
  <c r="N261" i="3" s="1"/>
  <c r="H261" i="3"/>
  <c r="I261" i="3" s="1"/>
  <c r="X260" i="3"/>
  <c r="Y260" i="3" s="1"/>
  <c r="S260" i="3"/>
  <c r="T260" i="3" s="1"/>
  <c r="M260" i="3"/>
  <c r="N260" i="3" s="1"/>
  <c r="H260" i="3"/>
  <c r="I260" i="3" s="1"/>
  <c r="X259" i="3"/>
  <c r="Y259" i="3" s="1"/>
  <c r="S259" i="3"/>
  <c r="T259" i="3" s="1"/>
  <c r="M259" i="3"/>
  <c r="N259" i="3" s="1"/>
  <c r="H259" i="3"/>
  <c r="I259" i="3" s="1"/>
  <c r="X258" i="3"/>
  <c r="Y258" i="3" s="1"/>
  <c r="S258" i="3"/>
  <c r="T258" i="3" s="1"/>
  <c r="M258" i="3"/>
  <c r="N258" i="3" s="1"/>
  <c r="H258" i="3"/>
  <c r="I258" i="3" s="1"/>
  <c r="X257" i="3"/>
  <c r="Y257" i="3" s="1"/>
  <c r="S257" i="3"/>
  <c r="T257" i="3" s="1"/>
  <c r="M257" i="3"/>
  <c r="N257" i="3" s="1"/>
  <c r="H257" i="3"/>
  <c r="I257" i="3" s="1"/>
  <c r="X256" i="3"/>
  <c r="Y256" i="3" s="1"/>
  <c r="S256" i="3"/>
  <c r="T256" i="3" s="1"/>
  <c r="M256" i="3"/>
  <c r="N256" i="3" s="1"/>
  <c r="H256" i="3"/>
  <c r="I256" i="3" s="1"/>
  <c r="X255" i="3"/>
  <c r="Y255" i="3" s="1"/>
  <c r="S255" i="3"/>
  <c r="T255" i="3" s="1"/>
  <c r="M255" i="3"/>
  <c r="N255" i="3" s="1"/>
  <c r="H255" i="3"/>
  <c r="I255" i="3" s="1"/>
  <c r="X254" i="3"/>
  <c r="Y254" i="3" s="1"/>
  <c r="S254" i="3"/>
  <c r="T254" i="3" s="1"/>
  <c r="M254" i="3"/>
  <c r="N254" i="3" s="1"/>
  <c r="H254" i="3"/>
  <c r="I254" i="3" s="1"/>
  <c r="X253" i="3"/>
  <c r="Y253" i="3" s="1"/>
  <c r="S253" i="3"/>
  <c r="T253" i="3" s="1"/>
  <c r="M253" i="3"/>
  <c r="N253" i="3" s="1"/>
  <c r="H253" i="3"/>
  <c r="I253" i="3" s="1"/>
  <c r="X252" i="3"/>
  <c r="Y252" i="3" s="1"/>
  <c r="S252" i="3"/>
  <c r="T252" i="3" s="1"/>
  <c r="M252" i="3"/>
  <c r="N252" i="3" s="1"/>
  <c r="H252" i="3"/>
  <c r="I252" i="3" s="1"/>
  <c r="X251" i="3"/>
  <c r="Y251" i="3" s="1"/>
  <c r="S251" i="3"/>
  <c r="T251" i="3" s="1"/>
  <c r="M251" i="3"/>
  <c r="N251" i="3" s="1"/>
  <c r="H251" i="3"/>
  <c r="I251" i="3" s="1"/>
  <c r="X250" i="3"/>
  <c r="Y250" i="3" s="1"/>
  <c r="S250" i="3"/>
  <c r="T250" i="3" s="1"/>
  <c r="M250" i="3"/>
  <c r="N250" i="3" s="1"/>
  <c r="H250" i="3"/>
  <c r="I250" i="3" s="1"/>
  <c r="X249" i="3"/>
  <c r="Y249" i="3" s="1"/>
  <c r="S249" i="3"/>
  <c r="T249" i="3" s="1"/>
  <c r="M249" i="3"/>
  <c r="N249" i="3" s="1"/>
  <c r="H249" i="3"/>
  <c r="I249" i="3" s="1"/>
  <c r="X248" i="3"/>
  <c r="Y248" i="3" s="1"/>
  <c r="S248" i="3"/>
  <c r="T248" i="3" s="1"/>
  <c r="M248" i="3"/>
  <c r="N248" i="3" s="1"/>
  <c r="H248" i="3"/>
  <c r="I248" i="3" s="1"/>
  <c r="X247" i="3"/>
  <c r="Y247" i="3" s="1"/>
  <c r="S247" i="3"/>
  <c r="T247" i="3" s="1"/>
  <c r="M247" i="3"/>
  <c r="N247" i="3" s="1"/>
  <c r="H247" i="3"/>
  <c r="I247" i="3" s="1"/>
  <c r="X246" i="3"/>
  <c r="Y246" i="3" s="1"/>
  <c r="S246" i="3"/>
  <c r="T246" i="3" s="1"/>
  <c r="M246" i="3"/>
  <c r="N246" i="3" s="1"/>
  <c r="H246" i="3"/>
  <c r="I246" i="3" s="1"/>
  <c r="X245" i="3"/>
  <c r="Y245" i="3" s="1"/>
  <c r="S245" i="3"/>
  <c r="T245" i="3" s="1"/>
  <c r="M245" i="3"/>
  <c r="N245" i="3" s="1"/>
  <c r="H245" i="3"/>
  <c r="I245" i="3" s="1"/>
  <c r="X244" i="3"/>
  <c r="Y244" i="3" s="1"/>
  <c r="S244" i="3"/>
  <c r="T244" i="3" s="1"/>
  <c r="M244" i="3"/>
  <c r="N244" i="3" s="1"/>
  <c r="H244" i="3"/>
  <c r="I244" i="3" s="1"/>
  <c r="X243" i="3"/>
  <c r="Y243" i="3" s="1"/>
  <c r="S243" i="3"/>
  <c r="T243" i="3" s="1"/>
  <c r="M243" i="3"/>
  <c r="N243" i="3" s="1"/>
  <c r="H243" i="3"/>
  <c r="I243" i="3" s="1"/>
  <c r="X242" i="3"/>
  <c r="Y242" i="3" s="1"/>
  <c r="S242" i="3"/>
  <c r="T242" i="3" s="1"/>
  <c r="M242" i="3"/>
  <c r="N242" i="3" s="1"/>
  <c r="H242" i="3"/>
  <c r="I242" i="3" s="1"/>
  <c r="X241" i="3"/>
  <c r="Y241" i="3" s="1"/>
  <c r="S241" i="3"/>
  <c r="T241" i="3" s="1"/>
  <c r="M241" i="3"/>
  <c r="N241" i="3" s="1"/>
  <c r="H241" i="3"/>
  <c r="I241" i="3" s="1"/>
  <c r="X240" i="3"/>
  <c r="Y240" i="3" s="1"/>
  <c r="S240" i="3"/>
  <c r="T240" i="3" s="1"/>
  <c r="M240" i="3"/>
  <c r="N240" i="3" s="1"/>
  <c r="H240" i="3"/>
  <c r="I240" i="3" s="1"/>
  <c r="X239" i="3"/>
  <c r="Y239" i="3" s="1"/>
  <c r="S239" i="3"/>
  <c r="T239" i="3" s="1"/>
  <c r="M239" i="3"/>
  <c r="N239" i="3" s="1"/>
  <c r="H239" i="3"/>
  <c r="I239" i="3" s="1"/>
  <c r="X238" i="3"/>
  <c r="Y238" i="3" s="1"/>
  <c r="S238" i="3"/>
  <c r="T238" i="3" s="1"/>
  <c r="M238" i="3"/>
  <c r="N238" i="3" s="1"/>
  <c r="H238" i="3"/>
  <c r="I238" i="3" s="1"/>
  <c r="X237" i="3"/>
  <c r="Y237" i="3" s="1"/>
  <c r="S237" i="3"/>
  <c r="T237" i="3" s="1"/>
  <c r="M237" i="3"/>
  <c r="N237" i="3" s="1"/>
  <c r="H237" i="3"/>
  <c r="I237" i="3" s="1"/>
  <c r="X236" i="3"/>
  <c r="Y236" i="3" s="1"/>
  <c r="S236" i="3"/>
  <c r="T236" i="3" s="1"/>
  <c r="M236" i="3"/>
  <c r="N236" i="3" s="1"/>
  <c r="H236" i="3"/>
  <c r="I236" i="3" s="1"/>
  <c r="X235" i="3"/>
  <c r="Y235" i="3" s="1"/>
  <c r="S235" i="3"/>
  <c r="T235" i="3" s="1"/>
  <c r="M235" i="3"/>
  <c r="N235" i="3" s="1"/>
  <c r="H235" i="3"/>
  <c r="I235" i="3" s="1"/>
  <c r="X234" i="3"/>
  <c r="Y234" i="3" s="1"/>
  <c r="S234" i="3"/>
  <c r="T234" i="3" s="1"/>
  <c r="M234" i="3"/>
  <c r="N234" i="3" s="1"/>
  <c r="H234" i="3"/>
  <c r="I234" i="3" s="1"/>
  <c r="X233" i="3"/>
  <c r="Y233" i="3" s="1"/>
  <c r="S233" i="3"/>
  <c r="T233" i="3" s="1"/>
  <c r="M233" i="3"/>
  <c r="N233" i="3" s="1"/>
  <c r="H233" i="3"/>
  <c r="I233" i="3" s="1"/>
  <c r="X232" i="3"/>
  <c r="Y232" i="3" s="1"/>
  <c r="S232" i="3"/>
  <c r="T232" i="3" s="1"/>
  <c r="M232" i="3"/>
  <c r="N232" i="3" s="1"/>
  <c r="H232" i="3"/>
  <c r="I232" i="3" s="1"/>
  <c r="X231" i="3"/>
  <c r="Y231" i="3" s="1"/>
  <c r="S231" i="3"/>
  <c r="T231" i="3" s="1"/>
  <c r="M231" i="3"/>
  <c r="N231" i="3" s="1"/>
  <c r="H231" i="3"/>
  <c r="I231" i="3" s="1"/>
  <c r="X230" i="3"/>
  <c r="Y230" i="3" s="1"/>
  <c r="S230" i="3"/>
  <c r="T230" i="3" s="1"/>
  <c r="M230" i="3"/>
  <c r="N230" i="3" s="1"/>
  <c r="H230" i="3"/>
  <c r="I230" i="3" s="1"/>
  <c r="X229" i="3"/>
  <c r="Y229" i="3" s="1"/>
  <c r="S229" i="3"/>
  <c r="T229" i="3" s="1"/>
  <c r="M229" i="3"/>
  <c r="N229" i="3" s="1"/>
  <c r="H229" i="3"/>
  <c r="I229" i="3" s="1"/>
  <c r="X228" i="3"/>
  <c r="Y228" i="3" s="1"/>
  <c r="S228" i="3"/>
  <c r="T228" i="3" s="1"/>
  <c r="M228" i="3"/>
  <c r="N228" i="3" s="1"/>
  <c r="H228" i="3"/>
  <c r="I228" i="3" s="1"/>
  <c r="X227" i="3"/>
  <c r="Y227" i="3" s="1"/>
  <c r="S227" i="3"/>
  <c r="T227" i="3" s="1"/>
  <c r="M227" i="3"/>
  <c r="N227" i="3" s="1"/>
  <c r="H227" i="3"/>
  <c r="I227" i="3" s="1"/>
  <c r="X226" i="3"/>
  <c r="Y226" i="3" s="1"/>
  <c r="S226" i="3"/>
  <c r="T226" i="3" s="1"/>
  <c r="M226" i="3"/>
  <c r="N226" i="3" s="1"/>
  <c r="H226" i="3"/>
  <c r="I226" i="3" s="1"/>
  <c r="X225" i="3"/>
  <c r="Y225" i="3" s="1"/>
  <c r="S225" i="3"/>
  <c r="T225" i="3" s="1"/>
  <c r="M225" i="3"/>
  <c r="N225" i="3" s="1"/>
  <c r="H225" i="3"/>
  <c r="I225" i="3" s="1"/>
  <c r="X224" i="3"/>
  <c r="Y224" i="3" s="1"/>
  <c r="S224" i="3"/>
  <c r="T224" i="3" s="1"/>
  <c r="M224" i="3"/>
  <c r="N224" i="3" s="1"/>
  <c r="H224" i="3"/>
  <c r="I224" i="3" s="1"/>
  <c r="X223" i="3"/>
  <c r="Y223" i="3" s="1"/>
  <c r="S223" i="3"/>
  <c r="T223" i="3" s="1"/>
  <c r="M223" i="3"/>
  <c r="N223" i="3" s="1"/>
  <c r="H223" i="3"/>
  <c r="I223" i="3" s="1"/>
  <c r="X222" i="3"/>
  <c r="Y222" i="3" s="1"/>
  <c r="S222" i="3"/>
  <c r="T222" i="3" s="1"/>
  <c r="M222" i="3"/>
  <c r="N222" i="3" s="1"/>
  <c r="H222" i="3"/>
  <c r="I222" i="3" s="1"/>
  <c r="X221" i="3"/>
  <c r="Y221" i="3" s="1"/>
  <c r="S221" i="3"/>
  <c r="T221" i="3" s="1"/>
  <c r="M221" i="3"/>
  <c r="N221" i="3" s="1"/>
  <c r="H221" i="3"/>
  <c r="I221" i="3" s="1"/>
  <c r="X220" i="3"/>
  <c r="Y220" i="3" s="1"/>
  <c r="S220" i="3"/>
  <c r="T220" i="3" s="1"/>
  <c r="M220" i="3"/>
  <c r="N220" i="3" s="1"/>
  <c r="H220" i="3"/>
  <c r="I220" i="3" s="1"/>
  <c r="X219" i="3"/>
  <c r="Y219" i="3" s="1"/>
  <c r="S219" i="3"/>
  <c r="T219" i="3" s="1"/>
  <c r="M219" i="3"/>
  <c r="N219" i="3" s="1"/>
  <c r="H219" i="3"/>
  <c r="I219" i="3" s="1"/>
  <c r="X218" i="3"/>
  <c r="Y218" i="3" s="1"/>
  <c r="S218" i="3"/>
  <c r="T218" i="3" s="1"/>
  <c r="M218" i="3"/>
  <c r="N218" i="3" s="1"/>
  <c r="H218" i="3"/>
  <c r="I218" i="3" s="1"/>
  <c r="X217" i="3"/>
  <c r="Y217" i="3" s="1"/>
  <c r="S217" i="3"/>
  <c r="T217" i="3" s="1"/>
  <c r="M217" i="3"/>
  <c r="N217" i="3" s="1"/>
  <c r="H217" i="3"/>
  <c r="I217" i="3" s="1"/>
  <c r="X216" i="3"/>
  <c r="Y216" i="3" s="1"/>
  <c r="S216" i="3"/>
  <c r="T216" i="3" s="1"/>
  <c r="M216" i="3"/>
  <c r="N216" i="3" s="1"/>
  <c r="H216" i="3"/>
  <c r="I216" i="3" s="1"/>
  <c r="X215" i="3"/>
  <c r="Y215" i="3" s="1"/>
  <c r="S215" i="3"/>
  <c r="T215" i="3" s="1"/>
  <c r="M215" i="3"/>
  <c r="N215" i="3" s="1"/>
  <c r="H215" i="3"/>
  <c r="I215" i="3" s="1"/>
  <c r="X214" i="3"/>
  <c r="Y214" i="3" s="1"/>
  <c r="S214" i="3"/>
  <c r="T214" i="3" s="1"/>
  <c r="M214" i="3"/>
  <c r="N214" i="3" s="1"/>
  <c r="H214" i="3"/>
  <c r="I214" i="3" s="1"/>
  <c r="X213" i="3"/>
  <c r="Y213" i="3" s="1"/>
  <c r="S213" i="3"/>
  <c r="T213" i="3" s="1"/>
  <c r="M213" i="3"/>
  <c r="N213" i="3" s="1"/>
  <c r="H213" i="3"/>
  <c r="I213" i="3" s="1"/>
  <c r="X212" i="3"/>
  <c r="Y212" i="3" s="1"/>
  <c r="S212" i="3"/>
  <c r="T212" i="3" s="1"/>
  <c r="M212" i="3"/>
  <c r="N212" i="3" s="1"/>
  <c r="H212" i="3"/>
  <c r="I212" i="3" s="1"/>
  <c r="X211" i="3"/>
  <c r="Y211" i="3" s="1"/>
  <c r="S211" i="3"/>
  <c r="T211" i="3" s="1"/>
  <c r="M211" i="3"/>
  <c r="N211" i="3" s="1"/>
  <c r="H211" i="3"/>
  <c r="I211" i="3" s="1"/>
  <c r="X210" i="3"/>
  <c r="Y210" i="3" s="1"/>
  <c r="S210" i="3"/>
  <c r="T210" i="3" s="1"/>
  <c r="M210" i="3"/>
  <c r="N210" i="3" s="1"/>
  <c r="H210" i="3"/>
  <c r="I210" i="3" s="1"/>
  <c r="X209" i="3"/>
  <c r="Y209" i="3" s="1"/>
  <c r="S209" i="3"/>
  <c r="T209" i="3" s="1"/>
  <c r="M209" i="3"/>
  <c r="N209" i="3" s="1"/>
  <c r="H209" i="3"/>
  <c r="I209" i="3" s="1"/>
  <c r="X208" i="3"/>
  <c r="Y208" i="3" s="1"/>
  <c r="S208" i="3"/>
  <c r="T208" i="3" s="1"/>
  <c r="M208" i="3"/>
  <c r="N208" i="3" s="1"/>
  <c r="H208" i="3"/>
  <c r="I208" i="3" s="1"/>
  <c r="X207" i="3"/>
  <c r="Y207" i="3" s="1"/>
  <c r="S207" i="3"/>
  <c r="T207" i="3" s="1"/>
  <c r="M207" i="3"/>
  <c r="N207" i="3" s="1"/>
  <c r="H207" i="3"/>
  <c r="I207" i="3" s="1"/>
  <c r="X206" i="3"/>
  <c r="Y206" i="3" s="1"/>
  <c r="S206" i="3"/>
  <c r="T206" i="3" s="1"/>
  <c r="M206" i="3"/>
  <c r="N206" i="3" s="1"/>
  <c r="H206" i="3"/>
  <c r="I206" i="3" s="1"/>
  <c r="X205" i="3"/>
  <c r="Y205" i="3" s="1"/>
  <c r="S205" i="3"/>
  <c r="T205" i="3" s="1"/>
  <c r="M205" i="3"/>
  <c r="N205" i="3" s="1"/>
  <c r="H205" i="3"/>
  <c r="I205" i="3" s="1"/>
  <c r="X204" i="3"/>
  <c r="Y204" i="3" s="1"/>
  <c r="S204" i="3"/>
  <c r="T204" i="3" s="1"/>
  <c r="M204" i="3"/>
  <c r="N204" i="3" s="1"/>
  <c r="H204" i="3"/>
  <c r="I204" i="3" s="1"/>
  <c r="X203" i="3"/>
  <c r="Y203" i="3" s="1"/>
  <c r="S203" i="3"/>
  <c r="T203" i="3" s="1"/>
  <c r="M203" i="3"/>
  <c r="N203" i="3" s="1"/>
  <c r="H203" i="3"/>
  <c r="I203" i="3" s="1"/>
  <c r="X202" i="3"/>
  <c r="Y202" i="3" s="1"/>
  <c r="S202" i="3"/>
  <c r="T202" i="3" s="1"/>
  <c r="M202" i="3"/>
  <c r="N202" i="3" s="1"/>
  <c r="H202" i="3"/>
  <c r="I202" i="3" s="1"/>
  <c r="X201" i="3"/>
  <c r="Y201" i="3" s="1"/>
  <c r="S201" i="3"/>
  <c r="T201" i="3" s="1"/>
  <c r="M201" i="3"/>
  <c r="N201" i="3" s="1"/>
  <c r="H201" i="3"/>
  <c r="I201" i="3" s="1"/>
  <c r="X200" i="3"/>
  <c r="Y200" i="3" s="1"/>
  <c r="S200" i="3"/>
  <c r="T200" i="3" s="1"/>
  <c r="M200" i="3"/>
  <c r="N200" i="3" s="1"/>
  <c r="H200" i="3"/>
  <c r="I200" i="3" s="1"/>
  <c r="X199" i="3"/>
  <c r="Y199" i="3" s="1"/>
  <c r="S199" i="3"/>
  <c r="T199" i="3" s="1"/>
  <c r="M199" i="3"/>
  <c r="N199" i="3" s="1"/>
  <c r="H199" i="3"/>
  <c r="I199" i="3" s="1"/>
  <c r="X198" i="3"/>
  <c r="Y198" i="3" s="1"/>
  <c r="S198" i="3"/>
  <c r="T198" i="3" s="1"/>
  <c r="M198" i="3"/>
  <c r="N198" i="3" s="1"/>
  <c r="H198" i="3"/>
  <c r="I198" i="3" s="1"/>
  <c r="X197" i="3"/>
  <c r="Y197" i="3" s="1"/>
  <c r="S197" i="3"/>
  <c r="T197" i="3" s="1"/>
  <c r="M197" i="3"/>
  <c r="N197" i="3" s="1"/>
  <c r="H197" i="3"/>
  <c r="I197" i="3" s="1"/>
  <c r="X196" i="3"/>
  <c r="Y196" i="3" s="1"/>
  <c r="S196" i="3"/>
  <c r="T196" i="3" s="1"/>
  <c r="M196" i="3"/>
  <c r="N196" i="3" s="1"/>
  <c r="H196" i="3"/>
  <c r="I196" i="3" s="1"/>
  <c r="X195" i="3"/>
  <c r="Y195" i="3" s="1"/>
  <c r="S195" i="3"/>
  <c r="T195" i="3" s="1"/>
  <c r="M195" i="3"/>
  <c r="N195" i="3" s="1"/>
  <c r="H195" i="3"/>
  <c r="I195" i="3" s="1"/>
  <c r="X194" i="3"/>
  <c r="Y194" i="3" s="1"/>
  <c r="S194" i="3"/>
  <c r="T194" i="3" s="1"/>
  <c r="M194" i="3"/>
  <c r="N194" i="3" s="1"/>
  <c r="H194" i="3"/>
  <c r="I194" i="3" s="1"/>
  <c r="X193" i="3"/>
  <c r="Y193" i="3" s="1"/>
  <c r="S193" i="3"/>
  <c r="T193" i="3" s="1"/>
  <c r="M193" i="3"/>
  <c r="N193" i="3" s="1"/>
  <c r="H193" i="3"/>
  <c r="I193" i="3" s="1"/>
  <c r="X192" i="3"/>
  <c r="Y192" i="3" s="1"/>
  <c r="S192" i="3"/>
  <c r="T192" i="3" s="1"/>
  <c r="M192" i="3"/>
  <c r="N192" i="3" s="1"/>
  <c r="H192" i="3"/>
  <c r="I192" i="3" s="1"/>
  <c r="X191" i="3"/>
  <c r="Y191" i="3" s="1"/>
  <c r="S191" i="3"/>
  <c r="T191" i="3" s="1"/>
  <c r="M191" i="3"/>
  <c r="N191" i="3" s="1"/>
  <c r="H191" i="3"/>
  <c r="I191" i="3" s="1"/>
  <c r="X190" i="3"/>
  <c r="Y190" i="3" s="1"/>
  <c r="S190" i="3"/>
  <c r="T190" i="3" s="1"/>
  <c r="M190" i="3"/>
  <c r="N190" i="3" s="1"/>
  <c r="H190" i="3"/>
  <c r="I190" i="3" s="1"/>
  <c r="X189" i="3"/>
  <c r="Y189" i="3" s="1"/>
  <c r="S189" i="3"/>
  <c r="T189" i="3" s="1"/>
  <c r="M189" i="3"/>
  <c r="N189" i="3" s="1"/>
  <c r="H189" i="3"/>
  <c r="I189" i="3" s="1"/>
  <c r="X188" i="3"/>
  <c r="Y188" i="3" s="1"/>
  <c r="S188" i="3"/>
  <c r="T188" i="3" s="1"/>
  <c r="M188" i="3"/>
  <c r="N188" i="3" s="1"/>
  <c r="H188" i="3"/>
  <c r="I188" i="3" s="1"/>
  <c r="X187" i="3"/>
  <c r="Y187" i="3" s="1"/>
  <c r="S187" i="3"/>
  <c r="T187" i="3" s="1"/>
  <c r="M187" i="3"/>
  <c r="N187" i="3" s="1"/>
  <c r="H187" i="3"/>
  <c r="I187" i="3" s="1"/>
  <c r="X186" i="3"/>
  <c r="Y186" i="3" s="1"/>
  <c r="S186" i="3"/>
  <c r="T186" i="3" s="1"/>
  <c r="M186" i="3"/>
  <c r="N186" i="3" s="1"/>
  <c r="H186" i="3"/>
  <c r="I186" i="3" s="1"/>
  <c r="X185" i="3"/>
  <c r="Y185" i="3" s="1"/>
  <c r="S185" i="3"/>
  <c r="T185" i="3" s="1"/>
  <c r="M185" i="3"/>
  <c r="N185" i="3" s="1"/>
  <c r="H185" i="3"/>
  <c r="I185" i="3" s="1"/>
  <c r="X184" i="3"/>
  <c r="Y184" i="3" s="1"/>
  <c r="S184" i="3"/>
  <c r="T184" i="3" s="1"/>
  <c r="M184" i="3"/>
  <c r="N184" i="3" s="1"/>
  <c r="H184" i="3"/>
  <c r="I184" i="3" s="1"/>
  <c r="X183" i="3"/>
  <c r="Y183" i="3" s="1"/>
  <c r="S183" i="3"/>
  <c r="T183" i="3" s="1"/>
  <c r="M183" i="3"/>
  <c r="N183" i="3" s="1"/>
  <c r="H183" i="3"/>
  <c r="I183" i="3" s="1"/>
  <c r="X182" i="3"/>
  <c r="Y182" i="3" s="1"/>
  <c r="S182" i="3"/>
  <c r="T182" i="3" s="1"/>
  <c r="M182" i="3"/>
  <c r="N182" i="3" s="1"/>
  <c r="H182" i="3"/>
  <c r="I182" i="3" s="1"/>
  <c r="X181" i="3"/>
  <c r="Y181" i="3" s="1"/>
  <c r="S181" i="3"/>
  <c r="T181" i="3" s="1"/>
  <c r="M181" i="3"/>
  <c r="N181" i="3" s="1"/>
  <c r="H181" i="3"/>
  <c r="I181" i="3" s="1"/>
  <c r="X180" i="3"/>
  <c r="Y180" i="3" s="1"/>
  <c r="S180" i="3"/>
  <c r="T180" i="3" s="1"/>
  <c r="M180" i="3"/>
  <c r="N180" i="3" s="1"/>
  <c r="H180" i="3"/>
  <c r="I180" i="3" s="1"/>
  <c r="X179" i="3"/>
  <c r="Y179" i="3" s="1"/>
  <c r="S179" i="3"/>
  <c r="T179" i="3" s="1"/>
  <c r="M179" i="3"/>
  <c r="N179" i="3" s="1"/>
  <c r="H179" i="3"/>
  <c r="I179" i="3" s="1"/>
  <c r="X178" i="3"/>
  <c r="Y178" i="3" s="1"/>
  <c r="S178" i="3"/>
  <c r="T178" i="3" s="1"/>
  <c r="M178" i="3"/>
  <c r="N178" i="3" s="1"/>
  <c r="H178" i="3"/>
  <c r="I178" i="3" s="1"/>
  <c r="X177" i="3"/>
  <c r="Y177" i="3" s="1"/>
  <c r="S177" i="3"/>
  <c r="T177" i="3" s="1"/>
  <c r="M177" i="3"/>
  <c r="N177" i="3" s="1"/>
  <c r="H177" i="3"/>
  <c r="I177" i="3" s="1"/>
  <c r="X176" i="3"/>
  <c r="Y176" i="3" s="1"/>
  <c r="S176" i="3"/>
  <c r="T176" i="3" s="1"/>
  <c r="M176" i="3"/>
  <c r="N176" i="3" s="1"/>
  <c r="H176" i="3"/>
  <c r="I176" i="3" s="1"/>
  <c r="X175" i="3"/>
  <c r="Y175" i="3" s="1"/>
  <c r="S175" i="3"/>
  <c r="T175" i="3" s="1"/>
  <c r="M175" i="3"/>
  <c r="N175" i="3" s="1"/>
  <c r="H175" i="3"/>
  <c r="I175" i="3" s="1"/>
  <c r="X174" i="3"/>
  <c r="Y174" i="3" s="1"/>
  <c r="S174" i="3"/>
  <c r="T174" i="3" s="1"/>
  <c r="M174" i="3"/>
  <c r="N174" i="3" s="1"/>
  <c r="H174" i="3"/>
  <c r="I174" i="3" s="1"/>
  <c r="X173" i="3"/>
  <c r="Y173" i="3" s="1"/>
  <c r="S173" i="3"/>
  <c r="T173" i="3" s="1"/>
  <c r="M173" i="3"/>
  <c r="N173" i="3" s="1"/>
  <c r="H173" i="3"/>
  <c r="I173" i="3" s="1"/>
  <c r="X172" i="3"/>
  <c r="Y172" i="3" s="1"/>
  <c r="S172" i="3"/>
  <c r="T172" i="3" s="1"/>
  <c r="M172" i="3"/>
  <c r="N172" i="3" s="1"/>
  <c r="H172" i="3"/>
  <c r="I172" i="3" s="1"/>
  <c r="X171" i="3"/>
  <c r="Y171" i="3" s="1"/>
  <c r="S171" i="3"/>
  <c r="T171" i="3" s="1"/>
  <c r="M171" i="3"/>
  <c r="N171" i="3" s="1"/>
  <c r="H171" i="3"/>
  <c r="I171" i="3" s="1"/>
  <c r="X170" i="3"/>
  <c r="Y170" i="3" s="1"/>
  <c r="S170" i="3"/>
  <c r="T170" i="3" s="1"/>
  <c r="M170" i="3"/>
  <c r="N170" i="3" s="1"/>
  <c r="H170" i="3"/>
  <c r="I170" i="3" s="1"/>
  <c r="X169" i="3"/>
  <c r="Y169" i="3" s="1"/>
  <c r="S169" i="3"/>
  <c r="T169" i="3" s="1"/>
  <c r="M169" i="3"/>
  <c r="N169" i="3" s="1"/>
  <c r="H169" i="3"/>
  <c r="I169" i="3" s="1"/>
  <c r="X168" i="3"/>
  <c r="Y168" i="3" s="1"/>
  <c r="S168" i="3"/>
  <c r="T168" i="3" s="1"/>
  <c r="M168" i="3"/>
  <c r="N168" i="3" s="1"/>
  <c r="H168" i="3"/>
  <c r="I168" i="3" s="1"/>
  <c r="X167" i="3"/>
  <c r="Y167" i="3" s="1"/>
  <c r="S167" i="3"/>
  <c r="T167" i="3" s="1"/>
  <c r="M167" i="3"/>
  <c r="N167" i="3" s="1"/>
  <c r="H167" i="3"/>
  <c r="I167" i="3" s="1"/>
  <c r="X166" i="3"/>
  <c r="Y166" i="3" s="1"/>
  <c r="S166" i="3"/>
  <c r="T166" i="3" s="1"/>
  <c r="M166" i="3"/>
  <c r="N166" i="3" s="1"/>
  <c r="H166" i="3"/>
  <c r="I166" i="3" s="1"/>
  <c r="X165" i="3"/>
  <c r="Y165" i="3" s="1"/>
  <c r="S165" i="3"/>
  <c r="T165" i="3" s="1"/>
  <c r="M165" i="3"/>
  <c r="N165" i="3" s="1"/>
  <c r="H165" i="3"/>
  <c r="I165" i="3" s="1"/>
  <c r="X164" i="3"/>
  <c r="Y164" i="3" s="1"/>
  <c r="S164" i="3"/>
  <c r="T164" i="3" s="1"/>
  <c r="M164" i="3"/>
  <c r="N164" i="3" s="1"/>
  <c r="H164" i="3"/>
  <c r="I164" i="3" s="1"/>
  <c r="X163" i="3"/>
  <c r="Y163" i="3" s="1"/>
  <c r="S163" i="3"/>
  <c r="T163" i="3" s="1"/>
  <c r="M163" i="3"/>
  <c r="N163" i="3" s="1"/>
  <c r="H163" i="3"/>
  <c r="I163" i="3" s="1"/>
  <c r="X162" i="3"/>
  <c r="Y162" i="3" s="1"/>
  <c r="S162" i="3"/>
  <c r="T162" i="3" s="1"/>
  <c r="M162" i="3"/>
  <c r="N162" i="3" s="1"/>
  <c r="H162" i="3"/>
  <c r="I162" i="3" s="1"/>
  <c r="X161" i="3"/>
  <c r="Y161" i="3" s="1"/>
  <c r="S161" i="3"/>
  <c r="T161" i="3" s="1"/>
  <c r="M161" i="3"/>
  <c r="N161" i="3" s="1"/>
  <c r="H161" i="3"/>
  <c r="I161" i="3" s="1"/>
  <c r="X160" i="3"/>
  <c r="Y160" i="3" s="1"/>
  <c r="S160" i="3"/>
  <c r="T160" i="3" s="1"/>
  <c r="M160" i="3"/>
  <c r="N160" i="3" s="1"/>
  <c r="H160" i="3"/>
  <c r="I160" i="3" s="1"/>
  <c r="X159" i="3"/>
  <c r="Y159" i="3" s="1"/>
  <c r="S159" i="3"/>
  <c r="T159" i="3" s="1"/>
  <c r="M159" i="3"/>
  <c r="N159" i="3" s="1"/>
  <c r="H159" i="3"/>
  <c r="I159" i="3" s="1"/>
  <c r="X158" i="3"/>
  <c r="Y158" i="3" s="1"/>
  <c r="S158" i="3"/>
  <c r="T158" i="3" s="1"/>
  <c r="M158" i="3"/>
  <c r="N158" i="3" s="1"/>
  <c r="H158" i="3"/>
  <c r="I158" i="3" s="1"/>
  <c r="X157" i="3"/>
  <c r="Y157" i="3" s="1"/>
  <c r="S157" i="3"/>
  <c r="T157" i="3" s="1"/>
  <c r="M157" i="3"/>
  <c r="N157" i="3" s="1"/>
  <c r="H157" i="3"/>
  <c r="I157" i="3" s="1"/>
  <c r="X156" i="3"/>
  <c r="Y156" i="3" s="1"/>
  <c r="S156" i="3"/>
  <c r="T156" i="3" s="1"/>
  <c r="M156" i="3"/>
  <c r="N156" i="3" s="1"/>
  <c r="H156" i="3"/>
  <c r="I156" i="3" s="1"/>
  <c r="X155" i="3"/>
  <c r="Y155" i="3" s="1"/>
  <c r="S155" i="3"/>
  <c r="T155" i="3" s="1"/>
  <c r="M155" i="3"/>
  <c r="N155" i="3" s="1"/>
  <c r="H155" i="3"/>
  <c r="I155" i="3" s="1"/>
  <c r="X154" i="3"/>
  <c r="Y154" i="3" s="1"/>
  <c r="S154" i="3"/>
  <c r="T154" i="3" s="1"/>
  <c r="M154" i="3"/>
  <c r="N154" i="3" s="1"/>
  <c r="H154" i="3"/>
  <c r="I154" i="3" s="1"/>
  <c r="X153" i="3"/>
  <c r="Y153" i="3" s="1"/>
  <c r="S153" i="3"/>
  <c r="T153" i="3" s="1"/>
  <c r="M153" i="3"/>
  <c r="N153" i="3" s="1"/>
  <c r="H153" i="3"/>
  <c r="I153" i="3" s="1"/>
  <c r="X152" i="3"/>
  <c r="Y152" i="3" s="1"/>
  <c r="S152" i="3"/>
  <c r="T152" i="3" s="1"/>
  <c r="M152" i="3"/>
  <c r="N152" i="3" s="1"/>
  <c r="H152" i="3"/>
  <c r="I152" i="3" s="1"/>
  <c r="X151" i="3"/>
  <c r="Y151" i="3" s="1"/>
  <c r="S151" i="3"/>
  <c r="T151" i="3" s="1"/>
  <c r="M151" i="3"/>
  <c r="N151" i="3" s="1"/>
  <c r="H151" i="3"/>
  <c r="I151" i="3" s="1"/>
  <c r="X150" i="3"/>
  <c r="Y150" i="3" s="1"/>
  <c r="S150" i="3"/>
  <c r="T150" i="3" s="1"/>
  <c r="M150" i="3"/>
  <c r="N150" i="3" s="1"/>
  <c r="H150" i="3"/>
  <c r="I150" i="3" s="1"/>
  <c r="X149" i="3"/>
  <c r="Y149" i="3" s="1"/>
  <c r="S149" i="3"/>
  <c r="T149" i="3" s="1"/>
  <c r="M149" i="3"/>
  <c r="N149" i="3" s="1"/>
  <c r="H149" i="3"/>
  <c r="I149" i="3" s="1"/>
  <c r="X148" i="3"/>
  <c r="Y148" i="3" s="1"/>
  <c r="S148" i="3"/>
  <c r="T148" i="3" s="1"/>
  <c r="M148" i="3"/>
  <c r="N148" i="3" s="1"/>
  <c r="H148" i="3"/>
  <c r="I148" i="3" s="1"/>
  <c r="X147" i="3"/>
  <c r="Y147" i="3" s="1"/>
  <c r="S147" i="3"/>
  <c r="T147" i="3" s="1"/>
  <c r="M147" i="3"/>
  <c r="N147" i="3" s="1"/>
  <c r="H147" i="3"/>
  <c r="I147" i="3" s="1"/>
  <c r="X146" i="3"/>
  <c r="Y146" i="3" s="1"/>
  <c r="S146" i="3"/>
  <c r="T146" i="3" s="1"/>
  <c r="M146" i="3"/>
  <c r="N146" i="3" s="1"/>
  <c r="H146" i="3"/>
  <c r="I146" i="3" s="1"/>
  <c r="X145" i="3"/>
  <c r="Y145" i="3" s="1"/>
  <c r="S145" i="3"/>
  <c r="T145" i="3" s="1"/>
  <c r="M145" i="3"/>
  <c r="N145" i="3" s="1"/>
  <c r="H145" i="3"/>
  <c r="I145" i="3" s="1"/>
  <c r="X144" i="3"/>
  <c r="Y144" i="3" s="1"/>
  <c r="S144" i="3"/>
  <c r="T144" i="3" s="1"/>
  <c r="M144" i="3"/>
  <c r="N144" i="3" s="1"/>
  <c r="H144" i="3"/>
  <c r="I144" i="3" s="1"/>
  <c r="X143" i="3"/>
  <c r="Y143" i="3" s="1"/>
  <c r="S143" i="3"/>
  <c r="T143" i="3" s="1"/>
  <c r="M143" i="3"/>
  <c r="N143" i="3" s="1"/>
  <c r="H143" i="3"/>
  <c r="I143" i="3" s="1"/>
  <c r="X142" i="3"/>
  <c r="Y142" i="3" s="1"/>
  <c r="S142" i="3"/>
  <c r="T142" i="3" s="1"/>
  <c r="M142" i="3"/>
  <c r="N142" i="3" s="1"/>
  <c r="H142" i="3"/>
  <c r="I142" i="3" s="1"/>
  <c r="X141" i="3"/>
  <c r="Y141" i="3" s="1"/>
  <c r="S141" i="3"/>
  <c r="T141" i="3" s="1"/>
  <c r="M141" i="3"/>
  <c r="N141" i="3" s="1"/>
  <c r="H141" i="3"/>
  <c r="I141" i="3" s="1"/>
  <c r="X140" i="3"/>
  <c r="Y140" i="3" s="1"/>
  <c r="S140" i="3"/>
  <c r="T140" i="3" s="1"/>
  <c r="M140" i="3"/>
  <c r="N140" i="3" s="1"/>
  <c r="H140" i="3"/>
  <c r="I140" i="3" s="1"/>
  <c r="X139" i="3"/>
  <c r="Y139" i="3" s="1"/>
  <c r="S139" i="3"/>
  <c r="T139" i="3" s="1"/>
  <c r="M139" i="3"/>
  <c r="N139" i="3" s="1"/>
  <c r="H139" i="3"/>
  <c r="I139" i="3" s="1"/>
  <c r="X138" i="3"/>
  <c r="Y138" i="3" s="1"/>
  <c r="S138" i="3"/>
  <c r="T138" i="3" s="1"/>
  <c r="M138" i="3"/>
  <c r="N138" i="3" s="1"/>
  <c r="H138" i="3"/>
  <c r="I138" i="3" s="1"/>
  <c r="X137" i="3"/>
  <c r="Y137" i="3" s="1"/>
  <c r="S137" i="3"/>
  <c r="T137" i="3" s="1"/>
  <c r="M137" i="3"/>
  <c r="N137" i="3" s="1"/>
  <c r="H137" i="3"/>
  <c r="I137" i="3" s="1"/>
  <c r="X136" i="3"/>
  <c r="Y136" i="3" s="1"/>
  <c r="S136" i="3"/>
  <c r="T136" i="3" s="1"/>
  <c r="M136" i="3"/>
  <c r="N136" i="3" s="1"/>
  <c r="H136" i="3"/>
  <c r="I136" i="3" s="1"/>
  <c r="X135" i="3"/>
  <c r="Y135" i="3" s="1"/>
  <c r="S135" i="3"/>
  <c r="T135" i="3" s="1"/>
  <c r="M135" i="3"/>
  <c r="N135" i="3" s="1"/>
  <c r="H135" i="3"/>
  <c r="I135" i="3" s="1"/>
  <c r="X134" i="3"/>
  <c r="Y134" i="3" s="1"/>
  <c r="S134" i="3"/>
  <c r="T134" i="3" s="1"/>
  <c r="M134" i="3"/>
  <c r="N134" i="3" s="1"/>
  <c r="H134" i="3"/>
  <c r="I134" i="3" s="1"/>
  <c r="X133" i="3"/>
  <c r="Y133" i="3" s="1"/>
  <c r="S133" i="3"/>
  <c r="T133" i="3" s="1"/>
  <c r="M133" i="3"/>
  <c r="N133" i="3" s="1"/>
  <c r="H133" i="3"/>
  <c r="I133" i="3" s="1"/>
  <c r="X132" i="3"/>
  <c r="Y132" i="3" s="1"/>
  <c r="S132" i="3"/>
  <c r="T132" i="3" s="1"/>
  <c r="M132" i="3"/>
  <c r="N132" i="3" s="1"/>
  <c r="H132" i="3"/>
  <c r="I132" i="3" s="1"/>
  <c r="X131" i="3"/>
  <c r="Y131" i="3" s="1"/>
  <c r="S131" i="3"/>
  <c r="T131" i="3" s="1"/>
  <c r="M131" i="3"/>
  <c r="N131" i="3" s="1"/>
  <c r="H131" i="3"/>
  <c r="I131" i="3" s="1"/>
  <c r="X130" i="3"/>
  <c r="Y130" i="3" s="1"/>
  <c r="S130" i="3"/>
  <c r="T130" i="3" s="1"/>
  <c r="M130" i="3"/>
  <c r="N130" i="3" s="1"/>
  <c r="H130" i="3"/>
  <c r="I130" i="3" s="1"/>
  <c r="X129" i="3"/>
  <c r="Y129" i="3" s="1"/>
  <c r="S129" i="3"/>
  <c r="T129" i="3" s="1"/>
  <c r="M129" i="3"/>
  <c r="N129" i="3" s="1"/>
  <c r="H129" i="3"/>
  <c r="I129" i="3" s="1"/>
  <c r="X128" i="3"/>
  <c r="Y128" i="3" s="1"/>
  <c r="S128" i="3"/>
  <c r="T128" i="3" s="1"/>
  <c r="M128" i="3"/>
  <c r="N128" i="3" s="1"/>
  <c r="H128" i="3"/>
  <c r="I128" i="3" s="1"/>
  <c r="X127" i="3"/>
  <c r="Y127" i="3" s="1"/>
  <c r="S127" i="3"/>
  <c r="T127" i="3" s="1"/>
  <c r="M127" i="3"/>
  <c r="N127" i="3" s="1"/>
  <c r="H127" i="3"/>
  <c r="I127" i="3" s="1"/>
  <c r="X126" i="3"/>
  <c r="Y126" i="3" s="1"/>
  <c r="S126" i="3"/>
  <c r="T126" i="3" s="1"/>
  <c r="M126" i="3"/>
  <c r="N126" i="3" s="1"/>
  <c r="H126" i="3"/>
  <c r="I126" i="3" s="1"/>
  <c r="X125" i="3"/>
  <c r="Y125" i="3" s="1"/>
  <c r="S125" i="3"/>
  <c r="T125" i="3" s="1"/>
  <c r="M125" i="3"/>
  <c r="N125" i="3" s="1"/>
  <c r="H125" i="3"/>
  <c r="I125" i="3" s="1"/>
  <c r="X124" i="3"/>
  <c r="Y124" i="3" s="1"/>
  <c r="S124" i="3"/>
  <c r="T124" i="3" s="1"/>
  <c r="M124" i="3"/>
  <c r="N124" i="3" s="1"/>
  <c r="H124" i="3"/>
  <c r="I124" i="3" s="1"/>
  <c r="X123" i="3"/>
  <c r="Y123" i="3" s="1"/>
  <c r="S123" i="3"/>
  <c r="T123" i="3" s="1"/>
  <c r="M123" i="3"/>
  <c r="N123" i="3" s="1"/>
  <c r="H123" i="3"/>
  <c r="I123" i="3" s="1"/>
  <c r="X122" i="3"/>
  <c r="Y122" i="3" s="1"/>
  <c r="S122" i="3"/>
  <c r="T122" i="3" s="1"/>
  <c r="M122" i="3"/>
  <c r="N122" i="3" s="1"/>
  <c r="H122" i="3"/>
  <c r="I122" i="3" s="1"/>
  <c r="X121" i="3"/>
  <c r="Y121" i="3" s="1"/>
  <c r="S121" i="3"/>
  <c r="T121" i="3" s="1"/>
  <c r="M121" i="3"/>
  <c r="N121" i="3" s="1"/>
  <c r="H121" i="3"/>
  <c r="I121" i="3" s="1"/>
  <c r="X120" i="3"/>
  <c r="Y120" i="3" s="1"/>
  <c r="S120" i="3"/>
  <c r="T120" i="3" s="1"/>
  <c r="M120" i="3"/>
  <c r="N120" i="3" s="1"/>
  <c r="H120" i="3"/>
  <c r="I120" i="3" s="1"/>
  <c r="X119" i="3"/>
  <c r="Y119" i="3" s="1"/>
  <c r="S119" i="3"/>
  <c r="T119" i="3" s="1"/>
  <c r="M119" i="3"/>
  <c r="N119" i="3" s="1"/>
  <c r="H119" i="3"/>
  <c r="I119" i="3" s="1"/>
  <c r="X118" i="3"/>
  <c r="Y118" i="3" s="1"/>
  <c r="S118" i="3"/>
  <c r="T118" i="3" s="1"/>
  <c r="M118" i="3"/>
  <c r="N118" i="3" s="1"/>
  <c r="H118" i="3"/>
  <c r="I118" i="3" s="1"/>
  <c r="X117" i="3"/>
  <c r="Y117" i="3" s="1"/>
  <c r="S117" i="3"/>
  <c r="T117" i="3" s="1"/>
  <c r="M117" i="3"/>
  <c r="N117" i="3" s="1"/>
  <c r="H117" i="3"/>
  <c r="I117" i="3" s="1"/>
  <c r="X116" i="3"/>
  <c r="Y116" i="3" s="1"/>
  <c r="S116" i="3"/>
  <c r="T116" i="3" s="1"/>
  <c r="M116" i="3"/>
  <c r="N116" i="3" s="1"/>
  <c r="H116" i="3"/>
  <c r="I116" i="3" s="1"/>
  <c r="X115" i="3"/>
  <c r="Y115" i="3" s="1"/>
  <c r="S115" i="3"/>
  <c r="T115" i="3" s="1"/>
  <c r="M115" i="3"/>
  <c r="N115" i="3" s="1"/>
  <c r="H115" i="3"/>
  <c r="I115" i="3" s="1"/>
  <c r="X114" i="3"/>
  <c r="Y114" i="3" s="1"/>
  <c r="S114" i="3"/>
  <c r="T114" i="3" s="1"/>
  <c r="M114" i="3"/>
  <c r="N114" i="3" s="1"/>
  <c r="H114" i="3"/>
  <c r="I114" i="3" s="1"/>
  <c r="X113" i="3"/>
  <c r="Y113" i="3" s="1"/>
  <c r="S113" i="3"/>
  <c r="T113" i="3" s="1"/>
  <c r="M113" i="3"/>
  <c r="N113" i="3" s="1"/>
  <c r="H113" i="3"/>
  <c r="I113" i="3" s="1"/>
  <c r="X112" i="3"/>
  <c r="Y112" i="3" s="1"/>
  <c r="S112" i="3"/>
  <c r="T112" i="3" s="1"/>
  <c r="M112" i="3"/>
  <c r="N112" i="3" s="1"/>
  <c r="H112" i="3"/>
  <c r="I112" i="3" s="1"/>
  <c r="X111" i="3"/>
  <c r="Y111" i="3" s="1"/>
  <c r="S111" i="3"/>
  <c r="T111" i="3" s="1"/>
  <c r="M111" i="3"/>
  <c r="N111" i="3" s="1"/>
  <c r="H111" i="3"/>
  <c r="I111" i="3" s="1"/>
  <c r="X110" i="3"/>
  <c r="Y110" i="3" s="1"/>
  <c r="S110" i="3"/>
  <c r="T110" i="3" s="1"/>
  <c r="M110" i="3"/>
  <c r="N110" i="3" s="1"/>
  <c r="H110" i="3"/>
  <c r="I110" i="3" s="1"/>
  <c r="X109" i="3"/>
  <c r="Y109" i="3" s="1"/>
  <c r="S109" i="3"/>
  <c r="T109" i="3" s="1"/>
  <c r="M109" i="3"/>
  <c r="N109" i="3" s="1"/>
  <c r="H109" i="3"/>
  <c r="I109" i="3" s="1"/>
  <c r="X108" i="3"/>
  <c r="Y108" i="3" s="1"/>
  <c r="S108" i="3"/>
  <c r="T108" i="3" s="1"/>
  <c r="M108" i="3"/>
  <c r="N108" i="3" s="1"/>
  <c r="H108" i="3"/>
  <c r="I108" i="3" s="1"/>
  <c r="X107" i="3"/>
  <c r="Y107" i="3" s="1"/>
  <c r="S107" i="3"/>
  <c r="T107" i="3" s="1"/>
  <c r="M107" i="3"/>
  <c r="N107" i="3" s="1"/>
  <c r="H107" i="3"/>
  <c r="I107" i="3" s="1"/>
  <c r="X106" i="3"/>
  <c r="Y106" i="3" s="1"/>
  <c r="S106" i="3"/>
  <c r="T106" i="3" s="1"/>
  <c r="M106" i="3"/>
  <c r="N106" i="3" s="1"/>
  <c r="H106" i="3"/>
  <c r="I106" i="3" s="1"/>
  <c r="X105" i="3"/>
  <c r="Y105" i="3" s="1"/>
  <c r="S105" i="3"/>
  <c r="T105" i="3" s="1"/>
  <c r="M105" i="3"/>
  <c r="N105" i="3" s="1"/>
  <c r="H105" i="3"/>
  <c r="I105" i="3" s="1"/>
  <c r="X104" i="3"/>
  <c r="Y104" i="3" s="1"/>
  <c r="S104" i="3"/>
  <c r="T104" i="3" s="1"/>
  <c r="M104" i="3"/>
  <c r="N104" i="3" s="1"/>
  <c r="H104" i="3"/>
  <c r="I104" i="3" s="1"/>
  <c r="X103" i="3"/>
  <c r="Y103" i="3" s="1"/>
  <c r="S103" i="3"/>
  <c r="T103" i="3" s="1"/>
  <c r="M103" i="3"/>
  <c r="N103" i="3" s="1"/>
  <c r="H103" i="3"/>
  <c r="I103" i="3" s="1"/>
  <c r="X102" i="3"/>
  <c r="Y102" i="3" s="1"/>
  <c r="S102" i="3"/>
  <c r="T102" i="3" s="1"/>
  <c r="M102" i="3"/>
  <c r="N102" i="3" s="1"/>
  <c r="H102" i="3"/>
  <c r="I102" i="3" s="1"/>
  <c r="X101" i="3"/>
  <c r="Y101" i="3" s="1"/>
  <c r="S101" i="3"/>
  <c r="T101" i="3" s="1"/>
  <c r="M101" i="3"/>
  <c r="N101" i="3" s="1"/>
  <c r="H101" i="3"/>
  <c r="I101" i="3" s="1"/>
  <c r="X100" i="3"/>
  <c r="Y100" i="3" s="1"/>
  <c r="S100" i="3"/>
  <c r="T100" i="3" s="1"/>
  <c r="M100" i="3"/>
  <c r="N100" i="3" s="1"/>
  <c r="H100" i="3"/>
  <c r="I100" i="3" s="1"/>
  <c r="X99" i="3"/>
  <c r="Y99" i="3" s="1"/>
  <c r="S99" i="3"/>
  <c r="T99" i="3" s="1"/>
  <c r="M99" i="3"/>
  <c r="N99" i="3" s="1"/>
  <c r="H99" i="3"/>
  <c r="I99" i="3" s="1"/>
  <c r="X98" i="3"/>
  <c r="Y98" i="3" s="1"/>
  <c r="S98" i="3"/>
  <c r="T98" i="3" s="1"/>
  <c r="M98" i="3"/>
  <c r="N98" i="3" s="1"/>
  <c r="H98" i="3"/>
  <c r="I98" i="3" s="1"/>
  <c r="X97" i="3"/>
  <c r="Y97" i="3" s="1"/>
  <c r="S97" i="3"/>
  <c r="T97" i="3" s="1"/>
  <c r="M97" i="3"/>
  <c r="N97" i="3" s="1"/>
  <c r="H97" i="3"/>
  <c r="I97" i="3" s="1"/>
  <c r="X96" i="3"/>
  <c r="Y96" i="3" s="1"/>
  <c r="S96" i="3"/>
  <c r="T96" i="3" s="1"/>
  <c r="M96" i="3"/>
  <c r="N96" i="3" s="1"/>
  <c r="H96" i="3"/>
  <c r="I96" i="3" s="1"/>
  <c r="X95" i="3"/>
  <c r="Y95" i="3" s="1"/>
  <c r="S95" i="3"/>
  <c r="T95" i="3" s="1"/>
  <c r="M95" i="3"/>
  <c r="N95" i="3" s="1"/>
  <c r="H95" i="3"/>
  <c r="I95" i="3" s="1"/>
  <c r="X94" i="3"/>
  <c r="Y94" i="3" s="1"/>
  <c r="S94" i="3"/>
  <c r="T94" i="3" s="1"/>
  <c r="M94" i="3"/>
  <c r="N94" i="3" s="1"/>
  <c r="H94" i="3"/>
  <c r="I94" i="3" s="1"/>
  <c r="X93" i="3"/>
  <c r="Y93" i="3" s="1"/>
  <c r="S93" i="3"/>
  <c r="T93" i="3" s="1"/>
  <c r="M93" i="3"/>
  <c r="N93" i="3" s="1"/>
  <c r="H93" i="3"/>
  <c r="I93" i="3" s="1"/>
  <c r="X92" i="3"/>
  <c r="Y92" i="3" s="1"/>
  <c r="S92" i="3"/>
  <c r="T92" i="3" s="1"/>
  <c r="M92" i="3"/>
  <c r="N92" i="3" s="1"/>
  <c r="H92" i="3"/>
  <c r="I92" i="3" s="1"/>
  <c r="X91" i="3"/>
  <c r="Y91" i="3" s="1"/>
  <c r="S91" i="3"/>
  <c r="T91" i="3" s="1"/>
  <c r="M91" i="3"/>
  <c r="N91" i="3" s="1"/>
  <c r="H91" i="3"/>
  <c r="I91" i="3" s="1"/>
  <c r="X90" i="3"/>
  <c r="Y90" i="3" s="1"/>
  <c r="S90" i="3"/>
  <c r="T90" i="3" s="1"/>
  <c r="M90" i="3"/>
  <c r="N90" i="3" s="1"/>
  <c r="H90" i="3"/>
  <c r="I90" i="3" s="1"/>
  <c r="X88" i="3"/>
  <c r="Y88" i="3" s="1"/>
  <c r="S88" i="3"/>
  <c r="T88" i="3" s="1"/>
  <c r="M88" i="3"/>
  <c r="N88" i="3" s="1"/>
  <c r="H88" i="3"/>
  <c r="I88" i="3" s="1"/>
  <c r="X87" i="3"/>
  <c r="Y87" i="3" s="1"/>
  <c r="S87" i="3"/>
  <c r="T87" i="3" s="1"/>
  <c r="M87" i="3"/>
  <c r="N87" i="3" s="1"/>
  <c r="H87" i="3"/>
  <c r="I87" i="3" s="1"/>
  <c r="X86" i="3"/>
  <c r="Y86" i="3" s="1"/>
  <c r="S86" i="3"/>
  <c r="T86" i="3" s="1"/>
  <c r="M86" i="3"/>
  <c r="N86" i="3" s="1"/>
  <c r="H86" i="3"/>
  <c r="I86" i="3" s="1"/>
  <c r="X85" i="3"/>
  <c r="Y85" i="3" s="1"/>
  <c r="S85" i="3"/>
  <c r="T85" i="3" s="1"/>
  <c r="M85" i="3"/>
  <c r="N85" i="3" s="1"/>
  <c r="H85" i="3"/>
  <c r="I85" i="3" s="1"/>
  <c r="X84" i="3"/>
  <c r="Y84" i="3" s="1"/>
  <c r="S84" i="3"/>
  <c r="T84" i="3" s="1"/>
  <c r="M84" i="3"/>
  <c r="N84" i="3" s="1"/>
  <c r="H84" i="3"/>
  <c r="I84" i="3" s="1"/>
  <c r="X83" i="3"/>
  <c r="Y83" i="3" s="1"/>
  <c r="S83" i="3"/>
  <c r="T83" i="3" s="1"/>
  <c r="M83" i="3"/>
  <c r="N83" i="3" s="1"/>
  <c r="H83" i="3"/>
  <c r="I83" i="3" s="1"/>
  <c r="X82" i="3"/>
  <c r="Y82" i="3" s="1"/>
  <c r="S82" i="3"/>
  <c r="T82" i="3" s="1"/>
  <c r="M82" i="3"/>
  <c r="N82" i="3" s="1"/>
  <c r="H82" i="3"/>
  <c r="I82" i="3" s="1"/>
  <c r="X81" i="3"/>
  <c r="Y81" i="3" s="1"/>
  <c r="S81" i="3"/>
  <c r="T81" i="3" s="1"/>
  <c r="M81" i="3"/>
  <c r="N81" i="3" s="1"/>
  <c r="H81" i="3"/>
  <c r="I81" i="3" s="1"/>
  <c r="X80" i="3"/>
  <c r="Y80" i="3" s="1"/>
  <c r="S80" i="3"/>
  <c r="T80" i="3" s="1"/>
  <c r="M80" i="3"/>
  <c r="N80" i="3" s="1"/>
  <c r="H80" i="3"/>
  <c r="I80" i="3" s="1"/>
  <c r="X79" i="3"/>
  <c r="Y79" i="3" s="1"/>
  <c r="S79" i="3"/>
  <c r="T79" i="3" s="1"/>
  <c r="M79" i="3"/>
  <c r="N79" i="3" s="1"/>
  <c r="H79" i="3"/>
  <c r="I79" i="3" s="1"/>
  <c r="X78" i="3"/>
  <c r="Y78" i="3" s="1"/>
  <c r="S78" i="3"/>
  <c r="T78" i="3" s="1"/>
  <c r="M78" i="3"/>
  <c r="N78" i="3" s="1"/>
  <c r="H78" i="3"/>
  <c r="I78" i="3" s="1"/>
  <c r="X77" i="3"/>
  <c r="Y77" i="3" s="1"/>
  <c r="S77" i="3"/>
  <c r="T77" i="3" s="1"/>
  <c r="M77" i="3"/>
  <c r="N77" i="3" s="1"/>
  <c r="H77" i="3"/>
  <c r="I77" i="3" s="1"/>
  <c r="X76" i="3"/>
  <c r="Y76" i="3" s="1"/>
  <c r="S76" i="3"/>
  <c r="T76" i="3" s="1"/>
  <c r="M76" i="3"/>
  <c r="N76" i="3" s="1"/>
  <c r="H76" i="3"/>
  <c r="I76" i="3" s="1"/>
  <c r="X75" i="3"/>
  <c r="Y75" i="3" s="1"/>
  <c r="S75" i="3"/>
  <c r="T75" i="3" s="1"/>
  <c r="M75" i="3"/>
  <c r="N75" i="3" s="1"/>
  <c r="H75" i="3"/>
  <c r="I75" i="3" s="1"/>
  <c r="X74" i="3"/>
  <c r="Y74" i="3" s="1"/>
  <c r="S74" i="3"/>
  <c r="T74" i="3" s="1"/>
  <c r="M74" i="3"/>
  <c r="N74" i="3" s="1"/>
  <c r="H74" i="3"/>
  <c r="I74" i="3" s="1"/>
  <c r="X73" i="3"/>
  <c r="Y73" i="3" s="1"/>
  <c r="S73" i="3"/>
  <c r="T73" i="3" s="1"/>
  <c r="M73" i="3"/>
  <c r="N73" i="3" s="1"/>
  <c r="H73" i="3"/>
  <c r="I73" i="3" s="1"/>
  <c r="X72" i="3"/>
  <c r="Y72" i="3" s="1"/>
  <c r="S72" i="3"/>
  <c r="T72" i="3" s="1"/>
  <c r="M72" i="3"/>
  <c r="N72" i="3" s="1"/>
  <c r="H72" i="3"/>
  <c r="I72" i="3" s="1"/>
  <c r="X71" i="3"/>
  <c r="Y71" i="3" s="1"/>
  <c r="S71" i="3"/>
  <c r="T71" i="3" s="1"/>
  <c r="M71" i="3"/>
  <c r="N71" i="3" s="1"/>
  <c r="H71" i="3"/>
  <c r="I71" i="3" s="1"/>
  <c r="X70" i="3"/>
  <c r="Y70" i="3" s="1"/>
  <c r="S70" i="3"/>
  <c r="T70" i="3" s="1"/>
  <c r="M70" i="3"/>
  <c r="N70" i="3" s="1"/>
  <c r="H70" i="3"/>
  <c r="I70" i="3" s="1"/>
  <c r="X69" i="3"/>
  <c r="Y69" i="3" s="1"/>
  <c r="S69" i="3"/>
  <c r="T69" i="3" s="1"/>
  <c r="M69" i="3"/>
  <c r="N69" i="3" s="1"/>
  <c r="H69" i="3"/>
  <c r="I69" i="3" s="1"/>
  <c r="X68" i="3"/>
  <c r="Y68" i="3" s="1"/>
  <c r="S68" i="3"/>
  <c r="T68" i="3" s="1"/>
  <c r="M68" i="3"/>
  <c r="N68" i="3" s="1"/>
  <c r="H68" i="3"/>
  <c r="I68" i="3" s="1"/>
  <c r="X67" i="3"/>
  <c r="Y67" i="3" s="1"/>
  <c r="S67" i="3"/>
  <c r="T67" i="3" s="1"/>
  <c r="M67" i="3"/>
  <c r="N67" i="3" s="1"/>
  <c r="H67" i="3"/>
  <c r="I67" i="3" s="1"/>
  <c r="X66" i="3"/>
  <c r="Y66" i="3" s="1"/>
  <c r="S66" i="3"/>
  <c r="T66" i="3" s="1"/>
  <c r="M66" i="3"/>
  <c r="N66" i="3" s="1"/>
  <c r="H66" i="3"/>
  <c r="I66" i="3" s="1"/>
  <c r="X65" i="3"/>
  <c r="Y65" i="3" s="1"/>
  <c r="S65" i="3"/>
  <c r="T65" i="3" s="1"/>
  <c r="M65" i="3"/>
  <c r="N65" i="3" s="1"/>
  <c r="H65" i="3"/>
  <c r="I65" i="3" s="1"/>
  <c r="X64" i="3"/>
  <c r="Y64" i="3" s="1"/>
  <c r="S64" i="3"/>
  <c r="T64" i="3" s="1"/>
  <c r="M64" i="3"/>
  <c r="N64" i="3" s="1"/>
  <c r="H64" i="3"/>
  <c r="I64" i="3" s="1"/>
  <c r="X63" i="3"/>
  <c r="Y63" i="3" s="1"/>
  <c r="S63" i="3"/>
  <c r="T63" i="3" s="1"/>
  <c r="M63" i="3"/>
  <c r="N63" i="3" s="1"/>
  <c r="H63" i="3"/>
  <c r="I63" i="3" s="1"/>
  <c r="X62" i="3"/>
  <c r="Y62" i="3" s="1"/>
  <c r="S62" i="3"/>
  <c r="T62" i="3" s="1"/>
  <c r="M62" i="3"/>
  <c r="N62" i="3" s="1"/>
  <c r="H62" i="3"/>
  <c r="I62" i="3" s="1"/>
  <c r="X61" i="3"/>
  <c r="Y61" i="3" s="1"/>
  <c r="S61" i="3"/>
  <c r="T61" i="3" s="1"/>
  <c r="M61" i="3"/>
  <c r="N61" i="3" s="1"/>
  <c r="H61" i="3"/>
  <c r="I61" i="3" s="1"/>
  <c r="X60" i="3"/>
  <c r="Y60" i="3" s="1"/>
  <c r="S60" i="3"/>
  <c r="T60" i="3" s="1"/>
  <c r="M60" i="3"/>
  <c r="N60" i="3" s="1"/>
  <c r="H60" i="3"/>
  <c r="I60" i="3" s="1"/>
  <c r="X59" i="3"/>
  <c r="Y59" i="3" s="1"/>
  <c r="S59" i="3"/>
  <c r="T59" i="3" s="1"/>
  <c r="M59" i="3"/>
  <c r="N59" i="3" s="1"/>
  <c r="H59" i="3"/>
  <c r="I59" i="3" s="1"/>
  <c r="X58" i="3"/>
  <c r="Y58" i="3" s="1"/>
  <c r="S58" i="3"/>
  <c r="T58" i="3" s="1"/>
  <c r="M58" i="3"/>
  <c r="N58" i="3" s="1"/>
  <c r="H58" i="3"/>
  <c r="I58" i="3" s="1"/>
  <c r="X57" i="3"/>
  <c r="Y57" i="3" s="1"/>
  <c r="S57" i="3"/>
  <c r="T57" i="3" s="1"/>
  <c r="M57" i="3"/>
  <c r="N57" i="3" s="1"/>
  <c r="H57" i="3"/>
  <c r="I57" i="3" s="1"/>
  <c r="X56" i="3"/>
  <c r="Y56" i="3" s="1"/>
  <c r="S56" i="3"/>
  <c r="T56" i="3" s="1"/>
  <c r="M56" i="3"/>
  <c r="N56" i="3" s="1"/>
  <c r="H56" i="3"/>
  <c r="I56" i="3" s="1"/>
  <c r="X55" i="3"/>
  <c r="Y55" i="3" s="1"/>
  <c r="S55" i="3"/>
  <c r="T55" i="3" s="1"/>
  <c r="M55" i="3"/>
  <c r="N55" i="3" s="1"/>
  <c r="H55" i="3"/>
  <c r="I55" i="3" s="1"/>
  <c r="X54" i="3"/>
  <c r="Y54" i="3" s="1"/>
  <c r="S54" i="3"/>
  <c r="T54" i="3" s="1"/>
  <c r="M54" i="3"/>
  <c r="N54" i="3" s="1"/>
  <c r="H54" i="3"/>
  <c r="I54" i="3" s="1"/>
  <c r="X53" i="3"/>
  <c r="Y53" i="3" s="1"/>
  <c r="S53" i="3"/>
  <c r="T53" i="3" s="1"/>
  <c r="M53" i="3"/>
  <c r="N53" i="3" s="1"/>
  <c r="H53" i="3"/>
  <c r="I53" i="3" s="1"/>
  <c r="X52" i="3"/>
  <c r="Y52" i="3" s="1"/>
  <c r="S52" i="3"/>
  <c r="T52" i="3" s="1"/>
  <c r="M52" i="3"/>
  <c r="N52" i="3" s="1"/>
  <c r="H52" i="3"/>
  <c r="I52" i="3" s="1"/>
  <c r="X51" i="3"/>
  <c r="Y51" i="3" s="1"/>
  <c r="S51" i="3"/>
  <c r="T51" i="3" s="1"/>
  <c r="M51" i="3"/>
  <c r="N51" i="3" s="1"/>
  <c r="H51" i="3"/>
  <c r="I51" i="3" s="1"/>
  <c r="X50" i="3"/>
  <c r="Y50" i="3" s="1"/>
  <c r="S50" i="3"/>
  <c r="T50" i="3" s="1"/>
  <c r="M50" i="3"/>
  <c r="N50" i="3" s="1"/>
  <c r="H50" i="3"/>
  <c r="I50" i="3" s="1"/>
  <c r="X49" i="3"/>
  <c r="Y49" i="3" s="1"/>
  <c r="S49" i="3"/>
  <c r="T49" i="3" s="1"/>
  <c r="M49" i="3"/>
  <c r="N49" i="3" s="1"/>
  <c r="H49" i="3"/>
  <c r="I49" i="3" s="1"/>
  <c r="X48" i="3"/>
  <c r="Y48" i="3" s="1"/>
  <c r="S48" i="3"/>
  <c r="T48" i="3" s="1"/>
  <c r="M48" i="3"/>
  <c r="N48" i="3" s="1"/>
  <c r="H48" i="3"/>
  <c r="I48" i="3" s="1"/>
  <c r="X47" i="3"/>
  <c r="Y47" i="3" s="1"/>
  <c r="S47" i="3"/>
  <c r="T47" i="3" s="1"/>
  <c r="M47" i="3"/>
  <c r="N47" i="3" s="1"/>
  <c r="H47" i="3"/>
  <c r="I47" i="3" s="1"/>
  <c r="X46" i="3"/>
  <c r="Y46" i="3" s="1"/>
  <c r="S46" i="3"/>
  <c r="T46" i="3" s="1"/>
  <c r="M46" i="3"/>
  <c r="N46" i="3" s="1"/>
  <c r="H46" i="3"/>
  <c r="I46" i="3" s="1"/>
  <c r="X45" i="3"/>
  <c r="Y45" i="3" s="1"/>
  <c r="S45" i="3"/>
  <c r="T45" i="3" s="1"/>
  <c r="M45" i="3"/>
  <c r="N45" i="3" s="1"/>
  <c r="H45" i="3"/>
  <c r="I45" i="3" s="1"/>
  <c r="X44" i="3"/>
  <c r="Y44" i="3" s="1"/>
  <c r="S44" i="3"/>
  <c r="T44" i="3" s="1"/>
  <c r="M44" i="3"/>
  <c r="N44" i="3" s="1"/>
  <c r="H44" i="3"/>
  <c r="I44" i="3" s="1"/>
  <c r="X43" i="3"/>
  <c r="Y43" i="3" s="1"/>
  <c r="S43" i="3"/>
  <c r="T43" i="3" s="1"/>
  <c r="M43" i="3"/>
  <c r="N43" i="3" s="1"/>
  <c r="H43" i="3"/>
  <c r="I43" i="3" s="1"/>
  <c r="X42" i="3"/>
  <c r="Y42" i="3" s="1"/>
  <c r="S42" i="3"/>
  <c r="T42" i="3" s="1"/>
  <c r="M42" i="3"/>
  <c r="N42" i="3" s="1"/>
  <c r="H42" i="3"/>
  <c r="I42" i="3" s="1"/>
  <c r="X41" i="3"/>
  <c r="Y41" i="3" s="1"/>
  <c r="S41" i="3"/>
  <c r="T41" i="3" s="1"/>
  <c r="M41" i="3"/>
  <c r="N41" i="3" s="1"/>
  <c r="H41" i="3"/>
  <c r="I41" i="3" s="1"/>
  <c r="X40" i="3"/>
  <c r="Y40" i="3" s="1"/>
  <c r="S40" i="3"/>
  <c r="T40" i="3" s="1"/>
  <c r="M40" i="3"/>
  <c r="N40" i="3" s="1"/>
  <c r="H40" i="3"/>
  <c r="I40" i="3" s="1"/>
  <c r="X39" i="3"/>
  <c r="Y39" i="3" s="1"/>
  <c r="S39" i="3"/>
  <c r="T39" i="3" s="1"/>
  <c r="M39" i="3"/>
  <c r="N39" i="3" s="1"/>
  <c r="H39" i="3"/>
  <c r="I39" i="3" s="1"/>
  <c r="X38" i="3"/>
  <c r="Y38" i="3" s="1"/>
  <c r="S38" i="3"/>
  <c r="T38" i="3" s="1"/>
  <c r="M38" i="3"/>
  <c r="N38" i="3" s="1"/>
  <c r="H38" i="3"/>
  <c r="I38" i="3" s="1"/>
  <c r="X37" i="3"/>
  <c r="Y37" i="3" s="1"/>
  <c r="S37" i="3"/>
  <c r="T37" i="3" s="1"/>
  <c r="M37" i="3"/>
  <c r="N37" i="3" s="1"/>
  <c r="H37" i="3"/>
  <c r="I37" i="3" s="1"/>
  <c r="X36" i="3"/>
  <c r="Y36" i="3" s="1"/>
  <c r="S36" i="3"/>
  <c r="T36" i="3" s="1"/>
  <c r="M36" i="3"/>
  <c r="N36" i="3" s="1"/>
  <c r="H36" i="3"/>
  <c r="I36" i="3" s="1"/>
  <c r="X35" i="3"/>
  <c r="Y35" i="3" s="1"/>
  <c r="S35" i="3"/>
  <c r="T35" i="3" s="1"/>
  <c r="M35" i="3"/>
  <c r="N35" i="3" s="1"/>
  <c r="H35" i="3"/>
  <c r="I35" i="3" s="1"/>
  <c r="X34" i="3"/>
  <c r="Y34" i="3" s="1"/>
  <c r="S34" i="3"/>
  <c r="T34" i="3" s="1"/>
  <c r="M34" i="3"/>
  <c r="N34" i="3" s="1"/>
  <c r="H34" i="3"/>
  <c r="I34" i="3" s="1"/>
  <c r="X33" i="3"/>
  <c r="Y33" i="3" s="1"/>
  <c r="S33" i="3"/>
  <c r="T33" i="3" s="1"/>
  <c r="M33" i="3"/>
  <c r="N33" i="3" s="1"/>
  <c r="H33" i="3"/>
  <c r="I33" i="3" s="1"/>
  <c r="X32" i="3"/>
  <c r="Y32" i="3" s="1"/>
  <c r="S32" i="3"/>
  <c r="T32" i="3" s="1"/>
  <c r="M32" i="3"/>
  <c r="N32" i="3" s="1"/>
  <c r="H32" i="3"/>
  <c r="I32" i="3" s="1"/>
  <c r="X31" i="3"/>
  <c r="Y31" i="3" s="1"/>
  <c r="S31" i="3"/>
  <c r="T31" i="3" s="1"/>
  <c r="M31" i="3"/>
  <c r="N31" i="3" s="1"/>
  <c r="H31" i="3"/>
  <c r="I31" i="3" s="1"/>
  <c r="X30" i="3"/>
  <c r="Y30" i="3" s="1"/>
  <c r="S30" i="3"/>
  <c r="T30" i="3" s="1"/>
  <c r="M30" i="3"/>
  <c r="N30" i="3" s="1"/>
  <c r="H30" i="3"/>
  <c r="I30" i="3" s="1"/>
  <c r="X29" i="3"/>
  <c r="Y29" i="3" s="1"/>
  <c r="S29" i="3"/>
  <c r="T29" i="3" s="1"/>
  <c r="M29" i="3"/>
  <c r="N29" i="3" s="1"/>
  <c r="H29" i="3"/>
  <c r="I29" i="3" s="1"/>
  <c r="X28" i="3"/>
  <c r="Y28" i="3" s="1"/>
  <c r="S28" i="3"/>
  <c r="T28" i="3" s="1"/>
  <c r="M28" i="3"/>
  <c r="N28" i="3" s="1"/>
  <c r="H28" i="3"/>
  <c r="I28" i="3" s="1"/>
  <c r="X27" i="3"/>
  <c r="Y27" i="3" s="1"/>
  <c r="S27" i="3"/>
  <c r="T27" i="3" s="1"/>
  <c r="M27" i="3"/>
  <c r="N27" i="3" s="1"/>
  <c r="H27" i="3"/>
  <c r="I27" i="3" s="1"/>
  <c r="X26" i="3"/>
  <c r="Y26" i="3" s="1"/>
  <c r="S26" i="3"/>
  <c r="T26" i="3" s="1"/>
  <c r="M26" i="3"/>
  <c r="N26" i="3" s="1"/>
  <c r="H26" i="3"/>
  <c r="I26" i="3" s="1"/>
  <c r="X25" i="3"/>
  <c r="Y25" i="3" s="1"/>
  <c r="S25" i="3"/>
  <c r="T25" i="3" s="1"/>
  <c r="M25" i="3"/>
  <c r="N25" i="3" s="1"/>
  <c r="H25" i="3"/>
  <c r="I25" i="3" s="1"/>
  <c r="X24" i="3"/>
  <c r="Y24" i="3" s="1"/>
  <c r="S24" i="3"/>
  <c r="T24" i="3" s="1"/>
  <c r="M24" i="3"/>
  <c r="N24" i="3" s="1"/>
  <c r="H24" i="3"/>
  <c r="I24" i="3" s="1"/>
  <c r="X23" i="3"/>
  <c r="Y23" i="3" s="1"/>
  <c r="S23" i="3"/>
  <c r="T23" i="3" s="1"/>
  <c r="M23" i="3"/>
  <c r="N23" i="3" s="1"/>
  <c r="H23" i="3"/>
  <c r="I23" i="3" s="1"/>
  <c r="X22" i="3"/>
  <c r="Y22" i="3" s="1"/>
  <c r="S22" i="3"/>
  <c r="T22" i="3" s="1"/>
  <c r="M22" i="3"/>
  <c r="N22" i="3" s="1"/>
  <c r="H22" i="3"/>
  <c r="I22" i="3" s="1"/>
  <c r="X21" i="3"/>
  <c r="Y21" i="3" s="1"/>
  <c r="S21" i="3"/>
  <c r="T21" i="3" s="1"/>
  <c r="M21" i="3"/>
  <c r="N21" i="3" s="1"/>
  <c r="H21" i="3"/>
  <c r="I21" i="3" s="1"/>
  <c r="X20" i="3"/>
  <c r="Y20" i="3" s="1"/>
  <c r="S20" i="3"/>
  <c r="T20" i="3" s="1"/>
  <c r="M20" i="3"/>
  <c r="N20" i="3" s="1"/>
  <c r="H20" i="3"/>
  <c r="I20" i="3" s="1"/>
  <c r="X19" i="3"/>
  <c r="Y19" i="3" s="1"/>
  <c r="S19" i="3"/>
  <c r="T19" i="3" s="1"/>
  <c r="M19" i="3"/>
  <c r="N19" i="3" s="1"/>
  <c r="H19" i="3"/>
  <c r="I19" i="3" s="1"/>
  <c r="X18" i="3"/>
  <c r="Y18" i="3" s="1"/>
  <c r="S18" i="3"/>
  <c r="T18" i="3" s="1"/>
  <c r="M18" i="3"/>
  <c r="N18" i="3" s="1"/>
  <c r="H18" i="3"/>
  <c r="I18" i="3" s="1"/>
  <c r="X17" i="3"/>
  <c r="Y17" i="3" s="1"/>
  <c r="S17" i="3"/>
  <c r="T17" i="3" s="1"/>
  <c r="M17" i="3"/>
  <c r="N17" i="3" s="1"/>
  <c r="H17" i="3"/>
  <c r="I17" i="3" s="1"/>
  <c r="X16" i="3"/>
  <c r="Y16" i="3" s="1"/>
  <c r="S16" i="3"/>
  <c r="T16" i="3" s="1"/>
  <c r="M16" i="3"/>
  <c r="N16" i="3" s="1"/>
  <c r="H16" i="3"/>
  <c r="I16" i="3" s="1"/>
  <c r="X15" i="3"/>
  <c r="Y15" i="3" s="1"/>
  <c r="S15" i="3"/>
  <c r="T15" i="3" s="1"/>
  <c r="M15" i="3"/>
  <c r="N15" i="3" s="1"/>
  <c r="H15" i="3"/>
  <c r="I15" i="3" s="1"/>
  <c r="X14" i="3"/>
  <c r="Y14" i="3" s="1"/>
  <c r="S14" i="3"/>
  <c r="T14" i="3" s="1"/>
  <c r="M14" i="3"/>
  <c r="N14" i="3" s="1"/>
  <c r="H14" i="3"/>
  <c r="I14" i="3" s="1"/>
  <c r="X13" i="3"/>
  <c r="Y13" i="3" s="1"/>
  <c r="S13" i="3"/>
  <c r="T13" i="3" s="1"/>
  <c r="M13" i="3"/>
  <c r="N13" i="3" s="1"/>
  <c r="H13" i="3"/>
  <c r="I13" i="3" s="1"/>
  <c r="C696" i="1"/>
  <c r="C695" i="1"/>
  <c r="C694" i="1"/>
  <c r="C682" i="1"/>
  <c r="X663" i="1"/>
  <c r="Y663" i="1" s="1"/>
  <c r="S663" i="1"/>
  <c r="T663" i="1" s="1"/>
  <c r="M663" i="1"/>
  <c r="N663" i="1" s="1"/>
  <c r="H663" i="1"/>
  <c r="I663" i="1" s="1"/>
  <c r="BA661" i="1"/>
  <c r="BA665" i="1" s="1"/>
  <c r="AZ661" i="1"/>
  <c r="AZ665" i="1" s="1"/>
  <c r="AY661" i="1"/>
  <c r="AY665" i="1" s="1"/>
  <c r="AX661" i="1"/>
  <c r="AX665" i="1" s="1"/>
  <c r="AW661" i="1"/>
  <c r="AW665" i="1" s="1"/>
  <c r="AV661" i="1"/>
  <c r="AV665" i="1" s="1"/>
  <c r="AU661" i="1"/>
  <c r="AU665" i="1" s="1"/>
  <c r="AT661" i="1"/>
  <c r="AT665" i="1" s="1"/>
  <c r="AS661" i="1"/>
  <c r="AS665" i="1" s="1"/>
  <c r="AR661" i="1"/>
  <c r="AR665" i="1" s="1"/>
  <c r="AQ661" i="1"/>
  <c r="AQ665" i="1" s="1"/>
  <c r="AP661" i="1"/>
  <c r="AP665" i="1" s="1"/>
  <c r="AN661" i="1"/>
  <c r="AN665" i="1" s="1"/>
  <c r="AM661" i="1"/>
  <c r="AM665" i="1" s="1"/>
  <c r="AL661" i="1"/>
  <c r="AL665" i="1" s="1"/>
  <c r="AK661" i="1"/>
  <c r="AK665" i="1" s="1"/>
  <c r="AJ661" i="1"/>
  <c r="AJ665" i="1" s="1"/>
  <c r="AI661" i="1"/>
  <c r="AI665" i="1" s="1"/>
  <c r="AH661" i="1"/>
  <c r="AH665" i="1" s="1"/>
  <c r="AG661" i="1"/>
  <c r="AG665" i="1" s="1"/>
  <c r="AF661" i="1"/>
  <c r="AF665" i="1" s="1"/>
  <c r="AE661" i="1"/>
  <c r="AE665" i="1" s="1"/>
  <c r="AD661" i="1"/>
  <c r="AD665" i="1" s="1"/>
  <c r="AC661" i="1"/>
  <c r="AC665" i="1" s="1"/>
  <c r="AA661" i="1"/>
  <c r="AA665" i="1" s="1"/>
  <c r="W661" i="1"/>
  <c r="V661" i="1"/>
  <c r="V665" i="1" s="1"/>
  <c r="R661" i="1"/>
  <c r="R665" i="1" s="1"/>
  <c r="Q661" i="1"/>
  <c r="L661" i="1"/>
  <c r="K661" i="1"/>
  <c r="K665" i="1" s="1"/>
  <c r="G661" i="1"/>
  <c r="F661" i="1"/>
  <c r="F665" i="1" s="1"/>
  <c r="X659" i="1"/>
  <c r="Y659" i="1" s="1"/>
  <c r="S659" i="1"/>
  <c r="T659" i="1" s="1"/>
  <c r="M659" i="1"/>
  <c r="N659" i="1" s="1"/>
  <c r="H659" i="1"/>
  <c r="I659" i="1" s="1"/>
  <c r="X657" i="1"/>
  <c r="Y657" i="1" s="1"/>
  <c r="S657" i="1"/>
  <c r="T657" i="1" s="1"/>
  <c r="M657" i="1"/>
  <c r="N657" i="1" s="1"/>
  <c r="H657" i="1"/>
  <c r="I657" i="1" s="1"/>
  <c r="BA653" i="1"/>
  <c r="AZ653" i="1"/>
  <c r="AY653" i="1"/>
  <c r="AX653" i="1"/>
  <c r="AW653" i="1"/>
  <c r="AV653" i="1"/>
  <c r="AU653" i="1"/>
  <c r="AT653" i="1"/>
  <c r="AS653" i="1"/>
  <c r="AR653" i="1"/>
  <c r="AQ653" i="1"/>
  <c r="AP653" i="1"/>
  <c r="AN653" i="1"/>
  <c r="AM653" i="1"/>
  <c r="AL653" i="1"/>
  <c r="AK653" i="1"/>
  <c r="AJ653" i="1"/>
  <c r="AI653" i="1"/>
  <c r="AH653" i="1"/>
  <c r="AG653" i="1"/>
  <c r="AF653" i="1"/>
  <c r="AE653" i="1"/>
  <c r="AD653" i="1"/>
  <c r="AC653" i="1"/>
  <c r="AA653" i="1"/>
  <c r="W653" i="1"/>
  <c r="V653" i="1"/>
  <c r="R653" i="1"/>
  <c r="Q653" i="1"/>
  <c r="L653" i="1"/>
  <c r="K653" i="1"/>
  <c r="G653" i="1"/>
  <c r="F653" i="1"/>
  <c r="X651" i="1"/>
  <c r="Y651" i="1" s="1"/>
  <c r="S651" i="1"/>
  <c r="T651" i="1" s="1"/>
  <c r="M651" i="1"/>
  <c r="N651" i="1" s="1"/>
  <c r="H651" i="1"/>
  <c r="I651" i="1" s="1"/>
  <c r="X650" i="1"/>
  <c r="Y650" i="1" s="1"/>
  <c r="S650" i="1"/>
  <c r="T650" i="1" s="1"/>
  <c r="M650" i="1"/>
  <c r="N650" i="1" s="1"/>
  <c r="H650" i="1"/>
  <c r="I650" i="1" s="1"/>
  <c r="X648" i="1"/>
  <c r="Y648" i="1" s="1"/>
  <c r="S648" i="1"/>
  <c r="T648" i="1" s="1"/>
  <c r="M648" i="1"/>
  <c r="N648" i="1" s="1"/>
  <c r="H648" i="1"/>
  <c r="I648" i="1" s="1"/>
  <c r="X647" i="1"/>
  <c r="Y647" i="1" s="1"/>
  <c r="S647" i="1"/>
  <c r="T647" i="1" s="1"/>
  <c r="M647" i="1"/>
  <c r="N647" i="1" s="1"/>
  <c r="H647" i="1"/>
  <c r="I647" i="1" s="1"/>
  <c r="X646" i="1"/>
  <c r="Y646" i="1" s="1"/>
  <c r="S646" i="1"/>
  <c r="T646" i="1" s="1"/>
  <c r="M646" i="1"/>
  <c r="N646" i="1" s="1"/>
  <c r="H646" i="1"/>
  <c r="I646" i="1" s="1"/>
  <c r="X645" i="1"/>
  <c r="Y645" i="1" s="1"/>
  <c r="S645" i="1"/>
  <c r="T645" i="1" s="1"/>
  <c r="M645" i="1"/>
  <c r="N645" i="1" s="1"/>
  <c r="H645" i="1"/>
  <c r="I645" i="1" s="1"/>
  <c r="X643" i="1"/>
  <c r="Y643" i="1" s="1"/>
  <c r="S643" i="1"/>
  <c r="T643" i="1" s="1"/>
  <c r="M643" i="1"/>
  <c r="N643" i="1" s="1"/>
  <c r="H643" i="1"/>
  <c r="I643" i="1" s="1"/>
  <c r="X642" i="1"/>
  <c r="Y642" i="1" s="1"/>
  <c r="S642" i="1"/>
  <c r="T642" i="1" s="1"/>
  <c r="M642" i="1"/>
  <c r="N642" i="1" s="1"/>
  <c r="H642" i="1"/>
  <c r="I642" i="1" s="1"/>
  <c r="X640" i="1"/>
  <c r="Y640" i="1" s="1"/>
  <c r="S640" i="1"/>
  <c r="T640" i="1" s="1"/>
  <c r="M640" i="1"/>
  <c r="N640" i="1" s="1"/>
  <c r="H640" i="1"/>
  <c r="I640" i="1" s="1"/>
  <c r="X638" i="1"/>
  <c r="Y638" i="1" s="1"/>
  <c r="S638" i="1"/>
  <c r="T638" i="1" s="1"/>
  <c r="M638" i="1"/>
  <c r="N638" i="1" s="1"/>
  <c r="H638" i="1"/>
  <c r="I638" i="1" s="1"/>
  <c r="X636" i="1"/>
  <c r="Y636" i="1" s="1"/>
  <c r="S636" i="1"/>
  <c r="T636" i="1" s="1"/>
  <c r="M636" i="1"/>
  <c r="N636" i="1" s="1"/>
  <c r="H636" i="1"/>
  <c r="I636" i="1" s="1"/>
  <c r="X635" i="1"/>
  <c r="Y635" i="1" s="1"/>
  <c r="S635" i="1"/>
  <c r="T635" i="1" s="1"/>
  <c r="M635" i="1"/>
  <c r="N635" i="1" s="1"/>
  <c r="H635" i="1"/>
  <c r="I635" i="1" s="1"/>
  <c r="X633" i="1"/>
  <c r="Y633" i="1" s="1"/>
  <c r="S633" i="1"/>
  <c r="T633" i="1" s="1"/>
  <c r="M633" i="1"/>
  <c r="N633" i="1" s="1"/>
  <c r="H633" i="1"/>
  <c r="I633" i="1" s="1"/>
  <c r="X632" i="1"/>
  <c r="Y632" i="1" s="1"/>
  <c r="S632" i="1"/>
  <c r="T632" i="1" s="1"/>
  <c r="M632" i="1"/>
  <c r="N632" i="1" s="1"/>
  <c r="H632" i="1"/>
  <c r="I632" i="1" s="1"/>
  <c r="X631" i="1"/>
  <c r="Y631" i="1" s="1"/>
  <c r="S631" i="1"/>
  <c r="T631" i="1" s="1"/>
  <c r="M631" i="1"/>
  <c r="N631" i="1" s="1"/>
  <c r="H631" i="1"/>
  <c r="I631" i="1" s="1"/>
  <c r="X630" i="1"/>
  <c r="Y630" i="1" s="1"/>
  <c r="S630" i="1"/>
  <c r="T630" i="1" s="1"/>
  <c r="M630" i="1"/>
  <c r="N630" i="1" s="1"/>
  <c r="H630" i="1"/>
  <c r="I630" i="1" s="1"/>
  <c r="X628" i="1"/>
  <c r="Y628" i="1" s="1"/>
  <c r="S628" i="1"/>
  <c r="T628" i="1" s="1"/>
  <c r="M628" i="1"/>
  <c r="N628" i="1" s="1"/>
  <c r="H628" i="1"/>
  <c r="I628" i="1" s="1"/>
  <c r="X627" i="1"/>
  <c r="Y627" i="1" s="1"/>
  <c r="S627" i="1"/>
  <c r="T627" i="1" s="1"/>
  <c r="M627" i="1"/>
  <c r="N627" i="1" s="1"/>
  <c r="H627" i="1"/>
  <c r="I627" i="1" s="1"/>
  <c r="X626" i="1"/>
  <c r="Y626" i="1" s="1"/>
  <c r="S626" i="1"/>
  <c r="T626" i="1" s="1"/>
  <c r="M626" i="1"/>
  <c r="N626" i="1" s="1"/>
  <c r="H626" i="1"/>
  <c r="I626" i="1" s="1"/>
  <c r="X625" i="1"/>
  <c r="Y625" i="1" s="1"/>
  <c r="S625" i="1"/>
  <c r="T625" i="1" s="1"/>
  <c r="M625" i="1"/>
  <c r="N625" i="1" s="1"/>
  <c r="H625" i="1"/>
  <c r="I625" i="1" s="1"/>
  <c r="X619" i="1"/>
  <c r="Y619" i="1" s="1"/>
  <c r="S619" i="1"/>
  <c r="T619" i="1" s="1"/>
  <c r="M619" i="1"/>
  <c r="N619" i="1" s="1"/>
  <c r="H619" i="1"/>
  <c r="I619" i="1" s="1"/>
  <c r="X617" i="1"/>
  <c r="Y617" i="1" s="1"/>
  <c r="S617" i="1"/>
  <c r="T617" i="1" s="1"/>
  <c r="M617" i="1"/>
  <c r="N617" i="1" s="1"/>
  <c r="H617" i="1"/>
  <c r="I617" i="1" s="1"/>
  <c r="X615" i="1"/>
  <c r="Y615" i="1" s="1"/>
  <c r="S615" i="1"/>
  <c r="T615" i="1" s="1"/>
  <c r="M615" i="1"/>
  <c r="N615" i="1" s="1"/>
  <c r="H615" i="1"/>
  <c r="I615" i="1" s="1"/>
  <c r="X614" i="1"/>
  <c r="Y614" i="1" s="1"/>
  <c r="S614" i="1"/>
  <c r="T614" i="1" s="1"/>
  <c r="M614" i="1"/>
  <c r="N614" i="1" s="1"/>
  <c r="H614" i="1"/>
  <c r="I614" i="1" s="1"/>
  <c r="X612" i="1"/>
  <c r="Y612" i="1" s="1"/>
  <c r="S612" i="1"/>
  <c r="T612" i="1" s="1"/>
  <c r="M612" i="1"/>
  <c r="N612" i="1" s="1"/>
  <c r="H612" i="1"/>
  <c r="I612" i="1" s="1"/>
  <c r="X611" i="1"/>
  <c r="Y611" i="1" s="1"/>
  <c r="S611" i="1"/>
  <c r="T611" i="1" s="1"/>
  <c r="M611" i="1"/>
  <c r="N611" i="1" s="1"/>
  <c r="H611" i="1"/>
  <c r="I611" i="1" s="1"/>
  <c r="X609" i="1"/>
  <c r="Y609" i="1" s="1"/>
  <c r="S609" i="1"/>
  <c r="T609" i="1" s="1"/>
  <c r="M609" i="1"/>
  <c r="N609" i="1" s="1"/>
  <c r="H609" i="1"/>
  <c r="I609" i="1" s="1"/>
  <c r="X608" i="1"/>
  <c r="Y608" i="1" s="1"/>
  <c r="S608" i="1"/>
  <c r="T608" i="1" s="1"/>
  <c r="M608" i="1"/>
  <c r="N608" i="1" s="1"/>
  <c r="H608" i="1"/>
  <c r="I608" i="1" s="1"/>
  <c r="X607" i="1"/>
  <c r="Y607" i="1" s="1"/>
  <c r="S607" i="1"/>
  <c r="T607" i="1" s="1"/>
  <c r="M607" i="1"/>
  <c r="N607" i="1" s="1"/>
  <c r="H607" i="1"/>
  <c r="I607" i="1" s="1"/>
  <c r="X606" i="1"/>
  <c r="Y606" i="1" s="1"/>
  <c r="S606" i="1"/>
  <c r="T606" i="1" s="1"/>
  <c r="M606" i="1"/>
  <c r="N606" i="1" s="1"/>
  <c r="H606" i="1"/>
  <c r="I606" i="1" s="1"/>
  <c r="BA603" i="1"/>
  <c r="BA604" i="1" s="1"/>
  <c r="BA621" i="1" s="1"/>
  <c r="AZ603" i="1"/>
  <c r="AZ604" i="1" s="1"/>
  <c r="AZ621" i="1" s="1"/>
  <c r="AY603" i="1"/>
  <c r="AY604" i="1" s="1"/>
  <c r="AY621" i="1" s="1"/>
  <c r="AX603" i="1"/>
  <c r="AX604" i="1" s="1"/>
  <c r="AX621" i="1" s="1"/>
  <c r="AW603" i="1"/>
  <c r="AW604" i="1" s="1"/>
  <c r="AW621" i="1" s="1"/>
  <c r="AV603" i="1"/>
  <c r="AV604" i="1" s="1"/>
  <c r="AV621" i="1" s="1"/>
  <c r="AU603" i="1"/>
  <c r="AU604" i="1" s="1"/>
  <c r="AU621" i="1" s="1"/>
  <c r="AT603" i="1"/>
  <c r="AT604" i="1" s="1"/>
  <c r="AT621" i="1" s="1"/>
  <c r="AS603" i="1"/>
  <c r="AS604" i="1" s="1"/>
  <c r="AS621" i="1" s="1"/>
  <c r="AR603" i="1"/>
  <c r="AR604" i="1" s="1"/>
  <c r="AR621" i="1" s="1"/>
  <c r="AQ603" i="1"/>
  <c r="AQ604" i="1" s="1"/>
  <c r="AQ621" i="1" s="1"/>
  <c r="AP603" i="1"/>
  <c r="AP604" i="1" s="1"/>
  <c r="AP621" i="1" s="1"/>
  <c r="AN603" i="1"/>
  <c r="AN604" i="1" s="1"/>
  <c r="AN621" i="1" s="1"/>
  <c r="AM603" i="1"/>
  <c r="AM604" i="1" s="1"/>
  <c r="AM621" i="1" s="1"/>
  <c r="AL603" i="1"/>
  <c r="AL604" i="1" s="1"/>
  <c r="AL621" i="1" s="1"/>
  <c r="AK603" i="1"/>
  <c r="AK604" i="1" s="1"/>
  <c r="AK621" i="1" s="1"/>
  <c r="AJ603" i="1"/>
  <c r="AJ604" i="1" s="1"/>
  <c r="AJ621" i="1" s="1"/>
  <c r="AI603" i="1"/>
  <c r="AI604" i="1" s="1"/>
  <c r="AI621" i="1" s="1"/>
  <c r="AH603" i="1"/>
  <c r="AH604" i="1" s="1"/>
  <c r="AH621" i="1" s="1"/>
  <c r="AG603" i="1"/>
  <c r="AG604" i="1" s="1"/>
  <c r="AG621" i="1" s="1"/>
  <c r="AF603" i="1"/>
  <c r="AF604" i="1" s="1"/>
  <c r="AF621" i="1" s="1"/>
  <c r="AE603" i="1"/>
  <c r="AE604" i="1" s="1"/>
  <c r="AE621" i="1" s="1"/>
  <c r="AD603" i="1"/>
  <c r="AD604" i="1" s="1"/>
  <c r="AD621" i="1" s="1"/>
  <c r="AC603" i="1"/>
  <c r="AC604" i="1" s="1"/>
  <c r="AC621" i="1" s="1"/>
  <c r="AA603" i="1"/>
  <c r="AA604" i="1" s="1"/>
  <c r="AA621" i="1" s="1"/>
  <c r="W603" i="1"/>
  <c r="W604" i="1" s="1"/>
  <c r="V603" i="1"/>
  <c r="V604" i="1" s="1"/>
  <c r="R603" i="1"/>
  <c r="Q603" i="1"/>
  <c r="Q604" i="1" s="1"/>
  <c r="L603" i="1"/>
  <c r="L604" i="1" s="1"/>
  <c r="K603" i="1"/>
  <c r="K604" i="1" s="1"/>
  <c r="G603" i="1"/>
  <c r="G604" i="1" s="1"/>
  <c r="G621" i="1" s="1"/>
  <c r="F603" i="1"/>
  <c r="F604" i="1" s="1"/>
  <c r="X602" i="1"/>
  <c r="Y602" i="1" s="1"/>
  <c r="S602" i="1"/>
  <c r="T602" i="1" s="1"/>
  <c r="M602" i="1"/>
  <c r="N602" i="1" s="1"/>
  <c r="H602" i="1"/>
  <c r="I602" i="1" s="1"/>
  <c r="X601" i="1"/>
  <c r="Y601" i="1" s="1"/>
  <c r="S601" i="1"/>
  <c r="T601" i="1" s="1"/>
  <c r="M601" i="1"/>
  <c r="N601" i="1" s="1"/>
  <c r="H601" i="1"/>
  <c r="I601" i="1" s="1"/>
  <c r="X600" i="1"/>
  <c r="Y600" i="1" s="1"/>
  <c r="S600" i="1"/>
  <c r="T600" i="1" s="1"/>
  <c r="M600" i="1"/>
  <c r="N600" i="1" s="1"/>
  <c r="H600" i="1"/>
  <c r="I600" i="1" s="1"/>
  <c r="X599" i="1"/>
  <c r="Y599" i="1" s="1"/>
  <c r="S599" i="1"/>
  <c r="T599" i="1" s="1"/>
  <c r="M599" i="1"/>
  <c r="N599" i="1" s="1"/>
  <c r="H599" i="1"/>
  <c r="I599" i="1" s="1"/>
  <c r="X598" i="1"/>
  <c r="Y598" i="1" s="1"/>
  <c r="S598" i="1"/>
  <c r="T598" i="1" s="1"/>
  <c r="M598" i="1"/>
  <c r="N598" i="1" s="1"/>
  <c r="H598" i="1"/>
  <c r="I598" i="1" s="1"/>
  <c r="X595" i="1"/>
  <c r="Y595" i="1" s="1"/>
  <c r="S595" i="1"/>
  <c r="T595" i="1" s="1"/>
  <c r="M595" i="1"/>
  <c r="N595" i="1" s="1"/>
  <c r="H595" i="1"/>
  <c r="I595" i="1" s="1"/>
  <c r="X594" i="1"/>
  <c r="Y594" i="1" s="1"/>
  <c r="S594" i="1"/>
  <c r="T594" i="1" s="1"/>
  <c r="M594" i="1"/>
  <c r="N594" i="1" s="1"/>
  <c r="H594" i="1"/>
  <c r="I594" i="1" s="1"/>
  <c r="X593" i="1"/>
  <c r="Y593" i="1" s="1"/>
  <c r="S593" i="1"/>
  <c r="T593" i="1" s="1"/>
  <c r="M593" i="1"/>
  <c r="N593" i="1" s="1"/>
  <c r="H593" i="1"/>
  <c r="I593" i="1" s="1"/>
  <c r="X592" i="1"/>
  <c r="Y592" i="1" s="1"/>
  <c r="S592" i="1"/>
  <c r="T592" i="1" s="1"/>
  <c r="M592" i="1"/>
  <c r="N592" i="1" s="1"/>
  <c r="H592" i="1"/>
  <c r="I592" i="1" s="1"/>
  <c r="BA589" i="1"/>
  <c r="AZ589" i="1"/>
  <c r="AY589" i="1"/>
  <c r="AX589" i="1"/>
  <c r="AW589" i="1"/>
  <c r="AV589" i="1"/>
  <c r="AU589" i="1"/>
  <c r="AT589" i="1"/>
  <c r="AS589" i="1"/>
  <c r="AR589" i="1"/>
  <c r="AQ589" i="1"/>
  <c r="AP589" i="1"/>
  <c r="AN589" i="1"/>
  <c r="AM589" i="1"/>
  <c r="AL589" i="1"/>
  <c r="AK589" i="1"/>
  <c r="AJ589" i="1"/>
  <c r="AI589" i="1"/>
  <c r="AH589" i="1"/>
  <c r="AG589" i="1"/>
  <c r="AF589" i="1"/>
  <c r="AE589" i="1"/>
  <c r="AD589" i="1"/>
  <c r="AC589" i="1"/>
  <c r="AA589" i="1"/>
  <c r="W589" i="1"/>
  <c r="V589" i="1"/>
  <c r="R589" i="1"/>
  <c r="Q589" i="1"/>
  <c r="L589" i="1"/>
  <c r="K589" i="1"/>
  <c r="G589" i="1"/>
  <c r="F589" i="1"/>
  <c r="X587" i="1"/>
  <c r="Y587" i="1" s="1"/>
  <c r="S587" i="1"/>
  <c r="T587" i="1" s="1"/>
  <c r="M587" i="1"/>
  <c r="N587" i="1" s="1"/>
  <c r="H587" i="1"/>
  <c r="I587" i="1" s="1"/>
  <c r="X586" i="1"/>
  <c r="Y586" i="1" s="1"/>
  <c r="S586" i="1"/>
  <c r="T586" i="1" s="1"/>
  <c r="M586" i="1"/>
  <c r="N586" i="1" s="1"/>
  <c r="H586" i="1"/>
  <c r="I586" i="1" s="1"/>
  <c r="X585" i="1"/>
  <c r="Y585" i="1" s="1"/>
  <c r="S585" i="1"/>
  <c r="T585" i="1" s="1"/>
  <c r="M585" i="1"/>
  <c r="N585" i="1" s="1"/>
  <c r="H585" i="1"/>
  <c r="I585" i="1" s="1"/>
  <c r="X584" i="1"/>
  <c r="Y584" i="1" s="1"/>
  <c r="S584" i="1"/>
  <c r="T584" i="1" s="1"/>
  <c r="M584" i="1"/>
  <c r="N584" i="1" s="1"/>
  <c r="H584" i="1"/>
  <c r="I584" i="1" s="1"/>
  <c r="X583" i="1"/>
  <c r="Y583" i="1" s="1"/>
  <c r="S583" i="1"/>
  <c r="T583" i="1" s="1"/>
  <c r="M583" i="1"/>
  <c r="N583" i="1" s="1"/>
  <c r="H583" i="1"/>
  <c r="I583" i="1" s="1"/>
  <c r="X582" i="1"/>
  <c r="Y582" i="1" s="1"/>
  <c r="S582" i="1"/>
  <c r="T582" i="1" s="1"/>
  <c r="M582" i="1"/>
  <c r="N582" i="1" s="1"/>
  <c r="H582" i="1"/>
  <c r="I582" i="1" s="1"/>
  <c r="X581" i="1"/>
  <c r="Y581" i="1" s="1"/>
  <c r="S581" i="1"/>
  <c r="T581" i="1" s="1"/>
  <c r="M581" i="1"/>
  <c r="N581" i="1" s="1"/>
  <c r="H581" i="1"/>
  <c r="I581" i="1" s="1"/>
  <c r="X580" i="1"/>
  <c r="Y580" i="1" s="1"/>
  <c r="S580" i="1"/>
  <c r="T580" i="1" s="1"/>
  <c r="M580" i="1"/>
  <c r="N580" i="1" s="1"/>
  <c r="H580" i="1"/>
  <c r="I580" i="1" s="1"/>
  <c r="X578" i="1"/>
  <c r="Y578" i="1" s="1"/>
  <c r="S578" i="1"/>
  <c r="T578" i="1" s="1"/>
  <c r="M578" i="1"/>
  <c r="N578" i="1" s="1"/>
  <c r="H578" i="1"/>
  <c r="I578" i="1" s="1"/>
  <c r="X577" i="1"/>
  <c r="Y577" i="1" s="1"/>
  <c r="S577" i="1"/>
  <c r="T577" i="1" s="1"/>
  <c r="M577" i="1"/>
  <c r="N577" i="1" s="1"/>
  <c r="H577" i="1"/>
  <c r="I577" i="1" s="1"/>
  <c r="X576" i="1"/>
  <c r="Y576" i="1" s="1"/>
  <c r="S576" i="1"/>
  <c r="T576" i="1" s="1"/>
  <c r="M576" i="1"/>
  <c r="N576" i="1" s="1"/>
  <c r="H576" i="1"/>
  <c r="I576" i="1" s="1"/>
  <c r="X574" i="1"/>
  <c r="Y574" i="1" s="1"/>
  <c r="S574" i="1"/>
  <c r="T574" i="1" s="1"/>
  <c r="M574" i="1"/>
  <c r="N574" i="1" s="1"/>
  <c r="H574" i="1"/>
  <c r="I574" i="1" s="1"/>
  <c r="X573" i="1"/>
  <c r="Y573" i="1" s="1"/>
  <c r="S573" i="1"/>
  <c r="T573" i="1" s="1"/>
  <c r="M573" i="1"/>
  <c r="N573" i="1" s="1"/>
  <c r="H573" i="1"/>
  <c r="I573" i="1" s="1"/>
  <c r="X572" i="1"/>
  <c r="Y572" i="1" s="1"/>
  <c r="S572" i="1"/>
  <c r="T572" i="1" s="1"/>
  <c r="M572" i="1"/>
  <c r="N572" i="1" s="1"/>
  <c r="H572" i="1"/>
  <c r="I572" i="1" s="1"/>
  <c r="X570" i="1"/>
  <c r="Y570" i="1" s="1"/>
  <c r="S570" i="1"/>
  <c r="T570" i="1" s="1"/>
  <c r="M570" i="1"/>
  <c r="N570" i="1" s="1"/>
  <c r="H570" i="1"/>
  <c r="I570" i="1" s="1"/>
  <c r="X568" i="1"/>
  <c r="Y568" i="1" s="1"/>
  <c r="S568" i="1"/>
  <c r="T568" i="1" s="1"/>
  <c r="M568" i="1"/>
  <c r="N568" i="1" s="1"/>
  <c r="H568" i="1"/>
  <c r="I568" i="1" s="1"/>
  <c r="X567" i="1"/>
  <c r="Y567" i="1" s="1"/>
  <c r="S567" i="1"/>
  <c r="T567" i="1" s="1"/>
  <c r="M567" i="1"/>
  <c r="N567" i="1" s="1"/>
  <c r="H567" i="1"/>
  <c r="I567" i="1" s="1"/>
  <c r="X565" i="1"/>
  <c r="Y565" i="1" s="1"/>
  <c r="S565" i="1"/>
  <c r="T565" i="1" s="1"/>
  <c r="M565" i="1"/>
  <c r="N565" i="1" s="1"/>
  <c r="H565" i="1"/>
  <c r="I565" i="1" s="1"/>
  <c r="X563" i="1"/>
  <c r="Y563" i="1" s="1"/>
  <c r="S563" i="1"/>
  <c r="T563" i="1" s="1"/>
  <c r="M563" i="1"/>
  <c r="N563" i="1" s="1"/>
  <c r="H563" i="1"/>
  <c r="I563" i="1" s="1"/>
  <c r="X562" i="1"/>
  <c r="Y562" i="1" s="1"/>
  <c r="S562" i="1"/>
  <c r="T562" i="1" s="1"/>
  <c r="M562" i="1"/>
  <c r="N562" i="1" s="1"/>
  <c r="H562" i="1"/>
  <c r="I562" i="1" s="1"/>
  <c r="BA559" i="1"/>
  <c r="AZ559" i="1"/>
  <c r="AY559" i="1"/>
  <c r="AX559" i="1"/>
  <c r="AW559" i="1"/>
  <c r="AV559" i="1"/>
  <c r="AU559" i="1"/>
  <c r="AT559" i="1"/>
  <c r="AS559" i="1"/>
  <c r="AR559" i="1"/>
  <c r="AQ559" i="1"/>
  <c r="AP559" i="1"/>
  <c r="AN559" i="1"/>
  <c r="AM559" i="1"/>
  <c r="AL559" i="1"/>
  <c r="AK559" i="1"/>
  <c r="AJ559" i="1"/>
  <c r="AI559" i="1"/>
  <c r="AH559" i="1"/>
  <c r="AG559" i="1"/>
  <c r="AF559" i="1"/>
  <c r="AE559" i="1"/>
  <c r="AD559" i="1"/>
  <c r="AC559" i="1"/>
  <c r="AA559" i="1"/>
  <c r="W559" i="1"/>
  <c r="V559" i="1"/>
  <c r="R559" i="1"/>
  <c r="Q559" i="1"/>
  <c r="L559" i="1"/>
  <c r="K559" i="1"/>
  <c r="G559" i="1"/>
  <c r="F559" i="1"/>
  <c r="X557" i="1"/>
  <c r="Y557" i="1" s="1"/>
  <c r="S557" i="1"/>
  <c r="T557" i="1" s="1"/>
  <c r="M557" i="1"/>
  <c r="N557" i="1" s="1"/>
  <c r="H557" i="1"/>
  <c r="I557" i="1" s="1"/>
  <c r="X556" i="1"/>
  <c r="Y556" i="1" s="1"/>
  <c r="S556" i="1"/>
  <c r="T556" i="1" s="1"/>
  <c r="M556" i="1"/>
  <c r="N556" i="1" s="1"/>
  <c r="H556" i="1"/>
  <c r="I556" i="1" s="1"/>
  <c r="X554" i="1"/>
  <c r="Y554" i="1" s="1"/>
  <c r="S554" i="1"/>
  <c r="T554" i="1" s="1"/>
  <c r="M554" i="1"/>
  <c r="N554" i="1" s="1"/>
  <c r="H554" i="1"/>
  <c r="I554" i="1" s="1"/>
  <c r="X553" i="1"/>
  <c r="Y553" i="1" s="1"/>
  <c r="S553" i="1"/>
  <c r="T553" i="1" s="1"/>
  <c r="M553" i="1"/>
  <c r="N553" i="1" s="1"/>
  <c r="H553" i="1"/>
  <c r="I553" i="1" s="1"/>
  <c r="X552" i="1"/>
  <c r="Y552" i="1" s="1"/>
  <c r="S552" i="1"/>
  <c r="T552" i="1" s="1"/>
  <c r="M552" i="1"/>
  <c r="N552" i="1" s="1"/>
  <c r="H552" i="1"/>
  <c r="I552" i="1" s="1"/>
  <c r="X551" i="1"/>
  <c r="Y551" i="1" s="1"/>
  <c r="S551" i="1"/>
  <c r="T551" i="1" s="1"/>
  <c r="M551" i="1"/>
  <c r="N551" i="1" s="1"/>
  <c r="H551" i="1"/>
  <c r="I551" i="1" s="1"/>
  <c r="X550" i="1"/>
  <c r="Y550" i="1" s="1"/>
  <c r="S550" i="1"/>
  <c r="T550" i="1" s="1"/>
  <c r="M550" i="1"/>
  <c r="N550" i="1" s="1"/>
  <c r="H550" i="1"/>
  <c r="I550" i="1" s="1"/>
  <c r="X549" i="1"/>
  <c r="Y549" i="1" s="1"/>
  <c r="S549" i="1"/>
  <c r="T549" i="1" s="1"/>
  <c r="M549" i="1"/>
  <c r="N549" i="1" s="1"/>
  <c r="H549" i="1"/>
  <c r="I549" i="1" s="1"/>
  <c r="X548" i="1"/>
  <c r="Y548" i="1" s="1"/>
  <c r="S548" i="1"/>
  <c r="T548" i="1" s="1"/>
  <c r="M548" i="1"/>
  <c r="N548" i="1" s="1"/>
  <c r="H548" i="1"/>
  <c r="I548" i="1" s="1"/>
  <c r="X546" i="1"/>
  <c r="Y546" i="1" s="1"/>
  <c r="S546" i="1"/>
  <c r="T546" i="1" s="1"/>
  <c r="M546" i="1"/>
  <c r="N546" i="1" s="1"/>
  <c r="H546" i="1"/>
  <c r="I546" i="1" s="1"/>
  <c r="X545" i="1"/>
  <c r="Y545" i="1" s="1"/>
  <c r="S545" i="1"/>
  <c r="T545" i="1" s="1"/>
  <c r="M545" i="1"/>
  <c r="N545" i="1" s="1"/>
  <c r="H545" i="1"/>
  <c r="I545" i="1" s="1"/>
  <c r="X543" i="1"/>
  <c r="Y543" i="1" s="1"/>
  <c r="S543" i="1"/>
  <c r="T543" i="1" s="1"/>
  <c r="M543" i="1"/>
  <c r="N543" i="1" s="1"/>
  <c r="H543" i="1"/>
  <c r="I543" i="1" s="1"/>
  <c r="X542" i="1"/>
  <c r="Y542" i="1" s="1"/>
  <c r="S542" i="1"/>
  <c r="T542" i="1" s="1"/>
  <c r="M542" i="1"/>
  <c r="N542" i="1" s="1"/>
  <c r="H542" i="1"/>
  <c r="I542" i="1" s="1"/>
  <c r="X541" i="1"/>
  <c r="Y541" i="1" s="1"/>
  <c r="S541" i="1"/>
  <c r="T541" i="1" s="1"/>
  <c r="M541" i="1"/>
  <c r="N541" i="1" s="1"/>
  <c r="H541" i="1"/>
  <c r="I541" i="1" s="1"/>
  <c r="X539" i="1"/>
  <c r="Y539" i="1" s="1"/>
  <c r="S539" i="1"/>
  <c r="T539" i="1" s="1"/>
  <c r="M539" i="1"/>
  <c r="N539" i="1" s="1"/>
  <c r="H539" i="1"/>
  <c r="I539" i="1" s="1"/>
  <c r="X537" i="1"/>
  <c r="Y537" i="1" s="1"/>
  <c r="S537" i="1"/>
  <c r="T537" i="1" s="1"/>
  <c r="M537" i="1"/>
  <c r="N537" i="1" s="1"/>
  <c r="H537" i="1"/>
  <c r="I537" i="1" s="1"/>
  <c r="X536" i="1"/>
  <c r="Y536" i="1" s="1"/>
  <c r="S536" i="1"/>
  <c r="T536" i="1" s="1"/>
  <c r="M536" i="1"/>
  <c r="N536" i="1" s="1"/>
  <c r="H536" i="1"/>
  <c r="I536" i="1" s="1"/>
  <c r="X535" i="1"/>
  <c r="Y535" i="1" s="1"/>
  <c r="S535" i="1"/>
  <c r="T535" i="1" s="1"/>
  <c r="M535" i="1"/>
  <c r="N535" i="1" s="1"/>
  <c r="H535" i="1"/>
  <c r="I535" i="1" s="1"/>
  <c r="X533" i="1"/>
  <c r="Y533" i="1" s="1"/>
  <c r="S533" i="1"/>
  <c r="T533" i="1" s="1"/>
  <c r="M533" i="1"/>
  <c r="N533" i="1" s="1"/>
  <c r="H533" i="1"/>
  <c r="I533" i="1" s="1"/>
  <c r="X532" i="1"/>
  <c r="Y532" i="1" s="1"/>
  <c r="S532" i="1"/>
  <c r="T532" i="1" s="1"/>
  <c r="M532" i="1"/>
  <c r="N532" i="1" s="1"/>
  <c r="H532" i="1"/>
  <c r="I532" i="1" s="1"/>
  <c r="X530" i="1"/>
  <c r="Y530" i="1" s="1"/>
  <c r="S530" i="1"/>
  <c r="T530" i="1" s="1"/>
  <c r="M530" i="1"/>
  <c r="N530" i="1" s="1"/>
  <c r="H530" i="1"/>
  <c r="I530" i="1" s="1"/>
  <c r="X529" i="1"/>
  <c r="Y529" i="1" s="1"/>
  <c r="S529" i="1"/>
  <c r="T529" i="1" s="1"/>
  <c r="M529" i="1"/>
  <c r="N529" i="1" s="1"/>
  <c r="H529" i="1"/>
  <c r="I529" i="1" s="1"/>
  <c r="X527" i="1"/>
  <c r="Y527" i="1" s="1"/>
  <c r="S527" i="1"/>
  <c r="T527" i="1" s="1"/>
  <c r="M527" i="1"/>
  <c r="N527" i="1" s="1"/>
  <c r="H527" i="1"/>
  <c r="I527" i="1" s="1"/>
  <c r="X525" i="1"/>
  <c r="Y525" i="1" s="1"/>
  <c r="S525" i="1"/>
  <c r="T525" i="1" s="1"/>
  <c r="M525" i="1"/>
  <c r="N525" i="1" s="1"/>
  <c r="H525" i="1"/>
  <c r="I525" i="1" s="1"/>
  <c r="X516" i="1"/>
  <c r="Y516" i="1" s="1"/>
  <c r="S516" i="1"/>
  <c r="T516" i="1" s="1"/>
  <c r="M516" i="1"/>
  <c r="N516" i="1" s="1"/>
  <c r="H516" i="1"/>
  <c r="I516" i="1" s="1"/>
  <c r="X515" i="1"/>
  <c r="Y515" i="1" s="1"/>
  <c r="S515" i="1"/>
  <c r="T515" i="1" s="1"/>
  <c r="M515" i="1"/>
  <c r="N515" i="1" s="1"/>
  <c r="H515" i="1"/>
  <c r="I515" i="1" s="1"/>
  <c r="X513" i="1"/>
  <c r="Y513" i="1" s="1"/>
  <c r="S513" i="1"/>
  <c r="T513" i="1" s="1"/>
  <c r="M513" i="1"/>
  <c r="N513" i="1" s="1"/>
  <c r="H513" i="1"/>
  <c r="I513" i="1" s="1"/>
  <c r="X511" i="1"/>
  <c r="Y511" i="1" s="1"/>
  <c r="S511" i="1"/>
  <c r="T511" i="1" s="1"/>
  <c r="M511" i="1"/>
  <c r="N511" i="1" s="1"/>
  <c r="H511" i="1"/>
  <c r="I511" i="1" s="1"/>
  <c r="X510" i="1"/>
  <c r="Y510" i="1" s="1"/>
  <c r="S510" i="1"/>
  <c r="T510" i="1" s="1"/>
  <c r="M510" i="1"/>
  <c r="N510" i="1" s="1"/>
  <c r="H510" i="1"/>
  <c r="I510" i="1" s="1"/>
  <c r="X509" i="1"/>
  <c r="Y509" i="1" s="1"/>
  <c r="S509" i="1"/>
  <c r="T509" i="1" s="1"/>
  <c r="M509" i="1"/>
  <c r="N509" i="1" s="1"/>
  <c r="H509" i="1"/>
  <c r="I509" i="1" s="1"/>
  <c r="X507" i="1"/>
  <c r="Y507" i="1" s="1"/>
  <c r="S507" i="1"/>
  <c r="T507" i="1" s="1"/>
  <c r="M507" i="1"/>
  <c r="N507" i="1" s="1"/>
  <c r="H507" i="1"/>
  <c r="I507" i="1" s="1"/>
  <c r="X505" i="1"/>
  <c r="Y505" i="1" s="1"/>
  <c r="S505" i="1"/>
  <c r="T505" i="1" s="1"/>
  <c r="M505" i="1"/>
  <c r="N505" i="1" s="1"/>
  <c r="H505" i="1"/>
  <c r="I505" i="1" s="1"/>
  <c r="X504" i="1"/>
  <c r="Y504" i="1" s="1"/>
  <c r="S504" i="1"/>
  <c r="T504" i="1" s="1"/>
  <c r="M504" i="1"/>
  <c r="N504" i="1" s="1"/>
  <c r="H504" i="1"/>
  <c r="I504" i="1" s="1"/>
  <c r="X502" i="1"/>
  <c r="Y502" i="1" s="1"/>
  <c r="S502" i="1"/>
  <c r="T502" i="1" s="1"/>
  <c r="M502" i="1"/>
  <c r="N502" i="1" s="1"/>
  <c r="H502" i="1"/>
  <c r="I502" i="1" s="1"/>
  <c r="X500" i="1"/>
  <c r="Y500" i="1" s="1"/>
  <c r="S500" i="1"/>
  <c r="T500" i="1" s="1"/>
  <c r="M500" i="1"/>
  <c r="N500" i="1" s="1"/>
  <c r="H500" i="1"/>
  <c r="I500" i="1" s="1"/>
  <c r="X499" i="1"/>
  <c r="Y499" i="1" s="1"/>
  <c r="S499" i="1"/>
  <c r="T499" i="1" s="1"/>
  <c r="M499" i="1"/>
  <c r="N499" i="1" s="1"/>
  <c r="H499" i="1"/>
  <c r="I499" i="1" s="1"/>
  <c r="X498" i="1"/>
  <c r="Y498" i="1" s="1"/>
  <c r="S498" i="1"/>
  <c r="T498" i="1" s="1"/>
  <c r="M498" i="1"/>
  <c r="N498" i="1" s="1"/>
  <c r="H498" i="1"/>
  <c r="I498" i="1" s="1"/>
  <c r="X496" i="1"/>
  <c r="Y496" i="1" s="1"/>
  <c r="S496" i="1"/>
  <c r="T496" i="1" s="1"/>
  <c r="M496" i="1"/>
  <c r="N496" i="1" s="1"/>
  <c r="H496" i="1"/>
  <c r="I496" i="1" s="1"/>
  <c r="X495" i="1"/>
  <c r="Y495" i="1" s="1"/>
  <c r="S495" i="1"/>
  <c r="T495" i="1" s="1"/>
  <c r="M495" i="1"/>
  <c r="N495" i="1" s="1"/>
  <c r="H495" i="1"/>
  <c r="I495" i="1" s="1"/>
  <c r="X494" i="1"/>
  <c r="Y494" i="1" s="1"/>
  <c r="S494" i="1"/>
  <c r="T494" i="1" s="1"/>
  <c r="M494" i="1"/>
  <c r="N494" i="1" s="1"/>
  <c r="H494" i="1"/>
  <c r="I494" i="1" s="1"/>
  <c r="X492" i="1"/>
  <c r="Y492" i="1" s="1"/>
  <c r="S492" i="1"/>
  <c r="T492" i="1" s="1"/>
  <c r="M492" i="1"/>
  <c r="N492" i="1" s="1"/>
  <c r="H492" i="1"/>
  <c r="I492" i="1" s="1"/>
  <c r="X491" i="1"/>
  <c r="Y491" i="1" s="1"/>
  <c r="S491" i="1"/>
  <c r="T491" i="1" s="1"/>
  <c r="M491" i="1"/>
  <c r="N491" i="1" s="1"/>
  <c r="H491" i="1"/>
  <c r="I491" i="1" s="1"/>
  <c r="X490" i="1"/>
  <c r="Y490" i="1" s="1"/>
  <c r="S490" i="1"/>
  <c r="T490" i="1" s="1"/>
  <c r="M490" i="1"/>
  <c r="N490" i="1" s="1"/>
  <c r="H490" i="1"/>
  <c r="I490" i="1" s="1"/>
  <c r="X489" i="1"/>
  <c r="Y489" i="1" s="1"/>
  <c r="S489" i="1"/>
  <c r="T489" i="1" s="1"/>
  <c r="M489" i="1"/>
  <c r="N489" i="1" s="1"/>
  <c r="H489" i="1"/>
  <c r="I489" i="1" s="1"/>
  <c r="BA486" i="1"/>
  <c r="BA487" i="1" s="1"/>
  <c r="AZ486" i="1"/>
  <c r="AZ487" i="1" s="1"/>
  <c r="AY486" i="1"/>
  <c r="AY487" i="1" s="1"/>
  <c r="AX486" i="1"/>
  <c r="AX487" i="1" s="1"/>
  <c r="AW486" i="1"/>
  <c r="AW487" i="1" s="1"/>
  <c r="AV486" i="1"/>
  <c r="AV487" i="1" s="1"/>
  <c r="AU486" i="1"/>
  <c r="AU487" i="1" s="1"/>
  <c r="AT486" i="1"/>
  <c r="AT487" i="1" s="1"/>
  <c r="AS486" i="1"/>
  <c r="AS487" i="1" s="1"/>
  <c r="AR486" i="1"/>
  <c r="AR487" i="1" s="1"/>
  <c r="AQ486" i="1"/>
  <c r="AQ487" i="1" s="1"/>
  <c r="AP486" i="1"/>
  <c r="AP487" i="1" s="1"/>
  <c r="AN486" i="1"/>
  <c r="AN487" i="1" s="1"/>
  <c r="AM486" i="1"/>
  <c r="AM487" i="1" s="1"/>
  <c r="AL486" i="1"/>
  <c r="AL487" i="1" s="1"/>
  <c r="AK486" i="1"/>
  <c r="AK487" i="1" s="1"/>
  <c r="AJ486" i="1"/>
  <c r="AJ487" i="1" s="1"/>
  <c r="AI486" i="1"/>
  <c r="AI487" i="1" s="1"/>
  <c r="AH486" i="1"/>
  <c r="AH487" i="1" s="1"/>
  <c r="AG486" i="1"/>
  <c r="AG487" i="1" s="1"/>
  <c r="AF486" i="1"/>
  <c r="AF487" i="1" s="1"/>
  <c r="AE486" i="1"/>
  <c r="AE487" i="1" s="1"/>
  <c r="AD486" i="1"/>
  <c r="AD487" i="1" s="1"/>
  <c r="AC486" i="1"/>
  <c r="AC487" i="1" s="1"/>
  <c r="AA486" i="1"/>
  <c r="AA487" i="1" s="1"/>
  <c r="W486" i="1"/>
  <c r="W487" i="1" s="1"/>
  <c r="V486" i="1"/>
  <c r="R486" i="1"/>
  <c r="Q486" i="1"/>
  <c r="Q487" i="1" s="1"/>
  <c r="L486" i="1"/>
  <c r="L487" i="1" s="1"/>
  <c r="K486" i="1"/>
  <c r="G486" i="1"/>
  <c r="F486" i="1"/>
  <c r="F487" i="1" s="1"/>
  <c r="X485" i="1"/>
  <c r="Y485" i="1" s="1"/>
  <c r="S485" i="1"/>
  <c r="T485" i="1" s="1"/>
  <c r="M485" i="1"/>
  <c r="N485" i="1" s="1"/>
  <c r="H485" i="1"/>
  <c r="I485" i="1" s="1"/>
  <c r="X484" i="1"/>
  <c r="Y484" i="1" s="1"/>
  <c r="S484" i="1"/>
  <c r="T484" i="1" s="1"/>
  <c r="M484" i="1"/>
  <c r="N484" i="1" s="1"/>
  <c r="H484" i="1"/>
  <c r="I484" i="1" s="1"/>
  <c r="X483" i="1"/>
  <c r="Y483" i="1" s="1"/>
  <c r="S483" i="1"/>
  <c r="T483" i="1" s="1"/>
  <c r="M483" i="1"/>
  <c r="N483" i="1" s="1"/>
  <c r="H483" i="1"/>
  <c r="I483" i="1" s="1"/>
  <c r="X482" i="1"/>
  <c r="Y482" i="1" s="1"/>
  <c r="S482" i="1"/>
  <c r="T482" i="1" s="1"/>
  <c r="M482" i="1"/>
  <c r="N482" i="1" s="1"/>
  <c r="H482" i="1"/>
  <c r="I482" i="1" s="1"/>
  <c r="X481" i="1"/>
  <c r="Y481" i="1" s="1"/>
  <c r="S481" i="1"/>
  <c r="T481" i="1" s="1"/>
  <c r="M481" i="1"/>
  <c r="N481" i="1" s="1"/>
  <c r="H481" i="1"/>
  <c r="I481" i="1" s="1"/>
  <c r="X479" i="1"/>
  <c r="Y479" i="1" s="1"/>
  <c r="S479" i="1"/>
  <c r="T479" i="1" s="1"/>
  <c r="M479" i="1"/>
  <c r="N479" i="1" s="1"/>
  <c r="H479" i="1"/>
  <c r="I479" i="1" s="1"/>
  <c r="X478" i="1"/>
  <c r="Y478" i="1" s="1"/>
  <c r="S478" i="1"/>
  <c r="T478" i="1" s="1"/>
  <c r="M478" i="1"/>
  <c r="N478" i="1" s="1"/>
  <c r="H478" i="1"/>
  <c r="I478" i="1" s="1"/>
  <c r="X477" i="1"/>
  <c r="Y477" i="1" s="1"/>
  <c r="S477" i="1"/>
  <c r="T477" i="1" s="1"/>
  <c r="M477" i="1"/>
  <c r="N477" i="1" s="1"/>
  <c r="H477" i="1"/>
  <c r="I477" i="1" s="1"/>
  <c r="X476" i="1"/>
  <c r="Y476" i="1" s="1"/>
  <c r="S476" i="1"/>
  <c r="T476" i="1" s="1"/>
  <c r="M476" i="1"/>
  <c r="N476" i="1" s="1"/>
  <c r="H476" i="1"/>
  <c r="I476" i="1" s="1"/>
  <c r="X475" i="1"/>
  <c r="Y475" i="1" s="1"/>
  <c r="S475" i="1"/>
  <c r="T475" i="1" s="1"/>
  <c r="M475" i="1"/>
  <c r="N475" i="1" s="1"/>
  <c r="H475" i="1"/>
  <c r="I475" i="1" s="1"/>
  <c r="X474" i="1"/>
  <c r="Y474" i="1" s="1"/>
  <c r="S474" i="1"/>
  <c r="T474" i="1" s="1"/>
  <c r="M474" i="1"/>
  <c r="N474" i="1" s="1"/>
  <c r="H474" i="1"/>
  <c r="I474" i="1" s="1"/>
  <c r="X473" i="1"/>
  <c r="Y473" i="1" s="1"/>
  <c r="S473" i="1"/>
  <c r="T473" i="1" s="1"/>
  <c r="M473" i="1"/>
  <c r="N473" i="1" s="1"/>
  <c r="H473" i="1"/>
  <c r="I473" i="1" s="1"/>
  <c r="X472" i="1"/>
  <c r="Y472" i="1" s="1"/>
  <c r="S472" i="1"/>
  <c r="T472" i="1" s="1"/>
  <c r="M472" i="1"/>
  <c r="N472" i="1" s="1"/>
  <c r="H472" i="1"/>
  <c r="I472" i="1" s="1"/>
  <c r="X471" i="1"/>
  <c r="Y471" i="1" s="1"/>
  <c r="S471" i="1"/>
  <c r="T471" i="1" s="1"/>
  <c r="M471" i="1"/>
  <c r="N471" i="1" s="1"/>
  <c r="H471" i="1"/>
  <c r="I471" i="1" s="1"/>
  <c r="X470" i="1"/>
  <c r="Y470" i="1" s="1"/>
  <c r="S470" i="1"/>
  <c r="T470" i="1" s="1"/>
  <c r="M470" i="1"/>
  <c r="N470" i="1" s="1"/>
  <c r="H470" i="1"/>
  <c r="I470" i="1" s="1"/>
  <c r="X469" i="1"/>
  <c r="Y469" i="1" s="1"/>
  <c r="S469" i="1"/>
  <c r="T469" i="1" s="1"/>
  <c r="M469" i="1"/>
  <c r="N469" i="1" s="1"/>
  <c r="H469" i="1"/>
  <c r="I469" i="1" s="1"/>
  <c r="X468" i="1"/>
  <c r="Y468" i="1" s="1"/>
  <c r="S468" i="1"/>
  <c r="T468" i="1" s="1"/>
  <c r="M468" i="1"/>
  <c r="N468" i="1" s="1"/>
  <c r="H468" i="1"/>
  <c r="I468" i="1" s="1"/>
  <c r="X467" i="1"/>
  <c r="Y467" i="1" s="1"/>
  <c r="S467" i="1"/>
  <c r="T467" i="1" s="1"/>
  <c r="M467" i="1"/>
  <c r="N467" i="1" s="1"/>
  <c r="H467" i="1"/>
  <c r="I467" i="1" s="1"/>
  <c r="X466" i="1"/>
  <c r="Y466" i="1" s="1"/>
  <c r="S466" i="1"/>
  <c r="T466" i="1" s="1"/>
  <c r="M466" i="1"/>
  <c r="N466" i="1" s="1"/>
  <c r="H466" i="1"/>
  <c r="I466" i="1" s="1"/>
  <c r="X465" i="1"/>
  <c r="Y465" i="1" s="1"/>
  <c r="S465" i="1"/>
  <c r="T465" i="1" s="1"/>
  <c r="M465" i="1"/>
  <c r="N465" i="1" s="1"/>
  <c r="H465" i="1"/>
  <c r="I465" i="1" s="1"/>
  <c r="X464" i="1"/>
  <c r="Y464" i="1" s="1"/>
  <c r="S464" i="1"/>
  <c r="T464" i="1" s="1"/>
  <c r="M464" i="1"/>
  <c r="N464" i="1" s="1"/>
  <c r="H464" i="1"/>
  <c r="I464" i="1" s="1"/>
  <c r="X463" i="1"/>
  <c r="Y463" i="1" s="1"/>
  <c r="S463" i="1"/>
  <c r="T463" i="1" s="1"/>
  <c r="M463" i="1"/>
  <c r="N463" i="1" s="1"/>
  <c r="H463" i="1"/>
  <c r="I463" i="1" s="1"/>
  <c r="X462" i="1"/>
  <c r="Y462" i="1" s="1"/>
  <c r="S462" i="1"/>
  <c r="T462" i="1" s="1"/>
  <c r="M462" i="1"/>
  <c r="N462" i="1" s="1"/>
  <c r="H462" i="1"/>
  <c r="I462" i="1" s="1"/>
  <c r="X461" i="1"/>
  <c r="Y461" i="1" s="1"/>
  <c r="S461" i="1"/>
  <c r="T461" i="1" s="1"/>
  <c r="M461" i="1"/>
  <c r="N461" i="1" s="1"/>
  <c r="H461" i="1"/>
  <c r="I461" i="1" s="1"/>
  <c r="X460" i="1"/>
  <c r="Y460" i="1" s="1"/>
  <c r="S460" i="1"/>
  <c r="T460" i="1" s="1"/>
  <c r="M460" i="1"/>
  <c r="N460" i="1" s="1"/>
  <c r="H460" i="1"/>
  <c r="I460" i="1" s="1"/>
  <c r="X459" i="1"/>
  <c r="Y459" i="1" s="1"/>
  <c r="S459" i="1"/>
  <c r="T459" i="1" s="1"/>
  <c r="M459" i="1"/>
  <c r="N459" i="1" s="1"/>
  <c r="H459" i="1"/>
  <c r="I459" i="1" s="1"/>
  <c r="X458" i="1"/>
  <c r="Y458" i="1" s="1"/>
  <c r="S458" i="1"/>
  <c r="T458" i="1" s="1"/>
  <c r="M458" i="1"/>
  <c r="N458" i="1" s="1"/>
  <c r="H458" i="1"/>
  <c r="I458" i="1" s="1"/>
  <c r="X457" i="1"/>
  <c r="Y457" i="1" s="1"/>
  <c r="S457" i="1"/>
  <c r="T457" i="1" s="1"/>
  <c r="M457" i="1"/>
  <c r="N457" i="1" s="1"/>
  <c r="H457" i="1"/>
  <c r="I457" i="1" s="1"/>
  <c r="X456" i="1"/>
  <c r="Y456" i="1" s="1"/>
  <c r="S456" i="1"/>
  <c r="T456" i="1" s="1"/>
  <c r="M456" i="1"/>
  <c r="N456" i="1" s="1"/>
  <c r="H456" i="1"/>
  <c r="I456" i="1" s="1"/>
  <c r="X455" i="1"/>
  <c r="Y455" i="1" s="1"/>
  <c r="S455" i="1"/>
  <c r="T455" i="1" s="1"/>
  <c r="M455" i="1"/>
  <c r="N455" i="1" s="1"/>
  <c r="H455" i="1"/>
  <c r="I455" i="1" s="1"/>
  <c r="X454" i="1"/>
  <c r="Y454" i="1" s="1"/>
  <c r="S454" i="1"/>
  <c r="T454" i="1" s="1"/>
  <c r="M454" i="1"/>
  <c r="N454" i="1" s="1"/>
  <c r="H454" i="1"/>
  <c r="I454" i="1" s="1"/>
  <c r="X453" i="1"/>
  <c r="Y453" i="1" s="1"/>
  <c r="S453" i="1"/>
  <c r="T453" i="1" s="1"/>
  <c r="M453" i="1"/>
  <c r="N453" i="1" s="1"/>
  <c r="H453" i="1"/>
  <c r="I453" i="1" s="1"/>
  <c r="X452" i="1"/>
  <c r="Y452" i="1" s="1"/>
  <c r="S452" i="1"/>
  <c r="T452" i="1" s="1"/>
  <c r="M452" i="1"/>
  <c r="N452" i="1" s="1"/>
  <c r="H452" i="1"/>
  <c r="I452" i="1" s="1"/>
  <c r="X451" i="1"/>
  <c r="Y451" i="1" s="1"/>
  <c r="S451" i="1"/>
  <c r="T451" i="1" s="1"/>
  <c r="M451" i="1"/>
  <c r="N451" i="1" s="1"/>
  <c r="H451" i="1"/>
  <c r="I451" i="1" s="1"/>
  <c r="X450" i="1"/>
  <c r="Y450" i="1" s="1"/>
  <c r="S450" i="1"/>
  <c r="T450" i="1" s="1"/>
  <c r="M450" i="1"/>
  <c r="N450" i="1" s="1"/>
  <c r="H450" i="1"/>
  <c r="I450" i="1" s="1"/>
  <c r="X449" i="1"/>
  <c r="Y449" i="1" s="1"/>
  <c r="S449" i="1"/>
  <c r="T449" i="1" s="1"/>
  <c r="M449" i="1"/>
  <c r="N449" i="1" s="1"/>
  <c r="H449" i="1"/>
  <c r="I449" i="1" s="1"/>
  <c r="X448" i="1"/>
  <c r="Y448" i="1" s="1"/>
  <c r="S448" i="1"/>
  <c r="T448" i="1" s="1"/>
  <c r="M448" i="1"/>
  <c r="N448" i="1" s="1"/>
  <c r="H448" i="1"/>
  <c r="I448" i="1" s="1"/>
  <c r="X447" i="1"/>
  <c r="Y447" i="1" s="1"/>
  <c r="S447" i="1"/>
  <c r="T447" i="1" s="1"/>
  <c r="M447" i="1"/>
  <c r="N447" i="1" s="1"/>
  <c r="H447" i="1"/>
  <c r="I447" i="1" s="1"/>
  <c r="X446" i="1"/>
  <c r="Y446" i="1" s="1"/>
  <c r="S446" i="1"/>
  <c r="T446" i="1" s="1"/>
  <c r="M446" i="1"/>
  <c r="N446" i="1" s="1"/>
  <c r="H446" i="1"/>
  <c r="I446" i="1" s="1"/>
  <c r="X445" i="1"/>
  <c r="Y445" i="1" s="1"/>
  <c r="S445" i="1"/>
  <c r="T445" i="1" s="1"/>
  <c r="M445" i="1"/>
  <c r="N445" i="1" s="1"/>
  <c r="H445" i="1"/>
  <c r="I445" i="1" s="1"/>
  <c r="X444" i="1"/>
  <c r="Y444" i="1" s="1"/>
  <c r="S444" i="1"/>
  <c r="T444" i="1" s="1"/>
  <c r="M444" i="1"/>
  <c r="N444" i="1" s="1"/>
  <c r="H444" i="1"/>
  <c r="I444" i="1" s="1"/>
  <c r="X443" i="1"/>
  <c r="Y443" i="1" s="1"/>
  <c r="S443" i="1"/>
  <c r="T443" i="1" s="1"/>
  <c r="M443" i="1"/>
  <c r="N443" i="1" s="1"/>
  <c r="H443" i="1"/>
  <c r="I443" i="1" s="1"/>
  <c r="X442" i="1"/>
  <c r="Y442" i="1" s="1"/>
  <c r="S442" i="1"/>
  <c r="T442" i="1" s="1"/>
  <c r="M442" i="1"/>
  <c r="N442" i="1" s="1"/>
  <c r="H442" i="1"/>
  <c r="I442" i="1" s="1"/>
  <c r="X441" i="1"/>
  <c r="Y441" i="1" s="1"/>
  <c r="S441" i="1"/>
  <c r="T441" i="1" s="1"/>
  <c r="M441" i="1"/>
  <c r="N441" i="1" s="1"/>
  <c r="H441" i="1"/>
  <c r="I441" i="1" s="1"/>
  <c r="X440" i="1"/>
  <c r="Y440" i="1" s="1"/>
  <c r="S440" i="1"/>
  <c r="T440" i="1" s="1"/>
  <c r="M440" i="1"/>
  <c r="N440" i="1" s="1"/>
  <c r="H440" i="1"/>
  <c r="I440" i="1" s="1"/>
  <c r="X439" i="1"/>
  <c r="Y439" i="1" s="1"/>
  <c r="S439" i="1"/>
  <c r="T439" i="1" s="1"/>
  <c r="M439" i="1"/>
  <c r="N439" i="1" s="1"/>
  <c r="H439" i="1"/>
  <c r="I439" i="1" s="1"/>
  <c r="X437" i="1"/>
  <c r="Y437" i="1" s="1"/>
  <c r="S437" i="1"/>
  <c r="T437" i="1" s="1"/>
  <c r="M437" i="1"/>
  <c r="N437" i="1" s="1"/>
  <c r="H437" i="1"/>
  <c r="I437" i="1" s="1"/>
  <c r="X435" i="1"/>
  <c r="Y435" i="1" s="1"/>
  <c r="S435" i="1"/>
  <c r="T435" i="1" s="1"/>
  <c r="M435" i="1"/>
  <c r="N435" i="1" s="1"/>
  <c r="H435" i="1"/>
  <c r="I435" i="1" s="1"/>
  <c r="X434" i="1"/>
  <c r="Y434" i="1" s="1"/>
  <c r="S434" i="1"/>
  <c r="T434" i="1" s="1"/>
  <c r="M434" i="1"/>
  <c r="N434" i="1" s="1"/>
  <c r="H434" i="1"/>
  <c r="I434" i="1" s="1"/>
  <c r="X433" i="1"/>
  <c r="Y433" i="1" s="1"/>
  <c r="S433" i="1"/>
  <c r="T433" i="1" s="1"/>
  <c r="M433" i="1"/>
  <c r="N433" i="1" s="1"/>
  <c r="H433" i="1"/>
  <c r="I433" i="1" s="1"/>
  <c r="X431" i="1"/>
  <c r="Y431" i="1" s="1"/>
  <c r="S431" i="1"/>
  <c r="T431" i="1" s="1"/>
  <c r="M431" i="1"/>
  <c r="N431" i="1" s="1"/>
  <c r="H431" i="1"/>
  <c r="I431" i="1" s="1"/>
  <c r="X429" i="1"/>
  <c r="Y429" i="1" s="1"/>
  <c r="S429" i="1"/>
  <c r="T429" i="1" s="1"/>
  <c r="M429" i="1"/>
  <c r="N429" i="1" s="1"/>
  <c r="H429" i="1"/>
  <c r="I429" i="1" s="1"/>
  <c r="X427" i="1"/>
  <c r="Y427" i="1" s="1"/>
  <c r="S427" i="1"/>
  <c r="T427" i="1" s="1"/>
  <c r="M427" i="1"/>
  <c r="N427" i="1" s="1"/>
  <c r="H427" i="1"/>
  <c r="I427" i="1" s="1"/>
  <c r="X426" i="1"/>
  <c r="Y426" i="1" s="1"/>
  <c r="S426" i="1"/>
  <c r="T426" i="1" s="1"/>
  <c r="M426" i="1"/>
  <c r="N426" i="1" s="1"/>
  <c r="H426" i="1"/>
  <c r="I426" i="1" s="1"/>
  <c r="X424" i="1"/>
  <c r="Y424" i="1" s="1"/>
  <c r="S424" i="1"/>
  <c r="T424" i="1" s="1"/>
  <c r="M424" i="1"/>
  <c r="N424" i="1" s="1"/>
  <c r="H424" i="1"/>
  <c r="I424" i="1" s="1"/>
  <c r="X423" i="1"/>
  <c r="Y423" i="1" s="1"/>
  <c r="S423" i="1"/>
  <c r="T423" i="1" s="1"/>
  <c r="M423" i="1"/>
  <c r="N423" i="1" s="1"/>
  <c r="H423" i="1"/>
  <c r="I423" i="1" s="1"/>
  <c r="X422" i="1"/>
  <c r="Y422" i="1" s="1"/>
  <c r="S422" i="1"/>
  <c r="T422" i="1" s="1"/>
  <c r="M422" i="1"/>
  <c r="N422" i="1" s="1"/>
  <c r="H422" i="1"/>
  <c r="I422" i="1" s="1"/>
  <c r="X420" i="1"/>
  <c r="Y420" i="1" s="1"/>
  <c r="S420" i="1"/>
  <c r="T420" i="1" s="1"/>
  <c r="M420" i="1"/>
  <c r="N420" i="1" s="1"/>
  <c r="H420" i="1"/>
  <c r="I420" i="1" s="1"/>
  <c r="X419" i="1"/>
  <c r="Y419" i="1" s="1"/>
  <c r="S419" i="1"/>
  <c r="T419" i="1" s="1"/>
  <c r="M419" i="1"/>
  <c r="N419" i="1" s="1"/>
  <c r="H419" i="1"/>
  <c r="I419" i="1" s="1"/>
  <c r="X417" i="1"/>
  <c r="Y417" i="1" s="1"/>
  <c r="S417" i="1"/>
  <c r="T417" i="1" s="1"/>
  <c r="M417" i="1"/>
  <c r="N417" i="1" s="1"/>
  <c r="H417" i="1"/>
  <c r="I417" i="1" s="1"/>
  <c r="X416" i="1"/>
  <c r="Y416" i="1" s="1"/>
  <c r="S416" i="1"/>
  <c r="T416" i="1" s="1"/>
  <c r="M416" i="1"/>
  <c r="N416" i="1" s="1"/>
  <c r="H416" i="1"/>
  <c r="I416" i="1" s="1"/>
  <c r="X415" i="1"/>
  <c r="Y415" i="1" s="1"/>
  <c r="S415" i="1"/>
  <c r="T415" i="1" s="1"/>
  <c r="M415" i="1"/>
  <c r="N415" i="1" s="1"/>
  <c r="H415" i="1"/>
  <c r="I415" i="1" s="1"/>
  <c r="BA413" i="1"/>
  <c r="AZ413" i="1"/>
  <c r="AY413" i="1"/>
  <c r="AX413" i="1"/>
  <c r="AW413" i="1"/>
  <c r="AV413" i="1"/>
  <c r="AU413" i="1"/>
  <c r="AT413" i="1"/>
  <c r="AS413" i="1"/>
  <c r="AR413" i="1"/>
  <c r="AQ413" i="1"/>
  <c r="AP413" i="1"/>
  <c r="AN413" i="1"/>
  <c r="AM413" i="1"/>
  <c r="AL413" i="1"/>
  <c r="AK413" i="1"/>
  <c r="AJ413" i="1"/>
  <c r="AI413" i="1"/>
  <c r="AH413" i="1"/>
  <c r="AG413" i="1"/>
  <c r="AF413" i="1"/>
  <c r="AE413" i="1"/>
  <c r="AD413" i="1"/>
  <c r="AC413" i="1"/>
  <c r="AA413" i="1"/>
  <c r="W413" i="1"/>
  <c r="V413" i="1"/>
  <c r="R413" i="1"/>
  <c r="Q413" i="1"/>
  <c r="L413" i="1"/>
  <c r="K413" i="1"/>
  <c r="G413" i="1"/>
  <c r="F413" i="1"/>
  <c r="X412" i="1"/>
  <c r="Y412" i="1" s="1"/>
  <c r="S412" i="1"/>
  <c r="T412" i="1" s="1"/>
  <c r="M412" i="1"/>
  <c r="N412" i="1" s="1"/>
  <c r="H412" i="1"/>
  <c r="I412" i="1" s="1"/>
  <c r="X411" i="1"/>
  <c r="Y411" i="1" s="1"/>
  <c r="S411" i="1"/>
  <c r="T411" i="1" s="1"/>
  <c r="M411" i="1"/>
  <c r="N411" i="1" s="1"/>
  <c r="H411" i="1"/>
  <c r="I411" i="1" s="1"/>
  <c r="X410" i="1"/>
  <c r="Y410" i="1" s="1"/>
  <c r="S410" i="1"/>
  <c r="T410" i="1" s="1"/>
  <c r="M410" i="1"/>
  <c r="N410" i="1" s="1"/>
  <c r="H410" i="1"/>
  <c r="I410" i="1" s="1"/>
  <c r="X409" i="1"/>
  <c r="Y409" i="1" s="1"/>
  <c r="S409" i="1"/>
  <c r="T409" i="1" s="1"/>
  <c r="M409" i="1"/>
  <c r="N409" i="1" s="1"/>
  <c r="H409" i="1"/>
  <c r="I409" i="1" s="1"/>
  <c r="X408" i="1"/>
  <c r="Y408" i="1" s="1"/>
  <c r="S408" i="1"/>
  <c r="T408" i="1" s="1"/>
  <c r="M408" i="1"/>
  <c r="N408" i="1" s="1"/>
  <c r="H408" i="1"/>
  <c r="I408" i="1" s="1"/>
  <c r="X407" i="1"/>
  <c r="Y407" i="1" s="1"/>
  <c r="S407" i="1"/>
  <c r="T407" i="1" s="1"/>
  <c r="M407" i="1"/>
  <c r="N407" i="1" s="1"/>
  <c r="H407" i="1"/>
  <c r="I407" i="1" s="1"/>
  <c r="X406" i="1"/>
  <c r="Y406" i="1" s="1"/>
  <c r="S406" i="1"/>
  <c r="T406" i="1" s="1"/>
  <c r="M406" i="1"/>
  <c r="N406" i="1" s="1"/>
  <c r="H406" i="1"/>
  <c r="I406" i="1" s="1"/>
  <c r="X405" i="1"/>
  <c r="Y405" i="1" s="1"/>
  <c r="S405" i="1"/>
  <c r="T405" i="1" s="1"/>
  <c r="M405" i="1"/>
  <c r="N405" i="1" s="1"/>
  <c r="H405" i="1"/>
  <c r="I405" i="1" s="1"/>
  <c r="X404" i="1"/>
  <c r="Y404" i="1" s="1"/>
  <c r="S404" i="1"/>
  <c r="T404" i="1" s="1"/>
  <c r="M404" i="1"/>
  <c r="N404" i="1" s="1"/>
  <c r="H404" i="1"/>
  <c r="I404" i="1" s="1"/>
  <c r="X403" i="1"/>
  <c r="Y403" i="1" s="1"/>
  <c r="S403" i="1"/>
  <c r="T403" i="1" s="1"/>
  <c r="M403" i="1"/>
  <c r="N403" i="1" s="1"/>
  <c r="H403" i="1"/>
  <c r="I403" i="1" s="1"/>
  <c r="X402" i="1"/>
  <c r="Y402" i="1" s="1"/>
  <c r="S402" i="1"/>
  <c r="T402" i="1" s="1"/>
  <c r="M402" i="1"/>
  <c r="N402" i="1" s="1"/>
  <c r="H402" i="1"/>
  <c r="I402" i="1" s="1"/>
  <c r="X401" i="1"/>
  <c r="Y401" i="1" s="1"/>
  <c r="S401" i="1"/>
  <c r="T401" i="1" s="1"/>
  <c r="M401" i="1"/>
  <c r="N401" i="1" s="1"/>
  <c r="H401" i="1"/>
  <c r="I401" i="1" s="1"/>
  <c r="X399" i="1"/>
  <c r="Y399" i="1" s="1"/>
  <c r="S399" i="1"/>
  <c r="T399" i="1" s="1"/>
  <c r="M399" i="1"/>
  <c r="N399" i="1" s="1"/>
  <c r="H399" i="1"/>
  <c r="I399" i="1" s="1"/>
  <c r="X397" i="1"/>
  <c r="Y397" i="1" s="1"/>
  <c r="S397" i="1"/>
  <c r="T397" i="1" s="1"/>
  <c r="M397" i="1"/>
  <c r="N397" i="1" s="1"/>
  <c r="H397" i="1"/>
  <c r="I397" i="1" s="1"/>
  <c r="X396" i="1"/>
  <c r="Y396" i="1" s="1"/>
  <c r="S396" i="1"/>
  <c r="T396" i="1" s="1"/>
  <c r="M396" i="1"/>
  <c r="N396" i="1" s="1"/>
  <c r="H396" i="1"/>
  <c r="I396" i="1" s="1"/>
  <c r="X395" i="1"/>
  <c r="Y395" i="1" s="1"/>
  <c r="S395" i="1"/>
  <c r="T395" i="1" s="1"/>
  <c r="M395" i="1"/>
  <c r="N395" i="1" s="1"/>
  <c r="H395" i="1"/>
  <c r="I395" i="1" s="1"/>
  <c r="X394" i="1"/>
  <c r="Y394" i="1" s="1"/>
  <c r="S394" i="1"/>
  <c r="T394" i="1" s="1"/>
  <c r="M394" i="1"/>
  <c r="N394" i="1" s="1"/>
  <c r="H394" i="1"/>
  <c r="I394" i="1" s="1"/>
  <c r="X393" i="1"/>
  <c r="Y393" i="1" s="1"/>
  <c r="S393" i="1"/>
  <c r="T393" i="1" s="1"/>
  <c r="M393" i="1"/>
  <c r="N393" i="1" s="1"/>
  <c r="H393" i="1"/>
  <c r="I393" i="1" s="1"/>
  <c r="X392" i="1"/>
  <c r="Y392" i="1" s="1"/>
  <c r="S392" i="1"/>
  <c r="T392" i="1" s="1"/>
  <c r="M392" i="1"/>
  <c r="N392" i="1" s="1"/>
  <c r="H392" i="1"/>
  <c r="I392" i="1" s="1"/>
  <c r="X391" i="1"/>
  <c r="Y391" i="1" s="1"/>
  <c r="S391" i="1"/>
  <c r="T391" i="1" s="1"/>
  <c r="M391" i="1"/>
  <c r="N391" i="1" s="1"/>
  <c r="H391" i="1"/>
  <c r="I391" i="1" s="1"/>
  <c r="X390" i="1"/>
  <c r="Y390" i="1" s="1"/>
  <c r="S390" i="1"/>
  <c r="T390" i="1" s="1"/>
  <c r="M390" i="1"/>
  <c r="N390" i="1" s="1"/>
  <c r="H390" i="1"/>
  <c r="I390" i="1" s="1"/>
  <c r="X389" i="1"/>
  <c r="Y389" i="1" s="1"/>
  <c r="S389" i="1"/>
  <c r="T389" i="1" s="1"/>
  <c r="M389" i="1"/>
  <c r="N389" i="1" s="1"/>
  <c r="H389" i="1"/>
  <c r="I389" i="1" s="1"/>
  <c r="X388" i="1"/>
  <c r="Y388" i="1" s="1"/>
  <c r="S388" i="1"/>
  <c r="T388" i="1" s="1"/>
  <c r="M388" i="1"/>
  <c r="N388" i="1" s="1"/>
  <c r="H388" i="1"/>
  <c r="I388" i="1" s="1"/>
  <c r="X387" i="1"/>
  <c r="Y387" i="1" s="1"/>
  <c r="S387" i="1"/>
  <c r="T387" i="1" s="1"/>
  <c r="M387" i="1"/>
  <c r="N387" i="1" s="1"/>
  <c r="H387" i="1"/>
  <c r="I387" i="1" s="1"/>
  <c r="X386" i="1"/>
  <c r="Y386" i="1" s="1"/>
  <c r="S386" i="1"/>
  <c r="T386" i="1" s="1"/>
  <c r="M386" i="1"/>
  <c r="N386" i="1" s="1"/>
  <c r="H386" i="1"/>
  <c r="I386" i="1" s="1"/>
  <c r="X384" i="1"/>
  <c r="Y384" i="1" s="1"/>
  <c r="S384" i="1"/>
  <c r="T384" i="1" s="1"/>
  <c r="M384" i="1"/>
  <c r="N384" i="1" s="1"/>
  <c r="H384" i="1"/>
  <c r="I384" i="1" s="1"/>
  <c r="X383" i="1"/>
  <c r="Y383" i="1" s="1"/>
  <c r="S383" i="1"/>
  <c r="T383" i="1" s="1"/>
  <c r="M383" i="1"/>
  <c r="N383" i="1" s="1"/>
  <c r="H383" i="1"/>
  <c r="I383" i="1" s="1"/>
  <c r="X382" i="1"/>
  <c r="Y382" i="1" s="1"/>
  <c r="S382" i="1"/>
  <c r="T382" i="1" s="1"/>
  <c r="M382" i="1"/>
  <c r="N382" i="1" s="1"/>
  <c r="H382" i="1"/>
  <c r="I382" i="1" s="1"/>
  <c r="X381" i="1"/>
  <c r="Y381" i="1" s="1"/>
  <c r="S381" i="1"/>
  <c r="T381" i="1" s="1"/>
  <c r="M381" i="1"/>
  <c r="N381" i="1" s="1"/>
  <c r="H381" i="1"/>
  <c r="I381" i="1" s="1"/>
  <c r="X380" i="1"/>
  <c r="Y380" i="1" s="1"/>
  <c r="S380" i="1"/>
  <c r="T380" i="1" s="1"/>
  <c r="M380" i="1"/>
  <c r="N380" i="1" s="1"/>
  <c r="H380" i="1"/>
  <c r="I380" i="1" s="1"/>
  <c r="X379" i="1"/>
  <c r="Y379" i="1" s="1"/>
  <c r="S379" i="1"/>
  <c r="T379" i="1" s="1"/>
  <c r="M379" i="1"/>
  <c r="N379" i="1" s="1"/>
  <c r="H379" i="1"/>
  <c r="I379" i="1" s="1"/>
  <c r="X378" i="1"/>
  <c r="Y378" i="1" s="1"/>
  <c r="S378" i="1"/>
  <c r="T378" i="1" s="1"/>
  <c r="M378" i="1"/>
  <c r="N378" i="1" s="1"/>
  <c r="H378" i="1"/>
  <c r="I378" i="1" s="1"/>
  <c r="X377" i="1"/>
  <c r="Y377" i="1" s="1"/>
  <c r="S377" i="1"/>
  <c r="T377" i="1" s="1"/>
  <c r="M377" i="1"/>
  <c r="N377" i="1" s="1"/>
  <c r="H377" i="1"/>
  <c r="I377" i="1" s="1"/>
  <c r="X376" i="1"/>
  <c r="Y376" i="1" s="1"/>
  <c r="S376" i="1"/>
  <c r="T376" i="1" s="1"/>
  <c r="M376" i="1"/>
  <c r="N376" i="1" s="1"/>
  <c r="H376" i="1"/>
  <c r="I376" i="1" s="1"/>
  <c r="X375" i="1"/>
  <c r="Y375" i="1" s="1"/>
  <c r="S375" i="1"/>
  <c r="T375" i="1" s="1"/>
  <c r="M375" i="1"/>
  <c r="N375" i="1" s="1"/>
  <c r="H375" i="1"/>
  <c r="I375" i="1" s="1"/>
  <c r="X373" i="1"/>
  <c r="Y373" i="1" s="1"/>
  <c r="S373" i="1"/>
  <c r="T373" i="1" s="1"/>
  <c r="M373" i="1"/>
  <c r="N373" i="1" s="1"/>
  <c r="H373" i="1"/>
  <c r="I373" i="1" s="1"/>
  <c r="X371" i="1"/>
  <c r="Y371" i="1" s="1"/>
  <c r="S371" i="1"/>
  <c r="T371" i="1" s="1"/>
  <c r="M371" i="1"/>
  <c r="N371" i="1" s="1"/>
  <c r="H371" i="1"/>
  <c r="I371" i="1" s="1"/>
  <c r="X370" i="1"/>
  <c r="Y370" i="1" s="1"/>
  <c r="S370" i="1"/>
  <c r="T370" i="1" s="1"/>
  <c r="M370" i="1"/>
  <c r="N370" i="1" s="1"/>
  <c r="H370" i="1"/>
  <c r="I370" i="1" s="1"/>
  <c r="X368" i="1"/>
  <c r="Y368" i="1" s="1"/>
  <c r="S368" i="1"/>
  <c r="T368" i="1" s="1"/>
  <c r="M368" i="1"/>
  <c r="N368" i="1" s="1"/>
  <c r="H368" i="1"/>
  <c r="I368" i="1" s="1"/>
  <c r="X366" i="1"/>
  <c r="Y366" i="1" s="1"/>
  <c r="S366" i="1"/>
  <c r="T366" i="1" s="1"/>
  <c r="M366" i="1"/>
  <c r="N366" i="1" s="1"/>
  <c r="H366" i="1"/>
  <c r="I366" i="1" s="1"/>
  <c r="X364" i="1"/>
  <c r="Y364" i="1" s="1"/>
  <c r="S364" i="1"/>
  <c r="T364" i="1" s="1"/>
  <c r="M364" i="1"/>
  <c r="N364" i="1" s="1"/>
  <c r="H364" i="1"/>
  <c r="I364" i="1" s="1"/>
  <c r="X363" i="1"/>
  <c r="Y363" i="1" s="1"/>
  <c r="S363" i="1"/>
  <c r="T363" i="1" s="1"/>
  <c r="M363" i="1"/>
  <c r="N363" i="1" s="1"/>
  <c r="H363" i="1"/>
  <c r="I363" i="1" s="1"/>
  <c r="X362" i="1"/>
  <c r="Y362" i="1" s="1"/>
  <c r="S362" i="1"/>
  <c r="T362" i="1" s="1"/>
  <c r="M362" i="1"/>
  <c r="N362" i="1" s="1"/>
  <c r="H362" i="1"/>
  <c r="I362" i="1" s="1"/>
  <c r="X361" i="1"/>
  <c r="Y361" i="1" s="1"/>
  <c r="S361" i="1"/>
  <c r="T361" i="1" s="1"/>
  <c r="M361" i="1"/>
  <c r="N361" i="1" s="1"/>
  <c r="H361" i="1"/>
  <c r="I361" i="1" s="1"/>
  <c r="X360" i="1"/>
  <c r="Y360" i="1" s="1"/>
  <c r="S360" i="1"/>
  <c r="T360" i="1" s="1"/>
  <c r="M360" i="1"/>
  <c r="N360" i="1" s="1"/>
  <c r="H360" i="1"/>
  <c r="I360" i="1" s="1"/>
  <c r="X359" i="1"/>
  <c r="Y359" i="1" s="1"/>
  <c r="S359" i="1"/>
  <c r="T359" i="1" s="1"/>
  <c r="M359" i="1"/>
  <c r="N359" i="1" s="1"/>
  <c r="H359" i="1"/>
  <c r="I359" i="1" s="1"/>
  <c r="X358" i="1"/>
  <c r="Y358" i="1" s="1"/>
  <c r="S358" i="1"/>
  <c r="T358" i="1" s="1"/>
  <c r="M358" i="1"/>
  <c r="N358" i="1" s="1"/>
  <c r="H358" i="1"/>
  <c r="I358" i="1" s="1"/>
  <c r="X357" i="1"/>
  <c r="Y357" i="1" s="1"/>
  <c r="S357" i="1"/>
  <c r="T357" i="1" s="1"/>
  <c r="M357" i="1"/>
  <c r="N357" i="1" s="1"/>
  <c r="H357" i="1"/>
  <c r="I357" i="1" s="1"/>
  <c r="X356" i="1"/>
  <c r="Y356" i="1" s="1"/>
  <c r="S356" i="1"/>
  <c r="T356" i="1" s="1"/>
  <c r="M356" i="1"/>
  <c r="N356" i="1" s="1"/>
  <c r="H356" i="1"/>
  <c r="I356" i="1" s="1"/>
  <c r="X355" i="1"/>
  <c r="Y355" i="1" s="1"/>
  <c r="S355" i="1"/>
  <c r="T355" i="1" s="1"/>
  <c r="M355" i="1"/>
  <c r="N355" i="1" s="1"/>
  <c r="H355" i="1"/>
  <c r="I355" i="1" s="1"/>
  <c r="BA353" i="1"/>
  <c r="AZ353" i="1"/>
  <c r="AY353" i="1"/>
  <c r="AX353" i="1"/>
  <c r="AX354" i="1" s="1"/>
  <c r="AW353" i="1"/>
  <c r="AV353" i="1"/>
  <c r="AV354" i="1" s="1"/>
  <c r="AU353" i="1"/>
  <c r="AT353" i="1"/>
  <c r="AT354" i="1" s="1"/>
  <c r="AS353" i="1"/>
  <c r="AR353" i="1"/>
  <c r="AR354" i="1" s="1"/>
  <c r="AQ353" i="1"/>
  <c r="AP353" i="1"/>
  <c r="AP354" i="1" s="1"/>
  <c r="AN353" i="1"/>
  <c r="AM353" i="1"/>
  <c r="AM354" i="1" s="1"/>
  <c r="AL353" i="1"/>
  <c r="AK353" i="1"/>
  <c r="AK354" i="1" s="1"/>
  <c r="AJ353" i="1"/>
  <c r="AI353" i="1"/>
  <c r="AI354" i="1" s="1"/>
  <c r="AH353" i="1"/>
  <c r="AG353" i="1"/>
  <c r="AG354" i="1" s="1"/>
  <c r="AF353" i="1"/>
  <c r="AE353" i="1"/>
  <c r="AE354" i="1" s="1"/>
  <c r="AD353" i="1"/>
  <c r="AC353" i="1"/>
  <c r="AC354" i="1" s="1"/>
  <c r="AA353" i="1"/>
  <c r="W353" i="1"/>
  <c r="V353" i="1"/>
  <c r="R353" i="1"/>
  <c r="R354" i="1" s="1"/>
  <c r="Q353" i="1"/>
  <c r="L353" i="1"/>
  <c r="L354" i="1" s="1"/>
  <c r="K353" i="1"/>
  <c r="G353" i="1"/>
  <c r="G354" i="1" s="1"/>
  <c r="F353" i="1"/>
  <c r="X352" i="1"/>
  <c r="Y352" i="1" s="1"/>
  <c r="S352" i="1"/>
  <c r="T352" i="1" s="1"/>
  <c r="M352" i="1"/>
  <c r="N352" i="1" s="1"/>
  <c r="H352" i="1"/>
  <c r="I352" i="1" s="1"/>
  <c r="X351" i="1"/>
  <c r="Y351" i="1" s="1"/>
  <c r="S351" i="1"/>
  <c r="T351" i="1" s="1"/>
  <c r="M351" i="1"/>
  <c r="N351" i="1" s="1"/>
  <c r="H351" i="1"/>
  <c r="I351" i="1" s="1"/>
  <c r="X350" i="1"/>
  <c r="Y350" i="1" s="1"/>
  <c r="S350" i="1"/>
  <c r="T350" i="1" s="1"/>
  <c r="M350" i="1"/>
  <c r="N350" i="1" s="1"/>
  <c r="H350" i="1"/>
  <c r="I350" i="1" s="1"/>
  <c r="X349" i="1"/>
  <c r="Y349" i="1" s="1"/>
  <c r="S349" i="1"/>
  <c r="T349" i="1" s="1"/>
  <c r="M349" i="1"/>
  <c r="N349" i="1" s="1"/>
  <c r="H349" i="1"/>
  <c r="I349" i="1" s="1"/>
  <c r="X348" i="1"/>
  <c r="Y348" i="1" s="1"/>
  <c r="S348" i="1"/>
  <c r="T348" i="1" s="1"/>
  <c r="M348" i="1"/>
  <c r="N348" i="1" s="1"/>
  <c r="H348" i="1"/>
  <c r="I348" i="1" s="1"/>
  <c r="X347" i="1"/>
  <c r="Y347" i="1" s="1"/>
  <c r="S347" i="1"/>
  <c r="T347" i="1" s="1"/>
  <c r="M347" i="1"/>
  <c r="N347" i="1" s="1"/>
  <c r="H347" i="1"/>
  <c r="I347" i="1" s="1"/>
  <c r="X346" i="1"/>
  <c r="Y346" i="1" s="1"/>
  <c r="S346" i="1"/>
  <c r="T346" i="1" s="1"/>
  <c r="M346" i="1"/>
  <c r="N346" i="1" s="1"/>
  <c r="H346" i="1"/>
  <c r="I346" i="1" s="1"/>
  <c r="X345" i="1"/>
  <c r="Y345" i="1" s="1"/>
  <c r="S345" i="1"/>
  <c r="T345" i="1" s="1"/>
  <c r="M345" i="1"/>
  <c r="N345" i="1" s="1"/>
  <c r="H345" i="1"/>
  <c r="I345" i="1" s="1"/>
  <c r="X344" i="1"/>
  <c r="Y344" i="1" s="1"/>
  <c r="S344" i="1"/>
  <c r="T344" i="1" s="1"/>
  <c r="M344" i="1"/>
  <c r="N344" i="1" s="1"/>
  <c r="H344" i="1"/>
  <c r="I344" i="1" s="1"/>
  <c r="X343" i="1"/>
  <c r="Y343" i="1" s="1"/>
  <c r="S343" i="1"/>
  <c r="T343" i="1" s="1"/>
  <c r="M343" i="1"/>
  <c r="N343" i="1" s="1"/>
  <c r="H343" i="1"/>
  <c r="I343" i="1" s="1"/>
  <c r="X342" i="1"/>
  <c r="Y342" i="1" s="1"/>
  <c r="S342" i="1"/>
  <c r="T342" i="1" s="1"/>
  <c r="M342" i="1"/>
  <c r="N342" i="1" s="1"/>
  <c r="H342" i="1"/>
  <c r="I342" i="1" s="1"/>
  <c r="X341" i="1"/>
  <c r="Y341" i="1" s="1"/>
  <c r="S341" i="1"/>
  <c r="T341" i="1" s="1"/>
  <c r="M341" i="1"/>
  <c r="N341" i="1" s="1"/>
  <c r="H341" i="1"/>
  <c r="I341" i="1" s="1"/>
  <c r="X340" i="1"/>
  <c r="Y340" i="1" s="1"/>
  <c r="S340" i="1"/>
  <c r="T340" i="1" s="1"/>
  <c r="M340" i="1"/>
  <c r="N340" i="1" s="1"/>
  <c r="H340" i="1"/>
  <c r="I340" i="1" s="1"/>
  <c r="X339" i="1"/>
  <c r="Y339" i="1" s="1"/>
  <c r="S339" i="1"/>
  <c r="T339" i="1" s="1"/>
  <c r="M339" i="1"/>
  <c r="N339" i="1" s="1"/>
  <c r="H339" i="1"/>
  <c r="I339" i="1" s="1"/>
  <c r="X338" i="1"/>
  <c r="Y338" i="1" s="1"/>
  <c r="S338" i="1"/>
  <c r="T338" i="1" s="1"/>
  <c r="M338" i="1"/>
  <c r="N338" i="1" s="1"/>
  <c r="H338" i="1"/>
  <c r="I338" i="1" s="1"/>
  <c r="X337" i="1"/>
  <c r="Y337" i="1" s="1"/>
  <c r="S337" i="1"/>
  <c r="T337" i="1" s="1"/>
  <c r="M337" i="1"/>
  <c r="N337" i="1" s="1"/>
  <c r="H337" i="1"/>
  <c r="I337" i="1" s="1"/>
  <c r="X336" i="1"/>
  <c r="Y336" i="1" s="1"/>
  <c r="S336" i="1"/>
  <c r="T336" i="1" s="1"/>
  <c r="M336" i="1"/>
  <c r="N336" i="1" s="1"/>
  <c r="H336" i="1"/>
  <c r="I336" i="1" s="1"/>
  <c r="X335" i="1"/>
  <c r="Y335" i="1" s="1"/>
  <c r="S335" i="1"/>
  <c r="T335" i="1" s="1"/>
  <c r="M335" i="1"/>
  <c r="N335" i="1" s="1"/>
  <c r="H335" i="1"/>
  <c r="I335" i="1" s="1"/>
  <c r="X334" i="1"/>
  <c r="Y334" i="1" s="1"/>
  <c r="S334" i="1"/>
  <c r="T334" i="1" s="1"/>
  <c r="M334" i="1"/>
  <c r="N334" i="1" s="1"/>
  <c r="H334" i="1"/>
  <c r="I334" i="1" s="1"/>
  <c r="X333" i="1"/>
  <c r="Y333" i="1" s="1"/>
  <c r="S333" i="1"/>
  <c r="T333" i="1" s="1"/>
  <c r="M333" i="1"/>
  <c r="N333" i="1" s="1"/>
  <c r="H333" i="1"/>
  <c r="I333" i="1" s="1"/>
  <c r="X332" i="1"/>
  <c r="Y332" i="1" s="1"/>
  <c r="S332" i="1"/>
  <c r="T332" i="1" s="1"/>
  <c r="M332" i="1"/>
  <c r="N332" i="1" s="1"/>
  <c r="H332" i="1"/>
  <c r="I332" i="1" s="1"/>
  <c r="X331" i="1"/>
  <c r="Y331" i="1" s="1"/>
  <c r="S331" i="1"/>
  <c r="T331" i="1" s="1"/>
  <c r="M331" i="1"/>
  <c r="N331" i="1" s="1"/>
  <c r="H331" i="1"/>
  <c r="I331" i="1" s="1"/>
  <c r="X330" i="1"/>
  <c r="Y330" i="1" s="1"/>
  <c r="S330" i="1"/>
  <c r="T330" i="1" s="1"/>
  <c r="M330" i="1"/>
  <c r="N330" i="1" s="1"/>
  <c r="H330" i="1"/>
  <c r="I330" i="1" s="1"/>
  <c r="X329" i="1"/>
  <c r="Y329" i="1" s="1"/>
  <c r="S329" i="1"/>
  <c r="T329" i="1" s="1"/>
  <c r="M329" i="1"/>
  <c r="N329" i="1" s="1"/>
  <c r="H329" i="1"/>
  <c r="I329" i="1" s="1"/>
  <c r="X328" i="1"/>
  <c r="Y328" i="1" s="1"/>
  <c r="S328" i="1"/>
  <c r="T328" i="1" s="1"/>
  <c r="M328" i="1"/>
  <c r="N328" i="1" s="1"/>
  <c r="H328" i="1"/>
  <c r="I328" i="1" s="1"/>
  <c r="X327" i="1"/>
  <c r="Y327" i="1" s="1"/>
  <c r="S327" i="1"/>
  <c r="T327" i="1" s="1"/>
  <c r="M327" i="1"/>
  <c r="N327" i="1" s="1"/>
  <c r="H327" i="1"/>
  <c r="I327" i="1" s="1"/>
  <c r="X326" i="1"/>
  <c r="Y326" i="1" s="1"/>
  <c r="S326" i="1"/>
  <c r="T326" i="1" s="1"/>
  <c r="M326" i="1"/>
  <c r="N326" i="1" s="1"/>
  <c r="H326" i="1"/>
  <c r="I326" i="1" s="1"/>
  <c r="X325" i="1"/>
  <c r="Y325" i="1" s="1"/>
  <c r="S325" i="1"/>
  <c r="T325" i="1" s="1"/>
  <c r="M325" i="1"/>
  <c r="N325" i="1" s="1"/>
  <c r="H325" i="1"/>
  <c r="I325" i="1" s="1"/>
  <c r="X324" i="1"/>
  <c r="Y324" i="1" s="1"/>
  <c r="S324" i="1"/>
  <c r="T324" i="1" s="1"/>
  <c r="M324" i="1"/>
  <c r="N324" i="1" s="1"/>
  <c r="H324" i="1"/>
  <c r="I324" i="1" s="1"/>
  <c r="X323" i="1"/>
  <c r="Y323" i="1" s="1"/>
  <c r="S323" i="1"/>
  <c r="T323" i="1" s="1"/>
  <c r="M323" i="1"/>
  <c r="N323" i="1" s="1"/>
  <c r="H323" i="1"/>
  <c r="I323" i="1" s="1"/>
  <c r="X322" i="1"/>
  <c r="Y322" i="1" s="1"/>
  <c r="S322" i="1"/>
  <c r="T322" i="1" s="1"/>
  <c r="M322" i="1"/>
  <c r="N322" i="1" s="1"/>
  <c r="H322" i="1"/>
  <c r="I322" i="1" s="1"/>
  <c r="X321" i="1"/>
  <c r="Y321" i="1" s="1"/>
  <c r="S321" i="1"/>
  <c r="T321" i="1" s="1"/>
  <c r="M321" i="1"/>
  <c r="N321" i="1" s="1"/>
  <c r="H321" i="1"/>
  <c r="I321" i="1" s="1"/>
  <c r="X320" i="1"/>
  <c r="Y320" i="1" s="1"/>
  <c r="S320" i="1"/>
  <c r="T320" i="1" s="1"/>
  <c r="M320" i="1"/>
  <c r="N320" i="1" s="1"/>
  <c r="H320" i="1"/>
  <c r="I320" i="1" s="1"/>
  <c r="X319" i="1"/>
  <c r="Y319" i="1" s="1"/>
  <c r="S319" i="1"/>
  <c r="T319" i="1" s="1"/>
  <c r="M319" i="1"/>
  <c r="N319" i="1" s="1"/>
  <c r="H319" i="1"/>
  <c r="I319" i="1" s="1"/>
  <c r="X318" i="1"/>
  <c r="Y318" i="1" s="1"/>
  <c r="S318" i="1"/>
  <c r="T318" i="1" s="1"/>
  <c r="M318" i="1"/>
  <c r="N318" i="1" s="1"/>
  <c r="H318" i="1"/>
  <c r="I318" i="1" s="1"/>
  <c r="X317" i="1"/>
  <c r="Y317" i="1" s="1"/>
  <c r="S317" i="1"/>
  <c r="T317" i="1" s="1"/>
  <c r="M317" i="1"/>
  <c r="N317" i="1" s="1"/>
  <c r="H317" i="1"/>
  <c r="I317" i="1" s="1"/>
  <c r="X316" i="1"/>
  <c r="Y316" i="1" s="1"/>
  <c r="S316" i="1"/>
  <c r="T316" i="1" s="1"/>
  <c r="M316" i="1"/>
  <c r="N316" i="1" s="1"/>
  <c r="H316" i="1"/>
  <c r="I316" i="1" s="1"/>
  <c r="X315" i="1"/>
  <c r="Y315" i="1" s="1"/>
  <c r="S315" i="1"/>
  <c r="T315" i="1" s="1"/>
  <c r="M315" i="1"/>
  <c r="N315" i="1" s="1"/>
  <c r="H315" i="1"/>
  <c r="I315" i="1" s="1"/>
  <c r="X314" i="1"/>
  <c r="Y314" i="1" s="1"/>
  <c r="S314" i="1"/>
  <c r="T314" i="1" s="1"/>
  <c r="M314" i="1"/>
  <c r="N314" i="1" s="1"/>
  <c r="H314" i="1"/>
  <c r="I314" i="1" s="1"/>
  <c r="X313" i="1"/>
  <c r="Y313" i="1" s="1"/>
  <c r="S313" i="1"/>
  <c r="T313" i="1" s="1"/>
  <c r="M313" i="1"/>
  <c r="N313" i="1" s="1"/>
  <c r="H313" i="1"/>
  <c r="I313" i="1" s="1"/>
  <c r="X312" i="1"/>
  <c r="Y312" i="1" s="1"/>
  <c r="S312" i="1"/>
  <c r="T312" i="1" s="1"/>
  <c r="M312" i="1"/>
  <c r="N312" i="1" s="1"/>
  <c r="H312" i="1"/>
  <c r="I312" i="1" s="1"/>
  <c r="X311" i="1"/>
  <c r="Y311" i="1" s="1"/>
  <c r="S311" i="1"/>
  <c r="T311" i="1" s="1"/>
  <c r="M311" i="1"/>
  <c r="N311" i="1" s="1"/>
  <c r="H311" i="1"/>
  <c r="I311" i="1" s="1"/>
  <c r="X310" i="1"/>
  <c r="Y310" i="1" s="1"/>
  <c r="S310" i="1"/>
  <c r="T310" i="1" s="1"/>
  <c r="M310" i="1"/>
  <c r="N310" i="1" s="1"/>
  <c r="H310" i="1"/>
  <c r="I310" i="1" s="1"/>
  <c r="X309" i="1"/>
  <c r="Y309" i="1" s="1"/>
  <c r="S309" i="1"/>
  <c r="T309" i="1" s="1"/>
  <c r="M309" i="1"/>
  <c r="N309" i="1" s="1"/>
  <c r="H309" i="1"/>
  <c r="I309" i="1" s="1"/>
  <c r="X308" i="1"/>
  <c r="Y308" i="1" s="1"/>
  <c r="S308" i="1"/>
  <c r="T308" i="1" s="1"/>
  <c r="M308" i="1"/>
  <c r="N308" i="1" s="1"/>
  <c r="H308" i="1"/>
  <c r="I308" i="1" s="1"/>
  <c r="X307" i="1"/>
  <c r="Y307" i="1" s="1"/>
  <c r="S307" i="1"/>
  <c r="T307" i="1" s="1"/>
  <c r="M307" i="1"/>
  <c r="N307" i="1" s="1"/>
  <c r="H307" i="1"/>
  <c r="I307" i="1" s="1"/>
  <c r="X306" i="1"/>
  <c r="Y306" i="1" s="1"/>
  <c r="S306" i="1"/>
  <c r="T306" i="1" s="1"/>
  <c r="M306" i="1"/>
  <c r="N306" i="1" s="1"/>
  <c r="H306" i="1"/>
  <c r="I306" i="1" s="1"/>
  <c r="X305" i="1"/>
  <c r="Y305" i="1" s="1"/>
  <c r="S305" i="1"/>
  <c r="T305" i="1" s="1"/>
  <c r="M305" i="1"/>
  <c r="N305" i="1" s="1"/>
  <c r="H305" i="1"/>
  <c r="I305" i="1" s="1"/>
  <c r="X304" i="1"/>
  <c r="Y304" i="1" s="1"/>
  <c r="S304" i="1"/>
  <c r="T304" i="1" s="1"/>
  <c r="M304" i="1"/>
  <c r="N304" i="1" s="1"/>
  <c r="H304" i="1"/>
  <c r="I304" i="1" s="1"/>
  <c r="X303" i="1"/>
  <c r="Y303" i="1" s="1"/>
  <c r="S303" i="1"/>
  <c r="T303" i="1" s="1"/>
  <c r="M303" i="1"/>
  <c r="N303" i="1" s="1"/>
  <c r="H303" i="1"/>
  <c r="I303" i="1" s="1"/>
  <c r="X302" i="1"/>
  <c r="Y302" i="1" s="1"/>
  <c r="S302" i="1"/>
  <c r="T302" i="1" s="1"/>
  <c r="M302" i="1"/>
  <c r="N302" i="1" s="1"/>
  <c r="H302" i="1"/>
  <c r="I302" i="1" s="1"/>
  <c r="X301" i="1"/>
  <c r="Y301" i="1" s="1"/>
  <c r="S301" i="1"/>
  <c r="T301" i="1" s="1"/>
  <c r="M301" i="1"/>
  <c r="N301" i="1" s="1"/>
  <c r="H301" i="1"/>
  <c r="I301" i="1" s="1"/>
  <c r="X300" i="1"/>
  <c r="Y300" i="1" s="1"/>
  <c r="S300" i="1"/>
  <c r="T300" i="1" s="1"/>
  <c r="M300" i="1"/>
  <c r="N300" i="1" s="1"/>
  <c r="H300" i="1"/>
  <c r="I300" i="1" s="1"/>
  <c r="X299" i="1"/>
  <c r="Y299" i="1" s="1"/>
  <c r="S299" i="1"/>
  <c r="T299" i="1" s="1"/>
  <c r="M299" i="1"/>
  <c r="N299" i="1" s="1"/>
  <c r="H299" i="1"/>
  <c r="I299" i="1" s="1"/>
  <c r="X298" i="1"/>
  <c r="Y298" i="1" s="1"/>
  <c r="S298" i="1"/>
  <c r="T298" i="1" s="1"/>
  <c r="M298" i="1"/>
  <c r="N298" i="1" s="1"/>
  <c r="H298" i="1"/>
  <c r="I298" i="1" s="1"/>
  <c r="X297" i="1"/>
  <c r="Y297" i="1" s="1"/>
  <c r="S297" i="1"/>
  <c r="T297" i="1" s="1"/>
  <c r="M297" i="1"/>
  <c r="N297" i="1" s="1"/>
  <c r="H297" i="1"/>
  <c r="I297" i="1" s="1"/>
  <c r="X296" i="1"/>
  <c r="Y296" i="1" s="1"/>
  <c r="S296" i="1"/>
  <c r="T296" i="1" s="1"/>
  <c r="M296" i="1"/>
  <c r="N296" i="1" s="1"/>
  <c r="H296" i="1"/>
  <c r="I296" i="1" s="1"/>
  <c r="X295" i="1"/>
  <c r="Y295" i="1" s="1"/>
  <c r="S295" i="1"/>
  <c r="T295" i="1" s="1"/>
  <c r="M295" i="1"/>
  <c r="N295" i="1" s="1"/>
  <c r="H295" i="1"/>
  <c r="I295" i="1" s="1"/>
  <c r="X294" i="1"/>
  <c r="Y294" i="1" s="1"/>
  <c r="S294" i="1"/>
  <c r="T294" i="1" s="1"/>
  <c r="M294" i="1"/>
  <c r="N294" i="1" s="1"/>
  <c r="H294" i="1"/>
  <c r="I294" i="1" s="1"/>
  <c r="X293" i="1"/>
  <c r="Y293" i="1" s="1"/>
  <c r="S293" i="1"/>
  <c r="T293" i="1" s="1"/>
  <c r="M293" i="1"/>
  <c r="N293" i="1" s="1"/>
  <c r="H293" i="1"/>
  <c r="I293" i="1" s="1"/>
  <c r="X292" i="1"/>
  <c r="Y292" i="1" s="1"/>
  <c r="S292" i="1"/>
  <c r="T292" i="1" s="1"/>
  <c r="M292" i="1"/>
  <c r="N292" i="1" s="1"/>
  <c r="H292" i="1"/>
  <c r="I292" i="1" s="1"/>
  <c r="X291" i="1"/>
  <c r="Y291" i="1" s="1"/>
  <c r="S291" i="1"/>
  <c r="T291" i="1" s="1"/>
  <c r="M291" i="1"/>
  <c r="N291" i="1" s="1"/>
  <c r="H291" i="1"/>
  <c r="I291" i="1" s="1"/>
  <c r="X290" i="1"/>
  <c r="Y290" i="1" s="1"/>
  <c r="S290" i="1"/>
  <c r="T290" i="1" s="1"/>
  <c r="M290" i="1"/>
  <c r="N290" i="1" s="1"/>
  <c r="H290" i="1"/>
  <c r="I290" i="1" s="1"/>
  <c r="X289" i="1"/>
  <c r="Y289" i="1" s="1"/>
  <c r="S289" i="1"/>
  <c r="T289" i="1" s="1"/>
  <c r="M289" i="1"/>
  <c r="N289" i="1" s="1"/>
  <c r="H289" i="1"/>
  <c r="I289" i="1" s="1"/>
  <c r="X288" i="1"/>
  <c r="Y288" i="1" s="1"/>
  <c r="S288" i="1"/>
  <c r="T288" i="1" s="1"/>
  <c r="M288" i="1"/>
  <c r="N288" i="1" s="1"/>
  <c r="H288" i="1"/>
  <c r="I288" i="1" s="1"/>
  <c r="X287" i="1"/>
  <c r="Y287" i="1" s="1"/>
  <c r="S287" i="1"/>
  <c r="T287" i="1" s="1"/>
  <c r="M287" i="1"/>
  <c r="N287" i="1" s="1"/>
  <c r="H287" i="1"/>
  <c r="I287" i="1" s="1"/>
  <c r="X286" i="1"/>
  <c r="Y286" i="1" s="1"/>
  <c r="S286" i="1"/>
  <c r="T286" i="1" s="1"/>
  <c r="M286" i="1"/>
  <c r="N286" i="1" s="1"/>
  <c r="H286" i="1"/>
  <c r="I286" i="1" s="1"/>
  <c r="X285" i="1"/>
  <c r="Y285" i="1" s="1"/>
  <c r="S285" i="1"/>
  <c r="T285" i="1" s="1"/>
  <c r="M285" i="1"/>
  <c r="N285" i="1" s="1"/>
  <c r="H285" i="1"/>
  <c r="I285" i="1" s="1"/>
  <c r="X284" i="1"/>
  <c r="Y284" i="1" s="1"/>
  <c r="S284" i="1"/>
  <c r="T284" i="1" s="1"/>
  <c r="M284" i="1"/>
  <c r="N284" i="1" s="1"/>
  <c r="H284" i="1"/>
  <c r="I284" i="1" s="1"/>
  <c r="X283" i="1"/>
  <c r="Y283" i="1" s="1"/>
  <c r="S283" i="1"/>
  <c r="T283" i="1" s="1"/>
  <c r="M283" i="1"/>
  <c r="N283" i="1" s="1"/>
  <c r="H283" i="1"/>
  <c r="I283" i="1" s="1"/>
  <c r="X282" i="1"/>
  <c r="Y282" i="1" s="1"/>
  <c r="S282" i="1"/>
  <c r="T282" i="1" s="1"/>
  <c r="M282" i="1"/>
  <c r="N282" i="1" s="1"/>
  <c r="H282" i="1"/>
  <c r="I282" i="1" s="1"/>
  <c r="X281" i="1"/>
  <c r="Y281" i="1" s="1"/>
  <c r="S281" i="1"/>
  <c r="T281" i="1" s="1"/>
  <c r="M281" i="1"/>
  <c r="N281" i="1" s="1"/>
  <c r="H281" i="1"/>
  <c r="I281" i="1" s="1"/>
  <c r="X280" i="1"/>
  <c r="Y280" i="1" s="1"/>
  <c r="S280" i="1"/>
  <c r="T280" i="1" s="1"/>
  <c r="M280" i="1"/>
  <c r="N280" i="1" s="1"/>
  <c r="H280" i="1"/>
  <c r="I280" i="1" s="1"/>
  <c r="X279" i="1"/>
  <c r="Y279" i="1" s="1"/>
  <c r="S279" i="1"/>
  <c r="T279" i="1" s="1"/>
  <c r="M279" i="1"/>
  <c r="N279" i="1" s="1"/>
  <c r="H279" i="1"/>
  <c r="I279" i="1" s="1"/>
  <c r="X278" i="1"/>
  <c r="Y278" i="1" s="1"/>
  <c r="S278" i="1"/>
  <c r="T278" i="1" s="1"/>
  <c r="M278" i="1"/>
  <c r="N278" i="1" s="1"/>
  <c r="H278" i="1"/>
  <c r="I278" i="1" s="1"/>
  <c r="X277" i="1"/>
  <c r="Y277" i="1" s="1"/>
  <c r="S277" i="1"/>
  <c r="T277" i="1" s="1"/>
  <c r="M277" i="1"/>
  <c r="N277" i="1" s="1"/>
  <c r="H277" i="1"/>
  <c r="I277" i="1" s="1"/>
  <c r="X276" i="1"/>
  <c r="Y276" i="1" s="1"/>
  <c r="S276" i="1"/>
  <c r="T276" i="1" s="1"/>
  <c r="M276" i="1"/>
  <c r="N276" i="1" s="1"/>
  <c r="H276" i="1"/>
  <c r="I276" i="1" s="1"/>
  <c r="X275" i="1"/>
  <c r="Y275" i="1" s="1"/>
  <c r="S275" i="1"/>
  <c r="T275" i="1" s="1"/>
  <c r="M275" i="1"/>
  <c r="N275" i="1" s="1"/>
  <c r="H275" i="1"/>
  <c r="I275" i="1" s="1"/>
  <c r="X274" i="1"/>
  <c r="Y274" i="1" s="1"/>
  <c r="S274" i="1"/>
  <c r="T274" i="1" s="1"/>
  <c r="M274" i="1"/>
  <c r="N274" i="1" s="1"/>
  <c r="H274" i="1"/>
  <c r="I274" i="1" s="1"/>
  <c r="X273" i="1"/>
  <c r="Y273" i="1" s="1"/>
  <c r="S273" i="1"/>
  <c r="T273" i="1" s="1"/>
  <c r="M273" i="1"/>
  <c r="N273" i="1" s="1"/>
  <c r="H273" i="1"/>
  <c r="I273" i="1" s="1"/>
  <c r="X272" i="1"/>
  <c r="Y272" i="1" s="1"/>
  <c r="S272" i="1"/>
  <c r="T272" i="1" s="1"/>
  <c r="M272" i="1"/>
  <c r="N272" i="1" s="1"/>
  <c r="H272" i="1"/>
  <c r="I272" i="1" s="1"/>
  <c r="X271" i="1"/>
  <c r="Y271" i="1" s="1"/>
  <c r="S271" i="1"/>
  <c r="T271" i="1" s="1"/>
  <c r="M271" i="1"/>
  <c r="N271" i="1" s="1"/>
  <c r="H271" i="1"/>
  <c r="I271" i="1" s="1"/>
  <c r="X270" i="1"/>
  <c r="Y270" i="1" s="1"/>
  <c r="S270" i="1"/>
  <c r="T270" i="1" s="1"/>
  <c r="M270" i="1"/>
  <c r="N270" i="1" s="1"/>
  <c r="H270" i="1"/>
  <c r="I270" i="1" s="1"/>
  <c r="X269" i="1"/>
  <c r="Y269" i="1" s="1"/>
  <c r="S269" i="1"/>
  <c r="T269" i="1" s="1"/>
  <c r="M269" i="1"/>
  <c r="N269" i="1" s="1"/>
  <c r="H269" i="1"/>
  <c r="I269" i="1" s="1"/>
  <c r="X268" i="1"/>
  <c r="Y268" i="1" s="1"/>
  <c r="S268" i="1"/>
  <c r="T268" i="1" s="1"/>
  <c r="M268" i="1"/>
  <c r="N268" i="1" s="1"/>
  <c r="H268" i="1"/>
  <c r="I268" i="1" s="1"/>
  <c r="X267" i="1"/>
  <c r="Y267" i="1" s="1"/>
  <c r="S267" i="1"/>
  <c r="T267" i="1" s="1"/>
  <c r="M267" i="1"/>
  <c r="N267" i="1" s="1"/>
  <c r="H267" i="1"/>
  <c r="I267" i="1" s="1"/>
  <c r="X266" i="1"/>
  <c r="Y266" i="1" s="1"/>
  <c r="S266" i="1"/>
  <c r="T266" i="1" s="1"/>
  <c r="M266" i="1"/>
  <c r="N266" i="1" s="1"/>
  <c r="H266" i="1"/>
  <c r="I266" i="1" s="1"/>
  <c r="X265" i="1"/>
  <c r="Y265" i="1" s="1"/>
  <c r="S265" i="1"/>
  <c r="T265" i="1" s="1"/>
  <c r="M265" i="1"/>
  <c r="N265" i="1" s="1"/>
  <c r="H265" i="1"/>
  <c r="I265" i="1" s="1"/>
  <c r="X263" i="1"/>
  <c r="Y263" i="1" s="1"/>
  <c r="S263" i="1"/>
  <c r="T263" i="1" s="1"/>
  <c r="M263" i="1"/>
  <c r="N263" i="1" s="1"/>
  <c r="H263" i="1"/>
  <c r="I263" i="1" s="1"/>
  <c r="X262" i="1"/>
  <c r="Y262" i="1" s="1"/>
  <c r="S262" i="1"/>
  <c r="T262" i="1" s="1"/>
  <c r="M262" i="1"/>
  <c r="N262" i="1" s="1"/>
  <c r="H262" i="1"/>
  <c r="I262" i="1" s="1"/>
  <c r="X261" i="1"/>
  <c r="Y261" i="1" s="1"/>
  <c r="S261" i="1"/>
  <c r="T261" i="1" s="1"/>
  <c r="M261" i="1"/>
  <c r="N261" i="1" s="1"/>
  <c r="H261" i="1"/>
  <c r="I261" i="1" s="1"/>
  <c r="X260" i="1"/>
  <c r="Y260" i="1" s="1"/>
  <c r="S260" i="1"/>
  <c r="T260" i="1" s="1"/>
  <c r="M260" i="1"/>
  <c r="N260" i="1" s="1"/>
  <c r="H260" i="1"/>
  <c r="I260" i="1" s="1"/>
  <c r="X259" i="1"/>
  <c r="Y259" i="1" s="1"/>
  <c r="S259" i="1"/>
  <c r="T259" i="1" s="1"/>
  <c r="M259" i="1"/>
  <c r="N259" i="1" s="1"/>
  <c r="H259" i="1"/>
  <c r="I259" i="1" s="1"/>
  <c r="X258" i="1"/>
  <c r="Y258" i="1" s="1"/>
  <c r="S258" i="1"/>
  <c r="T258" i="1" s="1"/>
  <c r="M258" i="1"/>
  <c r="N258" i="1" s="1"/>
  <c r="H258" i="1"/>
  <c r="I258" i="1" s="1"/>
  <c r="X257" i="1"/>
  <c r="Y257" i="1" s="1"/>
  <c r="S257" i="1"/>
  <c r="T257" i="1" s="1"/>
  <c r="M257" i="1"/>
  <c r="N257" i="1" s="1"/>
  <c r="H257" i="1"/>
  <c r="I257" i="1" s="1"/>
  <c r="X256" i="1"/>
  <c r="Y256" i="1" s="1"/>
  <c r="S256" i="1"/>
  <c r="T256" i="1" s="1"/>
  <c r="M256" i="1"/>
  <c r="N256" i="1" s="1"/>
  <c r="H256" i="1"/>
  <c r="I256" i="1" s="1"/>
  <c r="X255" i="1"/>
  <c r="Y255" i="1" s="1"/>
  <c r="S255" i="1"/>
  <c r="T255" i="1" s="1"/>
  <c r="M255" i="1"/>
  <c r="N255" i="1" s="1"/>
  <c r="H255" i="1"/>
  <c r="I255" i="1" s="1"/>
  <c r="X254" i="1"/>
  <c r="Y254" i="1" s="1"/>
  <c r="S254" i="1"/>
  <c r="T254" i="1" s="1"/>
  <c r="M254" i="1"/>
  <c r="N254" i="1" s="1"/>
  <c r="H254" i="1"/>
  <c r="I254" i="1" s="1"/>
  <c r="X253" i="1"/>
  <c r="Y253" i="1" s="1"/>
  <c r="S253" i="1"/>
  <c r="T253" i="1" s="1"/>
  <c r="M253" i="1"/>
  <c r="N253" i="1" s="1"/>
  <c r="H253" i="1"/>
  <c r="I253" i="1" s="1"/>
  <c r="X252" i="1"/>
  <c r="Y252" i="1" s="1"/>
  <c r="S252" i="1"/>
  <c r="T252" i="1" s="1"/>
  <c r="M252" i="1"/>
  <c r="N252" i="1" s="1"/>
  <c r="H252" i="1"/>
  <c r="I252" i="1" s="1"/>
  <c r="X250" i="1"/>
  <c r="Y250" i="1" s="1"/>
  <c r="S250" i="1"/>
  <c r="T250" i="1" s="1"/>
  <c r="M250" i="1"/>
  <c r="N250" i="1" s="1"/>
  <c r="H250" i="1"/>
  <c r="I250" i="1" s="1"/>
  <c r="X249" i="1"/>
  <c r="Y249" i="1" s="1"/>
  <c r="S249" i="1"/>
  <c r="T249" i="1" s="1"/>
  <c r="M249" i="1"/>
  <c r="N249" i="1" s="1"/>
  <c r="H249" i="1"/>
  <c r="I249" i="1" s="1"/>
  <c r="X248" i="1"/>
  <c r="Y248" i="1" s="1"/>
  <c r="S248" i="1"/>
  <c r="T248" i="1" s="1"/>
  <c r="M248" i="1"/>
  <c r="N248" i="1" s="1"/>
  <c r="H248" i="1"/>
  <c r="I248" i="1" s="1"/>
  <c r="X247" i="1"/>
  <c r="Y247" i="1" s="1"/>
  <c r="S247" i="1"/>
  <c r="T247" i="1" s="1"/>
  <c r="M247" i="1"/>
  <c r="N247" i="1" s="1"/>
  <c r="H247" i="1"/>
  <c r="I247" i="1" s="1"/>
  <c r="X246" i="1"/>
  <c r="Y246" i="1" s="1"/>
  <c r="S246" i="1"/>
  <c r="T246" i="1" s="1"/>
  <c r="M246" i="1"/>
  <c r="N246" i="1" s="1"/>
  <c r="H246" i="1"/>
  <c r="I246" i="1" s="1"/>
  <c r="X245" i="1"/>
  <c r="Y245" i="1" s="1"/>
  <c r="S245" i="1"/>
  <c r="T245" i="1" s="1"/>
  <c r="M245" i="1"/>
  <c r="N245" i="1" s="1"/>
  <c r="H245" i="1"/>
  <c r="I245" i="1" s="1"/>
  <c r="X244" i="1"/>
  <c r="Y244" i="1" s="1"/>
  <c r="S244" i="1"/>
  <c r="T244" i="1" s="1"/>
  <c r="M244" i="1"/>
  <c r="N244" i="1" s="1"/>
  <c r="H244" i="1"/>
  <c r="I244" i="1" s="1"/>
  <c r="X243" i="1"/>
  <c r="Y243" i="1" s="1"/>
  <c r="S243" i="1"/>
  <c r="T243" i="1" s="1"/>
  <c r="M243" i="1"/>
  <c r="N243" i="1" s="1"/>
  <c r="H243" i="1"/>
  <c r="I243" i="1" s="1"/>
  <c r="X242" i="1"/>
  <c r="Y242" i="1" s="1"/>
  <c r="S242" i="1"/>
  <c r="T242" i="1" s="1"/>
  <c r="M242" i="1"/>
  <c r="N242" i="1" s="1"/>
  <c r="H242" i="1"/>
  <c r="I242" i="1" s="1"/>
  <c r="X241" i="1"/>
  <c r="Y241" i="1" s="1"/>
  <c r="S241" i="1"/>
  <c r="T241" i="1" s="1"/>
  <c r="M241" i="1"/>
  <c r="N241" i="1" s="1"/>
  <c r="H241" i="1"/>
  <c r="I241" i="1" s="1"/>
  <c r="X240" i="1"/>
  <c r="Y240" i="1" s="1"/>
  <c r="S240" i="1"/>
  <c r="T240" i="1" s="1"/>
  <c r="M240" i="1"/>
  <c r="N240" i="1" s="1"/>
  <c r="H240" i="1"/>
  <c r="I240" i="1" s="1"/>
  <c r="X239" i="1"/>
  <c r="Y239" i="1" s="1"/>
  <c r="S239" i="1"/>
  <c r="T239" i="1" s="1"/>
  <c r="M239" i="1"/>
  <c r="N239" i="1" s="1"/>
  <c r="H239" i="1"/>
  <c r="I239" i="1" s="1"/>
  <c r="X238" i="1"/>
  <c r="Y238" i="1" s="1"/>
  <c r="S238" i="1"/>
  <c r="T238" i="1" s="1"/>
  <c r="M238" i="1"/>
  <c r="N238" i="1" s="1"/>
  <c r="H238" i="1"/>
  <c r="I238" i="1" s="1"/>
  <c r="X237" i="1"/>
  <c r="Y237" i="1" s="1"/>
  <c r="S237" i="1"/>
  <c r="T237" i="1" s="1"/>
  <c r="M237" i="1"/>
  <c r="N237" i="1" s="1"/>
  <c r="H237" i="1"/>
  <c r="I237" i="1" s="1"/>
  <c r="X236" i="1"/>
  <c r="Y236" i="1" s="1"/>
  <c r="S236" i="1"/>
  <c r="T236" i="1" s="1"/>
  <c r="M236" i="1"/>
  <c r="N236" i="1" s="1"/>
  <c r="H236" i="1"/>
  <c r="I236" i="1" s="1"/>
  <c r="X235" i="1"/>
  <c r="Y235" i="1" s="1"/>
  <c r="S235" i="1"/>
  <c r="T235" i="1" s="1"/>
  <c r="M235" i="1"/>
  <c r="N235" i="1" s="1"/>
  <c r="H235" i="1"/>
  <c r="I235" i="1" s="1"/>
  <c r="X234" i="1"/>
  <c r="Y234" i="1" s="1"/>
  <c r="S234" i="1"/>
  <c r="T234" i="1" s="1"/>
  <c r="M234" i="1"/>
  <c r="N234" i="1" s="1"/>
  <c r="H234" i="1"/>
  <c r="I234" i="1" s="1"/>
  <c r="X233" i="1"/>
  <c r="Y233" i="1" s="1"/>
  <c r="S233" i="1"/>
  <c r="T233" i="1" s="1"/>
  <c r="M233" i="1"/>
  <c r="N233" i="1" s="1"/>
  <c r="H233" i="1"/>
  <c r="I233" i="1" s="1"/>
  <c r="X231" i="1"/>
  <c r="Y231" i="1" s="1"/>
  <c r="S231" i="1"/>
  <c r="T231" i="1" s="1"/>
  <c r="M231" i="1"/>
  <c r="N231" i="1" s="1"/>
  <c r="H231" i="1"/>
  <c r="I231" i="1" s="1"/>
  <c r="X229" i="1"/>
  <c r="Y229" i="1" s="1"/>
  <c r="S229" i="1"/>
  <c r="T229" i="1" s="1"/>
  <c r="M229" i="1"/>
  <c r="N229" i="1" s="1"/>
  <c r="H229" i="1"/>
  <c r="I229" i="1" s="1"/>
  <c r="X228" i="1"/>
  <c r="Y228" i="1" s="1"/>
  <c r="S228" i="1"/>
  <c r="T228" i="1" s="1"/>
  <c r="M228" i="1"/>
  <c r="N228" i="1" s="1"/>
  <c r="H228" i="1"/>
  <c r="I228" i="1" s="1"/>
  <c r="X227" i="1"/>
  <c r="Y227" i="1" s="1"/>
  <c r="S227" i="1"/>
  <c r="T227" i="1" s="1"/>
  <c r="M227" i="1"/>
  <c r="N227" i="1" s="1"/>
  <c r="H227" i="1"/>
  <c r="I227" i="1" s="1"/>
  <c r="X226" i="1"/>
  <c r="Y226" i="1" s="1"/>
  <c r="S226" i="1"/>
  <c r="T226" i="1" s="1"/>
  <c r="M226" i="1"/>
  <c r="N226" i="1" s="1"/>
  <c r="H226" i="1"/>
  <c r="I226" i="1" s="1"/>
  <c r="X225" i="1"/>
  <c r="Y225" i="1" s="1"/>
  <c r="S225" i="1"/>
  <c r="T225" i="1" s="1"/>
  <c r="M225" i="1"/>
  <c r="N225" i="1" s="1"/>
  <c r="H225" i="1"/>
  <c r="I225" i="1" s="1"/>
  <c r="X224" i="1"/>
  <c r="Y224" i="1" s="1"/>
  <c r="S224" i="1"/>
  <c r="T224" i="1" s="1"/>
  <c r="M224" i="1"/>
  <c r="N224" i="1" s="1"/>
  <c r="H224" i="1"/>
  <c r="I224" i="1" s="1"/>
  <c r="X223" i="1"/>
  <c r="Y223" i="1" s="1"/>
  <c r="S223" i="1"/>
  <c r="T223" i="1" s="1"/>
  <c r="M223" i="1"/>
  <c r="N223" i="1" s="1"/>
  <c r="H223" i="1"/>
  <c r="I223" i="1" s="1"/>
  <c r="X222" i="1"/>
  <c r="Y222" i="1" s="1"/>
  <c r="S222" i="1"/>
  <c r="T222" i="1" s="1"/>
  <c r="M222" i="1"/>
  <c r="N222" i="1" s="1"/>
  <c r="H222" i="1"/>
  <c r="I222" i="1" s="1"/>
  <c r="X221" i="1"/>
  <c r="Y221" i="1" s="1"/>
  <c r="S221" i="1"/>
  <c r="T221" i="1" s="1"/>
  <c r="M221" i="1"/>
  <c r="N221" i="1" s="1"/>
  <c r="H221" i="1"/>
  <c r="I221" i="1" s="1"/>
  <c r="X220" i="1"/>
  <c r="Y220" i="1" s="1"/>
  <c r="S220" i="1"/>
  <c r="T220" i="1" s="1"/>
  <c r="M220" i="1"/>
  <c r="N220" i="1" s="1"/>
  <c r="H220" i="1"/>
  <c r="I220" i="1" s="1"/>
  <c r="X219" i="1"/>
  <c r="Y219" i="1" s="1"/>
  <c r="S219" i="1"/>
  <c r="T219" i="1" s="1"/>
  <c r="M219" i="1"/>
  <c r="N219" i="1" s="1"/>
  <c r="H219" i="1"/>
  <c r="I219" i="1" s="1"/>
  <c r="X218" i="1"/>
  <c r="Y218" i="1" s="1"/>
  <c r="S218" i="1"/>
  <c r="T218" i="1" s="1"/>
  <c r="M218" i="1"/>
  <c r="N218" i="1" s="1"/>
  <c r="H218" i="1"/>
  <c r="I218" i="1" s="1"/>
  <c r="X216" i="1"/>
  <c r="Y216" i="1" s="1"/>
  <c r="S216" i="1"/>
  <c r="T216" i="1" s="1"/>
  <c r="M216" i="1"/>
  <c r="N216" i="1" s="1"/>
  <c r="H216" i="1"/>
  <c r="I216" i="1" s="1"/>
  <c r="X215" i="1"/>
  <c r="Y215" i="1" s="1"/>
  <c r="S215" i="1"/>
  <c r="T215" i="1" s="1"/>
  <c r="M215" i="1"/>
  <c r="N215" i="1" s="1"/>
  <c r="H215" i="1"/>
  <c r="I215" i="1" s="1"/>
  <c r="X214" i="1"/>
  <c r="Y214" i="1" s="1"/>
  <c r="S214" i="1"/>
  <c r="T214" i="1" s="1"/>
  <c r="M214" i="1"/>
  <c r="N214" i="1" s="1"/>
  <c r="H214" i="1"/>
  <c r="I214" i="1" s="1"/>
  <c r="X212" i="1"/>
  <c r="Y212" i="1" s="1"/>
  <c r="S212" i="1"/>
  <c r="T212" i="1" s="1"/>
  <c r="M212" i="1"/>
  <c r="N212" i="1" s="1"/>
  <c r="H212" i="1"/>
  <c r="I212" i="1" s="1"/>
  <c r="X211" i="1"/>
  <c r="Y211" i="1" s="1"/>
  <c r="S211" i="1"/>
  <c r="T211" i="1" s="1"/>
  <c r="M211" i="1"/>
  <c r="N211" i="1" s="1"/>
  <c r="H211" i="1"/>
  <c r="I211" i="1" s="1"/>
  <c r="X210" i="1"/>
  <c r="Y210" i="1" s="1"/>
  <c r="S210" i="1"/>
  <c r="T210" i="1" s="1"/>
  <c r="M210" i="1"/>
  <c r="N210" i="1" s="1"/>
  <c r="H210" i="1"/>
  <c r="I210" i="1" s="1"/>
  <c r="X209" i="1"/>
  <c r="Y209" i="1" s="1"/>
  <c r="S209" i="1"/>
  <c r="T209" i="1" s="1"/>
  <c r="M209" i="1"/>
  <c r="N209" i="1" s="1"/>
  <c r="H209" i="1"/>
  <c r="I209" i="1" s="1"/>
  <c r="X208" i="1"/>
  <c r="Y208" i="1" s="1"/>
  <c r="S208" i="1"/>
  <c r="T208" i="1" s="1"/>
  <c r="M208" i="1"/>
  <c r="N208" i="1" s="1"/>
  <c r="H208" i="1"/>
  <c r="I208" i="1" s="1"/>
  <c r="X207" i="1"/>
  <c r="Y207" i="1" s="1"/>
  <c r="S207" i="1"/>
  <c r="T207" i="1" s="1"/>
  <c r="M207" i="1"/>
  <c r="N207" i="1" s="1"/>
  <c r="H207" i="1"/>
  <c r="I207" i="1" s="1"/>
  <c r="X206" i="1"/>
  <c r="Y206" i="1" s="1"/>
  <c r="S206" i="1"/>
  <c r="T206" i="1" s="1"/>
  <c r="M206" i="1"/>
  <c r="N206" i="1" s="1"/>
  <c r="H206" i="1"/>
  <c r="I206" i="1" s="1"/>
  <c r="X205" i="1"/>
  <c r="Y205" i="1" s="1"/>
  <c r="S205" i="1"/>
  <c r="T205" i="1" s="1"/>
  <c r="M205" i="1"/>
  <c r="N205" i="1" s="1"/>
  <c r="H205" i="1"/>
  <c r="I205" i="1" s="1"/>
  <c r="X204" i="1"/>
  <c r="Y204" i="1" s="1"/>
  <c r="S204" i="1"/>
  <c r="T204" i="1" s="1"/>
  <c r="M204" i="1"/>
  <c r="N204" i="1" s="1"/>
  <c r="H204" i="1"/>
  <c r="I204" i="1" s="1"/>
  <c r="X203" i="1"/>
  <c r="Y203" i="1" s="1"/>
  <c r="S203" i="1"/>
  <c r="T203" i="1" s="1"/>
  <c r="M203" i="1"/>
  <c r="N203" i="1" s="1"/>
  <c r="H203" i="1"/>
  <c r="I203" i="1" s="1"/>
  <c r="X202" i="1"/>
  <c r="Y202" i="1" s="1"/>
  <c r="S202" i="1"/>
  <c r="T202" i="1" s="1"/>
  <c r="M202" i="1"/>
  <c r="N202" i="1" s="1"/>
  <c r="H202" i="1"/>
  <c r="I202" i="1" s="1"/>
  <c r="X201" i="1"/>
  <c r="Y201" i="1" s="1"/>
  <c r="S201" i="1"/>
  <c r="T201" i="1" s="1"/>
  <c r="M201" i="1"/>
  <c r="N201" i="1" s="1"/>
  <c r="H201" i="1"/>
  <c r="I201" i="1" s="1"/>
  <c r="X200" i="1"/>
  <c r="Y200" i="1" s="1"/>
  <c r="S200" i="1"/>
  <c r="T200" i="1" s="1"/>
  <c r="M200" i="1"/>
  <c r="N200" i="1" s="1"/>
  <c r="H200" i="1"/>
  <c r="I200" i="1" s="1"/>
  <c r="X199" i="1"/>
  <c r="Y199" i="1" s="1"/>
  <c r="S199" i="1"/>
  <c r="T199" i="1" s="1"/>
  <c r="M199" i="1"/>
  <c r="N199" i="1" s="1"/>
  <c r="H199" i="1"/>
  <c r="I199" i="1" s="1"/>
  <c r="X198" i="1"/>
  <c r="Y198" i="1" s="1"/>
  <c r="S198" i="1"/>
  <c r="T198" i="1" s="1"/>
  <c r="M198" i="1"/>
  <c r="N198" i="1" s="1"/>
  <c r="H198" i="1"/>
  <c r="I198" i="1" s="1"/>
  <c r="X197" i="1"/>
  <c r="Y197" i="1" s="1"/>
  <c r="S197" i="1"/>
  <c r="T197" i="1" s="1"/>
  <c r="M197" i="1"/>
  <c r="N197" i="1" s="1"/>
  <c r="H197" i="1"/>
  <c r="I197" i="1" s="1"/>
  <c r="X196" i="1"/>
  <c r="Y196" i="1" s="1"/>
  <c r="S196" i="1"/>
  <c r="T196" i="1" s="1"/>
  <c r="M196" i="1"/>
  <c r="N196" i="1" s="1"/>
  <c r="H196" i="1"/>
  <c r="I196" i="1" s="1"/>
  <c r="X195" i="1"/>
  <c r="Y195" i="1" s="1"/>
  <c r="S195" i="1"/>
  <c r="T195" i="1" s="1"/>
  <c r="M195" i="1"/>
  <c r="N195" i="1" s="1"/>
  <c r="H195" i="1"/>
  <c r="I195" i="1" s="1"/>
  <c r="X194" i="1"/>
  <c r="Y194" i="1" s="1"/>
  <c r="S194" i="1"/>
  <c r="T194" i="1" s="1"/>
  <c r="M194" i="1"/>
  <c r="N194" i="1" s="1"/>
  <c r="H194" i="1"/>
  <c r="I194" i="1" s="1"/>
  <c r="X193" i="1"/>
  <c r="Y193" i="1" s="1"/>
  <c r="S193" i="1"/>
  <c r="T193" i="1" s="1"/>
  <c r="M193" i="1"/>
  <c r="N193" i="1" s="1"/>
  <c r="H193" i="1"/>
  <c r="I193" i="1" s="1"/>
  <c r="X192" i="1"/>
  <c r="Y192" i="1" s="1"/>
  <c r="S192" i="1"/>
  <c r="T192" i="1" s="1"/>
  <c r="M192" i="1"/>
  <c r="N192" i="1" s="1"/>
  <c r="H192" i="1"/>
  <c r="I192" i="1" s="1"/>
  <c r="X191" i="1"/>
  <c r="Y191" i="1" s="1"/>
  <c r="S191" i="1"/>
  <c r="T191" i="1" s="1"/>
  <c r="M191" i="1"/>
  <c r="N191" i="1" s="1"/>
  <c r="H191" i="1"/>
  <c r="I191" i="1" s="1"/>
  <c r="X190" i="1"/>
  <c r="Y190" i="1" s="1"/>
  <c r="S190" i="1"/>
  <c r="T190" i="1" s="1"/>
  <c r="M190" i="1"/>
  <c r="N190" i="1" s="1"/>
  <c r="H190" i="1"/>
  <c r="I190" i="1" s="1"/>
  <c r="X189" i="1"/>
  <c r="Y189" i="1" s="1"/>
  <c r="S189" i="1"/>
  <c r="T189" i="1" s="1"/>
  <c r="M189" i="1"/>
  <c r="N189" i="1" s="1"/>
  <c r="H189" i="1"/>
  <c r="I189" i="1" s="1"/>
  <c r="X188" i="1"/>
  <c r="Y188" i="1" s="1"/>
  <c r="S188" i="1"/>
  <c r="T188" i="1" s="1"/>
  <c r="M188" i="1"/>
  <c r="N188" i="1" s="1"/>
  <c r="H188" i="1"/>
  <c r="I188" i="1" s="1"/>
  <c r="X187" i="1"/>
  <c r="Y187" i="1" s="1"/>
  <c r="S187" i="1"/>
  <c r="T187" i="1" s="1"/>
  <c r="M187" i="1"/>
  <c r="N187" i="1" s="1"/>
  <c r="H187" i="1"/>
  <c r="I187" i="1" s="1"/>
  <c r="X186" i="1"/>
  <c r="Y186" i="1" s="1"/>
  <c r="S186" i="1"/>
  <c r="T186" i="1" s="1"/>
  <c r="M186" i="1"/>
  <c r="N186" i="1" s="1"/>
  <c r="H186" i="1"/>
  <c r="I186" i="1" s="1"/>
  <c r="X185" i="1"/>
  <c r="Y185" i="1" s="1"/>
  <c r="S185" i="1"/>
  <c r="T185" i="1" s="1"/>
  <c r="M185" i="1"/>
  <c r="N185" i="1" s="1"/>
  <c r="H185" i="1"/>
  <c r="I185" i="1" s="1"/>
  <c r="X184" i="1"/>
  <c r="Y184" i="1" s="1"/>
  <c r="S184" i="1"/>
  <c r="T184" i="1" s="1"/>
  <c r="M184" i="1"/>
  <c r="N184" i="1" s="1"/>
  <c r="H184" i="1"/>
  <c r="I184" i="1" s="1"/>
  <c r="X183" i="1"/>
  <c r="Y183" i="1" s="1"/>
  <c r="S183" i="1"/>
  <c r="T183" i="1" s="1"/>
  <c r="M183" i="1"/>
  <c r="N183" i="1" s="1"/>
  <c r="H183" i="1"/>
  <c r="I183" i="1" s="1"/>
  <c r="X182" i="1"/>
  <c r="Y182" i="1" s="1"/>
  <c r="S182" i="1"/>
  <c r="T182" i="1" s="1"/>
  <c r="M182" i="1"/>
  <c r="N182" i="1" s="1"/>
  <c r="H182" i="1"/>
  <c r="I182" i="1" s="1"/>
  <c r="X181" i="1"/>
  <c r="Y181" i="1" s="1"/>
  <c r="S181" i="1"/>
  <c r="T181" i="1" s="1"/>
  <c r="M181" i="1"/>
  <c r="N181" i="1" s="1"/>
  <c r="H181" i="1"/>
  <c r="I181" i="1" s="1"/>
  <c r="X180" i="1"/>
  <c r="Y180" i="1" s="1"/>
  <c r="S180" i="1"/>
  <c r="T180" i="1" s="1"/>
  <c r="M180" i="1"/>
  <c r="N180" i="1" s="1"/>
  <c r="H180" i="1"/>
  <c r="I180" i="1" s="1"/>
  <c r="X179" i="1"/>
  <c r="Y179" i="1" s="1"/>
  <c r="S179" i="1"/>
  <c r="T179" i="1" s="1"/>
  <c r="M179" i="1"/>
  <c r="N179" i="1" s="1"/>
  <c r="H179" i="1"/>
  <c r="I179" i="1" s="1"/>
  <c r="X177" i="1"/>
  <c r="Y177" i="1" s="1"/>
  <c r="S177" i="1"/>
  <c r="T177" i="1" s="1"/>
  <c r="M177" i="1"/>
  <c r="N177" i="1" s="1"/>
  <c r="H177" i="1"/>
  <c r="I177" i="1" s="1"/>
  <c r="X175" i="1"/>
  <c r="Y175" i="1" s="1"/>
  <c r="S175" i="1"/>
  <c r="T175" i="1" s="1"/>
  <c r="M175" i="1"/>
  <c r="N175" i="1" s="1"/>
  <c r="H175" i="1"/>
  <c r="I175" i="1" s="1"/>
  <c r="X174" i="1"/>
  <c r="Y174" i="1" s="1"/>
  <c r="S174" i="1"/>
  <c r="T174" i="1" s="1"/>
  <c r="M174" i="1"/>
  <c r="N174" i="1" s="1"/>
  <c r="H174" i="1"/>
  <c r="I174" i="1" s="1"/>
  <c r="X173" i="1"/>
  <c r="Y173" i="1" s="1"/>
  <c r="S173" i="1"/>
  <c r="T173" i="1" s="1"/>
  <c r="M173" i="1"/>
  <c r="N173" i="1" s="1"/>
  <c r="H173" i="1"/>
  <c r="I173" i="1" s="1"/>
  <c r="X172" i="1"/>
  <c r="Y172" i="1" s="1"/>
  <c r="S172" i="1"/>
  <c r="T172" i="1" s="1"/>
  <c r="M172" i="1"/>
  <c r="N172" i="1" s="1"/>
  <c r="H172" i="1"/>
  <c r="I172" i="1" s="1"/>
  <c r="X171" i="1"/>
  <c r="Y171" i="1" s="1"/>
  <c r="S171" i="1"/>
  <c r="T171" i="1" s="1"/>
  <c r="M171" i="1"/>
  <c r="N171" i="1" s="1"/>
  <c r="H171" i="1"/>
  <c r="I171" i="1" s="1"/>
  <c r="X170" i="1"/>
  <c r="Y170" i="1" s="1"/>
  <c r="S170" i="1"/>
  <c r="T170" i="1" s="1"/>
  <c r="M170" i="1"/>
  <c r="N170" i="1" s="1"/>
  <c r="H170" i="1"/>
  <c r="I170" i="1" s="1"/>
  <c r="X169" i="1"/>
  <c r="Y169" i="1" s="1"/>
  <c r="S169" i="1"/>
  <c r="T169" i="1" s="1"/>
  <c r="M169" i="1"/>
  <c r="N169" i="1" s="1"/>
  <c r="H169" i="1"/>
  <c r="I169" i="1" s="1"/>
  <c r="X168" i="1"/>
  <c r="Y168" i="1" s="1"/>
  <c r="S168" i="1"/>
  <c r="T168" i="1" s="1"/>
  <c r="M168" i="1"/>
  <c r="N168" i="1" s="1"/>
  <c r="H168" i="1"/>
  <c r="I168" i="1" s="1"/>
  <c r="X167" i="1"/>
  <c r="Y167" i="1" s="1"/>
  <c r="S167" i="1"/>
  <c r="T167" i="1" s="1"/>
  <c r="M167" i="1"/>
  <c r="N167" i="1" s="1"/>
  <c r="H167" i="1"/>
  <c r="I167" i="1" s="1"/>
  <c r="X166" i="1"/>
  <c r="Y166" i="1" s="1"/>
  <c r="S166" i="1"/>
  <c r="T166" i="1" s="1"/>
  <c r="M166" i="1"/>
  <c r="N166" i="1" s="1"/>
  <c r="H166" i="1"/>
  <c r="I166" i="1" s="1"/>
  <c r="X165" i="1"/>
  <c r="Y165" i="1" s="1"/>
  <c r="S165" i="1"/>
  <c r="T165" i="1" s="1"/>
  <c r="M165" i="1"/>
  <c r="N165" i="1" s="1"/>
  <c r="H165" i="1"/>
  <c r="I165" i="1" s="1"/>
  <c r="X164" i="1"/>
  <c r="Y164" i="1" s="1"/>
  <c r="S164" i="1"/>
  <c r="T164" i="1" s="1"/>
  <c r="M164" i="1"/>
  <c r="N164" i="1" s="1"/>
  <c r="H164" i="1"/>
  <c r="I164" i="1" s="1"/>
  <c r="X163" i="1"/>
  <c r="Y163" i="1" s="1"/>
  <c r="S163" i="1"/>
  <c r="T163" i="1" s="1"/>
  <c r="M163" i="1"/>
  <c r="N163" i="1" s="1"/>
  <c r="H163" i="1"/>
  <c r="I163" i="1" s="1"/>
  <c r="X162" i="1"/>
  <c r="Y162" i="1" s="1"/>
  <c r="S162" i="1"/>
  <c r="T162" i="1" s="1"/>
  <c r="M162" i="1"/>
  <c r="N162" i="1" s="1"/>
  <c r="H162" i="1"/>
  <c r="I162" i="1" s="1"/>
  <c r="X161" i="1"/>
  <c r="Y161" i="1" s="1"/>
  <c r="S161" i="1"/>
  <c r="T161" i="1" s="1"/>
  <c r="M161" i="1"/>
  <c r="N161" i="1" s="1"/>
  <c r="H161" i="1"/>
  <c r="I161" i="1" s="1"/>
  <c r="X160" i="1"/>
  <c r="Y160" i="1" s="1"/>
  <c r="S160" i="1"/>
  <c r="T160" i="1" s="1"/>
  <c r="M160" i="1"/>
  <c r="N160" i="1" s="1"/>
  <c r="H160" i="1"/>
  <c r="I160" i="1" s="1"/>
  <c r="X159" i="1"/>
  <c r="Y159" i="1" s="1"/>
  <c r="S159" i="1"/>
  <c r="T159" i="1" s="1"/>
  <c r="M159" i="1"/>
  <c r="N159" i="1" s="1"/>
  <c r="H159" i="1"/>
  <c r="I159" i="1" s="1"/>
  <c r="X158" i="1"/>
  <c r="Y158" i="1" s="1"/>
  <c r="S158" i="1"/>
  <c r="T158" i="1" s="1"/>
  <c r="M158" i="1"/>
  <c r="N158" i="1" s="1"/>
  <c r="H158" i="1"/>
  <c r="I158" i="1" s="1"/>
  <c r="X157" i="1"/>
  <c r="Y157" i="1" s="1"/>
  <c r="S157" i="1"/>
  <c r="T157" i="1" s="1"/>
  <c r="M157" i="1"/>
  <c r="N157" i="1" s="1"/>
  <c r="H157" i="1"/>
  <c r="I157" i="1" s="1"/>
  <c r="X156" i="1"/>
  <c r="Y156" i="1" s="1"/>
  <c r="S156" i="1"/>
  <c r="T156" i="1" s="1"/>
  <c r="M156" i="1"/>
  <c r="N156" i="1" s="1"/>
  <c r="H156" i="1"/>
  <c r="I156" i="1" s="1"/>
  <c r="X155" i="1"/>
  <c r="Y155" i="1" s="1"/>
  <c r="S155" i="1"/>
  <c r="T155" i="1" s="1"/>
  <c r="M155" i="1"/>
  <c r="N155" i="1" s="1"/>
  <c r="H155" i="1"/>
  <c r="I155" i="1" s="1"/>
  <c r="X154" i="1"/>
  <c r="Y154" i="1" s="1"/>
  <c r="S154" i="1"/>
  <c r="T154" i="1" s="1"/>
  <c r="M154" i="1"/>
  <c r="N154" i="1" s="1"/>
  <c r="H154" i="1"/>
  <c r="I154" i="1" s="1"/>
  <c r="X153" i="1"/>
  <c r="Y153" i="1" s="1"/>
  <c r="S153" i="1"/>
  <c r="T153" i="1" s="1"/>
  <c r="M153" i="1"/>
  <c r="N153" i="1" s="1"/>
  <c r="H153" i="1"/>
  <c r="I153" i="1" s="1"/>
  <c r="X152" i="1"/>
  <c r="Y152" i="1" s="1"/>
  <c r="S152" i="1"/>
  <c r="T152" i="1" s="1"/>
  <c r="M152" i="1"/>
  <c r="N152" i="1" s="1"/>
  <c r="H152" i="1"/>
  <c r="I152" i="1" s="1"/>
  <c r="X151" i="1"/>
  <c r="Y151" i="1" s="1"/>
  <c r="S151" i="1"/>
  <c r="T151" i="1" s="1"/>
  <c r="M151" i="1"/>
  <c r="N151" i="1" s="1"/>
  <c r="H151" i="1"/>
  <c r="I151" i="1" s="1"/>
  <c r="X150" i="1"/>
  <c r="Y150" i="1" s="1"/>
  <c r="S150" i="1"/>
  <c r="T150" i="1" s="1"/>
  <c r="M150" i="1"/>
  <c r="N150" i="1" s="1"/>
  <c r="H150" i="1"/>
  <c r="I150" i="1" s="1"/>
  <c r="X149" i="1"/>
  <c r="Y149" i="1" s="1"/>
  <c r="S149" i="1"/>
  <c r="T149" i="1" s="1"/>
  <c r="M149" i="1"/>
  <c r="N149" i="1" s="1"/>
  <c r="H149" i="1"/>
  <c r="I149" i="1" s="1"/>
  <c r="X148" i="1"/>
  <c r="Y148" i="1" s="1"/>
  <c r="S148" i="1"/>
  <c r="T148" i="1" s="1"/>
  <c r="M148" i="1"/>
  <c r="N148" i="1" s="1"/>
  <c r="H148" i="1"/>
  <c r="I148" i="1" s="1"/>
  <c r="X147" i="1"/>
  <c r="Y147" i="1" s="1"/>
  <c r="S147" i="1"/>
  <c r="T147" i="1" s="1"/>
  <c r="M147" i="1"/>
  <c r="N147" i="1" s="1"/>
  <c r="H147" i="1"/>
  <c r="I147" i="1" s="1"/>
  <c r="X146" i="1"/>
  <c r="Y146" i="1" s="1"/>
  <c r="S146" i="1"/>
  <c r="T146" i="1" s="1"/>
  <c r="M146" i="1"/>
  <c r="N146" i="1" s="1"/>
  <c r="H146" i="1"/>
  <c r="I146" i="1" s="1"/>
  <c r="X145" i="1"/>
  <c r="Y145" i="1" s="1"/>
  <c r="S145" i="1"/>
  <c r="T145" i="1" s="1"/>
  <c r="M145" i="1"/>
  <c r="N145" i="1" s="1"/>
  <c r="H145" i="1"/>
  <c r="I145" i="1" s="1"/>
  <c r="X144" i="1"/>
  <c r="Y144" i="1" s="1"/>
  <c r="S144" i="1"/>
  <c r="T144" i="1" s="1"/>
  <c r="M144" i="1"/>
  <c r="N144" i="1" s="1"/>
  <c r="H144" i="1"/>
  <c r="I144" i="1" s="1"/>
  <c r="X143" i="1"/>
  <c r="Y143" i="1" s="1"/>
  <c r="S143" i="1"/>
  <c r="T143" i="1" s="1"/>
  <c r="M143" i="1"/>
  <c r="N143" i="1" s="1"/>
  <c r="H143" i="1"/>
  <c r="I143" i="1" s="1"/>
  <c r="X141" i="1"/>
  <c r="Y141" i="1" s="1"/>
  <c r="S141" i="1"/>
  <c r="T141" i="1" s="1"/>
  <c r="M141" i="1"/>
  <c r="N141" i="1" s="1"/>
  <c r="H141" i="1"/>
  <c r="I141" i="1" s="1"/>
  <c r="X140" i="1"/>
  <c r="Y140" i="1" s="1"/>
  <c r="S140" i="1"/>
  <c r="T140" i="1" s="1"/>
  <c r="M140" i="1"/>
  <c r="N140" i="1" s="1"/>
  <c r="H140" i="1"/>
  <c r="I140" i="1" s="1"/>
  <c r="X139" i="1"/>
  <c r="Y139" i="1" s="1"/>
  <c r="S139" i="1"/>
  <c r="T139" i="1" s="1"/>
  <c r="M139" i="1"/>
  <c r="N139" i="1" s="1"/>
  <c r="H139" i="1"/>
  <c r="I139" i="1" s="1"/>
  <c r="X138" i="1"/>
  <c r="Y138" i="1" s="1"/>
  <c r="S138" i="1"/>
  <c r="T138" i="1" s="1"/>
  <c r="M138" i="1"/>
  <c r="N138" i="1" s="1"/>
  <c r="H138" i="1"/>
  <c r="I138" i="1" s="1"/>
  <c r="X136" i="1"/>
  <c r="Y136" i="1" s="1"/>
  <c r="S136" i="1"/>
  <c r="T136" i="1" s="1"/>
  <c r="M136" i="1"/>
  <c r="N136" i="1" s="1"/>
  <c r="H136" i="1"/>
  <c r="I136" i="1" s="1"/>
  <c r="X134" i="1"/>
  <c r="Y134" i="1" s="1"/>
  <c r="S134" i="1"/>
  <c r="T134" i="1" s="1"/>
  <c r="M134" i="1"/>
  <c r="N134" i="1" s="1"/>
  <c r="H134" i="1"/>
  <c r="I134" i="1" s="1"/>
  <c r="X132" i="1"/>
  <c r="Y132" i="1" s="1"/>
  <c r="S132" i="1"/>
  <c r="T132" i="1" s="1"/>
  <c r="M132" i="1"/>
  <c r="N132" i="1" s="1"/>
  <c r="H132" i="1"/>
  <c r="I132" i="1" s="1"/>
  <c r="X131" i="1"/>
  <c r="Y131" i="1" s="1"/>
  <c r="S131" i="1"/>
  <c r="T131" i="1" s="1"/>
  <c r="M131" i="1"/>
  <c r="N131" i="1" s="1"/>
  <c r="H131" i="1"/>
  <c r="I131" i="1" s="1"/>
  <c r="X130" i="1"/>
  <c r="Y130" i="1" s="1"/>
  <c r="S130" i="1"/>
  <c r="T130" i="1" s="1"/>
  <c r="M130" i="1"/>
  <c r="N130" i="1" s="1"/>
  <c r="H130" i="1"/>
  <c r="I130" i="1" s="1"/>
  <c r="X129" i="1"/>
  <c r="Y129" i="1" s="1"/>
  <c r="S129" i="1"/>
  <c r="T129" i="1" s="1"/>
  <c r="M129" i="1"/>
  <c r="N129" i="1" s="1"/>
  <c r="H129" i="1"/>
  <c r="I129" i="1" s="1"/>
  <c r="X128" i="1"/>
  <c r="Y128" i="1" s="1"/>
  <c r="S128" i="1"/>
  <c r="T128" i="1" s="1"/>
  <c r="M128" i="1"/>
  <c r="N128" i="1" s="1"/>
  <c r="H128" i="1"/>
  <c r="I128" i="1" s="1"/>
  <c r="X127" i="1"/>
  <c r="Y127" i="1" s="1"/>
  <c r="S127" i="1"/>
  <c r="T127" i="1" s="1"/>
  <c r="M127" i="1"/>
  <c r="N127" i="1" s="1"/>
  <c r="H127" i="1"/>
  <c r="I127" i="1" s="1"/>
  <c r="X126" i="1"/>
  <c r="Y126" i="1" s="1"/>
  <c r="S126" i="1"/>
  <c r="T126" i="1" s="1"/>
  <c r="M126" i="1"/>
  <c r="N126" i="1" s="1"/>
  <c r="H126" i="1"/>
  <c r="I126" i="1" s="1"/>
  <c r="X125" i="1"/>
  <c r="Y125" i="1" s="1"/>
  <c r="S125" i="1"/>
  <c r="T125" i="1" s="1"/>
  <c r="M125" i="1"/>
  <c r="N125" i="1" s="1"/>
  <c r="H125" i="1"/>
  <c r="I125" i="1" s="1"/>
  <c r="X124" i="1"/>
  <c r="Y124" i="1" s="1"/>
  <c r="S124" i="1"/>
  <c r="T124" i="1" s="1"/>
  <c r="M124" i="1"/>
  <c r="N124" i="1" s="1"/>
  <c r="H124" i="1"/>
  <c r="I124" i="1" s="1"/>
  <c r="X123" i="1"/>
  <c r="Y123" i="1" s="1"/>
  <c r="S123" i="1"/>
  <c r="T123" i="1" s="1"/>
  <c r="M123" i="1"/>
  <c r="N123" i="1" s="1"/>
  <c r="H123" i="1"/>
  <c r="I123" i="1" s="1"/>
  <c r="X122" i="1"/>
  <c r="Y122" i="1" s="1"/>
  <c r="S122" i="1"/>
  <c r="T122" i="1" s="1"/>
  <c r="M122" i="1"/>
  <c r="N122" i="1" s="1"/>
  <c r="H122" i="1"/>
  <c r="I122" i="1" s="1"/>
  <c r="X121" i="1"/>
  <c r="Y121" i="1" s="1"/>
  <c r="S121" i="1"/>
  <c r="T121" i="1" s="1"/>
  <c r="M121" i="1"/>
  <c r="N121" i="1" s="1"/>
  <c r="H121" i="1"/>
  <c r="I121" i="1" s="1"/>
  <c r="X120" i="1"/>
  <c r="Y120" i="1" s="1"/>
  <c r="S120" i="1"/>
  <c r="T120" i="1" s="1"/>
  <c r="M120" i="1"/>
  <c r="N120" i="1" s="1"/>
  <c r="H120" i="1"/>
  <c r="I120" i="1" s="1"/>
  <c r="X119" i="1"/>
  <c r="Y119" i="1" s="1"/>
  <c r="S119" i="1"/>
  <c r="T119" i="1" s="1"/>
  <c r="M119" i="1"/>
  <c r="N119" i="1" s="1"/>
  <c r="H119" i="1"/>
  <c r="I119" i="1" s="1"/>
  <c r="X118" i="1"/>
  <c r="Y118" i="1" s="1"/>
  <c r="S118" i="1"/>
  <c r="T118" i="1" s="1"/>
  <c r="M118" i="1"/>
  <c r="N118" i="1" s="1"/>
  <c r="H118" i="1"/>
  <c r="I118" i="1" s="1"/>
  <c r="X117" i="1"/>
  <c r="Y117" i="1" s="1"/>
  <c r="S117" i="1"/>
  <c r="T117" i="1" s="1"/>
  <c r="M117" i="1"/>
  <c r="N117" i="1" s="1"/>
  <c r="H117" i="1"/>
  <c r="I117" i="1" s="1"/>
  <c r="X116" i="1"/>
  <c r="Y116" i="1" s="1"/>
  <c r="S116" i="1"/>
  <c r="T116" i="1" s="1"/>
  <c r="M116" i="1"/>
  <c r="N116" i="1" s="1"/>
  <c r="H116" i="1"/>
  <c r="I116" i="1" s="1"/>
  <c r="X115" i="1"/>
  <c r="Y115" i="1" s="1"/>
  <c r="S115" i="1"/>
  <c r="T115" i="1" s="1"/>
  <c r="M115" i="1"/>
  <c r="N115" i="1" s="1"/>
  <c r="H115" i="1"/>
  <c r="I115" i="1" s="1"/>
  <c r="X114" i="1"/>
  <c r="Y114" i="1" s="1"/>
  <c r="S114" i="1"/>
  <c r="T114" i="1" s="1"/>
  <c r="M114" i="1"/>
  <c r="N114" i="1" s="1"/>
  <c r="H114" i="1"/>
  <c r="I114" i="1" s="1"/>
  <c r="X113" i="1"/>
  <c r="Y113" i="1" s="1"/>
  <c r="S113" i="1"/>
  <c r="T113" i="1" s="1"/>
  <c r="M113" i="1"/>
  <c r="N113" i="1" s="1"/>
  <c r="H113" i="1"/>
  <c r="I113" i="1" s="1"/>
  <c r="X111" i="1"/>
  <c r="Y111" i="1" s="1"/>
  <c r="S111" i="1"/>
  <c r="T111" i="1" s="1"/>
  <c r="M111" i="1"/>
  <c r="N111" i="1" s="1"/>
  <c r="H111" i="1"/>
  <c r="I111" i="1" s="1"/>
  <c r="X110" i="1"/>
  <c r="Y110" i="1" s="1"/>
  <c r="S110" i="1"/>
  <c r="T110" i="1" s="1"/>
  <c r="M110" i="1"/>
  <c r="N110" i="1" s="1"/>
  <c r="H110" i="1"/>
  <c r="I110" i="1" s="1"/>
  <c r="X109" i="1"/>
  <c r="Y109" i="1" s="1"/>
  <c r="S109" i="1"/>
  <c r="T109" i="1" s="1"/>
  <c r="M109" i="1"/>
  <c r="N109" i="1" s="1"/>
  <c r="H109" i="1"/>
  <c r="I109" i="1" s="1"/>
  <c r="X108" i="1"/>
  <c r="Y108" i="1" s="1"/>
  <c r="S108" i="1"/>
  <c r="T108" i="1" s="1"/>
  <c r="M108" i="1"/>
  <c r="N108" i="1" s="1"/>
  <c r="H108" i="1"/>
  <c r="I108" i="1" s="1"/>
  <c r="X107" i="1"/>
  <c r="Y107" i="1" s="1"/>
  <c r="S107" i="1"/>
  <c r="T107" i="1" s="1"/>
  <c r="M107" i="1"/>
  <c r="N107" i="1" s="1"/>
  <c r="H107" i="1"/>
  <c r="I107" i="1" s="1"/>
  <c r="X106" i="1"/>
  <c r="Y106" i="1" s="1"/>
  <c r="S106" i="1"/>
  <c r="T106" i="1" s="1"/>
  <c r="M106" i="1"/>
  <c r="N106" i="1" s="1"/>
  <c r="H106" i="1"/>
  <c r="I106" i="1" s="1"/>
  <c r="X105" i="1"/>
  <c r="Y105" i="1" s="1"/>
  <c r="S105" i="1"/>
  <c r="T105" i="1" s="1"/>
  <c r="M105" i="1"/>
  <c r="N105" i="1" s="1"/>
  <c r="H105" i="1"/>
  <c r="I105" i="1" s="1"/>
  <c r="X104" i="1"/>
  <c r="Y104" i="1" s="1"/>
  <c r="S104" i="1"/>
  <c r="T104" i="1" s="1"/>
  <c r="M104" i="1"/>
  <c r="N104" i="1" s="1"/>
  <c r="H104" i="1"/>
  <c r="I104" i="1" s="1"/>
  <c r="X103" i="1"/>
  <c r="Y103" i="1" s="1"/>
  <c r="S103" i="1"/>
  <c r="T103" i="1" s="1"/>
  <c r="M103" i="1"/>
  <c r="N103" i="1" s="1"/>
  <c r="H103" i="1"/>
  <c r="I103" i="1" s="1"/>
  <c r="X102" i="1"/>
  <c r="Y102" i="1" s="1"/>
  <c r="S102" i="1"/>
  <c r="T102" i="1" s="1"/>
  <c r="M102" i="1"/>
  <c r="N102" i="1" s="1"/>
  <c r="H102" i="1"/>
  <c r="I102" i="1" s="1"/>
  <c r="X101" i="1"/>
  <c r="Y101" i="1" s="1"/>
  <c r="S101" i="1"/>
  <c r="T101" i="1" s="1"/>
  <c r="M101" i="1"/>
  <c r="N101" i="1" s="1"/>
  <c r="H101" i="1"/>
  <c r="I101" i="1" s="1"/>
  <c r="X100" i="1"/>
  <c r="Y100" i="1" s="1"/>
  <c r="S100" i="1"/>
  <c r="T100" i="1" s="1"/>
  <c r="M100" i="1"/>
  <c r="N100" i="1" s="1"/>
  <c r="H100" i="1"/>
  <c r="I100" i="1" s="1"/>
  <c r="X99" i="1"/>
  <c r="Y99" i="1" s="1"/>
  <c r="S99" i="1"/>
  <c r="T99" i="1" s="1"/>
  <c r="M99" i="1"/>
  <c r="N99" i="1" s="1"/>
  <c r="H99" i="1"/>
  <c r="I99" i="1" s="1"/>
  <c r="X98" i="1"/>
  <c r="Y98" i="1" s="1"/>
  <c r="S98" i="1"/>
  <c r="T98" i="1" s="1"/>
  <c r="M98" i="1"/>
  <c r="N98" i="1" s="1"/>
  <c r="H98" i="1"/>
  <c r="I98" i="1" s="1"/>
  <c r="X97" i="1"/>
  <c r="Y97" i="1" s="1"/>
  <c r="S97" i="1"/>
  <c r="T97" i="1" s="1"/>
  <c r="M97" i="1"/>
  <c r="N97" i="1" s="1"/>
  <c r="H97" i="1"/>
  <c r="I97" i="1" s="1"/>
  <c r="BA94" i="1"/>
  <c r="AZ94" i="1"/>
  <c r="AY94" i="1"/>
  <c r="AX94" i="1"/>
  <c r="AW94" i="1"/>
  <c r="AV94" i="1"/>
  <c r="AU94" i="1"/>
  <c r="AT94" i="1"/>
  <c r="AS94" i="1"/>
  <c r="AR94" i="1"/>
  <c r="AQ94" i="1"/>
  <c r="AP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AA94" i="1"/>
  <c r="W94" i="1"/>
  <c r="V94" i="1"/>
  <c r="R94" i="1"/>
  <c r="Q94" i="1"/>
  <c r="L94" i="1"/>
  <c r="K94" i="1"/>
  <c r="G94" i="1"/>
  <c r="F94" i="1"/>
  <c r="X93" i="1"/>
  <c r="Y93" i="1" s="1"/>
  <c r="S93" i="1"/>
  <c r="T93" i="1" s="1"/>
  <c r="M93" i="1"/>
  <c r="N93" i="1" s="1"/>
  <c r="H93" i="1"/>
  <c r="I93" i="1" s="1"/>
  <c r="X92" i="1"/>
  <c r="Y92" i="1" s="1"/>
  <c r="S92" i="1"/>
  <c r="T92" i="1" s="1"/>
  <c r="M92" i="1"/>
  <c r="N92" i="1" s="1"/>
  <c r="H92" i="1"/>
  <c r="I92" i="1" s="1"/>
  <c r="X91" i="1"/>
  <c r="Y91" i="1" s="1"/>
  <c r="S91" i="1"/>
  <c r="T91" i="1" s="1"/>
  <c r="M91" i="1"/>
  <c r="N91" i="1" s="1"/>
  <c r="H91" i="1"/>
  <c r="I91" i="1" s="1"/>
  <c r="X90" i="1"/>
  <c r="Y90" i="1" s="1"/>
  <c r="S90" i="1"/>
  <c r="T90" i="1" s="1"/>
  <c r="M90" i="1"/>
  <c r="N90" i="1" s="1"/>
  <c r="H90" i="1"/>
  <c r="I90" i="1" s="1"/>
  <c r="X89" i="1"/>
  <c r="Y89" i="1" s="1"/>
  <c r="S89" i="1"/>
  <c r="T89" i="1" s="1"/>
  <c r="M89" i="1"/>
  <c r="N89" i="1" s="1"/>
  <c r="H89" i="1"/>
  <c r="I89" i="1" s="1"/>
  <c r="X88" i="1"/>
  <c r="Y88" i="1" s="1"/>
  <c r="S88" i="1"/>
  <c r="T88" i="1" s="1"/>
  <c r="M88" i="1"/>
  <c r="N88" i="1" s="1"/>
  <c r="H88" i="1"/>
  <c r="I88" i="1" s="1"/>
  <c r="X87" i="1"/>
  <c r="Y87" i="1" s="1"/>
  <c r="S87" i="1"/>
  <c r="T87" i="1" s="1"/>
  <c r="M87" i="1"/>
  <c r="N87" i="1" s="1"/>
  <c r="H87" i="1"/>
  <c r="I87" i="1" s="1"/>
  <c r="X86" i="1"/>
  <c r="Y86" i="1" s="1"/>
  <c r="S86" i="1"/>
  <c r="T86" i="1" s="1"/>
  <c r="M86" i="1"/>
  <c r="N86" i="1" s="1"/>
  <c r="H86" i="1"/>
  <c r="I86" i="1" s="1"/>
  <c r="X85" i="1"/>
  <c r="Y85" i="1" s="1"/>
  <c r="S85" i="1"/>
  <c r="T85" i="1" s="1"/>
  <c r="M85" i="1"/>
  <c r="N85" i="1" s="1"/>
  <c r="H85" i="1"/>
  <c r="I85" i="1" s="1"/>
  <c r="X84" i="1"/>
  <c r="Y84" i="1" s="1"/>
  <c r="S84" i="1"/>
  <c r="T84" i="1" s="1"/>
  <c r="M84" i="1"/>
  <c r="N84" i="1" s="1"/>
  <c r="H84" i="1"/>
  <c r="I84" i="1" s="1"/>
  <c r="X83" i="1"/>
  <c r="Y83" i="1" s="1"/>
  <c r="S83" i="1"/>
  <c r="T83" i="1" s="1"/>
  <c r="M83" i="1"/>
  <c r="N83" i="1" s="1"/>
  <c r="H83" i="1"/>
  <c r="I83" i="1" s="1"/>
  <c r="X82" i="1"/>
  <c r="Y82" i="1" s="1"/>
  <c r="S82" i="1"/>
  <c r="T82" i="1" s="1"/>
  <c r="M82" i="1"/>
  <c r="N82" i="1" s="1"/>
  <c r="H82" i="1"/>
  <c r="I82" i="1" s="1"/>
  <c r="X81" i="1"/>
  <c r="Y81" i="1" s="1"/>
  <c r="S81" i="1"/>
  <c r="T81" i="1" s="1"/>
  <c r="M81" i="1"/>
  <c r="N81" i="1" s="1"/>
  <c r="H81" i="1"/>
  <c r="I81" i="1" s="1"/>
  <c r="X80" i="1"/>
  <c r="Y80" i="1" s="1"/>
  <c r="S80" i="1"/>
  <c r="T80" i="1" s="1"/>
  <c r="M80" i="1"/>
  <c r="N80" i="1" s="1"/>
  <c r="H80" i="1"/>
  <c r="I80" i="1" s="1"/>
  <c r="X79" i="1"/>
  <c r="Y79" i="1" s="1"/>
  <c r="S79" i="1"/>
  <c r="T79" i="1" s="1"/>
  <c r="M79" i="1"/>
  <c r="N79" i="1" s="1"/>
  <c r="H79" i="1"/>
  <c r="I79" i="1" s="1"/>
  <c r="X78" i="1"/>
  <c r="Y78" i="1" s="1"/>
  <c r="S78" i="1"/>
  <c r="T78" i="1" s="1"/>
  <c r="M78" i="1"/>
  <c r="N78" i="1" s="1"/>
  <c r="H78" i="1"/>
  <c r="I78" i="1" s="1"/>
  <c r="X77" i="1"/>
  <c r="Y77" i="1" s="1"/>
  <c r="S77" i="1"/>
  <c r="T77" i="1" s="1"/>
  <c r="M77" i="1"/>
  <c r="N77" i="1" s="1"/>
  <c r="H77" i="1"/>
  <c r="I77" i="1" s="1"/>
  <c r="X76" i="1"/>
  <c r="Y76" i="1" s="1"/>
  <c r="S76" i="1"/>
  <c r="T76" i="1" s="1"/>
  <c r="M76" i="1"/>
  <c r="N76" i="1" s="1"/>
  <c r="H76" i="1"/>
  <c r="I76" i="1" s="1"/>
  <c r="X75" i="1"/>
  <c r="Y75" i="1" s="1"/>
  <c r="S75" i="1"/>
  <c r="T75" i="1" s="1"/>
  <c r="M75" i="1"/>
  <c r="N75" i="1" s="1"/>
  <c r="H75" i="1"/>
  <c r="I75" i="1" s="1"/>
  <c r="X74" i="1"/>
  <c r="Y74" i="1" s="1"/>
  <c r="S74" i="1"/>
  <c r="T74" i="1" s="1"/>
  <c r="M74" i="1"/>
  <c r="N74" i="1" s="1"/>
  <c r="H74" i="1"/>
  <c r="I74" i="1" s="1"/>
  <c r="X73" i="1"/>
  <c r="Y73" i="1" s="1"/>
  <c r="S73" i="1"/>
  <c r="T73" i="1" s="1"/>
  <c r="M73" i="1"/>
  <c r="N73" i="1" s="1"/>
  <c r="H73" i="1"/>
  <c r="I73" i="1" s="1"/>
  <c r="X72" i="1"/>
  <c r="Y72" i="1" s="1"/>
  <c r="S72" i="1"/>
  <c r="T72" i="1" s="1"/>
  <c r="M72" i="1"/>
  <c r="N72" i="1" s="1"/>
  <c r="H72" i="1"/>
  <c r="I72" i="1" s="1"/>
  <c r="X71" i="1"/>
  <c r="Y71" i="1" s="1"/>
  <c r="S71" i="1"/>
  <c r="T71" i="1" s="1"/>
  <c r="M71" i="1"/>
  <c r="N71" i="1" s="1"/>
  <c r="H71" i="1"/>
  <c r="I71" i="1" s="1"/>
  <c r="X70" i="1"/>
  <c r="Y70" i="1" s="1"/>
  <c r="S70" i="1"/>
  <c r="T70" i="1" s="1"/>
  <c r="M70" i="1"/>
  <c r="N70" i="1" s="1"/>
  <c r="H70" i="1"/>
  <c r="I70" i="1" s="1"/>
  <c r="X69" i="1"/>
  <c r="Y69" i="1" s="1"/>
  <c r="S69" i="1"/>
  <c r="T69" i="1" s="1"/>
  <c r="M69" i="1"/>
  <c r="N69" i="1" s="1"/>
  <c r="H69" i="1"/>
  <c r="I69" i="1" s="1"/>
  <c r="X68" i="1"/>
  <c r="Y68" i="1" s="1"/>
  <c r="S68" i="1"/>
  <c r="T68" i="1" s="1"/>
  <c r="M68" i="1"/>
  <c r="N68" i="1" s="1"/>
  <c r="H68" i="1"/>
  <c r="I68" i="1" s="1"/>
  <c r="X67" i="1"/>
  <c r="Y67" i="1" s="1"/>
  <c r="S67" i="1"/>
  <c r="T67" i="1" s="1"/>
  <c r="M67" i="1"/>
  <c r="N67" i="1" s="1"/>
  <c r="H67" i="1"/>
  <c r="I67" i="1" s="1"/>
  <c r="X66" i="1"/>
  <c r="Y66" i="1" s="1"/>
  <c r="S66" i="1"/>
  <c r="T66" i="1" s="1"/>
  <c r="M66" i="1"/>
  <c r="N66" i="1" s="1"/>
  <c r="H66" i="1"/>
  <c r="I66" i="1" s="1"/>
  <c r="X65" i="1"/>
  <c r="Y65" i="1" s="1"/>
  <c r="S65" i="1"/>
  <c r="T65" i="1" s="1"/>
  <c r="M65" i="1"/>
  <c r="N65" i="1" s="1"/>
  <c r="H65" i="1"/>
  <c r="I65" i="1" s="1"/>
  <c r="X64" i="1"/>
  <c r="Y64" i="1" s="1"/>
  <c r="S64" i="1"/>
  <c r="T64" i="1" s="1"/>
  <c r="M64" i="1"/>
  <c r="N64" i="1" s="1"/>
  <c r="H64" i="1"/>
  <c r="I64" i="1" s="1"/>
  <c r="X62" i="1"/>
  <c r="Y62" i="1" s="1"/>
  <c r="S62" i="1"/>
  <c r="T62" i="1" s="1"/>
  <c r="M62" i="1"/>
  <c r="N62" i="1" s="1"/>
  <c r="H62" i="1"/>
  <c r="I62" i="1" s="1"/>
  <c r="X61" i="1"/>
  <c r="Y61" i="1" s="1"/>
  <c r="S61" i="1"/>
  <c r="T61" i="1" s="1"/>
  <c r="M61" i="1"/>
  <c r="N61" i="1" s="1"/>
  <c r="H61" i="1"/>
  <c r="I61" i="1" s="1"/>
  <c r="X60" i="1"/>
  <c r="Y60" i="1" s="1"/>
  <c r="S60" i="1"/>
  <c r="T60" i="1" s="1"/>
  <c r="M60" i="1"/>
  <c r="N60" i="1" s="1"/>
  <c r="H60" i="1"/>
  <c r="I60" i="1" s="1"/>
  <c r="X59" i="1"/>
  <c r="Y59" i="1" s="1"/>
  <c r="S59" i="1"/>
  <c r="T59" i="1" s="1"/>
  <c r="M59" i="1"/>
  <c r="N59" i="1" s="1"/>
  <c r="H59" i="1"/>
  <c r="I59" i="1" s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A58" i="1"/>
  <c r="W58" i="1"/>
  <c r="Y58" i="1" s="1"/>
  <c r="V58" i="1"/>
  <c r="R58" i="1"/>
  <c r="T58" i="1" s="1"/>
  <c r="Q58" i="1"/>
  <c r="L58" i="1"/>
  <c r="N58" i="1" s="1"/>
  <c r="K58" i="1"/>
  <c r="G58" i="1"/>
  <c r="I58" i="1" s="1"/>
  <c r="F58" i="1"/>
  <c r="X57" i="1"/>
  <c r="Y57" i="1" s="1"/>
  <c r="H57" i="1"/>
  <c r="I57" i="1" s="1"/>
  <c r="X56" i="1"/>
  <c r="Y56" i="1" s="1"/>
  <c r="H56" i="1"/>
  <c r="I56" i="1" s="1"/>
  <c r="X55" i="1"/>
  <c r="Y55" i="1" s="1"/>
  <c r="H55" i="1"/>
  <c r="I55" i="1" s="1"/>
  <c r="X54" i="1"/>
  <c r="Y54" i="1" s="1"/>
  <c r="H54" i="1"/>
  <c r="I54" i="1" s="1"/>
  <c r="X53" i="1"/>
  <c r="Y53" i="1" s="1"/>
  <c r="H53" i="1"/>
  <c r="I53" i="1" s="1"/>
  <c r="X52" i="1"/>
  <c r="Y52" i="1" s="1"/>
  <c r="H52" i="1"/>
  <c r="I52" i="1" s="1"/>
  <c r="X51" i="1"/>
  <c r="Y51" i="1" s="1"/>
  <c r="H51" i="1"/>
  <c r="I51" i="1" s="1"/>
  <c r="X50" i="1"/>
  <c r="Y50" i="1" s="1"/>
  <c r="H50" i="1"/>
  <c r="I50" i="1" s="1"/>
  <c r="X49" i="1"/>
  <c r="Y49" i="1" s="1"/>
  <c r="H49" i="1"/>
  <c r="I49" i="1" s="1"/>
  <c r="X48" i="1"/>
  <c r="Y48" i="1" s="1"/>
  <c r="H48" i="1"/>
  <c r="I48" i="1" s="1"/>
  <c r="X47" i="1"/>
  <c r="Y47" i="1" s="1"/>
  <c r="H47" i="1"/>
  <c r="I47" i="1" s="1"/>
  <c r="X46" i="1"/>
  <c r="Y46" i="1" s="1"/>
  <c r="H46" i="1"/>
  <c r="I46" i="1" s="1"/>
  <c r="X45" i="1"/>
  <c r="Y45" i="1" s="1"/>
  <c r="H45" i="1"/>
  <c r="I45" i="1" s="1"/>
  <c r="X44" i="1"/>
  <c r="Y44" i="1" s="1"/>
  <c r="H44" i="1"/>
  <c r="I44" i="1" s="1"/>
  <c r="X43" i="1"/>
  <c r="Y43" i="1" s="1"/>
  <c r="H43" i="1"/>
  <c r="I43" i="1" s="1"/>
  <c r="X42" i="1"/>
  <c r="Y42" i="1" s="1"/>
  <c r="H42" i="1"/>
  <c r="I42" i="1" s="1"/>
  <c r="X41" i="1"/>
  <c r="Y41" i="1" s="1"/>
  <c r="H41" i="1"/>
  <c r="I41" i="1" s="1"/>
  <c r="X40" i="1"/>
  <c r="Y40" i="1" s="1"/>
  <c r="H40" i="1"/>
  <c r="I40" i="1" s="1"/>
  <c r="X39" i="1"/>
  <c r="Y39" i="1" s="1"/>
  <c r="H39" i="1"/>
  <c r="I39" i="1" s="1"/>
  <c r="X38" i="1"/>
  <c r="Y38" i="1" s="1"/>
  <c r="H38" i="1"/>
  <c r="I38" i="1" s="1"/>
  <c r="X37" i="1"/>
  <c r="Y37" i="1" s="1"/>
  <c r="H37" i="1"/>
  <c r="I37" i="1" s="1"/>
  <c r="X36" i="1"/>
  <c r="Y36" i="1" s="1"/>
  <c r="H36" i="1"/>
  <c r="I36" i="1" s="1"/>
  <c r="X35" i="1"/>
  <c r="Y35" i="1" s="1"/>
  <c r="H35" i="1"/>
  <c r="I35" i="1" s="1"/>
  <c r="X34" i="1"/>
  <c r="Y34" i="1" s="1"/>
  <c r="H34" i="1"/>
  <c r="I34" i="1" s="1"/>
  <c r="X33" i="1"/>
  <c r="Y33" i="1" s="1"/>
  <c r="H33" i="1"/>
  <c r="I33" i="1" s="1"/>
  <c r="X32" i="1"/>
  <c r="Y32" i="1" s="1"/>
  <c r="H32" i="1"/>
  <c r="I32" i="1" s="1"/>
  <c r="X31" i="1"/>
  <c r="Y31" i="1" s="1"/>
  <c r="H31" i="1"/>
  <c r="I31" i="1" s="1"/>
  <c r="X30" i="1"/>
  <c r="Y30" i="1" s="1"/>
  <c r="H30" i="1"/>
  <c r="I30" i="1" s="1"/>
  <c r="X29" i="1"/>
  <c r="Y29" i="1" s="1"/>
  <c r="H29" i="1"/>
  <c r="I29" i="1" s="1"/>
  <c r="X27" i="1"/>
  <c r="Y27" i="1" s="1"/>
  <c r="H27" i="1"/>
  <c r="I27" i="1" s="1"/>
  <c r="X26" i="1"/>
  <c r="Y26" i="1" s="1"/>
  <c r="H26" i="1"/>
  <c r="I26" i="1" s="1"/>
  <c r="X25" i="1"/>
  <c r="Y25" i="1" s="1"/>
  <c r="H25" i="1"/>
  <c r="I25" i="1" s="1"/>
  <c r="X23" i="1"/>
  <c r="Y23" i="1" s="1"/>
  <c r="H23" i="1"/>
  <c r="I23" i="1" s="1"/>
  <c r="X22" i="1"/>
  <c r="Y22" i="1" s="1"/>
  <c r="H22" i="1"/>
  <c r="I22" i="1" s="1"/>
  <c r="X21" i="1"/>
  <c r="Y21" i="1" s="1"/>
  <c r="H21" i="1"/>
  <c r="I21" i="1" s="1"/>
  <c r="X20" i="1"/>
  <c r="Y20" i="1" s="1"/>
  <c r="H20" i="1"/>
  <c r="I20" i="1" s="1"/>
  <c r="X19" i="1"/>
  <c r="Y19" i="1" s="1"/>
  <c r="H19" i="1"/>
  <c r="I19" i="1" s="1"/>
  <c r="X18" i="1"/>
  <c r="Y18" i="1" s="1"/>
  <c r="H18" i="1"/>
  <c r="I18" i="1" s="1"/>
  <c r="X17" i="1"/>
  <c r="Y17" i="1" s="1"/>
  <c r="H17" i="1"/>
  <c r="I17" i="1" s="1"/>
  <c r="X16" i="1"/>
  <c r="Y16" i="1" s="1"/>
  <c r="H16" i="1"/>
  <c r="I16" i="1" s="1"/>
  <c r="X14" i="1"/>
  <c r="Y14" i="1" s="1"/>
  <c r="H14" i="1"/>
  <c r="I14" i="1" s="1"/>
  <c r="X13" i="1"/>
  <c r="Y13" i="1" s="1"/>
  <c r="H13" i="1"/>
  <c r="I13" i="1" s="1"/>
  <c r="X12" i="1"/>
  <c r="Y12" i="1" s="1"/>
  <c r="H12" i="1"/>
  <c r="I12" i="1" s="1"/>
  <c r="X11" i="1"/>
  <c r="Y11" i="1" s="1"/>
  <c r="H11" i="1"/>
  <c r="I11" i="1" s="1"/>
  <c r="BA6" i="1"/>
  <c r="AZ6" i="1"/>
  <c r="AY6" i="1"/>
  <c r="AX6" i="1"/>
  <c r="AW6" i="1"/>
  <c r="AV6" i="1"/>
  <c r="AU6" i="1"/>
  <c r="AT6" i="1"/>
  <c r="AS6" i="1"/>
  <c r="AR6" i="1"/>
  <c r="AQ6" i="1"/>
  <c r="AP6" i="1"/>
  <c r="AN6" i="1"/>
  <c r="AM6" i="1"/>
  <c r="AL6" i="1"/>
  <c r="AK6" i="1"/>
  <c r="AJ6" i="1"/>
  <c r="AI6" i="1"/>
  <c r="AH6" i="1"/>
  <c r="AG6" i="1"/>
  <c r="AF6" i="1"/>
  <c r="AE6" i="1"/>
  <c r="AD6" i="1"/>
  <c r="AC6" i="1"/>
  <c r="AA6" i="1"/>
  <c r="V6" i="1"/>
  <c r="W6" i="1" s="1"/>
  <c r="Q6" i="1"/>
  <c r="R6" i="1" s="1"/>
  <c r="K6" i="1"/>
  <c r="F6" i="1"/>
  <c r="G6" i="1" s="1"/>
  <c r="C6" i="1"/>
  <c r="B6" i="1"/>
  <c r="C5" i="1"/>
  <c r="B5" i="1"/>
  <c r="AP4" i="1"/>
  <c r="B4" i="1"/>
  <c r="G3" i="1"/>
  <c r="AA3" i="1" s="1"/>
  <c r="C3" i="1"/>
  <c r="C2" i="1"/>
  <c r="AP2" i="1" s="1"/>
  <c r="AH14" i="5" l="1"/>
  <c r="AX14" i="5"/>
  <c r="AH18" i="5"/>
  <c r="AX31" i="5"/>
  <c r="BN31" i="5"/>
  <c r="AH26" i="5"/>
  <c r="AX28" i="5"/>
  <c r="BN11" i="5"/>
  <c r="AX43" i="5"/>
  <c r="AH46" i="5"/>
  <c r="BN33" i="5"/>
  <c r="AX39" i="5"/>
  <c r="AX40" i="5"/>
  <c r="BN40" i="5"/>
  <c r="AX42" i="5"/>
  <c r="AX49" i="5"/>
  <c r="BN50" i="5"/>
  <c r="AH19" i="5"/>
  <c r="AX19" i="5"/>
  <c r="BN19" i="5"/>
  <c r="AH21" i="5"/>
  <c r="AH28" i="5"/>
  <c r="AX30" i="5"/>
  <c r="AH34" i="5"/>
  <c r="AX48" i="5"/>
  <c r="AH60" i="5"/>
  <c r="AH45" i="5"/>
  <c r="AH12" i="5"/>
  <c r="AH24" i="5"/>
  <c r="AX24" i="5"/>
  <c r="AH25" i="5"/>
  <c r="AX25" i="5"/>
  <c r="BN25" i="5"/>
  <c r="AX27" i="5"/>
  <c r="AX29" i="5"/>
  <c r="AX38" i="5"/>
  <c r="AX53" i="5"/>
  <c r="AX61" i="5"/>
  <c r="BN47" i="5"/>
  <c r="AX50" i="5"/>
  <c r="BN9" i="5"/>
  <c r="AH10" i="5"/>
  <c r="AX10" i="5"/>
  <c r="BN17" i="5"/>
  <c r="AX21" i="5"/>
  <c r="BN30" i="5"/>
  <c r="AX33" i="5"/>
  <c r="AX41" i="5"/>
  <c r="AX47" i="5"/>
  <c r="AX15" i="5"/>
  <c r="BN15" i="5"/>
  <c r="AX16" i="5"/>
  <c r="AX22" i="5"/>
  <c r="AH31" i="5"/>
  <c r="AX35" i="5"/>
  <c r="BN36" i="5"/>
  <c r="AH43" i="5"/>
  <c r="BN55" i="5"/>
  <c r="AX57" i="5"/>
  <c r="AX58" i="5"/>
  <c r="BN58" i="5"/>
  <c r="BN59" i="5"/>
  <c r="BN60" i="5"/>
  <c r="AX62" i="5"/>
  <c r="BN21" i="5"/>
  <c r="AX36" i="5"/>
  <c r="BN39" i="5"/>
  <c r="AH40" i="5"/>
  <c r="AH42" i="5"/>
  <c r="AH52" i="5"/>
  <c r="AX52" i="5"/>
  <c r="AX55" i="5"/>
  <c r="AH64" i="5"/>
  <c r="AX64" i="5"/>
  <c r="BN64" i="5"/>
  <c r="AH22" i="5"/>
  <c r="AH32" i="5"/>
  <c r="AX32" i="5"/>
  <c r="AX12" i="5"/>
  <c r="AH13" i="5"/>
  <c r="BN13" i="5"/>
  <c r="BN14" i="5"/>
  <c r="AH16" i="5"/>
  <c r="AX18" i="5"/>
  <c r="AX20" i="5"/>
  <c r="BN20" i="5"/>
  <c r="BN28" i="5"/>
  <c r="BN29" i="5"/>
  <c r="BN41" i="5"/>
  <c r="BN51" i="5"/>
  <c r="BN53" i="5"/>
  <c r="AX56" i="5"/>
  <c r="BN56" i="5"/>
  <c r="AH58" i="5"/>
  <c r="BN62" i="5"/>
  <c r="AX63" i="5"/>
  <c r="BN63" i="5"/>
  <c r="AH9" i="5"/>
  <c r="BN10" i="5"/>
  <c r="AX11" i="5"/>
  <c r="BN12" i="5"/>
  <c r="BN16" i="5"/>
  <c r="AX17" i="5"/>
  <c r="AH20" i="5"/>
  <c r="BN22" i="5"/>
  <c r="BN23" i="5"/>
  <c r="AX26" i="5"/>
  <c r="AH30" i="5"/>
  <c r="AH33" i="5"/>
  <c r="AX34" i="5"/>
  <c r="AH36" i="5"/>
  <c r="AH38" i="5"/>
  <c r="AH39" i="5"/>
  <c r="BN43" i="5"/>
  <c r="BN45" i="5"/>
  <c r="AX46" i="5"/>
  <c r="AH47" i="5"/>
  <c r="AH48" i="5"/>
  <c r="BN48" i="5"/>
  <c r="AH50" i="5"/>
  <c r="AX60" i="5"/>
  <c r="AH61" i="5"/>
  <c r="BN61" i="5"/>
  <c r="AH63" i="5"/>
  <c r="AX9" i="5"/>
  <c r="AX13" i="5"/>
  <c r="AH15" i="5"/>
  <c r="BN37" i="5"/>
  <c r="AX45" i="5"/>
  <c r="AH11" i="5"/>
  <c r="AH17" i="5"/>
  <c r="AX23" i="5"/>
  <c r="BN27" i="5"/>
  <c r="BN32" i="5"/>
  <c r="BN35" i="5"/>
  <c r="AX37" i="5"/>
  <c r="AH44" i="5"/>
  <c r="AX44" i="5"/>
  <c r="BN49" i="5"/>
  <c r="AX51" i="5"/>
  <c r="BN52" i="5"/>
  <c r="AH54" i="5"/>
  <c r="AX54" i="5"/>
  <c r="AH55" i="5"/>
  <c r="AH56" i="5"/>
  <c r="BN57" i="5"/>
  <c r="AH59" i="5"/>
  <c r="AX59" i="5"/>
  <c r="AH62" i="5"/>
  <c r="AH27" i="5"/>
  <c r="AH35" i="5"/>
  <c r="BN38" i="5"/>
  <c r="BN42" i="5"/>
  <c r="BN44" i="5"/>
  <c r="BN46" i="5"/>
  <c r="AH49" i="5"/>
  <c r="AH51" i="5"/>
  <c r="BN18" i="5"/>
  <c r="AH23" i="5"/>
  <c r="BN24" i="5"/>
  <c r="BN26" i="5"/>
  <c r="AH29" i="5"/>
  <c r="BN34" i="5"/>
  <c r="AH37" i="5"/>
  <c r="AH41" i="5"/>
  <c r="AH53" i="5"/>
  <c r="BN54" i="5"/>
  <c r="AH57" i="5"/>
  <c r="M58" i="1"/>
  <c r="X58" i="1"/>
  <c r="H559" i="1"/>
  <c r="I559" i="1" s="1"/>
  <c r="AA2" i="1"/>
  <c r="X353" i="1"/>
  <c r="Y353" i="1" s="1"/>
  <c r="M559" i="1"/>
  <c r="N559" i="1" s="1"/>
  <c r="AQ622" i="1"/>
  <c r="L3" i="1"/>
  <c r="R3" i="1" s="1"/>
  <c r="W3" i="1" s="1"/>
  <c r="W518" i="1"/>
  <c r="W519" i="1" s="1"/>
  <c r="W520" i="1" s="1"/>
  <c r="W354" i="1"/>
  <c r="S353" i="1"/>
  <c r="T353" i="1" s="1"/>
  <c r="S413" i="1"/>
  <c r="T413" i="1" s="1"/>
  <c r="S603" i="1"/>
  <c r="T603" i="1" s="1"/>
  <c r="X589" i="1"/>
  <c r="Y589" i="1" s="1"/>
  <c r="X603" i="1"/>
  <c r="Y603" i="1" s="1"/>
  <c r="G2" i="1"/>
  <c r="L2" i="1" s="1"/>
  <c r="R2" i="1" s="1"/>
  <c r="W2" i="1" s="1"/>
  <c r="H413" i="1"/>
  <c r="I413" i="1" s="1"/>
  <c r="S661" i="1"/>
  <c r="T661" i="1" s="1"/>
  <c r="Q665" i="1"/>
  <c r="S665" i="1" s="1"/>
  <c r="T665" i="1" s="1"/>
  <c r="H353" i="1"/>
  <c r="I353" i="1" s="1"/>
  <c r="AZ518" i="1"/>
  <c r="AZ519" i="1" s="1"/>
  <c r="AZ520" i="1" s="1"/>
  <c r="AZ354" i="1"/>
  <c r="AI518" i="1"/>
  <c r="AI519" i="1" s="1"/>
  <c r="AI520" i="1" s="1"/>
  <c r="AE518" i="1"/>
  <c r="AE519" i="1" s="1"/>
  <c r="AE520" i="1" s="1"/>
  <c r="AM518" i="1"/>
  <c r="AM519" i="1" s="1"/>
  <c r="AM520" i="1" s="1"/>
  <c r="AV518" i="1"/>
  <c r="AV519" i="1" s="1"/>
  <c r="AV520" i="1" s="1"/>
  <c r="G665" i="1"/>
  <c r="H665" i="1" s="1"/>
  <c r="I665" i="1" s="1"/>
  <c r="H58" i="1"/>
  <c r="S58" i="1"/>
  <c r="X413" i="1"/>
  <c r="Y413" i="1" s="1"/>
  <c r="S559" i="1"/>
  <c r="T559" i="1" s="1"/>
  <c r="AA622" i="1"/>
  <c r="AF622" i="1"/>
  <c r="AN622" i="1"/>
  <c r="AS622" i="1"/>
  <c r="AW622" i="1"/>
  <c r="M589" i="1"/>
  <c r="N589" i="1" s="1"/>
  <c r="H661" i="1"/>
  <c r="I661" i="1" s="1"/>
  <c r="AR518" i="1"/>
  <c r="AR519" i="1" s="1"/>
  <c r="AR520" i="1" s="1"/>
  <c r="X559" i="1"/>
  <c r="Y559" i="1" s="1"/>
  <c r="AH622" i="1"/>
  <c r="AL622" i="1"/>
  <c r="AY622" i="1"/>
  <c r="M604" i="1"/>
  <c r="N604" i="1" s="1"/>
  <c r="K621" i="1"/>
  <c r="K622" i="1" s="1"/>
  <c r="H653" i="1"/>
  <c r="I653" i="1" s="1"/>
  <c r="S653" i="1"/>
  <c r="T653" i="1" s="1"/>
  <c r="K354" i="1"/>
  <c r="X486" i="1"/>
  <c r="Y486" i="1" s="1"/>
  <c r="V487" i="1"/>
  <c r="X487" i="1" s="1"/>
  <c r="Y487" i="1" s="1"/>
  <c r="AJ622" i="1"/>
  <c r="BA622" i="1"/>
  <c r="H604" i="1"/>
  <c r="I604" i="1" s="1"/>
  <c r="F621" i="1"/>
  <c r="H621" i="1" s="1"/>
  <c r="I621" i="1" s="1"/>
  <c r="W621" i="1"/>
  <c r="W622" i="1" s="1"/>
  <c r="L6" i="1"/>
  <c r="F518" i="1"/>
  <c r="F519" i="1" s="1"/>
  <c r="F354" i="1"/>
  <c r="H354" i="1" s="1"/>
  <c r="I354" i="1" s="1"/>
  <c r="L518" i="1"/>
  <c r="AA518" i="1"/>
  <c r="AA519" i="1" s="1"/>
  <c r="AA520" i="1" s="1"/>
  <c r="AA354" i="1"/>
  <c r="AF518" i="1"/>
  <c r="AF519" i="1" s="1"/>
  <c r="AF520" i="1" s="1"/>
  <c r="AF354" i="1"/>
  <c r="AJ518" i="1"/>
  <c r="AJ519" i="1" s="1"/>
  <c r="AJ520" i="1" s="1"/>
  <c r="AJ354" i="1"/>
  <c r="AN518" i="1"/>
  <c r="AN519" i="1" s="1"/>
  <c r="AN520" i="1" s="1"/>
  <c r="AN354" i="1"/>
  <c r="AS518" i="1"/>
  <c r="AS519" i="1" s="1"/>
  <c r="AS520" i="1" s="1"/>
  <c r="AS354" i="1"/>
  <c r="AW518" i="1"/>
  <c r="AW519" i="1" s="1"/>
  <c r="AW520" i="1" s="1"/>
  <c r="AW354" i="1"/>
  <c r="BA518" i="1"/>
  <c r="BA519" i="1" s="1"/>
  <c r="BA520" i="1" s="1"/>
  <c r="BA654" i="1" s="1"/>
  <c r="BA666" i="1" s="1"/>
  <c r="BA670" i="1" s="1"/>
  <c r="BA354" i="1"/>
  <c r="L665" i="1"/>
  <c r="M353" i="1"/>
  <c r="N353" i="1" s="1"/>
  <c r="AC518" i="1"/>
  <c r="AC519" i="1" s="1"/>
  <c r="AC520" i="1" s="1"/>
  <c r="AG518" i="1"/>
  <c r="AG519" i="1" s="1"/>
  <c r="AG520" i="1" s="1"/>
  <c r="AP518" i="1"/>
  <c r="AP519" i="1" s="1"/>
  <c r="AP520" i="1" s="1"/>
  <c r="AT518" i="1"/>
  <c r="AT519" i="1" s="1"/>
  <c r="AT520" i="1" s="1"/>
  <c r="AX518" i="1"/>
  <c r="AX519" i="1" s="1"/>
  <c r="AX520" i="1" s="1"/>
  <c r="H589" i="1"/>
  <c r="I589" i="1" s="1"/>
  <c r="H603" i="1"/>
  <c r="I603" i="1" s="1"/>
  <c r="H94" i="1"/>
  <c r="I94" i="1" s="1"/>
  <c r="M94" i="1"/>
  <c r="N94" i="1" s="1"/>
  <c r="S94" i="1"/>
  <c r="T94" i="1" s="1"/>
  <c r="X94" i="1"/>
  <c r="Y94" i="1" s="1"/>
  <c r="V354" i="1"/>
  <c r="AK518" i="1"/>
  <c r="AK519" i="1" s="1"/>
  <c r="AK520" i="1" s="1"/>
  <c r="M413" i="1"/>
  <c r="N413" i="1" s="1"/>
  <c r="G487" i="1"/>
  <c r="G518" i="1" s="1"/>
  <c r="G519" i="1" s="1"/>
  <c r="AD622" i="1"/>
  <c r="AU622" i="1"/>
  <c r="Q518" i="1"/>
  <c r="Q519" i="1" s="1"/>
  <c r="Q354" i="1"/>
  <c r="S354" i="1" s="1"/>
  <c r="T354" i="1" s="1"/>
  <c r="AD518" i="1"/>
  <c r="AD519" i="1" s="1"/>
  <c r="AD520" i="1" s="1"/>
  <c r="AD354" i="1"/>
  <c r="AH518" i="1"/>
  <c r="AH519" i="1" s="1"/>
  <c r="AH520" i="1" s="1"/>
  <c r="AH354" i="1"/>
  <c r="AL518" i="1"/>
  <c r="AL519" i="1" s="1"/>
  <c r="AL520" i="1" s="1"/>
  <c r="AL354" i="1"/>
  <c r="AQ518" i="1"/>
  <c r="AQ519" i="1" s="1"/>
  <c r="AQ520" i="1" s="1"/>
  <c r="AQ354" i="1"/>
  <c r="AU518" i="1"/>
  <c r="AU519" i="1" s="1"/>
  <c r="AU520" i="1" s="1"/>
  <c r="AU354" i="1"/>
  <c r="AY518" i="1"/>
  <c r="AY519" i="1" s="1"/>
  <c r="AY520" i="1" s="1"/>
  <c r="AY354" i="1"/>
  <c r="M486" i="1"/>
  <c r="N486" i="1" s="1"/>
  <c r="K487" i="1"/>
  <c r="M487" i="1" s="1"/>
  <c r="N487" i="1" s="1"/>
  <c r="R487" i="1"/>
  <c r="S589" i="1"/>
  <c r="T589" i="1" s="1"/>
  <c r="Q621" i="1"/>
  <c r="Q622" i="1" s="1"/>
  <c r="H486" i="1"/>
  <c r="I486" i="1" s="1"/>
  <c r="M603" i="1"/>
  <c r="N603" i="1" s="1"/>
  <c r="X604" i="1"/>
  <c r="Y604" i="1" s="1"/>
  <c r="V621" i="1"/>
  <c r="W665" i="1"/>
  <c r="S486" i="1"/>
  <c r="T486" i="1" s="1"/>
  <c r="L621" i="1"/>
  <c r="AE622" i="1"/>
  <c r="AI622" i="1"/>
  <c r="AM622" i="1"/>
  <c r="AR622" i="1"/>
  <c r="AV622" i="1"/>
  <c r="AZ622" i="1"/>
  <c r="R604" i="1"/>
  <c r="S604" i="1" s="1"/>
  <c r="M653" i="1"/>
  <c r="N653" i="1" s="1"/>
  <c r="X661" i="1"/>
  <c r="Y661" i="1" s="1"/>
  <c r="G622" i="1"/>
  <c r="AC622" i="1"/>
  <c r="AG622" i="1"/>
  <c r="AK622" i="1"/>
  <c r="AP622" i="1"/>
  <c r="AT622" i="1"/>
  <c r="AX622" i="1"/>
  <c r="X653" i="1"/>
  <c r="Y653" i="1" s="1"/>
  <c r="M661" i="1"/>
  <c r="N661" i="1" s="1"/>
  <c r="AH654" i="1" l="1"/>
  <c r="AH666" i="1" s="1"/>
  <c r="AH670" i="1" s="1"/>
  <c r="X621" i="1"/>
  <c r="Y621" i="1" s="1"/>
  <c r="AQ654" i="1"/>
  <c r="AQ666" i="1" s="1"/>
  <c r="AQ670" i="1" s="1"/>
  <c r="AS654" i="1"/>
  <c r="AS666" i="1" s="1"/>
  <c r="AS670" i="1" s="1"/>
  <c r="AL654" i="1"/>
  <c r="AL666" i="1" s="1"/>
  <c r="AL670" i="1" s="1"/>
  <c r="AN654" i="1"/>
  <c r="AN666" i="1" s="1"/>
  <c r="AN670" i="1" s="1"/>
  <c r="AF654" i="1"/>
  <c r="AF666" i="1" s="1"/>
  <c r="AF670" i="1" s="1"/>
  <c r="M621" i="1"/>
  <c r="N621" i="1" s="1"/>
  <c r="X354" i="1"/>
  <c r="Y354" i="1" s="1"/>
  <c r="V518" i="1"/>
  <c r="X518" i="1" s="1"/>
  <c r="Y518" i="1" s="1"/>
  <c r="F622" i="1"/>
  <c r="H622" i="1" s="1"/>
  <c r="I622" i="1" s="1"/>
  <c r="AU654" i="1"/>
  <c r="AU666" i="1" s="1"/>
  <c r="AU670" i="1" s="1"/>
  <c r="AW654" i="1"/>
  <c r="AW666" i="1" s="1"/>
  <c r="AW670" i="1" s="1"/>
  <c r="L622" i="1"/>
  <c r="M622" i="1" s="1"/>
  <c r="N622" i="1" s="1"/>
  <c r="AY654" i="1"/>
  <c r="AY666" i="1" s="1"/>
  <c r="AY670" i="1" s="1"/>
  <c r="AJ654" i="1"/>
  <c r="AJ666" i="1" s="1"/>
  <c r="AJ670" i="1" s="1"/>
  <c r="AA654" i="1"/>
  <c r="AA666" i="1" s="1"/>
  <c r="AA670" i="1" s="1"/>
  <c r="V622" i="1"/>
  <c r="X622" i="1" s="1"/>
  <c r="Y622" i="1" s="1"/>
  <c r="AT654" i="1"/>
  <c r="AT666" i="1" s="1"/>
  <c r="AT670" i="1" s="1"/>
  <c r="AK654" i="1"/>
  <c r="AK666" i="1" s="1"/>
  <c r="AK670" i="1" s="1"/>
  <c r="AC654" i="1"/>
  <c r="AC666" i="1" s="1"/>
  <c r="AC670" i="1" s="1"/>
  <c r="H487" i="1"/>
  <c r="I487" i="1" s="1"/>
  <c r="AM654" i="1"/>
  <c r="AM666" i="1" s="1"/>
  <c r="AM670" i="1" s="1"/>
  <c r="AP654" i="1"/>
  <c r="AP666" i="1" s="1"/>
  <c r="AP670" i="1" s="1"/>
  <c r="AG654" i="1"/>
  <c r="AG666" i="1" s="1"/>
  <c r="AG670" i="1" s="1"/>
  <c r="AD654" i="1"/>
  <c r="AD666" i="1" s="1"/>
  <c r="AD670" i="1" s="1"/>
  <c r="AV654" i="1"/>
  <c r="AV666" i="1" s="1"/>
  <c r="AV670" i="1" s="1"/>
  <c r="AE654" i="1"/>
  <c r="AE666" i="1" s="1"/>
  <c r="AE670" i="1" s="1"/>
  <c r="AX654" i="1"/>
  <c r="AX666" i="1" s="1"/>
  <c r="AX670" i="1" s="1"/>
  <c r="G520" i="1"/>
  <c r="AR654" i="1"/>
  <c r="AR666" i="1" s="1"/>
  <c r="AR670" i="1" s="1"/>
  <c r="F520" i="1"/>
  <c r="H519" i="1"/>
  <c r="I519" i="1" s="1"/>
  <c r="R518" i="1"/>
  <c r="S518" i="1" s="1"/>
  <c r="H518" i="1"/>
  <c r="I518" i="1" s="1"/>
  <c r="K518" i="1"/>
  <c r="W654" i="1"/>
  <c r="Q520" i="1"/>
  <c r="X665" i="1"/>
  <c r="Y665" i="1" s="1"/>
  <c r="T604" i="1"/>
  <c r="R621" i="1"/>
  <c r="S621" i="1" s="1"/>
  <c r="S487" i="1"/>
  <c r="T487" i="1" s="1"/>
  <c r="AZ654" i="1"/>
  <c r="AZ666" i="1" s="1"/>
  <c r="AZ670" i="1" s="1"/>
  <c r="AI654" i="1"/>
  <c r="AI666" i="1" s="1"/>
  <c r="AI670" i="1" s="1"/>
  <c r="M665" i="1"/>
  <c r="N665" i="1" s="1"/>
  <c r="L519" i="1"/>
  <c r="V519" i="1" l="1"/>
  <c r="X519" i="1" s="1"/>
  <c r="Y519" i="1" s="1"/>
  <c r="M518" i="1"/>
  <c r="N518" i="1" s="1"/>
  <c r="K519" i="1"/>
  <c r="L520" i="1"/>
  <c r="T518" i="1"/>
  <c r="R519" i="1"/>
  <c r="Q654" i="1"/>
  <c r="G654" i="1"/>
  <c r="T621" i="1"/>
  <c r="R622" i="1"/>
  <c r="W666" i="1"/>
  <c r="F654" i="1"/>
  <c r="H520" i="1"/>
  <c r="I520" i="1" s="1"/>
  <c r="V520" i="1" l="1"/>
  <c r="X520" i="1" s="1"/>
  <c r="Y520" i="1" s="1"/>
  <c r="W670" i="1"/>
  <c r="L654" i="1"/>
  <c r="Q666" i="1"/>
  <c r="K520" i="1"/>
  <c r="M519" i="1"/>
  <c r="N519" i="1" s="1"/>
  <c r="S622" i="1"/>
  <c r="T622" i="1" s="1"/>
  <c r="R520" i="1"/>
  <c r="S519" i="1"/>
  <c r="T519" i="1" s="1"/>
  <c r="F666" i="1"/>
  <c r="H654" i="1"/>
  <c r="I654" i="1" s="1"/>
  <c r="G666" i="1"/>
  <c r="V654" i="1" l="1"/>
  <c r="V666" i="1" s="1"/>
  <c r="H666" i="1"/>
  <c r="I666" i="1" s="1"/>
  <c r="F670" i="1"/>
  <c r="G670" i="1"/>
  <c r="Q670" i="1"/>
  <c r="L666" i="1"/>
  <c r="R654" i="1"/>
  <c r="S520" i="1"/>
  <c r="T520" i="1" s="1"/>
  <c r="M520" i="1"/>
  <c r="N520" i="1" s="1"/>
  <c r="K654" i="1"/>
  <c r="X654" i="1" l="1"/>
  <c r="Y654" i="1" s="1"/>
  <c r="L670" i="1"/>
  <c r="K666" i="1"/>
  <c r="M654" i="1"/>
  <c r="N654" i="1" s="1"/>
  <c r="R666" i="1"/>
  <c r="S654" i="1"/>
  <c r="T654" i="1" s="1"/>
  <c r="X666" i="1"/>
  <c r="Y666" i="1" s="1"/>
  <c r="V670" i="1"/>
  <c r="M666" i="1" l="1"/>
  <c r="N666" i="1" s="1"/>
  <c r="K670" i="1"/>
  <c r="R670" i="1"/>
  <c r="S666" i="1"/>
  <c r="T666" i="1" s="1"/>
</calcChain>
</file>

<file path=xl/sharedStrings.xml><?xml version="1.0" encoding="utf-8"?>
<sst xmlns="http://schemas.openxmlformats.org/spreadsheetml/2006/main" count="10943" uniqueCount="2284">
  <si>
    <t>%,ATF,FACCOUNT</t>
  </si>
  <si>
    <t>%,ATT,FDESCR,UDESCR</t>
  </si>
  <si>
    <t>BU_Name</t>
  </si>
  <si>
    <t>Contact Person</t>
  </si>
  <si>
    <t>Department Owner</t>
  </si>
  <si>
    <t>Account Tree</t>
  </si>
  <si>
    <t>Business Unit Tree</t>
  </si>
  <si>
    <t>Sunset Date</t>
  </si>
  <si>
    <t>Report Statement Type</t>
  </si>
  <si>
    <t>Report Description</t>
  </si>
  <si>
    <t>Title (Builtin)</t>
  </si>
  <si>
    <t>Author (Builtin)</t>
  </si>
  <si>
    <t>Comments (Builtin)</t>
  </si>
  <si>
    <t>Subject (Builtin)</t>
  </si>
  <si>
    <t>Category (Builtin)</t>
  </si>
  <si>
    <t>Keywords (Builtin)</t>
  </si>
  <si>
    <t>Neal Hartley</t>
  </si>
  <si>
    <t>Financial Reporting</t>
  </si>
  <si>
    <t>Financial Reporting / Neal Hartley</t>
  </si>
  <si>
    <t xml:space="preserve"> </t>
  </si>
  <si>
    <t>Reserved Section</t>
  </si>
  <si>
    <t xml:space="preserve">Report as of Date: </t>
  </si>
  <si>
    <t>Rounding Tolerance:</t>
  </si>
  <si>
    <t>Error Message Shown:</t>
  </si>
  <si>
    <t>ERROR ABOVE</t>
  </si>
  <si>
    <t>E</t>
  </si>
  <si>
    <t>Error Message Counter</t>
  </si>
  <si>
    <t>Total Error Message Count</t>
  </si>
  <si>
    <t>RID   Report ID</t>
  </si>
  <si>
    <t>LYN   Report Layout</t>
  </si>
  <si>
    <t>RBN   Report Request</t>
  </si>
  <si>
    <t>RBU   Request Bus Unit</t>
  </si>
  <si>
    <t>SCN   Scope Decrip</t>
  </si>
  <si>
    <t>SCD   Scope Description</t>
  </si>
  <si>
    <t>SFD   Scope Field Descr</t>
  </si>
  <si>
    <t>SFV   Scope Field Value</t>
  </si>
  <si>
    <t>STN   Scope Tree Name</t>
  </si>
  <si>
    <t>Elapsed Run Time</t>
  </si>
  <si>
    <t>BUN   Business Unit</t>
  </si>
  <si>
    <t>Other Income</t>
  </si>
  <si>
    <t>Other Income Deductions</t>
  </si>
  <si>
    <t>Operator</t>
  </si>
  <si>
    <t>Scope-based</t>
  </si>
  <si>
    <t>Line 1</t>
  </si>
  <si>
    <t>Line 2</t>
  </si>
  <si>
    <t>Line 3</t>
  </si>
  <si>
    <t>Operating Expenses</t>
  </si>
  <si>
    <t>Line 4</t>
  </si>
  <si>
    <t>Line 5</t>
  </si>
  <si>
    <t>Maintenance Expenses (402)</t>
  </si>
  <si>
    <t>Line 6</t>
  </si>
  <si>
    <t>Depreciation Expense (403)</t>
  </si>
  <si>
    <t>Line 7</t>
  </si>
  <si>
    <t>Depreciation Expense for Asset Retirement Costs (403.1)</t>
  </si>
  <si>
    <t>Line 8</t>
  </si>
  <si>
    <t>Amort. &amp; Depl. Of Utility Plant (404-405)</t>
  </si>
  <si>
    <t>Line 9</t>
  </si>
  <si>
    <t>Amort. Of Utility Plant Acq. Adj. (406)</t>
  </si>
  <si>
    <t>Line 10</t>
  </si>
  <si>
    <t>Line 11</t>
  </si>
  <si>
    <t>Amort. Of Conversion Expenses (407)</t>
  </si>
  <si>
    <t>Line 12</t>
  </si>
  <si>
    <t>Regulatory Debits (407.3)</t>
  </si>
  <si>
    <t>Line 13</t>
  </si>
  <si>
    <t>(Less) Regulatory Credits (407.4)</t>
  </si>
  <si>
    <t>Line 14</t>
  </si>
  <si>
    <t>Taxes Other Than Income Taxes (408.1)</t>
  </si>
  <si>
    <t>Income Taxes Federal</t>
  </si>
  <si>
    <t>Factored Accounts Rec Expenses</t>
  </si>
  <si>
    <t>Line 15</t>
  </si>
  <si>
    <t>Income Taxes - Federal (409.1)</t>
  </si>
  <si>
    <t>Line 16</t>
  </si>
  <si>
    <t>Income Taxes - Other (409.1)</t>
  </si>
  <si>
    <t>Line 17</t>
  </si>
  <si>
    <t>Provision for Deferred Income Taxes (410.1)</t>
  </si>
  <si>
    <t>Line 18</t>
  </si>
  <si>
    <t>(Less) Provision for Deferred Income Taxes-Cr (411.1)</t>
  </si>
  <si>
    <t>Line 19</t>
  </si>
  <si>
    <t>Investment Tax Credit Adj. - Net (411.4)</t>
  </si>
  <si>
    <t>Line 20</t>
  </si>
  <si>
    <t>(Less) Gains from Disp. Of Utility Plant (411.6)</t>
  </si>
  <si>
    <t>Line 21</t>
  </si>
  <si>
    <t>Losses from Disp. Of Utility Plant (411.7)</t>
  </si>
  <si>
    <t>Line 22</t>
  </si>
  <si>
    <t>(Less) Gains from Disposition of Allowances (411.8)</t>
  </si>
  <si>
    <t>Line 23</t>
  </si>
  <si>
    <t>Losses from Disposition of Allowances (411.9)</t>
  </si>
  <si>
    <t>Line 24</t>
  </si>
  <si>
    <t>Accretion Expense (411.10)</t>
  </si>
  <si>
    <t>Line 25</t>
  </si>
  <si>
    <t>Line 26</t>
  </si>
  <si>
    <t>Line 27</t>
  </si>
  <si>
    <t>Line 28</t>
  </si>
  <si>
    <t>Line 29</t>
  </si>
  <si>
    <t>Line 30</t>
  </si>
  <si>
    <t>Line 31</t>
  </si>
  <si>
    <t>Revenues From Merchandising, Jobbing &amp; Contract Work (415)</t>
  </si>
  <si>
    <t>Line 32</t>
  </si>
  <si>
    <t>(Less) Costs and Exp. Merchandising, Job. &amp; Contract Work (416)</t>
  </si>
  <si>
    <t>Line 33</t>
  </si>
  <si>
    <t>Revenues From Nonutility Operations (417)</t>
  </si>
  <si>
    <t>Line 34</t>
  </si>
  <si>
    <t>(Less) Expenses of Nonutility Operations (417.1)</t>
  </si>
  <si>
    <t>Line 35</t>
  </si>
  <si>
    <t>Nonoperating Rental Income (418)</t>
  </si>
  <si>
    <t>Line 36</t>
  </si>
  <si>
    <t>Equity in Earnings of Subsidiary Companies (418.1)</t>
  </si>
  <si>
    <t>Line 37</t>
  </si>
  <si>
    <t>Interest and Dividend Income (419)</t>
  </si>
  <si>
    <t>Line 38</t>
  </si>
  <si>
    <t>Allowance for Other Funds Used During Construction (419.1)</t>
  </si>
  <si>
    <t>Line 39</t>
  </si>
  <si>
    <t>Miscellaneous Nonoperating Income (421)</t>
  </si>
  <si>
    <t>Line 40</t>
  </si>
  <si>
    <t>Gain on Disposition of Property (421.1)</t>
  </si>
  <si>
    <t>Line 41</t>
  </si>
  <si>
    <t>Line 42</t>
  </si>
  <si>
    <t>Line 43</t>
  </si>
  <si>
    <t>Loss on Disposition of Property (421.2)</t>
  </si>
  <si>
    <t>Line 44</t>
  </si>
  <si>
    <t>Miscellaneous Amortization (425)</t>
  </si>
  <si>
    <t>Line 45</t>
  </si>
  <si>
    <t>Donations (426.1)</t>
  </si>
  <si>
    <t>Line 46</t>
  </si>
  <si>
    <t>Life Insurance (426.2)</t>
  </si>
  <si>
    <t>Line 47</t>
  </si>
  <si>
    <t>Penalties (426.3)</t>
  </si>
  <si>
    <t>Line 48</t>
  </si>
  <si>
    <t>Exp. For Certain Civic, Political &amp; Related Activities (426.4)</t>
  </si>
  <si>
    <t>Line 49</t>
  </si>
  <si>
    <t>Other Deductions (426.5)</t>
  </si>
  <si>
    <t>Line 50</t>
  </si>
  <si>
    <t>Line 51</t>
  </si>
  <si>
    <t>Line 52</t>
  </si>
  <si>
    <t>Taxes Other Than Income Taxes (408.2)</t>
  </si>
  <si>
    <t>Federal Income Taxes NonOperating</t>
  </si>
  <si>
    <t>Line 53</t>
  </si>
  <si>
    <t>Income Taxes - Federal (409.2)</t>
  </si>
  <si>
    <t>Line 54</t>
  </si>
  <si>
    <t>Income Taxes - Other (409.2)</t>
  </si>
  <si>
    <t>Line 55</t>
  </si>
  <si>
    <t>Provision for Deferred Inc. Taxes (410.2)</t>
  </si>
  <si>
    <t>Line 56</t>
  </si>
  <si>
    <t xml:space="preserve">(Less) Provision for Deferred Income Taxes-Cr (411.2) </t>
  </si>
  <si>
    <t>Line 57</t>
  </si>
  <si>
    <t>Investment Tax Credit Adj.-Net (411.5)</t>
  </si>
  <si>
    <t>Line 58</t>
  </si>
  <si>
    <t>(Less) Investment Tax Credits (420)</t>
  </si>
  <si>
    <t>Line 59</t>
  </si>
  <si>
    <t>Line 60</t>
  </si>
  <si>
    <t>Line 61</t>
  </si>
  <si>
    <t>Line 62</t>
  </si>
  <si>
    <t>Interest on Long-Term Debt (427)</t>
  </si>
  <si>
    <t>Line 63</t>
  </si>
  <si>
    <t>Amort. Of Debt Disc. And Expense (428)</t>
  </si>
  <si>
    <t>Line 64</t>
  </si>
  <si>
    <t>Amortization of Loss on Reacquired Debt (428.1)</t>
  </si>
  <si>
    <t>Line 65</t>
  </si>
  <si>
    <t>(Less) Amort. Of Premium on Debt-Credit (429)</t>
  </si>
  <si>
    <t>Line 66</t>
  </si>
  <si>
    <t>(Less) Amortization of Gain on Reacquired Debt-Credit (429.1)</t>
  </si>
  <si>
    <t>Line 67</t>
  </si>
  <si>
    <t>Interest on Debt to Assoc. Companies (430)</t>
  </si>
  <si>
    <t>Line 68</t>
  </si>
  <si>
    <t>Other Interest Expense (431)</t>
  </si>
  <si>
    <t>Line 69</t>
  </si>
  <si>
    <t>Line 70</t>
  </si>
  <si>
    <t>Line 71</t>
  </si>
  <si>
    <t>Line 72</t>
  </si>
  <si>
    <t>Line 73</t>
  </si>
  <si>
    <t>Extraordinary Income (434)</t>
  </si>
  <si>
    <t>Line 74</t>
  </si>
  <si>
    <t>(Less) Extraordinary Deductions (435)</t>
  </si>
  <si>
    <t>Line 75</t>
  </si>
  <si>
    <t>Line 76</t>
  </si>
  <si>
    <t>Income Taxes-Federal and Other (409.3)</t>
  </si>
  <si>
    <t>Line 77</t>
  </si>
  <si>
    <t>Line 78</t>
  </si>
  <si>
    <t>Sales of Electricity</t>
  </si>
  <si>
    <t>Check</t>
  </si>
  <si>
    <t>%,R,FACCOUNT,TGL_FERC_ACCT,XDYYNNY01,N4440,N4450,N4460,N4480</t>
  </si>
  <si>
    <t>%,R,FACCOUNT,TGL_FERC_ACCT,XDYYNNY01,N4470</t>
  </si>
  <si>
    <t>%,R,FACCOUNT,TGL_FERC_ACCT,XDYYNNY01,N449</t>
  </si>
  <si>
    <t>%,R,FACCOUNT,TGL_FERC_ACCT,XDYYNNY01,NOTHER_OPER_REVENUES</t>
  </si>
  <si>
    <t>%,FACCOUNT,TGL_FERC_ACCT,XDYYNNY01,N5010</t>
  </si>
  <si>
    <t>%,FACCOUNT,TGL_FERC_ACCT,XDYYNNY01,N500-509_EXC_501</t>
  </si>
  <si>
    <t>%,FACCOUNT,TGL_FERC_ACCT,XDYYNNY01,N517-525</t>
  </si>
  <si>
    <t>%,FACCOUNT,TGL_FERC_ACCT,XDYYNNY01,N546-550</t>
  </si>
  <si>
    <t>%,FACCOUNT,TGL_FERC_ACCT,XDYYNNY01,N555-557</t>
  </si>
  <si>
    <t>%,FACCOUNT,TGL_FERC_ACCT,XDYYNNY01,N401_OPERATION</t>
  </si>
  <si>
    <t>%,FACCOUNT,TGL_FERC_ACCT,XDYYNNY01,N560-567</t>
  </si>
  <si>
    <t>%,FACCOUNT,TGL_FERC_ACCT,XDYYNNY01,N575-576</t>
  </si>
  <si>
    <t>%,FACCOUNT,TGL_FERC_ACCT,XDYYNNY01,N580-589</t>
  </si>
  <si>
    <t>%,FACCOUNT,TGL_FERC_ACCT,XDYYNNY01,N814-826,N871-881</t>
  </si>
  <si>
    <t>%,FACCOUNT,TGL_FERC_ACCT,XDYYNNY01,N901-905</t>
  </si>
  <si>
    <t>%,FACCOUNT,TGL_FERC_ACCT,XDYYNNY01,N906-917</t>
  </si>
  <si>
    <t>%,FACCOUNT,TGL_FERC_ACCT,XDYYNNY01,N920-933</t>
  </si>
  <si>
    <t>%,FACCOUNT,TGL_FERC_ACCT,XDYYNNY01,N510-515</t>
  </si>
  <si>
    <t>%,FACCOUNT,TGL_FERC_ACCT,XDYYNNY01,N528-533</t>
  </si>
  <si>
    <t>%,FACCOUNT,TGL_FERC_ACCT,XDYYNNY01,N541-545</t>
  </si>
  <si>
    <t>%,FACCOUNT,TGL_FERC_ACCT,XDYYNNY01,N551-554</t>
  </si>
  <si>
    <t>%,FACCOUNT,TGL_FERC_ACCT,XDYYNNY01,N402_MAINTENANCE</t>
  </si>
  <si>
    <t>%,FACCOUNT,TGL_FERC_ACCT,XDYYNNY01,N568-574</t>
  </si>
  <si>
    <t>%,FACCOUNT,TGL_FERC_ACCT,XDYYNNY01,N590-599</t>
  </si>
  <si>
    <t>%,FACCOUNT,TGL_FERC_ACCT,XDYYNNY01,N830-837,N861-870</t>
  </si>
  <si>
    <t>%,FACCOUNT,TGL_FERC_ACCT,XDYYNNY01,N935</t>
  </si>
  <si>
    <t>%,FACCOUNT,TGL_FERC_ACCT,XDYYNNY01,NDEPR_EXP_ARO</t>
  </si>
  <si>
    <t>%,FACCOUNT,TGL_FERC_ACCT,XDYYNNY01,NAMORT_&amp;_DEPL_OF_PLT</t>
  </si>
  <si>
    <t>%,FACCOUNT,TGL_FERC_ACCT,XDYYNNY01,N406</t>
  </si>
  <si>
    <t>%,FACCOUNT,TGL_FERC_ACCT,XDYYNNY01,N407</t>
  </si>
  <si>
    <t>%,FACCOUNT,TGL_FERC_ACCT,XDYYNNY01,N4073</t>
  </si>
  <si>
    <t>%,R,FACCOUNT,TGL_FERC_ACCT,XDYYNNY01,N4074</t>
  </si>
  <si>
    <t>%,FACCOUNT,TGL_FERC_ACCT,XDYYNNY01,N408</t>
  </si>
  <si>
    <t>%,FACCOUNT,TGL_FERC_ACCT,XDYYNNY01,NINCOME_TAXES_FEDERAL</t>
  </si>
  <si>
    <t>%,FACCOUNT,TGL_FERC_ACCT,XDYYNNY01,NMISC_INC_DED_FAR</t>
  </si>
  <si>
    <t>%,FACCOUNT,TGL_FERC_ACCT,XDYYNNY01,NINCOME_TAXES_OTHER</t>
  </si>
  <si>
    <t>%,FACCOUNT,TGL_FERC_ACCT,XDYYNNY01,NDEFER_FIT</t>
  </si>
  <si>
    <t>%,R,FACCOUNT,TGL_FERC_ACCT,XDYYNNY01,NPROV_DEFER_FIT,</t>
  </si>
  <si>
    <t>%,FACCOUNT,TGL_FERC_ACCT,XDYYNNY01,NDEFRRD_ITC_UTIL_OPER</t>
  </si>
  <si>
    <t>%,R,FACCOUNT,TGL_FERC_ACCT,XDYYNNY01,NGN_FRM_DISP_UT_PLT</t>
  </si>
  <si>
    <t>%,FACCOUNT,TGL_FERC_ACCT,XDYYNNY01,NLSES_FRM_DISP_UT_PLT</t>
  </si>
  <si>
    <t>%,R,FACCOUNT,TGL_FERC_ACCT,XDYYNNY01,NGN_FRM_DISP_ALLOWAN</t>
  </si>
  <si>
    <t>%,FACCOUNT,TGL_FERC_ACCT,XDYYNNY01,NLOSS_FRM_DISP_ALLOW</t>
  </si>
  <si>
    <t>%,FACCOUNT,TGL_FERC_ACCT,XDYYNNY01,NACCRETION</t>
  </si>
  <si>
    <t>%,R,FACCOUNT,TGL_FERC_ACCT,XDYYNNY01,N415</t>
  </si>
  <si>
    <t>%,FACCOUNT,TGL_FERC_ACCT,XDYYNNY01,N416</t>
  </si>
  <si>
    <t>%,R,FACCOUNT,TGL_FERC_ACCT,XDYYNNY01,NREV_NONUTIL_OPS</t>
  </si>
  <si>
    <t>%,FACCOUNT,TGL_FERC_ACCT,XDYYNNY01,NEXP_NONUTIL_OPS</t>
  </si>
  <si>
    <t>%,R,FACCOUNT,TGL_FERC_ACCT,XDYYNNY01,NNON_OP_RENTAL_INCOME</t>
  </si>
  <si>
    <t>%,R,FACCOUNT,TGL_FERC_ACCT,XDYYNNY01,NEQUITY_IN_SUB_EARN</t>
  </si>
  <si>
    <t>%,R,FACCOUNT,TGL_FERC_ACCT,XDYYNNY01,NINTEREST_INCOME</t>
  </si>
  <si>
    <t>%,R,FACCOUNT,TGL_FERC_ACCT,XDYYNNY01,NAFUDC_OTH_FUNDS-CR</t>
  </si>
  <si>
    <t>%,R,FACCOUNT,TGL_FERC_ACCT,XDYYNNY01,NMISC_NONOP_INC</t>
  </si>
  <si>
    <t>%,R,FACCOUNT,TGL_FERC_ACCT,XDYYNNY01,NGAIN_ON_DIST_PROPERT</t>
  </si>
  <si>
    <t>%,FACCOUNT,TGL_FERC_ACCT,XDYYNNY01,NLOSS_DIST_PROPERTY</t>
  </si>
  <si>
    <t>%,FACCOUNT,TGL_FERC_ACCT,XDYYNNY01,NMISC_AMORT_PLT_ADJ</t>
  </si>
  <si>
    <t>%,FACCOUNT,TGL_FERC_ACCT,XDYYNNY01,N4261</t>
  </si>
  <si>
    <t>%,FACCOUNT,TGL_FERC_ACCT,XDYYNNY01,N4262</t>
  </si>
  <si>
    <t>%,FACCOUNT,TGL_FERC_ACCT,XDYYNNY01,N4263</t>
  </si>
  <si>
    <t>%,FACCOUNT,TGL_FERC_ACCT,XDYYNNY01,N4264</t>
  </si>
  <si>
    <t>%,FACCOUNT,TGL_FERC_ACCT,XDYYNNY01,N4265</t>
  </si>
  <si>
    <t>%,FACCOUNT,TGL_FERC_ACCT,XDYYNNY01,NTAXES_OTHER_THN_INC</t>
  </si>
  <si>
    <t>%,FACCOUNT,TGL_FERC_ACCT,XDYYNNY01,NINCOME_TAX_FED_NONOP</t>
  </si>
  <si>
    <t>%,FACCOUNT,TGL_FERC_ACCT,XDYYNNY01,NINCOME_TAX_OTH_NONOP</t>
  </si>
  <si>
    <t>%,FACCOUNT,TGL_FERC_ACCT,XDYYNNY01,NPROV_FOR_DEF_TAX_NON</t>
  </si>
  <si>
    <t>%,R,FACCOUNT,TGL_FERC_ACCT,XDYYNNY01,NPROV_DEF_TX_NON_CR</t>
  </si>
  <si>
    <t>%,FACCOUNT,TGL_FERC_ACCT,XDYYNNY01,NINVESTMENT_TAX</t>
  </si>
  <si>
    <t>%,R,FACCOUNT,TGL_FERC_ACCT,XDYYNNY01,N420</t>
  </si>
  <si>
    <t>%,FACCOUNT,TGL_FERC_ACCT,XDYYNNY01,NINT_LONG-TERM_DEBT</t>
  </si>
  <si>
    <t>%,FACCOUNT,TGL_FERC_ACCT,XDYYNNY01,NAMORT_DEBT_DISC&amp;EXP</t>
  </si>
  <si>
    <t>%,FACCOUNT,TGL_FERC_ACCT,XDYYNNY01,NAMORT_LOSS_REACQ_DBT</t>
  </si>
  <si>
    <t>%,R,FACCOUNT,TGL_FERC_ACCT,XDYYNNY01,NAMORT_DBT_PREM</t>
  </si>
  <si>
    <t>%,R,FACCOUNT,TGL_FERC_ACCT,XDYYNNY01,NAMORT_GAIN_REAQUIRED</t>
  </si>
  <si>
    <t>%,FACCOUNT,TGL_FERC_ACCT,XDYYNNY01,NINTEREST_ASSOC_COS</t>
  </si>
  <si>
    <t>%,FACCOUNT,TGL_FERC_ACCT,XDYYNNY01,NOTH_INTEREST_EXP</t>
  </si>
  <si>
    <t>%,R,FACCOUNT,TGL_FERC_ACCT,XDYYNNY01,NAFUDC-BRWD_FUNDS-CR</t>
  </si>
  <si>
    <t>%,R,FACCOUNT,TGL_FERC_ACCT,XDYYNNY01,NEXTRAORDINARY_INCOME</t>
  </si>
  <si>
    <t>%,FACCOUNT,TGL_FERC_ACCT,XDYYNNY01,NEXTRAORDINARY_DEDUCT</t>
  </si>
  <si>
    <t>%,FACCOUNT,TGL_FERC_ACCT,XDYYNNY01,NINC_TX_FED_&amp;_OTH_EXT</t>
  </si>
  <si>
    <t>%,R,FACCOUNT,TGL_FERC_ACCT,XDYYNNY01,N4400</t>
  </si>
  <si>
    <t>Net Income Verification</t>
  </si>
  <si>
    <t>%,R,FACCOUNT,TGL_FERC_ACCT,XDYYNNY01,N4420</t>
  </si>
  <si>
    <t>This line should be zero</t>
  </si>
  <si>
    <t>%,FACCOUNT,TGL_FERC_ACCT,NINCOME_STATEMENT</t>
  </si>
  <si>
    <t>%,FACCOUNT,TGL_FERC_ACCT,XDYYNNY01,N535-540</t>
  </si>
  <si>
    <t>%,FACCOUNT,TGL_FERC_ACCT,XDYYNNY01,NDEPR_EXP_OTHER,NDEPR_EXP_REG,NSTP_NUCLEAR_DECOMM</t>
  </si>
  <si>
    <t>%,LACTUALS,SBAL</t>
  </si>
  <si>
    <t>Line 79</t>
  </si>
  <si>
    <t>Line 80</t>
  </si>
  <si>
    <t>Line 81</t>
  </si>
  <si>
    <t>Line 82</t>
  </si>
  <si>
    <t>Line 83</t>
  </si>
  <si>
    <t>Line 84</t>
  </si>
  <si>
    <t>Line 85</t>
  </si>
  <si>
    <t>FERC Form</t>
  </si>
  <si>
    <t>Total</t>
  </si>
  <si>
    <t>%,FACCOUNT,TGL_FERC_ACCT,N510-515,N528-533,N541-545,N551-554,N402_MAINTENANCE,N568-574,N590-599,N830-837,N861-870,N935</t>
  </si>
  <si>
    <t>Operating Expenses (401)</t>
  </si>
  <si>
    <t>%,FACCOUNT,TGL_FERC_ACCT,N500-509,N517-525,N535-540,N546-550,N555-557,N401_OPERATION,N560-567,N575-576,N580-589,N814-826,N871-881,N901-905,N906-917,N920-933</t>
  </si>
  <si>
    <t>Pg 114-117 - Cross Check</t>
  </si>
  <si>
    <t>Total Production Expenses</t>
  </si>
  <si>
    <t>m</t>
  </si>
  <si>
    <t>Total Maintenance Expenses</t>
  </si>
  <si>
    <t>o</t>
  </si>
  <si>
    <t>Total Operating Expenses</t>
  </si>
  <si>
    <t>MEMO ONLY:</t>
  </si>
  <si>
    <r>
      <t xml:space="preserve">TOTAL Elec. Op and Maint Expns </t>
    </r>
    <r>
      <rPr>
        <sz val="8"/>
        <rFont val="Arial"/>
        <family val="2"/>
      </rPr>
      <t>(Total 80, 112, 131, 156, 164, 171, 178, 197)</t>
    </r>
  </si>
  <si>
    <t>TOTAL MAINTENANCE EXPENSES</t>
  </si>
  <si>
    <t>TOTAL OPERATION EXPENSES</t>
  </si>
  <si>
    <r>
      <t xml:space="preserve">TOTAL Administrative and General Expenses </t>
    </r>
    <r>
      <rPr>
        <sz val="8"/>
        <rFont val="Arial"/>
        <family val="2"/>
      </rPr>
      <t>(Total of lines 194 and 196)</t>
    </r>
  </si>
  <si>
    <t>(935) Maintenance of General Plant</t>
  </si>
  <si>
    <t>Maintenance</t>
  </si>
  <si>
    <t>TOTAL Operation (Enter Total of lines 181 thru 193)</t>
  </si>
  <si>
    <t>(931) Rents</t>
  </si>
  <si>
    <t>(930.2) Miscellaneous General Expenses</t>
  </si>
  <si>
    <t>(930.1) General Advertising Expenses</t>
  </si>
  <si>
    <t>(Less) (929) Duplicate Charges-Credit</t>
  </si>
  <si>
    <t>(928) Regulatory Commission Expenses</t>
  </si>
  <si>
    <t>(927) Franchise Requirements</t>
  </si>
  <si>
    <t>(926) Employee Pensions and Benefits</t>
  </si>
  <si>
    <t>(925) Injuries and Damages</t>
  </si>
  <si>
    <t>(924) Property Insurance</t>
  </si>
  <si>
    <t>(923) Outside Services Employed</t>
  </si>
  <si>
    <t>(Less) (922) Administrative Expenses Transferred-Credit</t>
  </si>
  <si>
    <t>(921) Office Supplies and Expenses</t>
  </si>
  <si>
    <t>(920) Administration and General Salaries</t>
  </si>
  <si>
    <t>Operation</t>
  </si>
  <si>
    <t>8. ADMINISTRATIVE AND GENERAL EXPENSES</t>
  </si>
  <si>
    <t>TOTAL Sales Expenses (Enter Total of lines 174 thru 177)</t>
  </si>
  <si>
    <t>(916) Miscellaneous Sales Expenses</t>
  </si>
  <si>
    <t>(913) Advertising Expenses</t>
  </si>
  <si>
    <t>(912)Demonstrating and Selling Expenses</t>
  </si>
  <si>
    <t>(911) Supervision</t>
  </si>
  <si>
    <t>7. SALES EXPENSES</t>
  </si>
  <si>
    <r>
      <t xml:space="preserve">TOTAL Customer Service and Information Expenses </t>
    </r>
    <r>
      <rPr>
        <sz val="8"/>
        <rFont val="Arial"/>
        <family val="2"/>
      </rPr>
      <t>(Total 167 thru 170)</t>
    </r>
  </si>
  <si>
    <t>(910)Miscellaneous Customer Service and Informational Expenses</t>
  </si>
  <si>
    <t>(909) Informational and Instructional Expenses</t>
  </si>
  <si>
    <t>(908) Customer Assistance Expenses</t>
  </si>
  <si>
    <t>(907) Supervision</t>
  </si>
  <si>
    <t>6. CUSTOMER SERVICE AND INFORMATIONAL EXPENSES</t>
  </si>
  <si>
    <r>
      <t xml:space="preserve">TOTAL Customer Accounts Expense </t>
    </r>
    <r>
      <rPr>
        <sz val="8"/>
        <rFont val="Arial"/>
        <family val="2"/>
      </rPr>
      <t>(Total of lines 159 thru 163)</t>
    </r>
  </si>
  <si>
    <t>Miscellaneous Customer Accounts Expenses</t>
  </si>
  <si>
    <t>(904) Uncollectible Accounts</t>
  </si>
  <si>
    <t>(903) Customer Records and Collection Expenses</t>
  </si>
  <si>
    <t>(902) Meter Reading Expenses</t>
  </si>
  <si>
    <t>(901) Supervision</t>
  </si>
  <si>
    <t>5. CUSTOMER ACCOUNTS EXPENSES</t>
  </si>
  <si>
    <t>TOTAL Distribution Expenses (Total of lines 144 and 155)</t>
  </si>
  <si>
    <t>TOTAL Maintenance (Total of lines 146 thru 154)</t>
  </si>
  <si>
    <t>(598) Maintenance of Miscellaneous Distribution Plant</t>
  </si>
  <si>
    <t>(597) Maintenance of Meters</t>
  </si>
  <si>
    <t>(596) Maintenance of Street Lighting and Signal Systems</t>
  </si>
  <si>
    <t>(595) Maintenance of Line Transformers</t>
  </si>
  <si>
    <t>(594) Maintenance of Underground Lines</t>
  </si>
  <si>
    <t>(593) Maintenance of Overhead Lines</t>
  </si>
  <si>
    <t>(592) Maintenance of Station Equipment</t>
  </si>
  <si>
    <t>(591) Maintenance of Structures</t>
  </si>
  <si>
    <t>(590) Maintenance Supervision and Engineering</t>
  </si>
  <si>
    <t>TOTAL Operation (Enter Total of lines 134 thru 143)</t>
  </si>
  <si>
    <t>(589) Rents</t>
  </si>
  <si>
    <t>(588) Miscellaneous Expenses</t>
  </si>
  <si>
    <t>(587) Customer Installations Expenses</t>
  </si>
  <si>
    <t>(586) Meter Expenses</t>
  </si>
  <si>
    <t>(585) Street Lighting and Signal System Expenses</t>
  </si>
  <si>
    <t>(584) Underground Line Expenses</t>
  </si>
  <si>
    <t>(583) Overhead Line Expenses</t>
  </si>
  <si>
    <t>(582) Station Expenses</t>
  </si>
  <si>
    <t>(581) Load Dispatching</t>
  </si>
  <si>
    <t>(580) Operation Supervision and Engineering</t>
  </si>
  <si>
    <t>4. DISTRIBUTION EXPENSES</t>
  </si>
  <si>
    <r>
      <t xml:space="preserve">TOTAL Regional Transmission and Market Op Expns </t>
    </r>
    <r>
      <rPr>
        <sz val="8"/>
        <rFont val="Arial"/>
        <family val="2"/>
      </rPr>
      <t>(Total 123 and 130)</t>
    </r>
  </si>
  <si>
    <t>TOTAL Maintenance (Lines 125 thru 129)</t>
  </si>
  <si>
    <t>(576.5) Maintenance of Miscellaneous Market Operation Plant</t>
  </si>
  <si>
    <t>(576.4) Maintenance of Communication Equipment</t>
  </si>
  <si>
    <t>(576.3) Maintenance of Computer Software</t>
  </si>
  <si>
    <t>(576.2) Maintenance of Computer Hardware</t>
  </si>
  <si>
    <t>(576.1) Maintenance of Structures and Improvements</t>
  </si>
  <si>
    <t>TOTAL Operation (Lines 115 thru 122)</t>
  </si>
  <si>
    <t>(575.8) Rents</t>
  </si>
  <si>
    <t>(575.7) Market Facilitation, Monitoring and Compliance Services</t>
  </si>
  <si>
    <t>(575.6) Market Monitoring and Compliance</t>
  </si>
  <si>
    <t>(575.5) Ancillary Services Market Function</t>
  </si>
  <si>
    <t>(575.4) Capacity Market Facilitation</t>
  </si>
  <si>
    <t>(575.3) Transmission Rights Market Facilitation</t>
  </si>
  <si>
    <t>(575.2) Day-Ahead and Real-Time Market Facilitation</t>
  </si>
  <si>
    <t>(575.1) Operation Supervision</t>
  </si>
  <si>
    <t>3. REGIONAL MARKET EXPENSES</t>
  </si>
  <si>
    <t>TOTAL TRANSMISSION EXPENSES</t>
  </si>
  <si>
    <t>TOTAL TRANSMISSION EXP-MAINT</t>
  </si>
  <si>
    <t>(573) Maintenance of Miscellaneous Transmission Plant</t>
  </si>
  <si>
    <t>(572) Maintenance of Underground Lines</t>
  </si>
  <si>
    <t>(571) Maintenance of Overhead Lines</t>
  </si>
  <si>
    <t>(570) Maintenance of Station Equipment</t>
  </si>
  <si>
    <t>(569.4) Maintenance of Miscellaneous Regional Transmission Plant</t>
  </si>
  <si>
    <t>(569.3) Maintenance of Communication Equipment</t>
  </si>
  <si>
    <t>(569.2) Maintenance of Computer Software</t>
  </si>
  <si>
    <t>(569.1) Maintenance of Computer Hardware</t>
  </si>
  <si>
    <t>(569) Maintenance of Structures</t>
  </si>
  <si>
    <t>(568) Maintenance Supervision and Engineering</t>
  </si>
  <si>
    <t>TOTAL TRANSMISSION EXP-OPERATN</t>
  </si>
  <si>
    <t>(567) Rents</t>
  </si>
  <si>
    <t>(566) Miscellaneous Transmission Expenses</t>
  </si>
  <si>
    <t>(565) Transmission of Electricity by Others</t>
  </si>
  <si>
    <t>(564) Underground Line Expenses</t>
  </si>
  <si>
    <t>(563) Overhead Line Expenses</t>
  </si>
  <si>
    <t>(562) Station Expenses</t>
  </si>
  <si>
    <t>(561.8) Reliability, Planning and Standards Development Services</t>
  </si>
  <si>
    <t>(561.7) Generation Interconnection Studies</t>
  </si>
  <si>
    <t>(561.6) Transmission Service Studies</t>
  </si>
  <si>
    <t>(561.5) Reliability, Planning and Standards Development</t>
  </si>
  <si>
    <t>(561.4) Scheduling, System Control and Dispatch Services</t>
  </si>
  <si>
    <t>(561.3) Load Dispatch-Transmission Service and Scheduling</t>
  </si>
  <si>
    <t>(561.2) Load Dispatch-Monitor and Operate Transmission System</t>
  </si>
  <si>
    <t>(561.1) Load Dispatch-Reliability</t>
  </si>
  <si>
    <r>
      <t xml:space="preserve">(561) Load Dispatching </t>
    </r>
    <r>
      <rPr>
        <b/>
        <sz val="8"/>
        <rFont val="Arial"/>
        <family val="2"/>
      </rPr>
      <t>(included in line #86; disclose in footnote)</t>
    </r>
  </si>
  <si>
    <t xml:space="preserve">(560) Operation Supervision and Engineering  </t>
  </si>
  <si>
    <t>2. TRANSMISSION EXPENSES</t>
  </si>
  <si>
    <r>
      <t xml:space="preserve">TOTAL Power Production Expenses </t>
    </r>
    <r>
      <rPr>
        <sz val="8"/>
        <rFont val="Arial"/>
        <family val="2"/>
      </rPr>
      <t>(Total of lines 21, 41, 59, 74 &amp; 79)</t>
    </r>
  </si>
  <si>
    <r>
      <t xml:space="preserve">TOTAL Other Power Supply Exp </t>
    </r>
    <r>
      <rPr>
        <sz val="8"/>
        <rFont val="Arial"/>
        <family val="2"/>
      </rPr>
      <t>(Enter Total of lines 76 thru 78)</t>
    </r>
  </si>
  <si>
    <t>(557) Other Expenses</t>
  </si>
  <si>
    <t>(556) System Control and Load Dispatching</t>
  </si>
  <si>
    <t>(555) Purchased Power</t>
  </si>
  <si>
    <t>E. OTHER POWER SUPPLY EXP</t>
  </si>
  <si>
    <r>
      <t xml:space="preserve">TOTAL Power Production Expenses-Other Power </t>
    </r>
    <r>
      <rPr>
        <sz val="8"/>
        <rFont val="Arial"/>
        <family val="2"/>
      </rPr>
      <t>(Enter Tot of 67 &amp; 73)</t>
    </r>
  </si>
  <si>
    <t>TOTAL Maintenance (Enter Total of lines 69 thru 72)</t>
  </si>
  <si>
    <t>(554) Maintenance of Miscellaneous Other Power Generation Plant</t>
  </si>
  <si>
    <t>(553) Maintenance of Generating and Electric plant</t>
  </si>
  <si>
    <t>(552) Maintenance of Structures</t>
  </si>
  <si>
    <t>(551) Maintenance Supervision and Engineering+C124</t>
  </si>
  <si>
    <t>TOTAL Operation (Enter Total of lines 62 thru 66)</t>
  </si>
  <si>
    <t>(550) Rents</t>
  </si>
  <si>
    <t>(549) Miscellaneous Other Power Generation Expenses</t>
  </si>
  <si>
    <t>(548) Generation Expenses</t>
  </si>
  <si>
    <t>(547) Fuel</t>
  </si>
  <si>
    <t xml:space="preserve">(546) Operation Supervision and Engineering </t>
  </si>
  <si>
    <t>D. Other Power Generation</t>
  </si>
  <si>
    <r>
      <t xml:space="preserve">TOTAL Power Production Expenses-Hydraulic Power </t>
    </r>
    <r>
      <rPr>
        <sz val="8"/>
        <rFont val="Arial"/>
        <family val="2"/>
      </rPr>
      <t>(Tot lines 50 &amp; 58)</t>
    </r>
  </si>
  <si>
    <t>TOTAL Maintenance Enter Total of lines 53 thru 57)</t>
  </si>
  <si>
    <t>(545) Maintenance of Miscellaneous Hydraulic Plant</t>
  </si>
  <si>
    <t>(544) Maintenance of Electric Plant</t>
  </si>
  <si>
    <t>(543) Maintenance of Reservoirs, Dams, and Waterways</t>
  </si>
  <si>
    <t>(542) Maintenance of Structures</t>
  </si>
  <si>
    <t>(541) Maintenance Supervision and Engineering</t>
  </si>
  <si>
    <t>C. Hydraulic Power Generation (Continued)</t>
  </si>
  <si>
    <t xml:space="preserve">TOTAL Operation (Enter Total of Lines 44 thru 49) </t>
  </si>
  <si>
    <t>(540) Rents</t>
  </si>
  <si>
    <t>(539) Miscellaneous Hydraulic Power Generation Expenses</t>
  </si>
  <si>
    <t>(538) Electric Expenses</t>
  </si>
  <si>
    <t>(537) Hydraulic Expenses</t>
  </si>
  <si>
    <t>(536) Water for Power</t>
  </si>
  <si>
    <t xml:space="preserve">(535) Operation Supervision and Engineering </t>
  </si>
  <si>
    <t>C. Hydraulic Power Generation</t>
  </si>
  <si>
    <r>
      <t xml:space="preserve">TOTAL Power Production Expenses-Nuc Power </t>
    </r>
    <r>
      <rPr>
        <sz val="8"/>
        <rFont val="Arial"/>
        <family val="2"/>
      </rPr>
      <t>(Entr Tot lines 33 &amp; 40)</t>
    </r>
  </si>
  <si>
    <t>TOTAL Maintenance (Enter Total of lines 35 thru 39)</t>
  </si>
  <si>
    <t>(532) Maintenance of Miscellaneous Nuclear Plant</t>
  </si>
  <si>
    <t>(531) Maintenance of Electric Plant</t>
  </si>
  <si>
    <t>(530) Maintenance of Reactor Plant Equipment</t>
  </si>
  <si>
    <t>(529) Maintenance of Structures</t>
  </si>
  <si>
    <t>(528) Maintenance Supervision and Engineering</t>
  </si>
  <si>
    <t>TOTAL Operation (Enter Total of Lines 24 thru 32)</t>
  </si>
  <si>
    <t>(525) Rents</t>
  </si>
  <si>
    <t>(524) Miscellaneous Nuclear Power Expenses</t>
  </si>
  <si>
    <t>(523) Electric Expenses</t>
  </si>
  <si>
    <t>(Less) (522) Steam Transferred-Cr.</t>
  </si>
  <si>
    <t>(521) Steam from Other Sources</t>
  </si>
  <si>
    <t>(520) Steam Expenses</t>
  </si>
  <si>
    <t>(519) Coolants and Water</t>
  </si>
  <si>
    <t>(518) Fuel</t>
  </si>
  <si>
    <t xml:space="preserve">(517) Operation Supervision and Engineering </t>
  </si>
  <si>
    <t>B. Nuclear Power Generation</t>
  </si>
  <si>
    <r>
      <t xml:space="preserve">TOTAL Power Production Expenses-Steam Power </t>
    </r>
    <r>
      <rPr>
        <sz val="8"/>
        <rFont val="Arial"/>
        <family val="2"/>
      </rPr>
      <t>(Entr Tot lines 13 &amp; 20)</t>
    </r>
  </si>
  <si>
    <t>TOTAL Maintenance (Enter Total of lines 15 thru 19)</t>
  </si>
  <si>
    <t>(514) Maintenance of Miscellaneous Steam Plant</t>
  </si>
  <si>
    <t>(513) Maintenance of Electric Plant</t>
  </si>
  <si>
    <t>(512) Maintenance of Boiler Plant</t>
  </si>
  <si>
    <t>(511) Maintenance of Structures</t>
  </si>
  <si>
    <t>(510) Maintenance Supervision and Engineering</t>
  </si>
  <si>
    <t>TOTAL Operation (Enter Total of Lines 4 thru 12)</t>
  </si>
  <si>
    <t>(509) Allowances</t>
  </si>
  <si>
    <t>(507) Rents</t>
  </si>
  <si>
    <t>(506) Miscellaneous Steam Power Expenses</t>
  </si>
  <si>
    <t>(505) Electric Expenses</t>
  </si>
  <si>
    <t>(Less) (504) Steam Transferred-Cr.</t>
  </si>
  <si>
    <t>(503) Steam from Other Sources</t>
  </si>
  <si>
    <t>(502) Steam Expenses</t>
  </si>
  <si>
    <t>(501) Fuel</t>
  </si>
  <si>
    <t>(500) Operation Supervision and Engineering</t>
  </si>
  <si>
    <t>A. STEAM POWER GENERATION</t>
  </si>
  <si>
    <t>1. POWER PRODUCTION EXPENSES</t>
  </si>
  <si>
    <t xml:space="preserve">FERC Page 320 </t>
  </si>
  <si>
    <t>OPERATING AND MAINTENANCE DETAIL</t>
  </si>
  <si>
    <t>Line 86</t>
  </si>
  <si>
    <t>Line 87</t>
  </si>
  <si>
    <t>Line 88</t>
  </si>
  <si>
    <t>Line 89</t>
  </si>
  <si>
    <t>Line 90</t>
  </si>
  <si>
    <t>Line 91</t>
  </si>
  <si>
    <t>Line 92</t>
  </si>
  <si>
    <t>Line 93</t>
  </si>
  <si>
    <t>Line 94</t>
  </si>
  <si>
    <t>Line 95</t>
  </si>
  <si>
    <t>Line 96</t>
  </si>
  <si>
    <t>Line 97</t>
  </si>
  <si>
    <t>Line 98</t>
  </si>
  <si>
    <t>Line 99</t>
  </si>
  <si>
    <t>Line 100</t>
  </si>
  <si>
    <t>Line 101</t>
  </si>
  <si>
    <t>Line 102</t>
  </si>
  <si>
    <t>Line 103</t>
  </si>
  <si>
    <t>Line 104</t>
  </si>
  <si>
    <t>Line 105</t>
  </si>
  <si>
    <t>Line 106</t>
  </si>
  <si>
    <t>Line 107</t>
  </si>
  <si>
    <t>Line 108</t>
  </si>
  <si>
    <t>Line 109</t>
  </si>
  <si>
    <t>Line 110</t>
  </si>
  <si>
    <t>Line 111</t>
  </si>
  <si>
    <t>Line 112</t>
  </si>
  <si>
    <t>Line 113</t>
  </si>
  <si>
    <t>Line 114</t>
  </si>
  <si>
    <t>Line 115</t>
  </si>
  <si>
    <t>Line 116</t>
  </si>
  <si>
    <t>Line 117</t>
  </si>
  <si>
    <t>Line 118</t>
  </si>
  <si>
    <t>Line 119</t>
  </si>
  <si>
    <t>Line 120</t>
  </si>
  <si>
    <t>Line 121</t>
  </si>
  <si>
    <t>Line 122</t>
  </si>
  <si>
    <t>Line 123</t>
  </si>
  <si>
    <t>Line 124</t>
  </si>
  <si>
    <t>Line 125</t>
  </si>
  <si>
    <t>Line 126</t>
  </si>
  <si>
    <t>Line 127</t>
  </si>
  <si>
    <t>Line 128</t>
  </si>
  <si>
    <t>Line 129</t>
  </si>
  <si>
    <t>Line 130</t>
  </si>
  <si>
    <t>Line 131</t>
  </si>
  <si>
    <t>Line 132</t>
  </si>
  <si>
    <t>Line 133</t>
  </si>
  <si>
    <t>Line 134</t>
  </si>
  <si>
    <t>Line 135</t>
  </si>
  <si>
    <t>Line 136</t>
  </si>
  <si>
    <t>Line 137</t>
  </si>
  <si>
    <t>Line 138</t>
  </si>
  <si>
    <t>Line 139</t>
  </si>
  <si>
    <t>Line 140</t>
  </si>
  <si>
    <t>Line 141</t>
  </si>
  <si>
    <t>Line 142</t>
  </si>
  <si>
    <t>Line 143</t>
  </si>
  <si>
    <t>Line 144</t>
  </si>
  <si>
    <t>Line 145</t>
  </si>
  <si>
    <t>Line 146</t>
  </si>
  <si>
    <t>Line 147</t>
  </si>
  <si>
    <t>Line 148</t>
  </si>
  <si>
    <t>Line 149</t>
  </si>
  <si>
    <t>Line 150</t>
  </si>
  <si>
    <t>Line 151</t>
  </si>
  <si>
    <t>Line 152</t>
  </si>
  <si>
    <t>Line 153</t>
  </si>
  <si>
    <t>Line 154</t>
  </si>
  <si>
    <t>Line 155</t>
  </si>
  <si>
    <t>Line 156</t>
  </si>
  <si>
    <t>Line 157</t>
  </si>
  <si>
    <t>Line 158</t>
  </si>
  <si>
    <t>Line 159</t>
  </si>
  <si>
    <t>Line 160</t>
  </si>
  <si>
    <t>Line 161</t>
  </si>
  <si>
    <t>Line 162</t>
  </si>
  <si>
    <t>Line 163</t>
  </si>
  <si>
    <t>Line 164</t>
  </si>
  <si>
    <t>Line 165</t>
  </si>
  <si>
    <t>Line 166</t>
  </si>
  <si>
    <t>Line 167</t>
  </si>
  <si>
    <t>Line 168</t>
  </si>
  <si>
    <t>Line 169</t>
  </si>
  <si>
    <t>Line 170</t>
  </si>
  <si>
    <t>Line 171</t>
  </si>
  <si>
    <t>Line 172</t>
  </si>
  <si>
    <t>Line 173</t>
  </si>
  <si>
    <t>Line 174</t>
  </si>
  <si>
    <t>Line 175</t>
  </si>
  <si>
    <t>Line 176</t>
  </si>
  <si>
    <t>Line 177</t>
  </si>
  <si>
    <t>Line 178</t>
  </si>
  <si>
    <t>Line 179</t>
  </si>
  <si>
    <t>Line 180</t>
  </si>
  <si>
    <t>Line 181</t>
  </si>
  <si>
    <t>Line 182</t>
  </si>
  <si>
    <t>Line 183</t>
  </si>
  <si>
    <t>Line 184</t>
  </si>
  <si>
    <t>Line 185</t>
  </si>
  <si>
    <t>Line 186</t>
  </si>
  <si>
    <t>Line 187</t>
  </si>
  <si>
    <t>Line 188</t>
  </si>
  <si>
    <t>Line 189</t>
  </si>
  <si>
    <t>Line 190</t>
  </si>
  <si>
    <t>Line 191</t>
  </si>
  <si>
    <t>Line 192</t>
  </si>
  <si>
    <t>Line 193</t>
  </si>
  <si>
    <t>Line 194</t>
  </si>
  <si>
    <t>Line 195</t>
  </si>
  <si>
    <t>Line 196</t>
  </si>
  <si>
    <t>Line 197</t>
  </si>
  <si>
    <t>Line 198</t>
  </si>
  <si>
    <t>INCOME STATEMENT</t>
  </si>
  <si>
    <t>%,LACTUALS,SPER</t>
  </si>
  <si>
    <t>%,LACTUALS,SPER-1YR</t>
  </si>
  <si>
    <t>%,C</t>
  </si>
  <si>
    <t>%,LACTUALS,SYTD</t>
  </si>
  <si>
    <t>%,LACTUALS,SYTD-1YR</t>
  </si>
  <si>
    <t>%,LACTUALS,SQTR</t>
  </si>
  <si>
    <t>%,LACTUALS,SQTR-1YR</t>
  </si>
  <si>
    <t>%,LACTUALS,SROLLING12</t>
  </si>
  <si>
    <t>%,LACTUALS,SROLNG12-1Y</t>
  </si>
  <si>
    <t>ONE MONTH ENDED</t>
  </si>
  <si>
    <t>Variance</t>
  </si>
  <si>
    <t>YEAR TO DATE</t>
  </si>
  <si>
    <t>THREE MONTHS ENDED</t>
  </si>
  <si>
    <t>TWELVE MONTHS ENDED</t>
  </si>
  <si>
    <t>$</t>
  </si>
  <si>
    <t>%</t>
  </si>
  <si>
    <t>Explanation</t>
  </si>
  <si>
    <t>%,FACCOUNT,X,TGL_FERC_ACCT,N5000</t>
  </si>
  <si>
    <t>%,FACCOUNT,X,TGL_FERC_ACCT,N5010</t>
  </si>
  <si>
    <t>%,FACCOUNT,X,TGL_FERC_ACCT,N5020</t>
  </si>
  <si>
    <t>%,FACCOUNT,X,TGL_FERC_ACCT,N5030</t>
  </si>
  <si>
    <t>%,R,FACCOUNT,X,TGL_FERC_ACCT,N5040</t>
  </si>
  <si>
    <t>%,FACCOUNT,X,TGL_FERC_ACCT,N5050</t>
  </si>
  <si>
    <t>%,FACCOUNT,X,TGL_FERC_ACCT,N5060,N5080</t>
  </si>
  <si>
    <t>%,FACCOUNT,X,TGL_FERC_ACCT,N5070</t>
  </si>
  <si>
    <t>%,FACCOUNT,X,TGL_FERC_ACCT,N5090</t>
  </si>
  <si>
    <t>%,FACCOUNT,X,TGL_FERC_ACCT,N500-509</t>
  </si>
  <si>
    <t>%,FACCOUNT,X,TGL_FERC_ACCT,N5100</t>
  </si>
  <si>
    <t>%,FACCOUNT,X,TGL_FERC_ACCT,N5110</t>
  </si>
  <si>
    <t>%,FACCOUNT,X,TGL_FERC_ACCT,N5120</t>
  </si>
  <si>
    <t>%,FACCOUNT,X,TGL_FERC_ACCT,N5130</t>
  </si>
  <si>
    <t>%,FACCOUNT,X,TGL_FERC_ACCT,N5140</t>
  </si>
  <si>
    <t>%,FACCOUNT,X,TGL_FERC_ACCT,N510-515</t>
  </si>
  <si>
    <t>%,FACCOUNT,X,TGL_FERC_ACCT,N510-515,N500-509</t>
  </si>
  <si>
    <t>%,FACCOUNT,X,TGL_FERC_ACCT,N5170</t>
  </si>
  <si>
    <t>%,FACCOUNT,X,TGL_FERC_ACCT,N5180</t>
  </si>
  <si>
    <t>%,FACCOUNT,X,TGL_FERC_ACCT,N5190</t>
  </si>
  <si>
    <t>%,FACCOUNT,X,TGL_FERC_ACCT,N5200</t>
  </si>
  <si>
    <t>%,FACCOUNT,X,TGL_FERC_ACCT,N5210</t>
  </si>
  <si>
    <t>%,FACCOUNT,X,TGL_FERC_ACCT,N5230</t>
  </si>
  <si>
    <t>%,FACCOUNT,X,TGL_FERC_ACCT,N5240</t>
  </si>
  <si>
    <t>%,FACCOUNT,X,TGL_FERC_ACCT,N5250</t>
  </si>
  <si>
    <t>%,FACCOUNT,X,TGL_FERC_ACCT,N517-525</t>
  </si>
  <si>
    <t>%,FACCOUNT,X,TGL_FERC_ACCT,N5280</t>
  </si>
  <si>
    <t>%,FACCOUNT,X,TGL_FERC_ACCT,N5290</t>
  </si>
  <si>
    <t>%,FACCOUNT,X,TGL_FERC_ACCT,N5300</t>
  </si>
  <si>
    <t>%,FACCOUNT,X,TGL_FERC_ACCT,N5310</t>
  </si>
  <si>
    <t>%,FACCOUNT,X,TGL_FERC_ACCT,N5320</t>
  </si>
  <si>
    <t>%,FACCOUNT,X,TGL_FERC_ACCT,N528-533</t>
  </si>
  <si>
    <t>%,FACCOUNT,X,TGL_FERC_ACCT,N517-533</t>
  </si>
  <si>
    <t>%,FACCOUNT,X,TGL_FERC_ACCT,N5350</t>
  </si>
  <si>
    <t>%,FACCOUNT,X,TGL_FERC_ACCT,N5360</t>
  </si>
  <si>
    <t>%,FACCOUNT,X,TGL_FERC_ACCT,N5370</t>
  </si>
  <si>
    <t>%,FACCOUNT,X,TGL_FERC_ACCT,N5380</t>
  </si>
  <si>
    <t>%,FACCOUNT,X,TGL_FERC_ACCT,N5390</t>
  </si>
  <si>
    <t>%,FACCOUNT,X,TGL_FERC_ACCT,N5400</t>
  </si>
  <si>
    <t>%,FACCOUNT,X,TGL_FERC_ACCT,N535-540</t>
  </si>
  <si>
    <t>%,FACCOUNT,X,TGL_FERC_ACCT,N5410</t>
  </si>
  <si>
    <t>%,FACCOUNT,X,TGL_FERC_ACCT,N5420</t>
  </si>
  <si>
    <t>%,FACCOUNT,X,TGL_FERC_ACCT,N5430</t>
  </si>
  <si>
    <t>%,FACCOUNT,X,TGL_FERC_ACCT,N5440</t>
  </si>
  <si>
    <t>%,FACCOUNT,X,TGL_FERC_ACCT,N5450</t>
  </si>
  <si>
    <t>%,FACCOUNT,X,TGL_FERC_ACCT,N541-545</t>
  </si>
  <si>
    <t>%,FACCOUNT,X,TGL_FERC_ACCT,N535-545</t>
  </si>
  <si>
    <t>%,FACCOUNT,X,TGL_FERC_ACCT,N5460</t>
  </si>
  <si>
    <t>%,FACCOUNT,X,TGL_FERC_ACCT,N5470</t>
  </si>
  <si>
    <t>%,FACCOUNT,X,TGL_FERC_ACCT,N5480</t>
  </si>
  <si>
    <t>%,FACCOUNT,X,TGL_FERC_ACCT,N5490</t>
  </si>
  <si>
    <t>%,FACCOUNT,X,TGL_FERC_ACCT,N5500</t>
  </si>
  <si>
    <t>%,FACCOUNT,X,TGL_FERC_ACCT,N546-550</t>
  </si>
  <si>
    <t>%,FACCOUNT,X,TGL_FERC_ACCT,N5510</t>
  </si>
  <si>
    <t>%,FACCOUNT,X,TGL_FERC_ACCT,N5520</t>
  </si>
  <si>
    <t>%,FACCOUNT,X,TGL_FERC_ACCT,N5530</t>
  </si>
  <si>
    <t>%,FACCOUNT,X,TGL_FERC_ACCT,N5540</t>
  </si>
  <si>
    <t>%,FACCOUNT,X,TGL_FERC_ACCT,N5510,N5520,N5530,N5540</t>
  </si>
  <si>
    <t>%,FACCOUNT,X,TGL_FERC_ACCT,N5460,N5470,N5480,N5490,N5500,N5510,N5520,N5530,N5540</t>
  </si>
  <si>
    <t>%,FACCOUNT,X,TGL_FERC_ACCT,N5550</t>
  </si>
  <si>
    <t>%,FACCOUNT,X,TGL_FERC_ACCT,N5560</t>
  </si>
  <si>
    <t>%,FACCOUNT,X,TGL_FERC_ACCT,N5570</t>
  </si>
  <si>
    <t>%,FACCOUNT,X,TGL_FERC_ACCT,N555-557</t>
  </si>
  <si>
    <t>%,FACCOUNT,X,TGL_FERC_ACCT,N500-559</t>
  </si>
  <si>
    <t>%,FACCOUNT,X,TGL_FERC_ACCT,N5600</t>
  </si>
  <si>
    <t>%,FACCOUNT,X,TGL_FERC_ACCT,N5611</t>
  </si>
  <si>
    <t>%,FACCOUNT,X,TGL_FERC_ACCT,N5612,N5610</t>
  </si>
  <si>
    <t>%,FACCOUNT,X,TGL_FERC_ACCT,N5613</t>
  </si>
  <si>
    <t>%,FACCOUNT,X,TGL_FERC_ACCT,N5614</t>
  </si>
  <si>
    <t>%,FACCOUNT,X,TGL_FERC_ACCT,N5615</t>
  </si>
  <si>
    <t>%,FACCOUNT,X,TGL_FERC_ACCT,N5616</t>
  </si>
  <si>
    <t>%,FACCOUNT,X,TGL_FERC_ACCT,N5617</t>
  </si>
  <si>
    <t>%,FACCOUNT,X,TGL_FERC_ACCT,N5618</t>
  </si>
  <si>
    <t>%,FACCOUNT,X,TGL_FERC_ACCT,N5620</t>
  </si>
  <si>
    <t>%,FACCOUNT,X,TGL_FERC_ACCT,N5630</t>
  </si>
  <si>
    <t>%,FACCOUNT,X,TGL_FERC_ACCT,N5640</t>
  </si>
  <si>
    <t>%,FACCOUNT,X,TGL_FERC_ACCT,N5650</t>
  </si>
  <si>
    <t>%,FACCOUNT,X,TGL_FERC_ACCT,N5660</t>
  </si>
  <si>
    <t>%,FACCOUNT,X,TGL_FERC_ACCT,N5670</t>
  </si>
  <si>
    <t>%,FACCOUNT,X,TGL_FERC_ACCT,N560-567</t>
  </si>
  <si>
    <t>%,FACCOUNT,X,TGL_FERC_ACCT,N5680</t>
  </si>
  <si>
    <t>%,FACCOUNT,X,TGL_FERC_ACCT,N5690</t>
  </si>
  <si>
    <t>%,FACCOUNT,X,TGL_FERC_ACCT,N5691</t>
  </si>
  <si>
    <t>%,FACCOUNT,X,TGL_FERC_ACCT,N5692</t>
  </si>
  <si>
    <t>%,FACCOUNT,X,TGL_FERC_ACCT,N5693</t>
  </si>
  <si>
    <t>%,FACCOUNT,X,TGL_FERC_ACCT,N5700</t>
  </si>
  <si>
    <t>%,FACCOUNT,X,TGL_FERC_ACCT,N5710</t>
  </si>
  <si>
    <t>%,FACCOUNT,X,TGL_FERC_ACCT,N5720</t>
  </si>
  <si>
    <t>%,FACCOUNT,X,TGL_FERC_ACCT,N5730</t>
  </si>
  <si>
    <t>%,FACCOUNT,X,TGL_FERC_ACCT,N568-574</t>
  </si>
  <si>
    <t>%,FACCOUNT,X,TGL_FERC_ACCT,N560-573</t>
  </si>
  <si>
    <t>%,FACCOUNT,X,TGL_FERC_ACCT,N5757</t>
  </si>
  <si>
    <t>%,FACCOUNT,X,TGL_FERC_ACCT,N575</t>
  </si>
  <si>
    <t>%,FACCOUNT,X,TGL_FERC_ACCT,N575-576</t>
  </si>
  <si>
    <t>%,FACCOUNT,X,TGL_FERC_ACCT,N5800</t>
  </si>
  <si>
    <t>%,FACCOUNT,X,TGL_FERC_ACCT,N5810</t>
  </si>
  <si>
    <t>%,FACCOUNT,X,TGL_FERC_ACCT,N5820</t>
  </si>
  <si>
    <t>%,FACCOUNT,X,TGL_FERC_ACCT,N5830</t>
  </si>
  <si>
    <t>%,FACCOUNT,X,TGL_FERC_ACCT,N5840</t>
  </si>
  <si>
    <t>%,FACCOUNT,X,TGL_FERC_ACCT,N5850</t>
  </si>
  <si>
    <t>%,FACCOUNT,X,TGL_FERC_ACCT,N5860</t>
  </si>
  <si>
    <t>%,FACCOUNT,X,TGL_FERC_ACCT,N5870</t>
  </si>
  <si>
    <t>%,FACCOUNT,X,TGL_FERC_ACCT,N5880</t>
  </si>
  <si>
    <t>%,FACCOUNT,X,TGL_FERC_ACCT,N5890</t>
  </si>
  <si>
    <t>%,FACCOUNT,X,TGL_FERC_ACCT,N580-589</t>
  </si>
  <si>
    <t>%,FACCOUNT,X,TGL_FERC_ACCT,N5900</t>
  </si>
  <si>
    <t>%,FACCOUNT,X,TGL_FERC_ACCT,N5910</t>
  </si>
  <si>
    <t>%,FACCOUNT,X,TGL_FERC_ACCT,N5920</t>
  </si>
  <si>
    <t>%,FACCOUNT,X,TGL_FERC_ACCT,N5930</t>
  </si>
  <si>
    <t>%,FACCOUNT,X,TGL_FERC_ACCT,N5940</t>
  </si>
  <si>
    <t>%,FACCOUNT,X,TGL_FERC_ACCT,N5950</t>
  </si>
  <si>
    <t>%,FACCOUNT,X,TGL_FERC_ACCT,N5960</t>
  </si>
  <si>
    <t>%,FACCOUNT,X,TGL_FERC_ACCT,N5970</t>
  </si>
  <si>
    <t>%,FACCOUNT,X,TGL_FERC_ACCT,N5980</t>
  </si>
  <si>
    <t>%,FACCOUNT,X,TGL_FERC_ACCT,N590-599</t>
  </si>
  <si>
    <t>%,FACCOUNT,X,TGL_FERC_ACCT,N580-598</t>
  </si>
  <si>
    <t>%,FACCOUNT,X,TGL_FERC_ACCT,N901</t>
  </si>
  <si>
    <t>%,FACCOUNT,X,TGL_FERC_ACCT,N902</t>
  </si>
  <si>
    <t>%,FACCOUNT,X,TGL_FERC_ACCT,N903</t>
  </si>
  <si>
    <t>%,FACCOUNT,X,TGL_FERC_ACCT,N904</t>
  </si>
  <si>
    <t>%,FACCOUNT,X,TGL_FERC_ACCT,N905</t>
  </si>
  <si>
    <t>%,FACCOUNT,X,TGL_FERC_ACCT,N901-905</t>
  </si>
  <si>
    <t>%,FACCOUNT,X,TGL_FERC_ACCT,N907</t>
  </si>
  <si>
    <t>%,FACCOUNT,X,TGL_FERC_ACCT,N908</t>
  </si>
  <si>
    <t>%,FACCOUNT,X,TGL_FERC_ACCT,N909</t>
  </si>
  <si>
    <t>%,FACCOUNT,X,TGL_FERC_ACCT,N910</t>
  </si>
  <si>
    <t>%,FACCOUNT,X,TGL_FERC_ACCT,N906-910</t>
  </si>
  <si>
    <t>%,FACCOUNT,X,TGL_FERC_ACCT,N911</t>
  </si>
  <si>
    <t>%,FACCOUNT,X,TGL_FERC_ACCT,N912</t>
  </si>
  <si>
    <t>%,FACCOUNT,X,TGL_FERC_ACCT,N913</t>
  </si>
  <si>
    <t>%,FACCOUNT,X,TGL_FERC_ACCT,N916</t>
  </si>
  <si>
    <t>%,FACCOUNT,X,TGL_FERC_ACCT,N911-917</t>
  </si>
  <si>
    <t>%,FACCOUNT,X,TGL_FERC_ACCT,N920</t>
  </si>
  <si>
    <t>%,FACCOUNT,X,TGL_FERC_ACCT,N921</t>
  </si>
  <si>
    <t>%,R,FACCOUNT,X,TGL_FERC_ACCT,N922</t>
  </si>
  <si>
    <t>%,FACCOUNT,X,TGL_FERC_ACCT,N923</t>
  </si>
  <si>
    <t>%,FACCOUNT,X,TGL_FERC_ACCT,N924</t>
  </si>
  <si>
    <t>%,FACCOUNT,X,TGL_FERC_ACCT,N925</t>
  </si>
  <si>
    <t>%,FACCOUNT,X,TGL_FERC_ACCT,N926</t>
  </si>
  <si>
    <t>%,FACCOUNT,X,TGL_FERC_ACCT,N927</t>
  </si>
  <si>
    <t>%,FACCOUNT,X,TGL_FERC_ACCT,N928</t>
  </si>
  <si>
    <t>%,R,FACCOUNT,X,TGL_FERC_ACCT,N929</t>
  </si>
  <si>
    <t>%,FACCOUNT,X,TGL_FERC_ACCT,N930.1</t>
  </si>
  <si>
    <t>%,FACCOUNT,X,TGL_FERC_ACCT,N930.2</t>
  </si>
  <si>
    <t>%,FACCOUNT,X,TGL_FERC_ACCT,N931</t>
  </si>
  <si>
    <t>%,FACCOUNT,X,TGL_FERC_ACCT,N920-933</t>
  </si>
  <si>
    <t>%,FACCOUNT,X,TGL_FERC_ACCT,N935</t>
  </si>
  <si>
    <t>%,FACCOUNT,X,TGL_FERC_ACCT,N920-935</t>
  </si>
  <si>
    <t>%,FACCOUNT,X,TGL_FERC_ACCT,N500-509,N517-525,N535-540,N546-550,N555-557,N560-567,N575,N580-589,N901-905,N906-910,N911-917,N920-933</t>
  </si>
  <si>
    <t>%,FACCOUNT,X,TGL_FERC_ACCT,N510-515,N528-533,N541-545,N568-574,N590-599,N935,N5510,N5520,N5530,N5540</t>
  </si>
  <si>
    <t>%,FACCOUNT,X,TGL_FERC_ACCT,N500-935</t>
  </si>
  <si>
    <t>Created this new report from GLR3000V</t>
  </si>
  <si>
    <t>GL_FERC_ACCT</t>
  </si>
  <si>
    <t>Reporting Package</t>
  </si>
  <si>
    <t>IS, BS, O&amp;M, and Trial Bal</t>
  </si>
  <si>
    <t>FERC Comparative Statements</t>
  </si>
  <si>
    <t xml:space="preserve">Acct:   GL_FERC_ACCT
BU:     Scope-based_x000D_
</t>
  </si>
  <si>
    <t/>
  </si>
  <si>
    <t>TOTAL Electric Operating Revenues</t>
  </si>
  <si>
    <t>TOTAL Other Operating Revenues</t>
  </si>
  <si>
    <t>(457.2) Miscellaneous Revenues</t>
  </si>
  <si>
    <t>(457.1) Regional Control Service Revenues</t>
  </si>
  <si>
    <t>(456.1) Revenues from Transmission of Electricity of Others</t>
  </si>
  <si>
    <t>(456) Other Electric Revenues</t>
  </si>
  <si>
    <t>(455) Interdepartmental Rents</t>
  </si>
  <si>
    <t>(454) Rent from Electric Property</t>
  </si>
  <si>
    <t>(453) Sales of Water and Water Power</t>
  </si>
  <si>
    <t>(451) Miscellaneous Service Revenues</t>
  </si>
  <si>
    <t>(450) Forfeited Discounts</t>
  </si>
  <si>
    <t>Other Operating Revenues</t>
  </si>
  <si>
    <t>TOTAL Revenues Net of Prov. For Refunds</t>
  </si>
  <si>
    <t>(Less) (449.1) Provision for Rate Refunds</t>
  </si>
  <si>
    <t>TOTAL Sales of Electricity</t>
  </si>
  <si>
    <t>(447) Sales for Resale</t>
  </si>
  <si>
    <t>TOTAL Sales to Ultimate Customers</t>
  </si>
  <si>
    <t>(448) Interdepartmental Sales</t>
  </si>
  <si>
    <t>(446) Sales to Railroads and Railways</t>
  </si>
  <si>
    <t>(445) Other Sales to Public Authorities</t>
  </si>
  <si>
    <t>(444) Public Street and Highway Lighting</t>
  </si>
  <si>
    <t>(442) Commercial and Industrial Sales</t>
  </si>
  <si>
    <t>(440) Residential Sales</t>
  </si>
  <si>
    <t>SALES OF ELECTRICITY</t>
  </si>
  <si>
    <t>OPERATING REVENUES</t>
  </si>
  <si>
    <t>KILOWATT-HOUR SALES</t>
  </si>
  <si>
    <t>CUSTOMERS</t>
  </si>
  <si>
    <t>(442) Small (or Commercial)</t>
  </si>
  <si>
    <t>(442) Large (or Industrial)</t>
  </si>
  <si>
    <t>3 Month Ending</t>
  </si>
  <si>
    <t>12 Month Rolling</t>
  </si>
  <si>
    <t>%,FACCOUNT,X,TGL_FERC_ACCT,N449</t>
  </si>
  <si>
    <t>Page 300</t>
  </si>
  <si>
    <t>%,LACTUALS,SPER1-1YR</t>
  </si>
  <si>
    <t>%,LACTUALS,SPER1</t>
  </si>
  <si>
    <t>%,LACTUALS,SPER2</t>
  </si>
  <si>
    <t>%,LACTUALS,SPER3</t>
  </si>
  <si>
    <t>%,LACTUALS,SPER4</t>
  </si>
  <si>
    <t>%,LACTUALS,SPER5</t>
  </si>
  <si>
    <t>%,LACTUALS,SPER6</t>
  </si>
  <si>
    <t>%,LACTUALS,SPER7</t>
  </si>
  <si>
    <t>%,LACTUALS,SPER8</t>
  </si>
  <si>
    <t>%,LACTUALS,SPER9</t>
  </si>
  <si>
    <t>%,LACTUALS,SPER10</t>
  </si>
  <si>
    <t>%,LACTUALS,SPER11</t>
  </si>
  <si>
    <t>%,LACTUALS,SPER12</t>
  </si>
  <si>
    <t>%,LACTUALS,SPER2-1YR</t>
  </si>
  <si>
    <t>%,LACTUALS,SPER3-1YR</t>
  </si>
  <si>
    <t>%,LACTUALS,SPER4-1YR</t>
  </si>
  <si>
    <t>%,LACTUALS,SPER5-1YR</t>
  </si>
  <si>
    <t>%,LACTUALS,SPER6-1YR</t>
  </si>
  <si>
    <t>%,LACTUALS,SPER7-1YR</t>
  </si>
  <si>
    <t>%,LACTUALS,SPER8-1YR</t>
  </si>
  <si>
    <t>%,LACTUALS,SPER9-1YR</t>
  </si>
  <si>
    <t>%,LACTUALS,SPER10-1YR</t>
  </si>
  <si>
    <t>%,LACTUALS,SPER11-1YR</t>
  </si>
  <si>
    <t>%,LACTUALS,SPER12-YR</t>
  </si>
  <si>
    <t>%,LACTUALS,SPER12-2Y</t>
  </si>
  <si>
    <t>1. POWER PRODUCTION AND OTHER POWER SUPPLYEXPENSES</t>
  </si>
  <si>
    <t>Steam Power Generation - Operation (500-509)</t>
  </si>
  <si>
    <t>Steam Power Generation - Maintenance (510-515)</t>
  </si>
  <si>
    <t>Total Power Production Expenses - Steam Power</t>
  </si>
  <si>
    <t>Nuclear Power Generation - Operation (517-525)</t>
  </si>
  <si>
    <t>Nuclear Power Generation - Maintenance (528-532)</t>
  </si>
  <si>
    <t>Total Power Production Expenses - Nuclear Power</t>
  </si>
  <si>
    <t>Hydraulic Power Generation - Operation (535-540.1)</t>
  </si>
  <si>
    <t>Hydraulic Power Generation - Maintenance (541-545.1)</t>
  </si>
  <si>
    <t>Total Power Production Expenses - Hydraulic Power</t>
  </si>
  <si>
    <t>Other Power Generation - Operation (546-550.1)</t>
  </si>
  <si>
    <t>Other Power Generation - Maintenance (551-554.1)</t>
  </si>
  <si>
    <t>Total Power Production Expenses - Other Power</t>
  </si>
  <si>
    <t>Other Power Supply Expenses</t>
  </si>
  <si>
    <t>Purchased Power (555)</t>
  </si>
  <si>
    <t>System Control and Load Dispatching (556)</t>
  </si>
  <si>
    <t>Other Expenses (557)</t>
  </si>
  <si>
    <t>Total Other Power Supply Expenses (line 15-17)</t>
  </si>
  <si>
    <r>
      <t xml:space="preserve">Total Power Production Expenses </t>
    </r>
    <r>
      <rPr>
        <sz val="8"/>
        <rFont val="Arial"/>
        <family val="2"/>
      </rPr>
      <t>(Total of lines 4, 7, 10, 13 and 18)</t>
    </r>
  </si>
  <si>
    <t>Transmissiom Operation Expenses</t>
  </si>
  <si>
    <t>(561) Load Dispatching</t>
  </si>
  <si>
    <t>(567.1) Operation Supplies and Expenses (Non-Major)</t>
  </si>
  <si>
    <t>TOTAL Transmissiom Operation Expenses (Lines 22-38)</t>
  </si>
  <si>
    <t>Transmission Maintenance Expenses</t>
  </si>
  <si>
    <t>(574) Maintenance of Transmission Plant</t>
  </si>
  <si>
    <t>TOTAL Transmission Maintenance Expenses (Lines 41-51)</t>
  </si>
  <si>
    <t>TOTAL Transmission Expenses (Lines 39 and 52)</t>
  </si>
  <si>
    <t>Regional Market Operation Expenses</t>
  </si>
  <si>
    <t>Regional Market Operation Expenses Lines 55-62)</t>
  </si>
  <si>
    <t>Regional Market Maintenance Expenses</t>
  </si>
  <si>
    <t>Regional Market Maintenance Expenses (Lines 65-69)</t>
  </si>
  <si>
    <r>
      <t xml:space="preserve">TOTAL Regional Control and Market Operation Expenses </t>
    </r>
    <r>
      <rPr>
        <sz val="8"/>
        <rFont val="Arial"/>
        <family val="2"/>
      </rPr>
      <t>(Lines 63, 70)</t>
    </r>
  </si>
  <si>
    <t>Distribution Operation Expenses (580-589)</t>
  </si>
  <si>
    <t>Distribution Maintenance Expenses (590-598)</t>
  </si>
  <si>
    <t>TOTAL Distribution Expenses (Lines 73 and 74)</t>
  </si>
  <si>
    <t>(901-905) Customer Accounts Expenses</t>
  </si>
  <si>
    <t>(907-910) Customer Service and Information Expenses</t>
  </si>
  <si>
    <t>(911-917) Sales Expenses</t>
  </si>
  <si>
    <t>Operations</t>
  </si>
  <si>
    <r>
      <t xml:space="preserve">TOTAL Administrative and General Expenses </t>
    </r>
    <r>
      <rPr>
        <sz val="8"/>
        <rFont val="Arial"/>
        <family val="2"/>
      </rPr>
      <t>(Total of lines 19 and 21)</t>
    </r>
  </si>
  <si>
    <t>FERC Page 320                    QUARTERLY</t>
  </si>
  <si>
    <t>%,FACCOUNT,X,TGL_FERC_ACCT,N500-515</t>
  </si>
  <si>
    <t>%,FACCOUNT,X,TGL_FERC_ACCT,N551-554</t>
  </si>
  <si>
    <t>%,FACCOUNT,X,TGL_FERC_ACCT,N546-554</t>
  </si>
  <si>
    <t>%,FACCOUNT,X,TGL_FERC_ACCT,N500-509,N517-525,N535-540,N546-550,N555-557,N401_OPERATION,N560-567,N575-576,N580-589,N814-826,N871-881,N901-905,N906-917,N920-933</t>
  </si>
  <si>
    <t>%,FACCOUNT,X,TGL_FERC_ACCT,N510-515,N528-533,N541-545,N551-554,N402_MAINTENANCE,N568-574,N590-599,N830-837,N861-870,N935</t>
  </si>
  <si>
    <t>Utility Operating Income</t>
  </si>
  <si>
    <t>Residential Sales</t>
  </si>
  <si>
    <t>Commercial Sales</t>
  </si>
  <si>
    <t>Public Streets and Highway Lighting</t>
  </si>
  <si>
    <t>Sales for Resale</t>
  </si>
  <si>
    <t>Less Rate Refund Provision</t>
  </si>
  <si>
    <t>Operating Revenues (400)</t>
  </si>
  <si>
    <t>Fuel Expense</t>
  </si>
  <si>
    <t>Steam Power Operations</t>
  </si>
  <si>
    <t>Nuclear Power Operations</t>
  </si>
  <si>
    <t>Hydraulic Power Operations</t>
  </si>
  <si>
    <t>Other Power Operations</t>
  </si>
  <si>
    <t>Purchased Power</t>
  </si>
  <si>
    <t>401 Operation Expense</t>
  </si>
  <si>
    <t>Transmission Operations</t>
  </si>
  <si>
    <t>Regional Market Expense</t>
  </si>
  <si>
    <t>Distribution Expense</t>
  </si>
  <si>
    <t>Gas Operations</t>
  </si>
  <si>
    <t>Customer Account Expense</t>
  </si>
  <si>
    <t>Customer Service Information &amp; Sales</t>
  </si>
  <si>
    <t>Administration &amp; General Operations</t>
  </si>
  <si>
    <t>Steam Plant Maintenance</t>
  </si>
  <si>
    <t>Nuclear Plant Maintenance</t>
  </si>
  <si>
    <t>Hydraulic Plant Maintenance</t>
  </si>
  <si>
    <t>Other Power Plant Maintenance</t>
  </si>
  <si>
    <t>402 Maintenance Expense</t>
  </si>
  <si>
    <t>Transmission Maintenance</t>
  </si>
  <si>
    <t>Distribution Maintenance</t>
  </si>
  <si>
    <t>Gas Maintenance</t>
  </si>
  <si>
    <t>Adminstration &amp; General Maintenance</t>
  </si>
  <si>
    <t>Amort. Property Losses, Unrecov Plant and Regulatory Study Costs (407)</t>
  </si>
  <si>
    <t>TOTAL Utility Operating Expenses (Enter Total of lines 4 thru 24)</t>
  </si>
  <si>
    <t>Net Util Oper Inc (Enter Tot. line 2 less 25) Carry to Pg 117, line 27</t>
  </si>
  <si>
    <t>Net Util Oper Inc (Carried FORWARD FROM PAGE 114)</t>
  </si>
  <si>
    <t>Other Income and Deductions</t>
  </si>
  <si>
    <t>Nonutility Operating Income</t>
  </si>
  <si>
    <t>TOTAL Other Income (Enter Total of lines 31 thru 40)</t>
  </si>
  <si>
    <t>TOTAL Other Income Deductions(Total of lines 43 thru 49)</t>
  </si>
  <si>
    <t>Taxes Applic. To Other Income and Deductions</t>
  </si>
  <si>
    <t>TOTAL Taxes on Other Income and Deductions (Total of lines 52-58)</t>
  </si>
  <si>
    <t>Net Other Income and Deductions (Total of lines 41, 50, 59)</t>
  </si>
  <si>
    <t xml:space="preserve">Interest Charges </t>
  </si>
  <si>
    <t>(Less) Allowance for Borrowed Funds Used During Construction-Cr. (432)</t>
  </si>
  <si>
    <t>Net Interest Charges (Total of lines 62 thru 69)</t>
  </si>
  <si>
    <t>Income Before Extraordinary Items (Total of lines 27, 60 and 70)</t>
  </si>
  <si>
    <t>Extraordinary Items</t>
  </si>
  <si>
    <t>Net Extraordinary Items (Total of line 73 less line 74)</t>
  </si>
  <si>
    <t>Extraordinary Items After Taxes (line 75 less line 76)</t>
  </si>
  <si>
    <t>Net Income (Total of line 71 and 77)</t>
  </si>
  <si>
    <t>%,FACCOUNT,X,TGL_FERC_ACCT,N4400</t>
  </si>
  <si>
    <t>%,FACCOUNT,X,TGL_FERC_ACCT,N442_COMMERCIAL</t>
  </si>
  <si>
    <t>%,FACCOUNT,X,TGL_FERC_ACCT,N442_INDUSTRIAL</t>
  </si>
  <si>
    <t>%,FACCOUNT,X,TGL_FERC_ACCT,N4440</t>
  </si>
  <si>
    <t>%,FACCOUNT,X,TGL_FERC_ACCT,N4450</t>
  </si>
  <si>
    <t>%,FACCOUNT,X,TGL_FERC_ACCT,N4460</t>
  </si>
  <si>
    <t>%,FACCOUNT,X,TGL_FERC_ACCT,N4480</t>
  </si>
  <si>
    <t>%,FACCOUNT,TGL_FERC_ACCT,NELEC_SALES_ULT_CUST</t>
  </si>
  <si>
    <t>%,FACCOUNT,X,TGL_FERC_ACCT,N4470</t>
  </si>
  <si>
    <t>%,FACCOUNT,TGL_FERC_ACCT,NSALES_OF_ELECTRICITY</t>
  </si>
  <si>
    <t>%,FACCOUNT,TGL_FERC_ACCT,NNET_REV_SALE_OF_ELEC</t>
  </si>
  <si>
    <t>%,FACCOUNT,X,TGL_FERC_ACCT,N4500</t>
  </si>
  <si>
    <t>%,FACCOUNT,X,TGL_FERC_ACCT,N4510</t>
  </si>
  <si>
    <t>%,FACCOUNT,X,TGL_FERC_ACCT,N4530</t>
  </si>
  <si>
    <t>%,FACCOUNT,X,TGL_FERC_ACCT,N4540</t>
  </si>
  <si>
    <t>%,FACCOUNT,X,TGL_FERC_ACCT,N4550</t>
  </si>
  <si>
    <t>%,FACCOUNT,X,TGL_FERC_ACCT,N4560</t>
  </si>
  <si>
    <t>%,FACCOUNT,X,TGL_FERC_ACCT,N4561</t>
  </si>
  <si>
    <t>%,FACCOUNT,X,TGL_FERC_ACCT,N4571</t>
  </si>
  <si>
    <t>%,FACCOUNT,X,TGL_FERC_ACCT,N4572</t>
  </si>
  <si>
    <t>%,FACCOUNT,TGL_FERC_ACCT,NOTHER_OPER_REVENUES</t>
  </si>
  <si>
    <t>%,FACCOUNT,TGL_FERC_ACCT,N440&amp;450</t>
  </si>
  <si>
    <t>%,LACTUALS,SPER,R</t>
  </si>
  <si>
    <t>%,LACTUALS,SPER-1YR,R</t>
  </si>
  <si>
    <t>%,LACTUALS,SPER,R,FCURRENCY_CD,V,FSTATISTICS_CODE,VKWH</t>
  </si>
  <si>
    <t>%,LACTUALS,SPER-1YR,R,FCURRENCY_CD,V,FSTATISTICS_CODE,VKWH</t>
  </si>
  <si>
    <t>%,LACTUALS,SPER,FCURRENCY_CD,V,FSTATISTICS_CODE,VCUS</t>
  </si>
  <si>
    <t>%,LACTUALS,SPER-1YR,FCURRENCY_CD,V,FSTATISTICS_CODE,VCUS</t>
  </si>
  <si>
    <t>%,LACTUALS,SYTD,R</t>
  </si>
  <si>
    <t>%,LACTUALS,SYTD-1YR,R</t>
  </si>
  <si>
    <t>%,LACTUALS,SYTD,R,FCURRENCY_CD,V,FSTATISTICS_CODE,VKWH</t>
  </si>
  <si>
    <t>%,LACTUALS,SYTD-1YR,R,FCURRENCY_CD,V,FSTATISTICS_CODE,VKWH</t>
  </si>
  <si>
    <t>%,LACTUALS,SYTD,FCURRENCY_CD,V,FSTATISTICS_CODE,VCUS</t>
  </si>
  <si>
    <t>%,LACTUALS,SYTD-1YR,FCURRENCY_CD,V,FSTATISTICS_CODE,VCUS</t>
  </si>
  <si>
    <t>%,LACTUALS,SQTR,R</t>
  </si>
  <si>
    <t>%,LACTUALS,SQTR-1YR,R</t>
  </si>
  <si>
    <t>%,LACTUALS,SQTR,R,FCURRENCY_CD,V,FSTATISTICS_CODE,VKWH</t>
  </si>
  <si>
    <t>%,LACTUALS,SQTR-1YR,R,FCURRENCY_CD,V,FSTATISTICS_CODE,VKWH</t>
  </si>
  <si>
    <t>%,LACTUALS,SQTR,FCURRENCY_CD,V,FSTATISTICS_CODE,VCUS</t>
  </si>
  <si>
    <t>%,LACTUALS,SQTR-1YR,FCURRENCY_CD,V,FSTATISTICS_CODE,VCUS</t>
  </si>
  <si>
    <t>%,LACTUALS,SROLLING12,R</t>
  </si>
  <si>
    <t>%,LACTUALS,SROLNG12-1Y,R</t>
  </si>
  <si>
    <t>%,LACTUALS,SROLLING12,R,FCURRENCY_CD,V,FSTATISTICS_CODE,VKWH</t>
  </si>
  <si>
    <t>%,LACTUALS,SROLNG12-1Y,R,FCURRENCY_CD,V,FSTATISTICS_CODE,VKWH</t>
  </si>
  <si>
    <t>%,LACTUALS,SROLLING12,FCURRENCY_CD,V,FSTATISTICS_CODE,VCUS</t>
  </si>
  <si>
    <t>%,LACTUALS,SROLNG12-1Y,FCURRENCY_CD,V,FSTATISTICS_CODE,VCUS</t>
  </si>
  <si>
    <t>Performance : GL_FERC_ACCT</t>
  </si>
  <si>
    <t>Performance: GL_PRPT_CONS</t>
  </si>
  <si>
    <t>Tax Effect on Factored Accounts Rec Expenses (21%)</t>
  </si>
  <si>
    <t>Change Effective tax rate on lines 93 &amp; 166 from 35% to 21%</t>
  </si>
  <si>
    <t>%,V4400001</t>
  </si>
  <si>
    <t>%,V4400002</t>
  </si>
  <si>
    <t>%,V4400005</t>
  </si>
  <si>
    <t>%,V4420001</t>
  </si>
  <si>
    <t>%,V4420002</t>
  </si>
  <si>
    <t>%,V4420004</t>
  </si>
  <si>
    <t>%,V4420006</t>
  </si>
  <si>
    <t>%,V4420007</t>
  </si>
  <si>
    <t>%,V4420013</t>
  </si>
  <si>
    <t>%,V4420016</t>
  </si>
  <si>
    <t>%,V4440000</t>
  </si>
  <si>
    <t>%,V4440002</t>
  </si>
  <si>
    <t>%,V4470006</t>
  </si>
  <si>
    <t>%,V4470010</t>
  </si>
  <si>
    <t>%,V4470027</t>
  </si>
  <si>
    <t>%,V4470033</t>
  </si>
  <si>
    <t>%,V4470074</t>
  </si>
  <si>
    <t>%,V4470082</t>
  </si>
  <si>
    <t>%,V4470089</t>
  </si>
  <si>
    <t>%,V4470098</t>
  </si>
  <si>
    <t>%,V4470099</t>
  </si>
  <si>
    <t>%,V4470100</t>
  </si>
  <si>
    <t>%,V4470103</t>
  </si>
  <si>
    <t>%,V4470110</t>
  </si>
  <si>
    <t>%,V4470115</t>
  </si>
  <si>
    <t>%,V4470116</t>
  </si>
  <si>
    <t>%,V4470126</t>
  </si>
  <si>
    <t>%,V4470131</t>
  </si>
  <si>
    <t>%,V4470143</t>
  </si>
  <si>
    <t>%,V4470150</t>
  </si>
  <si>
    <t>%,V4470151</t>
  </si>
  <si>
    <t>%,V4470175</t>
  </si>
  <si>
    <t>%,V4470176</t>
  </si>
  <si>
    <t>%,V4470206</t>
  </si>
  <si>
    <t>%,V4470209</t>
  </si>
  <si>
    <t>%,V4470214</t>
  </si>
  <si>
    <t>%,V4470215</t>
  </si>
  <si>
    <t>%,V4470220</t>
  </si>
  <si>
    <t>%,V4470221</t>
  </si>
  <si>
    <t>%,V4470222</t>
  </si>
  <si>
    <t>%,V4491002</t>
  </si>
  <si>
    <t>%,V4491003</t>
  </si>
  <si>
    <t>%,V4491004</t>
  </si>
  <si>
    <t>%,V4500000</t>
  </si>
  <si>
    <t>%,V4510001</t>
  </si>
  <si>
    <t>%,V4540001</t>
  </si>
  <si>
    <t>%,V4540002</t>
  </si>
  <si>
    <t>%,V4540004</t>
  </si>
  <si>
    <t>%,V4540005</t>
  </si>
  <si>
    <t>%,V4560007</t>
  </si>
  <si>
    <t>%,V4560012</t>
  </si>
  <si>
    <t>%,V4560015</t>
  </si>
  <si>
    <t>%,V4560043</t>
  </si>
  <si>
    <t>%,V4561005</t>
  </si>
  <si>
    <t>%,V4561006</t>
  </si>
  <si>
    <t>%,V4561007</t>
  </si>
  <si>
    <t>%,V4561019</t>
  </si>
  <si>
    <t>%,V4561028</t>
  </si>
  <si>
    <t>%,V4561029</t>
  </si>
  <si>
    <t>%,V4561030</t>
  </si>
  <si>
    <t>%,V4561033</t>
  </si>
  <si>
    <t>%,V4561034</t>
  </si>
  <si>
    <t>%,V4561035</t>
  </si>
  <si>
    <t>%,V4561036</t>
  </si>
  <si>
    <t>%,V4561058</t>
  </si>
  <si>
    <t>%,V4561059</t>
  </si>
  <si>
    <t>%,V4561060</t>
  </si>
  <si>
    <t>%,V4561061</t>
  </si>
  <si>
    <t>%,V4561062</t>
  </si>
  <si>
    <t>%,V4561063</t>
  </si>
  <si>
    <t>%,V4561064</t>
  </si>
  <si>
    <t>%,V4561065</t>
  </si>
  <si>
    <t>%,V5010000</t>
  </si>
  <si>
    <t>%,V5010001</t>
  </si>
  <si>
    <t>%,V5010003</t>
  </si>
  <si>
    <t>%,V5010005</t>
  </si>
  <si>
    <t>%,V5010012</t>
  </si>
  <si>
    <t>%,V5010013</t>
  </si>
  <si>
    <t>%,V5010019</t>
  </si>
  <si>
    <t>%,V5010020</t>
  </si>
  <si>
    <t>%,V5010021</t>
  </si>
  <si>
    <t>%,V5010027</t>
  </si>
  <si>
    <t>%,V5010028</t>
  </si>
  <si>
    <t>%,V5010031</t>
  </si>
  <si>
    <t>%,V5010034</t>
  </si>
  <si>
    <t>%,V5010040</t>
  </si>
  <si>
    <t>%,V5000000</t>
  </si>
  <si>
    <t>%,V5000001</t>
  </si>
  <si>
    <t>%,V5020000</t>
  </si>
  <si>
    <t>%,V5020002</t>
  </si>
  <si>
    <t>%,V5020003</t>
  </si>
  <si>
    <t>%,V5020004</t>
  </si>
  <si>
    <t>%,V5020005</t>
  </si>
  <si>
    <t>%,V5020007</t>
  </si>
  <si>
    <t>%,V5020020</t>
  </si>
  <si>
    <t>%,V5050000</t>
  </si>
  <si>
    <t>%,V5060000</t>
  </si>
  <si>
    <t>%,V5060002</t>
  </si>
  <si>
    <t>%,V5060003</t>
  </si>
  <si>
    <t>%,V5060004</t>
  </si>
  <si>
    <t>%,V5060011</t>
  </si>
  <si>
    <t>%,V5060025</t>
  </si>
  <si>
    <t>%,V5070000</t>
  </si>
  <si>
    <t>%,V5090000</t>
  </si>
  <si>
    <t>%,V5090009</t>
  </si>
  <si>
    <t>%,V5490000</t>
  </si>
  <si>
    <t>%,V5500004</t>
  </si>
  <si>
    <t>%,V5500005</t>
  </si>
  <si>
    <t>%,V5550001</t>
  </si>
  <si>
    <t>%,V5550004</t>
  </si>
  <si>
    <t>%,V5550027</t>
  </si>
  <si>
    <t>%,V5550029</t>
  </si>
  <si>
    <t>%,V5550039</t>
  </si>
  <si>
    <t>%,V5550040</t>
  </si>
  <si>
    <t>%,V5550046</t>
  </si>
  <si>
    <t>%,V5550074</t>
  </si>
  <si>
    <t>%,V5550075</t>
  </si>
  <si>
    <t>%,V5550076</t>
  </si>
  <si>
    <t>%,V5550078</t>
  </si>
  <si>
    <t>%,V5550079</t>
  </si>
  <si>
    <t>%,V5550080</t>
  </si>
  <si>
    <t>%,V5550083</t>
  </si>
  <si>
    <t>%,V5550084</t>
  </si>
  <si>
    <t>%,V5550090</t>
  </si>
  <si>
    <t>%,V5550094</t>
  </si>
  <si>
    <t>%,V5550123</t>
  </si>
  <si>
    <t>%,V5550124</t>
  </si>
  <si>
    <t>%,V5550132</t>
  </si>
  <si>
    <t>%,V5550137</t>
  </si>
  <si>
    <t>%,V5550153</t>
  </si>
  <si>
    <t>%,V5550326</t>
  </si>
  <si>
    <t>%,V5550327</t>
  </si>
  <si>
    <t>%,V5550328</t>
  </si>
  <si>
    <t>%,V5550329</t>
  </si>
  <si>
    <t>%,V5560000</t>
  </si>
  <si>
    <t>%,V5570000</t>
  </si>
  <si>
    <t>%,V5570007</t>
  </si>
  <si>
    <t>%,V5570020</t>
  </si>
  <si>
    <t>%,V5570021</t>
  </si>
  <si>
    <t>%,V5570024</t>
  </si>
  <si>
    <t>%,V5600000</t>
  </si>
  <si>
    <t>%,V5611000</t>
  </si>
  <si>
    <t>%,V5612000</t>
  </si>
  <si>
    <t>%,V5614000</t>
  </si>
  <si>
    <t>%,V5614001</t>
  </si>
  <si>
    <t>%,V5614007</t>
  </si>
  <si>
    <t>%,V5614008</t>
  </si>
  <si>
    <t>%,V5614009</t>
  </si>
  <si>
    <t>%,V5615000</t>
  </si>
  <si>
    <t>%,V5616000</t>
  </si>
  <si>
    <t>%,V5618000</t>
  </si>
  <si>
    <t>%,V5618001</t>
  </si>
  <si>
    <t>%,V5620001</t>
  </si>
  <si>
    <t>%,V5630000</t>
  </si>
  <si>
    <t>%,V5640000</t>
  </si>
  <si>
    <t>%,V5650002</t>
  </si>
  <si>
    <t>%,V5650007</t>
  </si>
  <si>
    <t>%,V5650012</t>
  </si>
  <si>
    <t>%,V5650015</t>
  </si>
  <si>
    <t>%,V5650016</t>
  </si>
  <si>
    <t>%,V5650019</t>
  </si>
  <si>
    <t>%,V5650020</t>
  </si>
  <si>
    <t>%,V5650021</t>
  </si>
  <si>
    <t>%,V5650023</t>
  </si>
  <si>
    <t>%,V5650024</t>
  </si>
  <si>
    <t>%,V5650060</t>
  </si>
  <si>
    <t>%,V5650062</t>
  </si>
  <si>
    <t>%,V5660000</t>
  </si>
  <si>
    <t>%,V5660009</t>
  </si>
  <si>
    <t>%,V5660010</t>
  </si>
  <si>
    <t>%,V5660011</t>
  </si>
  <si>
    <t>%,V5670001</t>
  </si>
  <si>
    <t>%,V5670002</t>
  </si>
  <si>
    <t>%,V5757000</t>
  </si>
  <si>
    <t>%,V5757001</t>
  </si>
  <si>
    <t>%,V5800000</t>
  </si>
  <si>
    <t>%,V5810000</t>
  </si>
  <si>
    <t>%,V5820000</t>
  </si>
  <si>
    <t>%,V5830000</t>
  </si>
  <si>
    <t>%,V5840000</t>
  </si>
  <si>
    <t>%,V5850000</t>
  </si>
  <si>
    <t>%,V5860000</t>
  </si>
  <si>
    <t>%,V5870000</t>
  </si>
  <si>
    <t>%,V5880000</t>
  </si>
  <si>
    <t>%,V5890001</t>
  </si>
  <si>
    <t>%,V5890002</t>
  </si>
  <si>
    <t>%,V9010000</t>
  </si>
  <si>
    <t>%,V9020000</t>
  </si>
  <si>
    <t>%,V9020002</t>
  </si>
  <si>
    <t>%,V9020003</t>
  </si>
  <si>
    <t>%,V9030000</t>
  </si>
  <si>
    <t>%,V9030001</t>
  </si>
  <si>
    <t>%,V9030002</t>
  </si>
  <si>
    <t>%,V9030003</t>
  </si>
  <si>
    <t>%,V9030004</t>
  </si>
  <si>
    <t>%,V9030005</t>
  </si>
  <si>
    <t>%,V9030006</t>
  </si>
  <si>
    <t>%,V9030007</t>
  </si>
  <si>
    <t>%,V9030009</t>
  </si>
  <si>
    <t>%,V9030014</t>
  </si>
  <si>
    <t>%,V9040000</t>
  </si>
  <si>
    <t>%,V9040007</t>
  </si>
  <si>
    <t>%,V9050000</t>
  </si>
  <si>
    <t>%,V9070000</t>
  </si>
  <si>
    <t>%,V9070001</t>
  </si>
  <si>
    <t>%,V9080000</t>
  </si>
  <si>
    <t>%,V9080009</t>
  </si>
  <si>
    <t>%,V9090000</t>
  </si>
  <si>
    <t>%,V9100000</t>
  </si>
  <si>
    <t>%,V9100001</t>
  </si>
  <si>
    <t>%,V9120000</t>
  </si>
  <si>
    <t>%,V9120001</t>
  </si>
  <si>
    <t>%,V9120003</t>
  </si>
  <si>
    <t>%,V9130000</t>
  </si>
  <si>
    <t>%,V9200000</t>
  </si>
  <si>
    <t>%,V9210001</t>
  </si>
  <si>
    <t>%,V9210003</t>
  </si>
  <si>
    <t>%,V9210004</t>
  </si>
  <si>
    <t>%,V9210005</t>
  </si>
  <si>
    <t>%,V9210006</t>
  </si>
  <si>
    <t>%,V9210020</t>
  </si>
  <si>
    <t>%,V9210021</t>
  </si>
  <si>
    <t>%,V9210022</t>
  </si>
  <si>
    <t>%,V9210023</t>
  </si>
  <si>
    <t>%,V9210024</t>
  </si>
  <si>
    <t>%,V9210025</t>
  </si>
  <si>
    <t>%,V9210026</t>
  </si>
  <si>
    <t>%,V9210027</t>
  </si>
  <si>
    <t>%,V9210028</t>
  </si>
  <si>
    <t>%,V9210029</t>
  </si>
  <si>
    <t>%,V9210030</t>
  </si>
  <si>
    <t>%,V9210031</t>
  </si>
  <si>
    <t>%,V9210032</t>
  </si>
  <si>
    <t>%,V9210033</t>
  </si>
  <si>
    <t>%,V9210034</t>
  </si>
  <si>
    <t>%,V9210035</t>
  </si>
  <si>
    <t>%,V9210036</t>
  </si>
  <si>
    <t>%,V9210037</t>
  </si>
  <si>
    <t>%,V9210040</t>
  </si>
  <si>
    <t>%,V9220000</t>
  </si>
  <si>
    <t>%,V9220001</t>
  </si>
  <si>
    <t>%,V9220002</t>
  </si>
  <si>
    <t>%,V9220004</t>
  </si>
  <si>
    <t>%,V9230001</t>
  </si>
  <si>
    <t>%,V9230003</t>
  </si>
  <si>
    <t>%,V9230034</t>
  </si>
  <si>
    <t>%,V9240000</t>
  </si>
  <si>
    <t>%,V9250000</t>
  </si>
  <si>
    <t>%,V9250001</t>
  </si>
  <si>
    <t>%,V9250002</t>
  </si>
  <si>
    <t>%,V9250006</t>
  </si>
  <si>
    <t>%,V9250007</t>
  </si>
  <si>
    <t>%,V9250010</t>
  </si>
  <si>
    <t>%,V9260000</t>
  </si>
  <si>
    <t>%,V9260001</t>
  </si>
  <si>
    <t>%,V9260002</t>
  </si>
  <si>
    <t>%,V9260003</t>
  </si>
  <si>
    <t>%,V9260004</t>
  </si>
  <si>
    <t>%,V9260005</t>
  </si>
  <si>
    <t>%,V9260007</t>
  </si>
  <si>
    <t>%,V9260009</t>
  </si>
  <si>
    <t>%,V9260010</t>
  </si>
  <si>
    <t>%,V9260012</t>
  </si>
  <si>
    <t>%,V9260014</t>
  </si>
  <si>
    <t>%,V9260021</t>
  </si>
  <si>
    <t>%,V9260027</t>
  </si>
  <si>
    <t>%,V9260036</t>
  </si>
  <si>
    <t>%,V9260037</t>
  </si>
  <si>
    <t>%,V9260040</t>
  </si>
  <si>
    <t>%,V9260042</t>
  </si>
  <si>
    <t>%,V9260043</t>
  </si>
  <si>
    <t>%,V9260050</t>
  </si>
  <si>
    <t>%,V9260051</t>
  </si>
  <si>
    <t>%,V9260052</t>
  </si>
  <si>
    <t>%,V9260053</t>
  </si>
  <si>
    <t>%,V9260055</t>
  </si>
  <si>
    <t>%,V9260058</t>
  </si>
  <si>
    <t>%,V9260060</t>
  </si>
  <si>
    <t>%,V9260062</t>
  </si>
  <si>
    <t>%,V9270000</t>
  </si>
  <si>
    <t>%,V9280000</t>
  </si>
  <si>
    <t>%,V9280001</t>
  </si>
  <si>
    <t>%,V9280002</t>
  </si>
  <si>
    <t>%,V9280005</t>
  </si>
  <si>
    <t>%,V9280006</t>
  </si>
  <si>
    <t>%,V9301000</t>
  </si>
  <si>
    <t>%,V9301001</t>
  </si>
  <si>
    <t>%,V9301002</t>
  </si>
  <si>
    <t>%,V9301003</t>
  </si>
  <si>
    <t>%,V9301010</t>
  </si>
  <si>
    <t>%,V9301012</t>
  </si>
  <si>
    <t>%,V9301014</t>
  </si>
  <si>
    <t>%,V9301015</t>
  </si>
  <si>
    <t>%,V9302000</t>
  </si>
  <si>
    <t>%,V9302003</t>
  </si>
  <si>
    <t>%,V9302004</t>
  </si>
  <si>
    <t>%,V9302006</t>
  </si>
  <si>
    <t>%,V9302007</t>
  </si>
  <si>
    <t>%,V9310001</t>
  </si>
  <si>
    <t>%,V9310002</t>
  </si>
  <si>
    <t>%,V9310005</t>
  </si>
  <si>
    <t>%,V5100000</t>
  </si>
  <si>
    <t>%,V5110000</t>
  </si>
  <si>
    <t>%,V5120000</t>
  </si>
  <si>
    <t>%,V5120025</t>
  </si>
  <si>
    <t>%,V5120034</t>
  </si>
  <si>
    <t>%,V5120037</t>
  </si>
  <si>
    <t>%,V5130000</t>
  </si>
  <si>
    <t>%,V5140000</t>
  </si>
  <si>
    <t>%,V5140025</t>
  </si>
  <si>
    <t>%,V5540001</t>
  </si>
  <si>
    <t>%,V5680000</t>
  </si>
  <si>
    <t>%,V5690000</t>
  </si>
  <si>
    <t>%,V5691000</t>
  </si>
  <si>
    <t>%,V5692000</t>
  </si>
  <si>
    <t>%,V5693000</t>
  </si>
  <si>
    <t>%,V5700000</t>
  </si>
  <si>
    <t>%,V5710000</t>
  </si>
  <si>
    <t>%,V5720000</t>
  </si>
  <si>
    <t>%,V5730000</t>
  </si>
  <si>
    <t>%,V5900000</t>
  </si>
  <si>
    <t>%,V5910000</t>
  </si>
  <si>
    <t>%,V5920000</t>
  </si>
  <si>
    <t>%,V5930000</t>
  </si>
  <si>
    <t>%,V5930001</t>
  </si>
  <si>
    <t>%,V5930010</t>
  </si>
  <si>
    <t>%,V5940000</t>
  </si>
  <si>
    <t>%,V5950000</t>
  </si>
  <si>
    <t>%,V5960000</t>
  </si>
  <si>
    <t>%,V5970000</t>
  </si>
  <si>
    <t>%,V5980000</t>
  </si>
  <si>
    <t>%,V9350000</t>
  </si>
  <si>
    <t>%,V9350001</t>
  </si>
  <si>
    <t>%,V9350002</t>
  </si>
  <si>
    <t>%,V9350012</t>
  </si>
  <si>
    <t>%,V9350013</t>
  </si>
  <si>
    <t>%,V9350015</t>
  </si>
  <si>
    <t>%,V9350016</t>
  </si>
  <si>
    <t>%,V9350017</t>
  </si>
  <si>
    <t>%,V9350019</t>
  </si>
  <si>
    <t>%,V9350023</t>
  </si>
  <si>
    <t>%,V9350024</t>
  </si>
  <si>
    <t>%,V4030001</t>
  </si>
  <si>
    <t>%,V4030029</t>
  </si>
  <si>
    <t>%,V4031001</t>
  </si>
  <si>
    <t>%,V4040001</t>
  </si>
  <si>
    <t>%,V4040007</t>
  </si>
  <si>
    <t>%,V4060001</t>
  </si>
  <si>
    <t>%,V4073000</t>
  </si>
  <si>
    <t>%,V4073014</t>
  </si>
  <si>
    <t>%,V4081002</t>
  </si>
  <si>
    <t>%,V4081003</t>
  </si>
  <si>
    <t>%,V408100518</t>
  </si>
  <si>
    <t>%,V408100519</t>
  </si>
  <si>
    <t>%,V408100520</t>
  </si>
  <si>
    <t>%,V408100521</t>
  </si>
  <si>
    <t>%,V408100522</t>
  </si>
  <si>
    <t>%,V408100619</t>
  </si>
  <si>
    <t>%,V408100620</t>
  </si>
  <si>
    <t>%,V408100621</t>
  </si>
  <si>
    <t>%,V408100622</t>
  </si>
  <si>
    <t>%,V408100623</t>
  </si>
  <si>
    <t>%,V4081007</t>
  </si>
  <si>
    <t>%,V408100820</t>
  </si>
  <si>
    <t>%,V408101421</t>
  </si>
  <si>
    <t>%,V408101422</t>
  </si>
  <si>
    <t>%,V408101423</t>
  </si>
  <si>
    <t>%,V408101719</t>
  </si>
  <si>
    <t>%,V408101820</t>
  </si>
  <si>
    <t>%,V408101821</t>
  </si>
  <si>
    <t>%,V408101900</t>
  </si>
  <si>
    <t>%,V408101918</t>
  </si>
  <si>
    <t>%,V408101921</t>
  </si>
  <si>
    <t>%,V408101922</t>
  </si>
  <si>
    <t>%,V408101923</t>
  </si>
  <si>
    <t>%,V408102020</t>
  </si>
  <si>
    <t>%,V408102021</t>
  </si>
  <si>
    <t>%,V408102022</t>
  </si>
  <si>
    <t>%,V408102023</t>
  </si>
  <si>
    <t>%,V408102920</t>
  </si>
  <si>
    <t>%,V408102921</t>
  </si>
  <si>
    <t>%,V408102922</t>
  </si>
  <si>
    <t>%,V408102923</t>
  </si>
  <si>
    <t>%,V4081033</t>
  </si>
  <si>
    <t>%,V4081034</t>
  </si>
  <si>
    <t>%,V4081035</t>
  </si>
  <si>
    <t>%,V408103620</t>
  </si>
  <si>
    <t>%,V408103621</t>
  </si>
  <si>
    <t>%,V408103622</t>
  </si>
  <si>
    <t>%,V408103623</t>
  </si>
  <si>
    <t>%,V4091001</t>
  </si>
  <si>
    <t>%,V4265009</t>
  </si>
  <si>
    <t>%,V4265010</t>
  </si>
  <si>
    <t>%,V409100221</t>
  </si>
  <si>
    <t>%,V409100222</t>
  </si>
  <si>
    <t>%,V409100223</t>
  </si>
  <si>
    <t>%,V4101001</t>
  </si>
  <si>
    <t>%,V4101002</t>
  </si>
  <si>
    <t>%,V4111001</t>
  </si>
  <si>
    <t>%,V4111002</t>
  </si>
  <si>
    <t>%,V4116000</t>
  </si>
  <si>
    <t>%,V4118002</t>
  </si>
  <si>
    <t>%,V4118008</t>
  </si>
  <si>
    <t>%,V4111005</t>
  </si>
  <si>
    <t>%,V4170004</t>
  </si>
  <si>
    <t>%,V4171009</t>
  </si>
  <si>
    <t>%,V4180001</t>
  </si>
  <si>
    <t>%,V4180005</t>
  </si>
  <si>
    <t>%,V4190002</t>
  </si>
  <si>
    <t>%,V4190005</t>
  </si>
  <si>
    <t>%,V4191000</t>
  </si>
  <si>
    <t>%,V4210001</t>
  </si>
  <si>
    <t>%,V4210002</t>
  </si>
  <si>
    <t>%,V4210005</t>
  </si>
  <si>
    <t>%,V4210007</t>
  </si>
  <si>
    <t>%,V4210009</t>
  </si>
  <si>
    <t>%,V4210031</t>
  </si>
  <si>
    <t>%,V4211000</t>
  </si>
  <si>
    <t>%,V4212000</t>
  </si>
  <si>
    <t>%,V4261000</t>
  </si>
  <si>
    <t>%,V4263001</t>
  </si>
  <si>
    <t>%,V4263003</t>
  </si>
  <si>
    <t>%,V4264000</t>
  </si>
  <si>
    <t>%,V4264001</t>
  </si>
  <si>
    <t>%,V4265001</t>
  </si>
  <si>
    <t>%,V4265002</t>
  </si>
  <si>
    <t>%,V4265004</t>
  </si>
  <si>
    <t>%,V4265007</t>
  </si>
  <si>
    <t>%,V4265033</t>
  </si>
  <si>
    <t>%,V408200520</t>
  </si>
  <si>
    <t>%,V408200521</t>
  </si>
  <si>
    <t>%,V408200522</t>
  </si>
  <si>
    <t>%,V4092001</t>
  </si>
  <si>
    <t>%,V409200220</t>
  </si>
  <si>
    <t>%,V409200222</t>
  </si>
  <si>
    <t>%,V409200223</t>
  </si>
  <si>
    <t>%,V4102001</t>
  </si>
  <si>
    <t>%,V4112001</t>
  </si>
  <si>
    <t>%,V4270002</t>
  </si>
  <si>
    <t>%,V4270005</t>
  </si>
  <si>
    <t>%,V4270006</t>
  </si>
  <si>
    <t>%,V4280002</t>
  </si>
  <si>
    <t>%,V4280003</t>
  </si>
  <si>
    <t>%,V4280006</t>
  </si>
  <si>
    <t>%,V4281004</t>
  </si>
  <si>
    <t>%,V4300003</t>
  </si>
  <si>
    <t>%,V4310001</t>
  </si>
  <si>
    <t>%,V4310002</t>
  </si>
  <si>
    <t>%,V4310007</t>
  </si>
  <si>
    <t>%,V4320000</t>
  </si>
  <si>
    <t>4400001</t>
  </si>
  <si>
    <t>4400002</t>
  </si>
  <si>
    <t>4400005</t>
  </si>
  <si>
    <t>4420001</t>
  </si>
  <si>
    <t>4420002</t>
  </si>
  <si>
    <t>4420004</t>
  </si>
  <si>
    <t>4420006</t>
  </si>
  <si>
    <t>4420007</t>
  </si>
  <si>
    <t>4420013</t>
  </si>
  <si>
    <t>4420016</t>
  </si>
  <si>
    <t>4440000</t>
  </si>
  <si>
    <t>4440002</t>
  </si>
  <si>
    <t>4470006</t>
  </si>
  <si>
    <t>4470010</t>
  </si>
  <si>
    <t>4470027</t>
  </si>
  <si>
    <t>4470033</t>
  </si>
  <si>
    <t>4470074</t>
  </si>
  <si>
    <t>4470082</t>
  </si>
  <si>
    <t>4470089</t>
  </si>
  <si>
    <t>4470098</t>
  </si>
  <si>
    <t>4470099</t>
  </si>
  <si>
    <t>4470100</t>
  </si>
  <si>
    <t>4470103</t>
  </si>
  <si>
    <t>4470110</t>
  </si>
  <si>
    <t>4470115</t>
  </si>
  <si>
    <t>4470116</t>
  </si>
  <si>
    <t>4470126</t>
  </si>
  <si>
    <t>4470131</t>
  </si>
  <si>
    <t>4470143</t>
  </si>
  <si>
    <t>4470150</t>
  </si>
  <si>
    <t>4470151</t>
  </si>
  <si>
    <t>4470175</t>
  </si>
  <si>
    <t>4470176</t>
  </si>
  <si>
    <t>4470206</t>
  </si>
  <si>
    <t>4470209</t>
  </si>
  <si>
    <t>4470214</t>
  </si>
  <si>
    <t>4470215</t>
  </si>
  <si>
    <t>4470220</t>
  </si>
  <si>
    <t>4470221</t>
  </si>
  <si>
    <t>4470222</t>
  </si>
  <si>
    <t>4491002</t>
  </si>
  <si>
    <t>4491003</t>
  </si>
  <si>
    <t>4491004</t>
  </si>
  <si>
    <t>4500000</t>
  </si>
  <si>
    <t>4510001</t>
  </si>
  <si>
    <t>4540001</t>
  </si>
  <si>
    <t>4540002</t>
  </si>
  <si>
    <t>4540004</t>
  </si>
  <si>
    <t>4540005</t>
  </si>
  <si>
    <t>4560007</t>
  </si>
  <si>
    <t>4560012</t>
  </si>
  <si>
    <t>4560015</t>
  </si>
  <si>
    <t>4560043</t>
  </si>
  <si>
    <t>4561005</t>
  </si>
  <si>
    <t>4561006</t>
  </si>
  <si>
    <t>4561007</t>
  </si>
  <si>
    <t>4561019</t>
  </si>
  <si>
    <t>4561028</t>
  </si>
  <si>
    <t>4561029</t>
  </si>
  <si>
    <t>4561030</t>
  </si>
  <si>
    <t>4561033</t>
  </si>
  <si>
    <t>4561034</t>
  </si>
  <si>
    <t>4561035</t>
  </si>
  <si>
    <t>4561036</t>
  </si>
  <si>
    <t>4561058</t>
  </si>
  <si>
    <t>4561059</t>
  </si>
  <si>
    <t>4561060</t>
  </si>
  <si>
    <t>4561061</t>
  </si>
  <si>
    <t>4561062</t>
  </si>
  <si>
    <t>4561063</t>
  </si>
  <si>
    <t>4561064</t>
  </si>
  <si>
    <t>4561065</t>
  </si>
  <si>
    <t>5010000</t>
  </si>
  <si>
    <t>5010001</t>
  </si>
  <si>
    <t>5010003</t>
  </si>
  <si>
    <t>5010005</t>
  </si>
  <si>
    <t>5010012</t>
  </si>
  <si>
    <t>5010013</t>
  </si>
  <si>
    <t>5010019</t>
  </si>
  <si>
    <t>5010020</t>
  </si>
  <si>
    <t>5010021</t>
  </si>
  <si>
    <t>5010027</t>
  </si>
  <si>
    <t>5010028</t>
  </si>
  <si>
    <t>5010031</t>
  </si>
  <si>
    <t>5010034</t>
  </si>
  <si>
    <t>5010040</t>
  </si>
  <si>
    <t>5000000</t>
  </si>
  <si>
    <t>5000001</t>
  </si>
  <si>
    <t>5020000</t>
  </si>
  <si>
    <t>5020002</t>
  </si>
  <si>
    <t>5020003</t>
  </si>
  <si>
    <t>5020004</t>
  </si>
  <si>
    <t>5020005</t>
  </si>
  <si>
    <t>5020007</t>
  </si>
  <si>
    <t>5020020</t>
  </si>
  <si>
    <t>5050000</t>
  </si>
  <si>
    <t>5060000</t>
  </si>
  <si>
    <t>5060002</t>
  </si>
  <si>
    <t>5060003</t>
  </si>
  <si>
    <t>5060004</t>
  </si>
  <si>
    <t>5060011</t>
  </si>
  <si>
    <t>5060025</t>
  </si>
  <si>
    <t>5070000</t>
  </si>
  <si>
    <t>5090000</t>
  </si>
  <si>
    <t>5090009</t>
  </si>
  <si>
    <t>5490000</t>
  </si>
  <si>
    <t>5500004</t>
  </si>
  <si>
    <t>5500005</t>
  </si>
  <si>
    <t>5550001</t>
  </si>
  <si>
    <t>5550004</t>
  </si>
  <si>
    <t>5550027</t>
  </si>
  <si>
    <t>5550029</t>
  </si>
  <si>
    <t>5550039</t>
  </si>
  <si>
    <t>5550040</t>
  </si>
  <si>
    <t>5550046</t>
  </si>
  <si>
    <t>5550074</t>
  </si>
  <si>
    <t>5550075</t>
  </si>
  <si>
    <t>5550076</t>
  </si>
  <si>
    <t>5550078</t>
  </si>
  <si>
    <t>5550079</t>
  </si>
  <si>
    <t>5550080</t>
  </si>
  <si>
    <t>5550083</t>
  </si>
  <si>
    <t>5550084</t>
  </si>
  <si>
    <t>5550090</t>
  </si>
  <si>
    <t>5550094</t>
  </si>
  <si>
    <t>5550123</t>
  </si>
  <si>
    <t>5550124</t>
  </si>
  <si>
    <t>5550132</t>
  </si>
  <si>
    <t>5550137</t>
  </si>
  <si>
    <t>5550153</t>
  </si>
  <si>
    <t>5550326</t>
  </si>
  <si>
    <t>5550327</t>
  </si>
  <si>
    <t>5550328</t>
  </si>
  <si>
    <t>5550329</t>
  </si>
  <si>
    <t>5560000</t>
  </si>
  <si>
    <t>5570000</t>
  </si>
  <si>
    <t>5570007</t>
  </si>
  <si>
    <t>5570020</t>
  </si>
  <si>
    <t>5570021</t>
  </si>
  <si>
    <t>5570024</t>
  </si>
  <si>
    <t>5600000</t>
  </si>
  <si>
    <t>5611000</t>
  </si>
  <si>
    <t>5612000</t>
  </si>
  <si>
    <t>5614000</t>
  </si>
  <si>
    <t>5614001</t>
  </si>
  <si>
    <t>5614007</t>
  </si>
  <si>
    <t>5614008</t>
  </si>
  <si>
    <t>5614009</t>
  </si>
  <si>
    <t>5615000</t>
  </si>
  <si>
    <t>5616000</t>
  </si>
  <si>
    <t>5618000</t>
  </si>
  <si>
    <t>5618001</t>
  </si>
  <si>
    <t>5620001</t>
  </si>
  <si>
    <t>5630000</t>
  </si>
  <si>
    <t>5640000</t>
  </si>
  <si>
    <t>5650002</t>
  </si>
  <si>
    <t>5650007</t>
  </si>
  <si>
    <t>5650012</t>
  </si>
  <si>
    <t>5650015</t>
  </si>
  <si>
    <t>5650016</t>
  </si>
  <si>
    <t>5650019</t>
  </si>
  <si>
    <t>5650020</t>
  </si>
  <si>
    <t>5650021</t>
  </si>
  <si>
    <t>5650023</t>
  </si>
  <si>
    <t>5650024</t>
  </si>
  <si>
    <t>5650060</t>
  </si>
  <si>
    <t>5650062</t>
  </si>
  <si>
    <t>5660000</t>
  </si>
  <si>
    <t>5660009</t>
  </si>
  <si>
    <t>5660010</t>
  </si>
  <si>
    <t>5660011</t>
  </si>
  <si>
    <t>5670001</t>
  </si>
  <si>
    <t>5670002</t>
  </si>
  <si>
    <t>5757000</t>
  </si>
  <si>
    <t>5757001</t>
  </si>
  <si>
    <t>5800000</t>
  </si>
  <si>
    <t>5810000</t>
  </si>
  <si>
    <t>5820000</t>
  </si>
  <si>
    <t>5830000</t>
  </si>
  <si>
    <t>5840000</t>
  </si>
  <si>
    <t>5850000</t>
  </si>
  <si>
    <t>5860000</t>
  </si>
  <si>
    <t>5870000</t>
  </si>
  <si>
    <t>5880000</t>
  </si>
  <si>
    <t>5890001</t>
  </si>
  <si>
    <t>5890002</t>
  </si>
  <si>
    <t>9010000</t>
  </si>
  <si>
    <t>9020000</t>
  </si>
  <si>
    <t>9020002</t>
  </si>
  <si>
    <t>9020003</t>
  </si>
  <si>
    <t>9030000</t>
  </si>
  <si>
    <t>9030001</t>
  </si>
  <si>
    <t>9030002</t>
  </si>
  <si>
    <t>9030003</t>
  </si>
  <si>
    <t>9030004</t>
  </si>
  <si>
    <t>9030005</t>
  </si>
  <si>
    <t>9030006</t>
  </si>
  <si>
    <t>9030007</t>
  </si>
  <si>
    <t>9030009</t>
  </si>
  <si>
    <t>9030014</t>
  </si>
  <si>
    <t>9040000</t>
  </si>
  <si>
    <t>9040007</t>
  </si>
  <si>
    <t>9050000</t>
  </si>
  <si>
    <t>9070000</t>
  </si>
  <si>
    <t>9070001</t>
  </si>
  <si>
    <t>9080000</t>
  </si>
  <si>
    <t>9080009</t>
  </si>
  <si>
    <t>9090000</t>
  </si>
  <si>
    <t>9100000</t>
  </si>
  <si>
    <t>9100001</t>
  </si>
  <si>
    <t>9120000</t>
  </si>
  <si>
    <t>9120001</t>
  </si>
  <si>
    <t>9120003</t>
  </si>
  <si>
    <t>9130000</t>
  </si>
  <si>
    <t>9200000</t>
  </si>
  <si>
    <t>9210001</t>
  </si>
  <si>
    <t>9210003</t>
  </si>
  <si>
    <t>9210004</t>
  </si>
  <si>
    <t>9210005</t>
  </si>
  <si>
    <t>9210006</t>
  </si>
  <si>
    <t>9210020</t>
  </si>
  <si>
    <t>9210021</t>
  </si>
  <si>
    <t>9210022</t>
  </si>
  <si>
    <t>9210023</t>
  </si>
  <si>
    <t>9210024</t>
  </si>
  <si>
    <t>9210025</t>
  </si>
  <si>
    <t>9210026</t>
  </si>
  <si>
    <t>9210027</t>
  </si>
  <si>
    <t>9210028</t>
  </si>
  <si>
    <t>9210029</t>
  </si>
  <si>
    <t>9210030</t>
  </si>
  <si>
    <t>9210031</t>
  </si>
  <si>
    <t>9210032</t>
  </si>
  <si>
    <t>9210033</t>
  </si>
  <si>
    <t>9210034</t>
  </si>
  <si>
    <t>9210035</t>
  </si>
  <si>
    <t>9210036</t>
  </si>
  <si>
    <t>9210037</t>
  </si>
  <si>
    <t>9210040</t>
  </si>
  <si>
    <t>9220000</t>
  </si>
  <si>
    <t>9220001</t>
  </si>
  <si>
    <t>9220002</t>
  </si>
  <si>
    <t>9220004</t>
  </si>
  <si>
    <t>9230001</t>
  </si>
  <si>
    <t>9230003</t>
  </si>
  <si>
    <t>9230034</t>
  </si>
  <si>
    <t>9240000</t>
  </si>
  <si>
    <t>9250000</t>
  </si>
  <si>
    <t>9250001</t>
  </si>
  <si>
    <t>9250002</t>
  </si>
  <si>
    <t>9250006</t>
  </si>
  <si>
    <t>9250007</t>
  </si>
  <si>
    <t>9250010</t>
  </si>
  <si>
    <t>9260000</t>
  </si>
  <si>
    <t>9260001</t>
  </si>
  <si>
    <t>9260002</t>
  </si>
  <si>
    <t>9260003</t>
  </si>
  <si>
    <t>9260004</t>
  </si>
  <si>
    <t>9260005</t>
  </si>
  <si>
    <t>9260007</t>
  </si>
  <si>
    <t>9260009</t>
  </si>
  <si>
    <t>9260010</t>
  </si>
  <si>
    <t>9260012</t>
  </si>
  <si>
    <t>9260014</t>
  </si>
  <si>
    <t>9260021</t>
  </si>
  <si>
    <t>9260027</t>
  </si>
  <si>
    <t>9260036</t>
  </si>
  <si>
    <t>9260037</t>
  </si>
  <si>
    <t>9260040</t>
  </si>
  <si>
    <t>9260042</t>
  </si>
  <si>
    <t>9260043</t>
  </si>
  <si>
    <t>9260050</t>
  </si>
  <si>
    <t>9260051</t>
  </si>
  <si>
    <t>9260052</t>
  </si>
  <si>
    <t>9260053</t>
  </si>
  <si>
    <t>9260055</t>
  </si>
  <si>
    <t>9260058</t>
  </si>
  <si>
    <t>9260060</t>
  </si>
  <si>
    <t>9260062</t>
  </si>
  <si>
    <t>9270000</t>
  </si>
  <si>
    <t>9280000</t>
  </si>
  <si>
    <t>9280001</t>
  </si>
  <si>
    <t>9280002</t>
  </si>
  <si>
    <t>9280005</t>
  </si>
  <si>
    <t>9280006</t>
  </si>
  <si>
    <t>9301000</t>
  </si>
  <si>
    <t>9301001</t>
  </si>
  <si>
    <t>9301002</t>
  </si>
  <si>
    <t>9301003</t>
  </si>
  <si>
    <t>9301010</t>
  </si>
  <si>
    <t>9301012</t>
  </si>
  <si>
    <t>9301014</t>
  </si>
  <si>
    <t>9301015</t>
  </si>
  <si>
    <t>9302000</t>
  </si>
  <si>
    <t>9302003</t>
  </si>
  <si>
    <t>9302004</t>
  </si>
  <si>
    <t>9302006</t>
  </si>
  <si>
    <t>9302007</t>
  </si>
  <si>
    <t>9310001</t>
  </si>
  <si>
    <t>9310002</t>
  </si>
  <si>
    <t>9310005</t>
  </si>
  <si>
    <t>5100000</t>
  </si>
  <si>
    <t>5110000</t>
  </si>
  <si>
    <t>5120000</t>
  </si>
  <si>
    <t>5120025</t>
  </si>
  <si>
    <t>5120034</t>
  </si>
  <si>
    <t>5120037</t>
  </si>
  <si>
    <t>5130000</t>
  </si>
  <si>
    <t>5140000</t>
  </si>
  <si>
    <t>5140025</t>
  </si>
  <si>
    <t>5540001</t>
  </si>
  <si>
    <t>5680000</t>
  </si>
  <si>
    <t>5690000</t>
  </si>
  <si>
    <t>5691000</t>
  </si>
  <si>
    <t>5692000</t>
  </si>
  <si>
    <t>5693000</t>
  </si>
  <si>
    <t>5700000</t>
  </si>
  <si>
    <t>5710000</t>
  </si>
  <si>
    <t>5720000</t>
  </si>
  <si>
    <t>5730000</t>
  </si>
  <si>
    <t>5900000</t>
  </si>
  <si>
    <t>5910000</t>
  </si>
  <si>
    <t>5920000</t>
  </si>
  <si>
    <t>5930000</t>
  </si>
  <si>
    <t>5930001</t>
  </si>
  <si>
    <t>5930010</t>
  </si>
  <si>
    <t>5940000</t>
  </si>
  <si>
    <t>5950000</t>
  </si>
  <si>
    <t>5960000</t>
  </si>
  <si>
    <t>5970000</t>
  </si>
  <si>
    <t>5980000</t>
  </si>
  <si>
    <t>9350000</t>
  </si>
  <si>
    <t>9350001</t>
  </si>
  <si>
    <t>9350002</t>
  </si>
  <si>
    <t>9350012</t>
  </si>
  <si>
    <t>9350013</t>
  </si>
  <si>
    <t>9350015</t>
  </si>
  <si>
    <t>9350016</t>
  </si>
  <si>
    <t>9350017</t>
  </si>
  <si>
    <t>9350019</t>
  </si>
  <si>
    <t>9350023</t>
  </si>
  <si>
    <t>9350024</t>
  </si>
  <si>
    <t>4030001</t>
  </si>
  <si>
    <t>4030029</t>
  </si>
  <si>
    <t>4031001</t>
  </si>
  <si>
    <t>4040001</t>
  </si>
  <si>
    <t>4040007</t>
  </si>
  <si>
    <t>4060001</t>
  </si>
  <si>
    <t>4073000</t>
  </si>
  <si>
    <t>4073014</t>
  </si>
  <si>
    <t>4081002</t>
  </si>
  <si>
    <t>4081003</t>
  </si>
  <si>
    <t>408100518</t>
  </si>
  <si>
    <t>408100519</t>
  </si>
  <si>
    <t>408100520</t>
  </si>
  <si>
    <t>408100521</t>
  </si>
  <si>
    <t>408100522</t>
  </si>
  <si>
    <t>408100619</t>
  </si>
  <si>
    <t>408100620</t>
  </si>
  <si>
    <t>408100621</t>
  </si>
  <si>
    <t>408100622</t>
  </si>
  <si>
    <t>408100623</t>
  </si>
  <si>
    <t>4081007</t>
  </si>
  <si>
    <t>408100820</t>
  </si>
  <si>
    <t>408101421</t>
  </si>
  <si>
    <t>408101422</t>
  </si>
  <si>
    <t>408101423</t>
  </si>
  <si>
    <t>408101719</t>
  </si>
  <si>
    <t>408101820</t>
  </si>
  <si>
    <t>408101821</t>
  </si>
  <si>
    <t>408101900</t>
  </si>
  <si>
    <t>408101918</t>
  </si>
  <si>
    <t>408101921</t>
  </si>
  <si>
    <t>408101922</t>
  </si>
  <si>
    <t>408101923</t>
  </si>
  <si>
    <t>408102020</t>
  </si>
  <si>
    <t>408102021</t>
  </si>
  <si>
    <t>408102022</t>
  </si>
  <si>
    <t>408102023</t>
  </si>
  <si>
    <t>408102920</t>
  </si>
  <si>
    <t>408102921</t>
  </si>
  <si>
    <t>408102922</t>
  </si>
  <si>
    <t>408102923</t>
  </si>
  <si>
    <t>4081033</t>
  </si>
  <si>
    <t>4081034</t>
  </si>
  <si>
    <t>4081035</t>
  </si>
  <si>
    <t>408103620</t>
  </si>
  <si>
    <t>408103621</t>
  </si>
  <si>
    <t>408103622</t>
  </si>
  <si>
    <t>408103623</t>
  </si>
  <si>
    <t>4091001</t>
  </si>
  <si>
    <t>4265009</t>
  </si>
  <si>
    <t>4265010</t>
  </si>
  <si>
    <t>409100221</t>
  </si>
  <si>
    <t>409100222</t>
  </si>
  <si>
    <t>409100223</t>
  </si>
  <si>
    <t>4101001</t>
  </si>
  <si>
    <t>4101002</t>
  </si>
  <si>
    <t>4111001</t>
  </si>
  <si>
    <t>4111002</t>
  </si>
  <si>
    <t>4116000</t>
  </si>
  <si>
    <t>4118002</t>
  </si>
  <si>
    <t>4118008</t>
  </si>
  <si>
    <t>4111005</t>
  </si>
  <si>
    <t>4170004</t>
  </si>
  <si>
    <t>4171009</t>
  </si>
  <si>
    <t>4180001</t>
  </si>
  <si>
    <t>4180005</t>
  </si>
  <si>
    <t>4190002</t>
  </si>
  <si>
    <t>4190005</t>
  </si>
  <si>
    <t>4191000</t>
  </si>
  <si>
    <t>4210001</t>
  </si>
  <si>
    <t>4210002</t>
  </si>
  <si>
    <t>4210005</t>
  </si>
  <si>
    <t>4210007</t>
  </si>
  <si>
    <t>4210009</t>
  </si>
  <si>
    <t>4210031</t>
  </si>
  <si>
    <t>4211000</t>
  </si>
  <si>
    <t>4212000</t>
  </si>
  <si>
    <t>4261000</t>
  </si>
  <si>
    <t>4263001</t>
  </si>
  <si>
    <t>4263003</t>
  </si>
  <si>
    <t>4264000</t>
  </si>
  <si>
    <t>4264001</t>
  </si>
  <si>
    <t>4265001</t>
  </si>
  <si>
    <t>4265002</t>
  </si>
  <si>
    <t>4265004</t>
  </si>
  <si>
    <t>4265007</t>
  </si>
  <si>
    <t>4265033</t>
  </si>
  <si>
    <t>408200520</t>
  </si>
  <si>
    <t>408200521</t>
  </si>
  <si>
    <t>408200522</t>
  </si>
  <si>
    <t>4092001</t>
  </si>
  <si>
    <t>409200220</t>
  </si>
  <si>
    <t>409200222</t>
  </si>
  <si>
    <t>409200223</t>
  </si>
  <si>
    <t>4102001</t>
  </si>
  <si>
    <t>4112001</t>
  </si>
  <si>
    <t>4270002</t>
  </si>
  <si>
    <t>4270005</t>
  </si>
  <si>
    <t>4270006</t>
  </si>
  <si>
    <t>4280002</t>
  </si>
  <si>
    <t>4280003</t>
  </si>
  <si>
    <t>4280006</t>
  </si>
  <si>
    <t>4281004</t>
  </si>
  <si>
    <t>4300003</t>
  </si>
  <si>
    <t>4310001</t>
  </si>
  <si>
    <t>4310002</t>
  </si>
  <si>
    <t>4310007</t>
  </si>
  <si>
    <t>4320000</t>
  </si>
  <si>
    <t>Residential Sales-W/Space Htg</t>
  </si>
  <si>
    <t>Residential Sales-W/O Space Ht</t>
  </si>
  <si>
    <t>Residential Fuel Rev</t>
  </si>
  <si>
    <t>Industrial Sales (Excl Mines)</t>
  </si>
  <si>
    <t>Ind Sales-NonAffil(Incl Mines)</t>
  </si>
  <si>
    <t>Sales to Pub Auth - Schools</t>
  </si>
  <si>
    <t>Sales to Pub Auth - Ex Schools</t>
  </si>
  <si>
    <t>Commercial Fuel Rev</t>
  </si>
  <si>
    <t>Industrial Fuel Rev</t>
  </si>
  <si>
    <t>Public Street/Highway Lighting</t>
  </si>
  <si>
    <t>Public St &amp; Hwy Light Fuel Rev</t>
  </si>
  <si>
    <t>Sales for Resale-Bookout Sales</t>
  </si>
  <si>
    <t>Sales for Resale-Bookout Purch</t>
  </si>
  <si>
    <t>Whsal/Muni/Pb Ath Fuel Rev</t>
  </si>
  <si>
    <t>Whsal/Muni/Pub Auth Base Rev</t>
  </si>
  <si>
    <t>Sale for Resale-Aff-Trnf Price</t>
  </si>
  <si>
    <t>Financial Electric Realized</t>
  </si>
  <si>
    <t>PJM Energy Sales Margin</t>
  </si>
  <si>
    <t>PJM Oper.Reserve Rev-OSS</t>
  </si>
  <si>
    <t>Capacity Cr. Net Sales</t>
  </si>
  <si>
    <t>PJM FTR Revenue-OSS</t>
  </si>
  <si>
    <t>PJM Energy Sales Cost</t>
  </si>
  <si>
    <t>PJM TO Admin. Exp.-NonAff.</t>
  </si>
  <si>
    <t>PJM Meter Corrections-OSS</t>
  </si>
  <si>
    <t>PJM Meter Corrections-LSE</t>
  </si>
  <si>
    <t>PJM Incremental Imp Cong-OSS</t>
  </si>
  <si>
    <t>Non-Trading Bookout Purch-OSS</t>
  </si>
  <si>
    <t>Financial Hedge Realized</t>
  </si>
  <si>
    <t>Transm. Rev.-Dedic. Whlsl/Muni</t>
  </si>
  <si>
    <t>Trading Auction Sales Affil</t>
  </si>
  <si>
    <t>OSS Sharing Reclass - Retail</t>
  </si>
  <si>
    <t>OSS Sharing Reclass-Reduction</t>
  </si>
  <si>
    <t>PJM Trans loss credits-OSS</t>
  </si>
  <si>
    <t>PJM transm loss charges-OSS</t>
  </si>
  <si>
    <t>PJM 30m Suppl Reserve CR OSS</t>
  </si>
  <si>
    <t>PJM 30m Suppl Reserve CH OSS</t>
  </si>
  <si>
    <t>PJM Regulation - OSS</t>
  </si>
  <si>
    <t>PJM Spinning Reserve - OSS</t>
  </si>
  <si>
    <t>PJM Reasctive - OSS</t>
  </si>
  <si>
    <t>Prov Rate Refund-Nonaffiliated</t>
  </si>
  <si>
    <t>Prov Rate Refund - Retail</t>
  </si>
  <si>
    <t>Prov Rate Refund - Affiliated</t>
  </si>
  <si>
    <t>Forfeited Discounts</t>
  </si>
  <si>
    <t>Misc Service Rev - Nonaffil</t>
  </si>
  <si>
    <t>Rent From Elect Property - Af</t>
  </si>
  <si>
    <t>Rent From Elect Property-NAC</t>
  </si>
  <si>
    <t>Rent From Elect Prop-ABD-Nonaf</t>
  </si>
  <si>
    <t>Rent from Elec Prop-Pole Attch</t>
  </si>
  <si>
    <t>Oth Elect Rev - DSM Program</t>
  </si>
  <si>
    <t>Oth Elect Rev - Nonaffiliated</t>
  </si>
  <si>
    <t>Other Electric Revenues - ABD</t>
  </si>
  <si>
    <t>Oth Elec Rv-Trn-Aff-Trnf Price</t>
  </si>
  <si>
    <t>PJM Point to Point Trans Svc</t>
  </si>
  <si>
    <t>PJM Trans Owner Admin Rev</t>
  </si>
  <si>
    <t>PJM Network Integ Trans Svc</t>
  </si>
  <si>
    <t>Oth Elec Rev Trans Non Affil</t>
  </si>
  <si>
    <t>PJM Pow Fac Cre Rev Whsl Cu-NA</t>
  </si>
  <si>
    <t>PJM NITS Revenue Whsl Cus-NAff</t>
  </si>
  <si>
    <t>PJM TO Serv Rev Whls Cus-NAff</t>
  </si>
  <si>
    <t>PJM NITS Revenue - Affiliated</t>
  </si>
  <si>
    <t>PJM TO Adm. Serv Rev - Aff</t>
  </si>
  <si>
    <t>PJM Affiliated Trans NITS Cost</t>
  </si>
  <si>
    <t>PJM Affiliated Trans TO Cost</t>
  </si>
  <si>
    <t>NonAffil PJM Trans Enhncmt Rev</t>
  </si>
  <si>
    <t>Affil PJM Trans Enhancmnt Rev</t>
  </si>
  <si>
    <t>Affil PJM Trans Enhancmnt Cost</t>
  </si>
  <si>
    <t>NAff PJM RTEP Rev for Whsl-FR</t>
  </si>
  <si>
    <t>PROVISION RTO Cost - Affi</t>
  </si>
  <si>
    <t>PROVISION RTO Rev Affiliated</t>
  </si>
  <si>
    <t>PROVISION RTO Rev WhslCus-NAf</t>
  </si>
  <si>
    <t>PROVISION RTO Rev - NonAff</t>
  </si>
  <si>
    <t>Fuel</t>
  </si>
  <si>
    <t>Fuel Consumed</t>
  </si>
  <si>
    <t>Fuel - Procure Unload &amp; Handle</t>
  </si>
  <si>
    <t>Fuel - Deferred</t>
  </si>
  <si>
    <t>Ash Sales Proceeds</t>
  </si>
  <si>
    <t>Fuel Survey Activity</t>
  </si>
  <si>
    <t>Fuel Oil Consumed</t>
  </si>
  <si>
    <t>Nat Gas Consumed Steam</t>
  </si>
  <si>
    <t>Transp Gas Consumed Steam</t>
  </si>
  <si>
    <t>Gypsum handling/disposal costs</t>
  </si>
  <si>
    <t>Gypsum Sales Proceeds</t>
  </si>
  <si>
    <t>Fuel Contract Termination Adj.</t>
  </si>
  <si>
    <t>Gas Transp Res Fees-Steam</t>
  </si>
  <si>
    <t>Gas Procuremnt Sales Net</t>
  </si>
  <si>
    <t>Oper Supervision &amp; Engineering</t>
  </si>
  <si>
    <t>Oper Super &amp; Eng-RATA-Affil</t>
  </si>
  <si>
    <t>Steam Expenses</t>
  </si>
  <si>
    <t>Urea Expense</t>
  </si>
  <si>
    <t>Trona Expense</t>
  </si>
  <si>
    <t>Lime-Related Expenses</t>
  </si>
  <si>
    <t>Polymer expense</t>
  </si>
  <si>
    <t>Lime Hydrate Expense</t>
  </si>
  <si>
    <t>Misc Consumable Exp</t>
  </si>
  <si>
    <t>Electric Expenses</t>
  </si>
  <si>
    <t>Misc Steam Power Expenses</t>
  </si>
  <si>
    <t>Misc Steam Power Exp-Assoc</t>
  </si>
  <si>
    <t>Removal Cost Expense - Steam</t>
  </si>
  <si>
    <t>NSR Settlement Expense</t>
  </si>
  <si>
    <t>BSRR O/U Recovery-Oper Costs</t>
  </si>
  <si>
    <t>Misc Stm Pwr Exp Environmental</t>
  </si>
  <si>
    <t>Rents</t>
  </si>
  <si>
    <t>Allow Consum Title IV SO2</t>
  </si>
  <si>
    <t>Allow Consumpt CSAPR SO2</t>
  </si>
  <si>
    <t>Misc Other Pwer Generation Exp</t>
  </si>
  <si>
    <t>Wind Easement Exp - NonLease</t>
  </si>
  <si>
    <t>Lease Expense - Wind Leases</t>
  </si>
  <si>
    <t>Purch Pwr-NonTrading-Nonassoc</t>
  </si>
  <si>
    <t>Purchased Power-Pool Capacity</t>
  </si>
  <si>
    <t>Purch Pwr-Non-Fuel Portion-Aff</t>
  </si>
  <si>
    <t>Purch Power-Assoc-Trnsfr Price</t>
  </si>
  <si>
    <t>PJM Inadvertent Mtr Res-OSS</t>
  </si>
  <si>
    <t>PJM Inadvertent Mtr Res-LSE</t>
  </si>
  <si>
    <t>Purch Power-Fuel Portion-Affil</t>
  </si>
  <si>
    <t>PJM Reactive-Charge</t>
  </si>
  <si>
    <t>PJM Reactive-Credit</t>
  </si>
  <si>
    <t>PJM Black Start-Charge</t>
  </si>
  <si>
    <t>PJM Regulation-Charge</t>
  </si>
  <si>
    <t>PJM Regulation-Credit</t>
  </si>
  <si>
    <t>PJM Hourly Net Purch.-FERC</t>
  </si>
  <si>
    <t>PJM Spinning Reserve-Charge</t>
  </si>
  <si>
    <t>PJM Spinning Reserve-Credit</t>
  </si>
  <si>
    <t>PJM 30m Suppl Rserv Charge LSE</t>
  </si>
  <si>
    <t>Purchased Power - Fuel</t>
  </si>
  <si>
    <t>PJM OpRes-LSE-Charge</t>
  </si>
  <si>
    <t>PJM Implicit Congestion-LSE</t>
  </si>
  <si>
    <t>PJM FTR Revenue-LSE</t>
  </si>
  <si>
    <t>PJM OpRes-LSE-Credit</t>
  </si>
  <si>
    <t>PurchPower-Rockport Def-NonAff</t>
  </si>
  <si>
    <t>PJM Transm Loss Charges - LSE</t>
  </si>
  <si>
    <t>PJM Transm Loss Credits-LSE</t>
  </si>
  <si>
    <t>PJM FC Penalty Credit</t>
  </si>
  <si>
    <t>PJM FC Penalty Charge</t>
  </si>
  <si>
    <t>Sys Control &amp; Load Dispatching</t>
  </si>
  <si>
    <t>Other Expenses</t>
  </si>
  <si>
    <t>Other Pwr Exp - Wholesale RECs</t>
  </si>
  <si>
    <t>MATL-COMPUTER HARDWARE</t>
  </si>
  <si>
    <t>MATL-CONSUMABLES</t>
  </si>
  <si>
    <t>MATL-REPAIR PARTS</t>
  </si>
  <si>
    <t>Load Dispatch - Reliability</t>
  </si>
  <si>
    <t>Load Dispatch-Mntr&amp;Op TransSys</t>
  </si>
  <si>
    <t>PJM Admin-SSC&amp;DS-OSS</t>
  </si>
  <si>
    <t>PJM Admin-SSC&amp;DS-Internal</t>
  </si>
  <si>
    <t>RTO Admin Default LSE.</t>
  </si>
  <si>
    <t>PJM Admin Defaults OSS</t>
  </si>
  <si>
    <t>GreenHat Settlement</t>
  </si>
  <si>
    <t>Reliability,Plng&amp;Stds Develop</t>
  </si>
  <si>
    <t>Transmission Service Studies</t>
  </si>
  <si>
    <t>PJM Admin-RP&amp;SDS-OSS</t>
  </si>
  <si>
    <t>PJM Admin-RP&amp;SDS- Internal</t>
  </si>
  <si>
    <t>Station Expenses - Nonassoc</t>
  </si>
  <si>
    <t>Overhead Line Expenses</t>
  </si>
  <si>
    <t>Underground Line Expenses</t>
  </si>
  <si>
    <t>Transmssn Elec by Others-NAC</t>
  </si>
  <si>
    <t>Tran Elec by Oth-Aff-Trn Price</t>
  </si>
  <si>
    <t>PJM Trans Enhancement Charge</t>
  </si>
  <si>
    <t>PJM TO Serv Exp - Aff</t>
  </si>
  <si>
    <t>PJM NITS Expense - Affiliated</t>
  </si>
  <si>
    <t>Affil PJM Trans Enhncement Exp</t>
  </si>
  <si>
    <t>PROVISION RTO Affl Expense</t>
  </si>
  <si>
    <t>PJM NITS Expense - Non-Affilia</t>
  </si>
  <si>
    <t>Amort of PROVISION RTO Expense</t>
  </si>
  <si>
    <t>Schedule 1A-Non-Affiliated</t>
  </si>
  <si>
    <t>PJM trans enhancement refund</t>
  </si>
  <si>
    <t>Deferral of Provision RTO Exp</t>
  </si>
  <si>
    <t>Misc Transmission Expenses</t>
  </si>
  <si>
    <t>PJM OATT LSE Over-Under Adjust</t>
  </si>
  <si>
    <t>Misc Transm Exp - Affiliate</t>
  </si>
  <si>
    <t>Rents - Nonassociated</t>
  </si>
  <si>
    <t>Rents - Associated</t>
  </si>
  <si>
    <t>PJM Admin-MAM&amp;SC- OSS</t>
  </si>
  <si>
    <t>PJM Admin-MAM&amp;SC- Internal</t>
  </si>
  <si>
    <t>Load Dispatching</t>
  </si>
  <si>
    <t>Station Expenses</t>
  </si>
  <si>
    <t>Street Lighting &amp; Signal Sys E</t>
  </si>
  <si>
    <t>Meter Expenses</t>
  </si>
  <si>
    <t>Customer Installations Exp</t>
  </si>
  <si>
    <t>Miscellaneous Distribution Exp</t>
  </si>
  <si>
    <t>Supervision - Customer Accts</t>
  </si>
  <si>
    <t>Meter Reading Expenses</t>
  </si>
  <si>
    <t>Meter Reading - Regular</t>
  </si>
  <si>
    <t>Meter Reading - Large Power</t>
  </si>
  <si>
    <t>Cust Records &amp; Collection Exp</t>
  </si>
  <si>
    <t>Customer Orders &amp; Inquiries</t>
  </si>
  <si>
    <t>Manual Billing</t>
  </si>
  <si>
    <t>Postage - Customer Bills</t>
  </si>
  <si>
    <t>Cashiering</t>
  </si>
  <si>
    <t>Collection Agents Fees &amp; Exp</t>
  </si>
  <si>
    <t>Credit &amp; Oth Collection Activi</t>
  </si>
  <si>
    <t>Collectors</t>
  </si>
  <si>
    <t>Data Processing</t>
  </si>
  <si>
    <t>COVID-19 Credit Card Fees</t>
  </si>
  <si>
    <t>Uncollectible Accounts</t>
  </si>
  <si>
    <t>Uncoll Accts - Misc Receivable</t>
  </si>
  <si>
    <t>Misc Customer Accounts Exp</t>
  </si>
  <si>
    <t>Supervision - Customer Service</t>
  </si>
  <si>
    <t>Supervision - DSM</t>
  </si>
  <si>
    <t>Customer Assistance Expenses</t>
  </si>
  <si>
    <t>Cust Assistance Expense - DSM</t>
  </si>
  <si>
    <t>Information &amp; Instruct Advrtis</t>
  </si>
  <si>
    <t>Misc Cust Svc&amp;Informational Ex</t>
  </si>
  <si>
    <t>Misc Cust Svc &amp; Info Exp - RCS</t>
  </si>
  <si>
    <t>Demonstrating &amp; Selling Exp</t>
  </si>
  <si>
    <t>Demo &amp; Selling Exp - Res</t>
  </si>
  <si>
    <t>Demo &amp; Selling Exp - Area Dev</t>
  </si>
  <si>
    <t>Advertising Expenses</t>
  </si>
  <si>
    <t>Administrative &amp; Gen Salaries</t>
  </si>
  <si>
    <t>Off Supl &amp; Exp - Nonassociated</t>
  </si>
  <si>
    <t>Office Supplies &amp; Exp - Trnsf</t>
  </si>
  <si>
    <t>Office Utilites</t>
  </si>
  <si>
    <t>Cellular Phones and Pagers</t>
  </si>
  <si>
    <t>O&amp;M Reconciliation</t>
  </si>
  <si>
    <t>EMP RECOG - Over 100 Dollars</t>
  </si>
  <si>
    <t>EMP TRAVEL - Airfare</t>
  </si>
  <si>
    <t>MEALS &amp; ENT-100 Pct DEDUCTIBLE</t>
  </si>
  <si>
    <t>EMP TRAVEL-MILEAGE</t>
  </si>
  <si>
    <t>EMP TRAVEL-PARKING</t>
  </si>
  <si>
    <t>MEALS &amp; ENT-50 Pct DEDUCTIBLE</t>
  </si>
  <si>
    <t>EMP TRAVEL-CAR RENTAL</t>
  </si>
  <si>
    <t>EMP TRAVEL-TAXI AND SHUTTLE</t>
  </si>
  <si>
    <t>EMP TRAVEL-HOTEL &amp; LODGING</t>
  </si>
  <si>
    <t>NON-EMP TRAVEL-RECRUITING EXP</t>
  </si>
  <si>
    <t>EMP TRAVEL-OTHER</t>
  </si>
  <si>
    <t>SAFETY EQUIPMENT AND SUPPLIES</t>
  </si>
  <si>
    <t>FUEL</t>
  </si>
  <si>
    <t>FOOD SERVICE-CATERING</t>
  </si>
  <si>
    <t>In-House Training &amp; Seminars</t>
  </si>
  <si>
    <t>RECRUITING AND SCREENING</t>
  </si>
  <si>
    <t>SAFETY TRAINING</t>
  </si>
  <si>
    <t>OEM/TECHNICAL TRAINING</t>
  </si>
  <si>
    <t>DUES-BUSINESS/PROFESSIONAL</t>
  </si>
  <si>
    <t>Administrative Exp Trnsf - Cr</t>
  </si>
  <si>
    <t>Admin Exp Trnsf to Cnstrction</t>
  </si>
  <si>
    <t>Admin Exp Trnsf Const-Mngerial</t>
  </si>
  <si>
    <t>Admin Exp Trnsf to ABD</t>
  </si>
  <si>
    <t>Outside Svcs Empl - Nonassoc</t>
  </si>
  <si>
    <t>AEPSC Billed to Client Co</t>
  </si>
  <si>
    <t>SRV-SOFTWARE LICENSING</t>
  </si>
  <si>
    <t>Property Insurance</t>
  </si>
  <si>
    <t>Injuries and Damages</t>
  </si>
  <si>
    <t>Safety Dinners and Awards</t>
  </si>
  <si>
    <t>Emp Accdent Prvntion-Adm Exp</t>
  </si>
  <si>
    <t>Wrkrs Cmpnstn Pre&amp;Slf Ins Prv</t>
  </si>
  <si>
    <t>Prsnal Injries&amp;Prop Dmage-Pub</t>
  </si>
  <si>
    <t>Frg Ben Loading - Workers Comp</t>
  </si>
  <si>
    <t>Employee Pensions &amp; Benefits</t>
  </si>
  <si>
    <t>Edit &amp; Print Empl Pub-Salaries</t>
  </si>
  <si>
    <t>Pension &amp; Group Ins Admin</t>
  </si>
  <si>
    <t>Pension Plan</t>
  </si>
  <si>
    <t>Group Life Insurance Premiums</t>
  </si>
  <si>
    <t>Group Medical Ins Premiums</t>
  </si>
  <si>
    <t>Group L-T Disability Ins Prem</t>
  </si>
  <si>
    <t>Group Dental Insurance Prem</t>
  </si>
  <si>
    <t>Training Administration Exp</t>
  </si>
  <si>
    <t>Employee Activities</t>
  </si>
  <si>
    <t>Educational Assistance Pmts</t>
  </si>
  <si>
    <t>Postretirement Benefits - OPEB</t>
  </si>
  <si>
    <t>Savings Plan Contributions</t>
  </si>
  <si>
    <t>Deferred Compensation</t>
  </si>
  <si>
    <t>Supplemental Pension</t>
  </si>
  <si>
    <t>SFAS 112 Postemployment Benef</t>
  </si>
  <si>
    <t>SERP Pension  - Non-Service</t>
  </si>
  <si>
    <t>OPEB - Non-Service</t>
  </si>
  <si>
    <t>Frg Ben Loading - Pension</t>
  </si>
  <si>
    <t>Frg Ben Loading - Grp Ins</t>
  </si>
  <si>
    <t>Frg Ben Loading - Savings</t>
  </si>
  <si>
    <t>Frg Ben Loading - OPEB</t>
  </si>
  <si>
    <t>IntercoFringeOffset- Don't Use</t>
  </si>
  <si>
    <t>Frg Ben Loading - Accrual</t>
  </si>
  <si>
    <t>Amort-Post Retirerment Benefit</t>
  </si>
  <si>
    <t>Pension Plan - Non-Service</t>
  </si>
  <si>
    <t>Franchise Requirements</t>
  </si>
  <si>
    <t>Regulatory Commission Exp</t>
  </si>
  <si>
    <t>Regulatory Commission Exp-Adm</t>
  </si>
  <si>
    <t>Regulatory Commission Exp-Case</t>
  </si>
  <si>
    <t>Reg Com Exp-FERC Trans Cases</t>
  </si>
  <si>
    <t>State Publ Serv CommissionFees</t>
  </si>
  <si>
    <t>General Advertising Expenses</t>
  </si>
  <si>
    <t>Newspaper Advertising Space</t>
  </si>
  <si>
    <t>Radio Station Advertising Time</t>
  </si>
  <si>
    <t>TV Station Advertising Time</t>
  </si>
  <si>
    <t>Publicity</t>
  </si>
  <si>
    <t>Public Opinion Surveys</t>
  </si>
  <si>
    <t>Video Communications</t>
  </si>
  <si>
    <t>Other Corporate Comm Exp</t>
  </si>
  <si>
    <t>Misc General Expenses</t>
  </si>
  <si>
    <t>Corporate &amp; Fiscal Expenses</t>
  </si>
  <si>
    <t>Research, Develop&amp;Demonstr Exp</t>
  </si>
  <si>
    <t>Assoc Bus Dev - Materials Sold</t>
  </si>
  <si>
    <t>Assoc Business Development Exp</t>
  </si>
  <si>
    <t>Rents - Real Property</t>
  </si>
  <si>
    <t>Rents - Personal Property</t>
  </si>
  <si>
    <t>Int on Regulated Fin Leases</t>
  </si>
  <si>
    <t>Maint Supv &amp; Engineering</t>
  </si>
  <si>
    <t>Maintenance of Structures</t>
  </si>
  <si>
    <t>Maintenance of Boiler Plant</t>
  </si>
  <si>
    <t>Maint of Blr Plt Environmental</t>
  </si>
  <si>
    <t>BSDR O/U Recovery - Maint Cost</t>
  </si>
  <si>
    <t>KY Steam Maint O/U</t>
  </si>
  <si>
    <t>Maintenance of Electric Plant</t>
  </si>
  <si>
    <t>Maintenance of Misc Steam Plt</t>
  </si>
  <si>
    <t>Maint MiscStmPlt Environmental</t>
  </si>
  <si>
    <t>Maint of Oth Pwr Gen Plt-GT</t>
  </si>
  <si>
    <t>Maint of Computer Hardware</t>
  </si>
  <si>
    <t>Maint of Computer Software</t>
  </si>
  <si>
    <t>Maint of Communication Equip</t>
  </si>
  <si>
    <t>Maint of Station Equipment</t>
  </si>
  <si>
    <t>Maintenance of Overhead Lines</t>
  </si>
  <si>
    <t>Maint of Underground Lines</t>
  </si>
  <si>
    <t>Maint of Misc Trnsmssion Plt</t>
  </si>
  <si>
    <t>Tree and Brush Control</t>
  </si>
  <si>
    <t>Storm Expense Amortization</t>
  </si>
  <si>
    <t>Maint of Lne Trnf,Rglators&amp;Dvi</t>
  </si>
  <si>
    <t>Maint of Strt Lghtng &amp; Sgnal S</t>
  </si>
  <si>
    <t>Maintenance of Meters</t>
  </si>
  <si>
    <t>Maint of Misc Distribution Plt</t>
  </si>
  <si>
    <t>Maintenance of General Plant</t>
  </si>
  <si>
    <t>Maint of Structures - Owned</t>
  </si>
  <si>
    <t>Maint of Structures - Leased</t>
  </si>
  <si>
    <t>Maint of Data Equipment</t>
  </si>
  <si>
    <t>Maint of Cmmncation Eq-Unall</t>
  </si>
  <si>
    <t>Maint of Office Furniture &amp; Eq</t>
  </si>
  <si>
    <t>Maintenance of Video Equipment</t>
  </si>
  <si>
    <t>Maint of Misc General Property</t>
  </si>
  <si>
    <t>Maint of Gen Plant-SCADA Equ</t>
  </si>
  <si>
    <t>Site Communications Services</t>
  </si>
  <si>
    <t>Maint of DA-AMI Comm Equip</t>
  </si>
  <si>
    <t>Depreciation Exp</t>
  </si>
  <si>
    <t>Over/Undr Depr Exp Var Riders</t>
  </si>
  <si>
    <t>Depr - Asset Retirement Oblig</t>
  </si>
  <si>
    <t>Amort. of Plant</t>
  </si>
  <si>
    <t>Cloud Implement - Amort Plant</t>
  </si>
  <si>
    <t>Amort of Plt Acq Adj</t>
  </si>
  <si>
    <t>Regulatory Debits</t>
  </si>
  <si>
    <t>Regulatory Debit - BSDR</t>
  </si>
  <si>
    <t>FICA</t>
  </si>
  <si>
    <t>Federal Unemployment Tax</t>
  </si>
  <si>
    <t>Real Personal Property Taxes</t>
  </si>
  <si>
    <t>State Gross Receipts Tax</t>
  </si>
  <si>
    <t>State Unemployment Tax</t>
  </si>
  <si>
    <t>State Franchise Taxes</t>
  </si>
  <si>
    <t>Federal Excise Taxes</t>
  </si>
  <si>
    <t>St Lic-Rgstrtion Tax-Fees</t>
  </si>
  <si>
    <t>St Publ Serv Comm Tax-Fees</t>
  </si>
  <si>
    <t>State Sales and Use Taxes</t>
  </si>
  <si>
    <t>State Business Occup Taxes</t>
  </si>
  <si>
    <t>Real-Pers Prop Tax-Cap Leases</t>
  </si>
  <si>
    <t>Fringe Benefit Loading - FICA</t>
  </si>
  <si>
    <t>Fringe Benefit Loading - FUT</t>
  </si>
  <si>
    <t>Fringe Benefit Loading - SUT</t>
  </si>
  <si>
    <t>Real Prop Tax-Cap Leases</t>
  </si>
  <si>
    <t>Income Taxes, UOI - Federal</t>
  </si>
  <si>
    <t>Factored Cust A/R Exp - Affil</t>
  </si>
  <si>
    <t>Fact Cust A/R-Bad Debts-Affil</t>
  </si>
  <si>
    <t>Income Taxes UOI - State</t>
  </si>
  <si>
    <t>Prov Def I/T Util Op Inc-Fed</t>
  </si>
  <si>
    <t>Prov Def I/T Util Op Inc-State</t>
  </si>
  <si>
    <t>Prv Def I/T-Cr Util Op Inc-Fed</t>
  </si>
  <si>
    <t>Prv Def I/T-Cr UtilOpInc-State</t>
  </si>
  <si>
    <t>Gain From Disposition of Plant</t>
  </si>
  <si>
    <t>Comp. Allow Gains Title IV SO2</t>
  </si>
  <si>
    <t>Comp Allow Gain CSAPR Seas NOx</t>
  </si>
  <si>
    <t>Accretion Expense</t>
  </si>
  <si>
    <t>Rev from Non-Util Oper NonAfil</t>
  </si>
  <si>
    <t>Office Supplies &amp; Expense</t>
  </si>
  <si>
    <t>Non-Operatng Rental Income</t>
  </si>
  <si>
    <t>Non-Opratng Rntal Inc-Depr</t>
  </si>
  <si>
    <t>Int &amp; Dividend Inc - Nonassoc</t>
  </si>
  <si>
    <t>Interest Income - Assoc CBP</t>
  </si>
  <si>
    <t>Allw Oth Fnds Usd Drng Cnstr</t>
  </si>
  <si>
    <t>Misc Non-Operating Inc-Assoc</t>
  </si>
  <si>
    <t>Misc Non-Op Inc-NonAsc-Rents</t>
  </si>
  <si>
    <t>Misc Non-Op Inc-NonAsc-Timber</t>
  </si>
  <si>
    <t>Misc Non-Op Inc - NonAsc - Oth</t>
  </si>
  <si>
    <t>Misc Non-Op Exp - NonAssoc</t>
  </si>
  <si>
    <t>Pwr Sales Outside Svc Territry</t>
  </si>
  <si>
    <t>Gain on Dspsition of Property</t>
  </si>
  <si>
    <t>Loss on Dspsition of Property</t>
  </si>
  <si>
    <t>Donations</t>
  </si>
  <si>
    <t>Penalties</t>
  </si>
  <si>
    <t>Penalties - Quality of Service</t>
  </si>
  <si>
    <t>Civic and Political Activity</t>
  </si>
  <si>
    <t>Non-deduct Lobbying per IRS</t>
  </si>
  <si>
    <t>Other Deductions - Associated</t>
  </si>
  <si>
    <t>Other Deductions - Nonassoc</t>
  </si>
  <si>
    <t>Social &amp; Service Club Dues</t>
  </si>
  <si>
    <t>Regulatory Expenses</t>
  </si>
  <si>
    <t>Transition Costs</t>
  </si>
  <si>
    <t>Inc Tax, Oth Inc&amp;Ded-Federal</t>
  </si>
  <si>
    <t>Inc Tax Oth Inc  Ded - State</t>
  </si>
  <si>
    <t>Prov Def I/T Oth I&amp;D - Federal</t>
  </si>
  <si>
    <t>Prv Def I/T-Cr Oth I&amp;D-Fed</t>
  </si>
  <si>
    <t>Int on LTD - Install Pur Contr</t>
  </si>
  <si>
    <t>Int on LTD - Other LTD</t>
  </si>
  <si>
    <t>Int on LTD - Sen Unsec Notes</t>
  </si>
  <si>
    <t>Amrtz Debt Dscnt&amp;Exp-Instl Pur</t>
  </si>
  <si>
    <t>Amrtz Debt Dscnt&amp;Exp-N/P</t>
  </si>
  <si>
    <t>Amrtz Dscnt&amp;Exp-Sn Unsec Note</t>
  </si>
  <si>
    <t>Amrtz Loss Rcquired Debt-Dbnt</t>
  </si>
  <si>
    <t>Int to Assoc Co - CBP</t>
  </si>
  <si>
    <t>Other Interest Expense</t>
  </si>
  <si>
    <t>Interest on Customer Deposits</t>
  </si>
  <si>
    <t>Lines Of Credit</t>
  </si>
  <si>
    <t>Allw Brrwed Fnds Used Cnstr-Cr</t>
  </si>
  <si>
    <t>2023-03-31</t>
  </si>
  <si>
    <t>S295458</t>
  </si>
  <si>
    <t>FERC_IS1</t>
  </si>
  <si>
    <t>Error</t>
  </si>
  <si>
    <t>Kentucky Power Integrated Elim</t>
  </si>
  <si>
    <t>X992</t>
  </si>
  <si>
    <t>GLR6283P</t>
  </si>
  <si>
    <t>KYP CORP CONSOLIDATED</t>
  </si>
  <si>
    <t>Kentucky Power Corp Consol</t>
  </si>
  <si>
    <t>KYP_CORP_CONSOL</t>
  </si>
  <si>
    <t>GL_PRPT_CONS</t>
  </si>
  <si>
    <t>March 2023</t>
  </si>
  <si>
    <t>As of: Mar 2023</t>
  </si>
  <si>
    <t>Run Date: 05/04/2023  01:50 PM</t>
  </si>
  <si>
    <t>Rpt ID: FERC_IS1      Layout: FERC_IS1</t>
  </si>
  <si>
    <t>V2099-01-01 Acct: GL_FERC_ACCT      BU: GL_PRPT_CONS</t>
  </si>
  <si>
    <t>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</si>
</sst>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$&quot;#,##0.00_);[Red]\(&quot;$&quot;#,##0.00\)"/>
    <numFmt numFmtId="41" formatCode="_(* #,##0_);_(* \(#,##0\);_(* &quot;-&quot;_);_(@_)"/>
    <numFmt numFmtId="43" formatCode="_(* #,##0.00_);_(* \(#,##0.00\);_(* &quot;-&quot;??_);_(@_)"/>
    <numFmt numFmtId="164" formatCode="0.00%_);[Red]\(0.00%\)"/>
    <numFmt numFmtId="165" formatCode="_(* #,##0_);_(* \(#,##0\);_(* &quot;-&quot;??_);_(@_)"/>
    <numFmt numFmtId="166" formatCode="&quot;ID: &quot;\ #,##0"/>
    <numFmt numFmtId="167" formatCode="0.0%;[Red]\(0.0\)%"/>
    <numFmt numFmtId="168" formatCode="0_);\(0\)"/>
    <numFmt numFmtId="169" formatCode="0%;\(0%\)"/>
  </numFmts>
  <fonts count="24" x14ac:knownFonts="1">
    <font>
      <sz val="10"/>
      <name val="Arial"/>
    </font>
    <font>
      <b/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sz val="10"/>
      <color indexed="14"/>
      <name val="Arial"/>
      <family val="2"/>
    </font>
    <font>
      <b/>
      <i/>
      <u/>
      <sz val="10"/>
      <name val="Arial"/>
      <family val="2"/>
    </font>
    <font>
      <sz val="10"/>
      <color indexed="9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b/>
      <sz val="10"/>
      <color indexed="33"/>
      <name val="Arial"/>
      <family val="2"/>
    </font>
    <font>
      <b/>
      <u/>
      <sz val="10"/>
      <color indexed="9"/>
      <name val="Arial"/>
      <family val="2"/>
    </font>
    <font>
      <u/>
      <sz val="10"/>
      <color indexed="8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0"/>
      <name val="Arial"/>
    </font>
  </fonts>
  <fills count="18">
    <fill>
      <patternFill patternType="none"/>
    </fill>
    <fill>
      <patternFill patternType="gray125"/>
    </fill>
    <fill>
      <patternFill patternType="mediumGray">
        <fgColor indexed="22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thick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 applyNumberFormat="0" applyFont="0" applyFill="0" applyBorder="0" applyAlignment="0" applyProtection="0">
      <alignment horizontal="left"/>
    </xf>
    <xf numFmtId="15" fontId="7" fillId="0" borderId="0" applyFont="0" applyFill="0" applyBorder="0" applyAlignment="0" applyProtection="0"/>
    <xf numFmtId="4" fontId="7" fillId="0" borderId="0" applyFont="0" applyFill="0" applyBorder="0" applyAlignment="0" applyProtection="0"/>
    <xf numFmtId="0" fontId="8" fillId="0" borderId="1">
      <alignment horizontal="center"/>
    </xf>
    <xf numFmtId="3" fontId="7" fillId="0" borderId="0" applyFont="0" applyFill="0" applyBorder="0" applyAlignment="0" applyProtection="0"/>
    <xf numFmtId="0" fontId="7" fillId="2" borderId="0" applyNumberFormat="0" applyFont="0" applyBorder="0" applyAlignment="0" applyProtection="0"/>
  </cellStyleXfs>
  <cellXfs count="408">
    <xf numFmtId="0" fontId="0" fillId="0" borderId="0" xfId="0"/>
    <xf numFmtId="0" fontId="0" fillId="0" borderId="0" xfId="0" applyAlignment="1">
      <alignment vertical="top" wrapText="1"/>
    </xf>
    <xf numFmtId="0" fontId="0" fillId="3" borderId="2" xfId="0" applyFill="1" applyBorder="1" applyAlignment="1">
      <alignment horizontal="left" vertical="top" wrapText="1"/>
    </xf>
    <xf numFmtId="14" fontId="0" fillId="3" borderId="2" xfId="0" applyNumberFormat="1" applyFill="1" applyBorder="1" applyAlignment="1">
      <alignment horizontal="left" vertical="top" wrapText="1"/>
    </xf>
    <xf numFmtId="0" fontId="0" fillId="0" borderId="0" xfId="0" applyAlignment="1">
      <alignment vertical="top"/>
    </xf>
    <xf numFmtId="14" fontId="0" fillId="0" borderId="0" xfId="0" applyNumberFormat="1" applyAlignment="1">
      <alignment vertical="top"/>
    </xf>
    <xf numFmtId="3" fontId="6" fillId="0" borderId="3" xfId="0" applyNumberFormat="1" applyFont="1" applyBorder="1" applyAlignment="1">
      <alignment horizontal="center"/>
    </xf>
    <xf numFmtId="3" fontId="3" fillId="0" borderId="0" xfId="0" applyNumberFormat="1" applyFont="1"/>
    <xf numFmtId="3" fontId="4" fillId="0" borderId="0" xfId="0" applyNumberFormat="1" applyFont="1"/>
    <xf numFmtId="40" fontId="3" fillId="0" borderId="0" xfId="0" applyNumberFormat="1" applyFont="1"/>
    <xf numFmtId="3" fontId="6" fillId="0" borderId="3" xfId="0" applyNumberFormat="1" applyFont="1" applyBorder="1" applyAlignment="1">
      <alignment horizontal="left"/>
    </xf>
    <xf numFmtId="166" fontId="6" fillId="0" borderId="0" xfId="0" applyNumberFormat="1" applyFont="1" applyFill="1" applyAlignment="1">
      <alignment horizontal="left"/>
    </xf>
    <xf numFmtId="3" fontId="6" fillId="0" borderId="0" xfId="0" applyNumberFormat="1" applyFont="1" applyFill="1" applyAlignment="1">
      <alignment horizontal="center"/>
    </xf>
    <xf numFmtId="3" fontId="6" fillId="0" borderId="1" xfId="0" applyNumberFormat="1" applyFont="1" applyBorder="1" applyAlignment="1">
      <alignment horizontal="left"/>
    </xf>
    <xf numFmtId="39" fontId="4" fillId="0" borderId="3" xfId="0" applyNumberFormat="1" applyFont="1" applyFill="1" applyBorder="1" applyAlignment="1">
      <alignment horizontal="center"/>
    </xf>
    <xf numFmtId="39" fontId="4" fillId="0" borderId="0" xfId="0" applyNumberFormat="1" applyFont="1" applyAlignment="1">
      <alignment horizontal="centerContinuous"/>
    </xf>
    <xf numFmtId="39" fontId="4" fillId="0" borderId="3" xfId="0" applyNumberFormat="1" applyFont="1" applyBorder="1" applyAlignment="1">
      <alignment horizontal="center"/>
    </xf>
    <xf numFmtId="39" fontId="3" fillId="0" borderId="0" xfId="0" applyNumberFormat="1" applyFont="1"/>
    <xf numFmtId="39" fontId="4" fillId="0" borderId="0" xfId="0" applyNumberFormat="1" applyFont="1" applyAlignment="1">
      <alignment horizontal="left" indent="14"/>
    </xf>
    <xf numFmtId="0" fontId="4" fillId="0" borderId="0" xfId="0" applyFont="1" applyAlignment="1">
      <alignment horizontal="center"/>
    </xf>
    <xf numFmtId="3" fontId="3" fillId="0" borderId="0" xfId="0" applyNumberFormat="1" applyFont="1" applyFill="1" applyBorder="1" applyAlignment="1">
      <alignment horizontal="left"/>
    </xf>
    <xf numFmtId="40" fontId="9" fillId="4" borderId="0" xfId="0" applyNumberFormat="1" applyFont="1" applyFill="1" applyBorder="1" applyAlignment="1">
      <alignment horizontal="right"/>
    </xf>
    <xf numFmtId="3" fontId="2" fillId="0" borderId="0" xfId="0" applyNumberFormat="1" applyFont="1" applyFill="1" applyBorder="1"/>
    <xf numFmtId="40" fontId="9" fillId="0" borderId="0" xfId="0" applyNumberFormat="1" applyFont="1" applyBorder="1" applyAlignment="1">
      <alignment horizontal="right"/>
    </xf>
    <xf numFmtId="3" fontId="1" fillId="0" borderId="0" xfId="0" applyNumberFormat="1" applyFont="1" applyFill="1" applyBorder="1"/>
    <xf numFmtId="3" fontId="4" fillId="0" borderId="0" xfId="0" applyNumberFormat="1" applyFont="1" applyFill="1" applyBorder="1"/>
    <xf numFmtId="40" fontId="9" fillId="0" borderId="0" xfId="0" applyNumberFormat="1" applyFont="1" applyFill="1" applyBorder="1" applyAlignment="1">
      <alignment horizontal="right"/>
    </xf>
    <xf numFmtId="3" fontId="3" fillId="0" borderId="0" xfId="0" applyNumberFormat="1" applyFont="1" applyBorder="1"/>
    <xf numFmtId="40" fontId="4" fillId="0" borderId="0" xfId="0" applyNumberFormat="1" applyFont="1" applyFill="1" applyBorder="1" applyAlignment="1">
      <alignment horizontal="right"/>
    </xf>
    <xf numFmtId="3" fontId="3" fillId="0" borderId="0" xfId="0" applyNumberFormat="1" applyFont="1" applyFill="1" applyBorder="1" applyAlignment="1">
      <alignment horizontal="left" indent="5"/>
    </xf>
    <xf numFmtId="3" fontId="4" fillId="0" borderId="0" xfId="0" applyNumberFormat="1" applyFont="1" applyFill="1" applyBorder="1" applyAlignment="1">
      <alignment horizontal="left" indent="3"/>
    </xf>
    <xf numFmtId="40" fontId="10" fillId="0" borderId="0" xfId="0" applyNumberFormat="1" applyFont="1" applyBorder="1" applyAlignment="1">
      <alignment horizontal="right"/>
    </xf>
    <xf numFmtId="40" fontId="9" fillId="0" borderId="4" xfId="0" applyNumberFormat="1" applyFont="1" applyBorder="1" applyAlignment="1">
      <alignment horizontal="right"/>
    </xf>
    <xf numFmtId="40" fontId="9" fillId="0" borderId="4" xfId="0" applyNumberFormat="1" applyFont="1" applyFill="1" applyBorder="1" applyAlignment="1">
      <alignment horizontal="right"/>
    </xf>
    <xf numFmtId="3" fontId="4" fillId="0" borderId="0" xfId="0" applyNumberFormat="1" applyFont="1" applyFill="1" applyBorder="1" applyAlignment="1">
      <alignment horizontal="left" indent="2"/>
    </xf>
    <xf numFmtId="3" fontId="4" fillId="0" borderId="0" xfId="0" applyNumberFormat="1" applyFont="1" applyFill="1" applyBorder="1" applyAlignment="1">
      <alignment horizontal="left" indent="1"/>
    </xf>
    <xf numFmtId="3" fontId="3" fillId="0" borderId="3" xfId="0" applyNumberFormat="1" applyFont="1" applyBorder="1" applyAlignment="1">
      <alignment horizontal="center"/>
    </xf>
    <xf numFmtId="3" fontId="4" fillId="0" borderId="0" xfId="0" applyNumberFormat="1" applyFont="1" applyBorder="1"/>
    <xf numFmtId="3" fontId="2" fillId="0" borderId="0" xfId="0" applyNumberFormat="1" applyFont="1"/>
    <xf numFmtId="39" fontId="1" fillId="0" borderId="0" xfId="0" applyNumberFormat="1" applyFont="1" applyAlignment="1">
      <alignment horizontal="left" indent="11"/>
    </xf>
    <xf numFmtId="40" fontId="2" fillId="0" borderId="0" xfId="0" applyNumberFormat="1" applyFont="1"/>
    <xf numFmtId="3" fontId="2" fillId="0" borderId="0" xfId="0" applyNumberFormat="1" applyFont="1" applyFill="1"/>
    <xf numFmtId="40" fontId="2" fillId="0" borderId="0" xfId="0" applyNumberFormat="1" applyFont="1" applyFill="1" applyBorder="1"/>
    <xf numFmtId="0" fontId="2" fillId="0" borderId="0" xfId="0" applyFont="1" applyFill="1" applyAlignment="1">
      <alignment horizontal="center"/>
    </xf>
    <xf numFmtId="38" fontId="2" fillId="0" borderId="0" xfId="0" applyNumberFormat="1" applyFont="1" applyFill="1"/>
    <xf numFmtId="3" fontId="4" fillId="0" borderId="0" xfId="0" applyNumberFormat="1" applyFont="1" applyFill="1"/>
    <xf numFmtId="0" fontId="0" fillId="0" borderId="0" xfId="0" applyFill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40" fontId="2" fillId="0" borderId="0" xfId="0" applyNumberFormat="1" applyFont="1" applyFill="1"/>
    <xf numFmtId="3" fontId="2" fillId="0" borderId="0" xfId="0" applyNumberFormat="1" applyFont="1" applyBorder="1"/>
    <xf numFmtId="3" fontId="2" fillId="0" borderId="0" xfId="0" applyNumberFormat="1" applyFont="1" applyFill="1" applyBorder="1" applyAlignment="1">
      <alignment horizontal="left" indent="5"/>
    </xf>
    <xf numFmtId="3" fontId="2" fillId="0" borderId="0" xfId="0" applyNumberFormat="1" applyFont="1" applyFill="1" applyBorder="1" applyAlignment="1">
      <alignment horizontal="left" indent="4"/>
    </xf>
    <xf numFmtId="3" fontId="2" fillId="0" borderId="4" xfId="0" applyNumberFormat="1" applyFont="1" applyFill="1" applyBorder="1" applyAlignment="1">
      <alignment horizontal="left" indent="4"/>
    </xf>
    <xf numFmtId="3" fontId="2" fillId="0" borderId="0" xfId="0" applyNumberFormat="1" applyFont="1" applyFill="1" applyBorder="1" applyAlignment="1">
      <alignment horizontal="left"/>
    </xf>
    <xf numFmtId="0" fontId="10" fillId="0" borderId="0" xfId="0" applyNumberFormat="1" applyFont="1" applyAlignment="1">
      <alignment horizontal="right"/>
    </xf>
    <xf numFmtId="0" fontId="9" fillId="0" borderId="0" xfId="0" applyNumberFormat="1" applyFont="1" applyFill="1" applyAlignment="1">
      <alignment horizontal="right"/>
    </xf>
    <xf numFmtId="0" fontId="9" fillId="0" borderId="3" xfId="0" applyNumberFormat="1" applyFont="1" applyFill="1" applyBorder="1" applyAlignment="1">
      <alignment horizontal="right"/>
    </xf>
    <xf numFmtId="0" fontId="9" fillId="0" borderId="0" xfId="0" applyNumberFormat="1" applyFont="1" applyFill="1" applyBorder="1" applyAlignment="1">
      <alignment horizontal="right"/>
    </xf>
    <xf numFmtId="0" fontId="2" fillId="0" borderId="0" xfId="0" applyNumberFormat="1" applyFont="1" applyFill="1" applyAlignment="1">
      <alignment horizontal="right"/>
    </xf>
    <xf numFmtId="3" fontId="2" fillId="0" borderId="0" xfId="0" applyNumberFormat="1" applyFont="1" applyFill="1" applyAlignment="1">
      <alignment horizontal="left" indent="1"/>
    </xf>
    <xf numFmtId="3" fontId="2" fillId="0" borderId="0" xfId="0" applyNumberFormat="1" applyFont="1" applyFill="1" applyAlignment="1">
      <alignment horizontal="left" indent="2"/>
    </xf>
    <xf numFmtId="3" fontId="2" fillId="0" borderId="0" xfId="0" applyNumberFormat="1" applyFont="1" applyFill="1" applyAlignment="1">
      <alignment horizontal="left" indent="3"/>
    </xf>
    <xf numFmtId="3" fontId="2" fillId="0" borderId="0" xfId="0" applyNumberFormat="1" applyFont="1" applyFill="1" applyAlignment="1">
      <alignment horizontal="left" indent="4"/>
    </xf>
    <xf numFmtId="3" fontId="2" fillId="6" borderId="0" xfId="0" applyNumberFormat="1" applyFont="1" applyFill="1"/>
    <xf numFmtId="40" fontId="3" fillId="6" borderId="0" xfId="0" applyNumberFormat="1" applyFont="1" applyFill="1" applyAlignment="1">
      <alignment horizontal="left" indent="1"/>
    </xf>
    <xf numFmtId="40" fontId="3" fillId="6" borderId="0" xfId="0" applyNumberFormat="1" applyFont="1" applyFill="1" applyAlignment="1">
      <alignment horizontal="left" indent="6"/>
    </xf>
    <xf numFmtId="0" fontId="3" fillId="6" borderId="0" xfId="0" applyNumberFormat="1" applyFont="1" applyFill="1" applyAlignment="1">
      <alignment horizontal="left" indent="6"/>
    </xf>
    <xf numFmtId="37" fontId="2" fillId="6" borderId="0" xfId="0" applyNumberFormat="1" applyFont="1" applyFill="1" applyBorder="1"/>
    <xf numFmtId="3" fontId="3" fillId="6" borderId="0" xfId="0" applyNumberFormat="1" applyFont="1" applyFill="1"/>
    <xf numFmtId="40" fontId="12" fillId="0" borderId="0" xfId="0" applyNumberFormat="1" applyFont="1" applyAlignment="1">
      <alignment horizontal="center"/>
    </xf>
    <xf numFmtId="49" fontId="2" fillId="0" borderId="0" xfId="0" applyNumberFormat="1" applyFont="1" applyFill="1" applyAlignment="1">
      <alignment horizontal="center"/>
    </xf>
    <xf numFmtId="40" fontId="2" fillId="0" borderId="4" xfId="0" applyNumberFormat="1" applyFont="1" applyFill="1" applyBorder="1"/>
    <xf numFmtId="3" fontId="2" fillId="0" borderId="0" xfId="0" applyNumberFormat="1" applyFont="1" applyFill="1" applyAlignment="1">
      <alignment horizontal="right"/>
    </xf>
    <xf numFmtId="40" fontId="12" fillId="0" borderId="0" xfId="0" applyNumberFormat="1" applyFont="1" applyFill="1" applyAlignment="1">
      <alignment horizontal="center"/>
    </xf>
    <xf numFmtId="49" fontId="13" fillId="0" borderId="0" xfId="0" applyNumberFormat="1" applyFont="1" applyFill="1" applyAlignment="1">
      <alignment horizontal="left"/>
    </xf>
    <xf numFmtId="0" fontId="2" fillId="0" borderId="0" xfId="0" applyFont="1" applyFill="1"/>
    <xf numFmtId="0" fontId="4" fillId="0" borderId="0" xfId="0" applyFont="1" applyFill="1"/>
    <xf numFmtId="49" fontId="2" fillId="0" borderId="0" xfId="0" applyNumberFormat="1" applyFont="1" applyFill="1" applyAlignment="1"/>
    <xf numFmtId="0" fontId="2" fillId="0" borderId="0" xfId="0" applyFont="1"/>
    <xf numFmtId="49" fontId="2" fillId="0" borderId="0" xfId="0" applyNumberFormat="1" applyFont="1" applyAlignment="1">
      <alignment horizontal="left"/>
    </xf>
    <xf numFmtId="49" fontId="2" fillId="0" borderId="0" xfId="0" applyNumberFormat="1" applyFont="1" applyFill="1" applyAlignment="1">
      <alignment horizontal="left"/>
    </xf>
    <xf numFmtId="0" fontId="0" fillId="0" borderId="0" xfId="0" applyAlignment="1">
      <alignment horizontal="right"/>
    </xf>
    <xf numFmtId="3" fontId="2" fillId="0" borderId="0" xfId="0" applyNumberFormat="1" applyFont="1" applyAlignment="1">
      <alignment horizontal="right"/>
    </xf>
    <xf numFmtId="40" fontId="2" fillId="0" borderId="0" xfId="0" applyNumberFormat="1" applyFont="1" applyFill="1" applyAlignment="1">
      <alignment horizontal="right"/>
    </xf>
    <xf numFmtId="49" fontId="2" fillId="0" borderId="0" xfId="0" applyNumberFormat="1" applyFont="1" applyFill="1" applyAlignment="1" applyProtection="1">
      <alignment horizontal="left"/>
      <protection hidden="1"/>
    </xf>
    <xf numFmtId="3" fontId="2" fillId="0" borderId="0" xfId="0" applyNumberFormat="1" applyFont="1" applyAlignment="1" applyProtection="1">
      <alignment horizontal="centerContinuous"/>
      <protection hidden="1"/>
    </xf>
    <xf numFmtId="49" fontId="2" fillId="0" borderId="0" xfId="0" applyNumberFormat="1" applyFont="1" applyAlignment="1" applyProtection="1">
      <alignment horizontal="left"/>
      <protection hidden="1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Fill="1" applyAlignment="1">
      <alignment horizontal="center"/>
    </xf>
    <xf numFmtId="3" fontId="16" fillId="0" borderId="0" xfId="0" applyNumberFormat="1" applyFont="1" applyAlignment="1">
      <alignment horizontal="left"/>
    </xf>
    <xf numFmtId="167" fontId="2" fillId="0" borderId="5" xfId="2" applyNumberFormat="1" applyFont="1" applyFill="1" applyBorder="1" applyAlignment="1">
      <alignment horizontal="right"/>
    </xf>
    <xf numFmtId="167" fontId="2" fillId="0" borderId="6" xfId="2" applyNumberFormat="1" applyFont="1" applyFill="1" applyBorder="1" applyAlignment="1">
      <alignment horizontal="right"/>
    </xf>
    <xf numFmtId="49" fontId="2" fillId="0" borderId="0" xfId="0" applyNumberFormat="1" applyFont="1" applyFill="1" applyAlignment="1">
      <alignment horizontal="left" indent="1"/>
    </xf>
    <xf numFmtId="49" fontId="2" fillId="0" borderId="0" xfId="0" applyNumberFormat="1" applyFont="1" applyFill="1" applyAlignment="1">
      <alignment horizontal="left" indent="2"/>
    </xf>
    <xf numFmtId="49" fontId="2" fillId="0" borderId="0" xfId="0" applyNumberFormat="1" applyFont="1" applyAlignment="1">
      <alignment horizontal="left" indent="1"/>
    </xf>
    <xf numFmtId="49" fontId="2" fillId="0" borderId="0" xfId="0" applyNumberFormat="1" applyFont="1" applyAlignment="1">
      <alignment horizontal="left" indent="2"/>
    </xf>
    <xf numFmtId="167" fontId="2" fillId="7" borderId="0" xfId="0" applyNumberFormat="1" applyFont="1" applyFill="1" applyBorder="1" applyAlignment="1">
      <alignment horizontal="right"/>
    </xf>
    <xf numFmtId="0" fontId="4" fillId="0" borderId="0" xfId="0" applyFont="1" applyBorder="1" applyAlignment="1"/>
    <xf numFmtId="167" fontId="2" fillId="0" borderId="0" xfId="0" applyNumberFormat="1" applyFont="1" applyFill="1" applyBorder="1" applyAlignment="1">
      <alignment horizontal="centerContinuous"/>
    </xf>
    <xf numFmtId="167" fontId="4" fillId="0" borderId="3" xfId="0" applyNumberFormat="1" applyFont="1" applyFill="1" applyBorder="1" applyAlignment="1">
      <alignment horizontal="right"/>
    </xf>
    <xf numFmtId="167" fontId="4" fillId="0" borderId="3" xfId="0" applyNumberFormat="1" applyFont="1" applyFill="1" applyBorder="1" applyAlignment="1">
      <alignment horizontal="center"/>
    </xf>
    <xf numFmtId="167" fontId="11" fillId="5" borderId="0" xfId="0" applyNumberFormat="1" applyFont="1" applyFill="1" applyBorder="1" applyAlignment="1">
      <alignment horizontal="right"/>
    </xf>
    <xf numFmtId="167" fontId="2" fillId="0" borderId="0" xfId="0" applyNumberFormat="1" applyFont="1" applyFill="1" applyBorder="1" applyAlignment="1">
      <alignment horizontal="right"/>
    </xf>
    <xf numFmtId="167" fontId="4" fillId="0" borderId="7" xfId="0" applyNumberFormat="1" applyFont="1" applyFill="1" applyBorder="1" applyAlignment="1">
      <alignment horizontal="right"/>
    </xf>
    <xf numFmtId="43" fontId="2" fillId="0" borderId="0" xfId="1" applyFont="1" applyFill="1" applyBorder="1"/>
    <xf numFmtId="43" fontId="2" fillId="0" borderId="4" xfId="1" applyFont="1" applyFill="1" applyBorder="1"/>
    <xf numFmtId="43" fontId="2" fillId="0" borderId="0" xfId="1" applyFont="1"/>
    <xf numFmtId="3" fontId="2" fillId="0" borderId="4" xfId="0" applyNumberFormat="1" applyFont="1" applyFill="1" applyBorder="1"/>
    <xf numFmtId="3" fontId="4" fillId="0" borderId="4" xfId="0" applyNumberFormat="1" applyFont="1" applyFill="1" applyBorder="1"/>
    <xf numFmtId="3" fontId="2" fillId="8" borderId="0" xfId="0" applyNumberFormat="1" applyFont="1" applyFill="1"/>
    <xf numFmtId="3" fontId="2" fillId="8" borderId="0" xfId="0" applyNumberFormat="1" applyFont="1" applyFill="1" applyAlignment="1">
      <alignment horizontal="center"/>
    </xf>
    <xf numFmtId="49" fontId="2" fillId="8" borderId="0" xfId="0" applyNumberFormat="1" applyFont="1" applyFill="1" applyAlignment="1">
      <alignment horizontal="left"/>
    </xf>
    <xf numFmtId="3" fontId="2" fillId="8" borderId="0" xfId="0" applyNumberFormat="1" applyFont="1" applyFill="1" applyAlignment="1">
      <alignment horizontal="left"/>
    </xf>
    <xf numFmtId="40" fontId="2" fillId="8" borderId="0" xfId="0" applyNumberFormat="1" applyFont="1" applyFill="1"/>
    <xf numFmtId="0" fontId="0" fillId="8" borderId="0" xfId="0" applyFill="1"/>
    <xf numFmtId="40" fontId="14" fillId="8" borderId="0" xfId="0" applyNumberFormat="1" applyFont="1" applyFill="1" applyAlignment="1">
      <alignment horizontal="center"/>
    </xf>
    <xf numFmtId="3" fontId="2" fillId="8" borderId="0" xfId="0" applyNumberFormat="1" applyFont="1" applyFill="1" applyAlignment="1" applyProtection="1">
      <alignment horizontal="centerContinuous"/>
      <protection hidden="1"/>
    </xf>
    <xf numFmtId="40" fontId="12" fillId="8" borderId="0" xfId="0" applyNumberFormat="1" applyFont="1" applyFill="1" applyAlignment="1">
      <alignment horizontal="center"/>
    </xf>
    <xf numFmtId="49" fontId="2" fillId="8" borderId="0" xfId="0" applyNumberFormat="1" applyFont="1" applyFill="1" applyAlignment="1">
      <alignment horizontal="left" indent="1"/>
    </xf>
    <xf numFmtId="0" fontId="2" fillId="8" borderId="0" xfId="0" applyFont="1" applyFill="1"/>
    <xf numFmtId="49" fontId="2" fillId="8" borderId="0" xfId="0" applyNumberFormat="1" applyFont="1" applyFill="1" applyAlignment="1">
      <alignment horizontal="left" indent="2"/>
    </xf>
    <xf numFmtId="3" fontId="2" fillId="0" borderId="4" xfId="0" applyNumberFormat="1" applyFont="1" applyFill="1" applyBorder="1" applyAlignment="1">
      <alignment horizontal="left" indent="3"/>
    </xf>
    <xf numFmtId="3" fontId="2" fillId="0" borderId="4" xfId="0" applyNumberFormat="1" applyFont="1" applyFill="1" applyBorder="1" applyAlignment="1">
      <alignment horizontal="left" indent="2"/>
    </xf>
    <xf numFmtId="167" fontId="2" fillId="0" borderId="0" xfId="2" applyNumberFormat="1" applyFont="1" applyFill="1" applyBorder="1" applyAlignment="1">
      <alignment horizontal="right"/>
    </xf>
    <xf numFmtId="167" fontId="2" fillId="0" borderId="4" xfId="2" applyNumberFormat="1" applyFont="1" applyFill="1" applyBorder="1" applyAlignment="1">
      <alignment horizontal="right"/>
    </xf>
    <xf numFmtId="167" fontId="2" fillId="8" borderId="0" xfId="2" applyNumberFormat="1" applyFont="1" applyFill="1" applyBorder="1" applyAlignment="1">
      <alignment horizontal="right"/>
    </xf>
    <xf numFmtId="40" fontId="2" fillId="0" borderId="0" xfId="0" applyNumberFormat="1" applyFont="1" applyFill="1" applyBorder="1" applyAlignment="1">
      <alignment horizontal="center"/>
    </xf>
    <xf numFmtId="167" fontId="2" fillId="8" borderId="0" xfId="0" applyNumberFormat="1" applyFont="1" applyFill="1" applyBorder="1" applyAlignment="1">
      <alignment horizontal="right"/>
    </xf>
    <xf numFmtId="3" fontId="2" fillId="9" borderId="0" xfId="0" applyNumberFormat="1" applyFont="1" applyFill="1" applyAlignment="1">
      <alignment horizontal="center"/>
    </xf>
    <xf numFmtId="43" fontId="2" fillId="0" borderId="0" xfId="1" applyFont="1" applyFill="1" applyBorder="1" applyAlignment="1">
      <alignment horizontal="right"/>
    </xf>
    <xf numFmtId="43" fontId="0" fillId="0" borderId="0" xfId="1" applyFont="1"/>
    <xf numFmtId="40" fontId="2" fillId="0" borderId="0" xfId="0" applyNumberFormat="1" applyFont="1" applyAlignment="1"/>
    <xf numFmtId="40" fontId="2" fillId="0" borderId="0" xfId="0" applyNumberFormat="1" applyFont="1" applyFill="1" applyAlignment="1"/>
    <xf numFmtId="8" fontId="4" fillId="0" borderId="0" xfId="0" applyNumberFormat="1" applyFont="1" applyFill="1"/>
    <xf numFmtId="3" fontId="5" fillId="0" borderId="0" xfId="0" applyNumberFormat="1" applyFont="1" applyAlignment="1">
      <alignment horizontal="center"/>
    </xf>
    <xf numFmtId="40" fontId="4" fillId="0" borderId="0" xfId="0" applyNumberFormat="1" applyFont="1" applyFill="1" applyBorder="1" applyAlignment="1">
      <alignment horizontal="center"/>
    </xf>
    <xf numFmtId="3" fontId="2" fillId="0" borderId="8" xfId="0" applyNumberFormat="1" applyFont="1" applyFill="1" applyBorder="1"/>
    <xf numFmtId="3" fontId="2" fillId="0" borderId="8" xfId="0" applyNumberFormat="1" applyFont="1" applyFill="1" applyBorder="1" applyAlignment="1">
      <alignment horizontal="left"/>
    </xf>
    <xf numFmtId="40" fontId="2" fillId="0" borderId="8" xfId="0" applyNumberFormat="1" applyFont="1" applyFill="1" applyBorder="1"/>
    <xf numFmtId="8" fontId="2" fillId="0" borderId="0" xfId="0" applyNumberFormat="1" applyFont="1" applyFill="1" applyBorder="1"/>
    <xf numFmtId="8" fontId="4" fillId="0" borderId="0" xfId="0" applyNumberFormat="1" applyFont="1" applyFill="1" applyBorder="1"/>
    <xf numFmtId="8" fontId="2" fillId="0" borderId="0" xfId="0" applyNumberFormat="1" applyFont="1" applyFill="1" applyBorder="1" applyAlignment="1">
      <alignment horizontal="centerContinuous"/>
    </xf>
    <xf numFmtId="0" fontId="4" fillId="0" borderId="0" xfId="0" applyFont="1" applyFill="1" applyBorder="1" applyAlignment="1"/>
    <xf numFmtId="164" fontId="11" fillId="0" borderId="0" xfId="0" applyNumberFormat="1" applyFont="1" applyFill="1" applyBorder="1" applyAlignment="1">
      <alignment horizontal="right"/>
    </xf>
    <xf numFmtId="165" fontId="2" fillId="0" borderId="0" xfId="1" applyNumberFormat="1" applyFont="1" applyFill="1" applyBorder="1"/>
    <xf numFmtId="165" fontId="2" fillId="0" borderId="4" xfId="1" applyNumberFormat="1" applyFont="1" applyFill="1" applyBorder="1"/>
    <xf numFmtId="165" fontId="2" fillId="0" borderId="0" xfId="1" applyNumberFormat="1" applyFont="1"/>
    <xf numFmtId="165" fontId="2" fillId="0" borderId="0" xfId="1" applyNumberFormat="1" applyFont="1" applyFill="1" applyAlignment="1"/>
    <xf numFmtId="165" fontId="2" fillId="0" borderId="0" xfId="1" applyNumberFormat="1" applyFont="1" applyFill="1"/>
    <xf numFmtId="165" fontId="2" fillId="0" borderId="0" xfId="0" applyNumberFormat="1" applyFont="1"/>
    <xf numFmtId="41" fontId="2" fillId="7" borderId="0" xfId="0" applyNumberFormat="1" applyFont="1" applyFill="1"/>
    <xf numFmtId="41" fontId="4" fillId="0" borderId="0" xfId="0" applyNumberFormat="1" applyFont="1" applyAlignment="1"/>
    <xf numFmtId="41" fontId="4" fillId="0" borderId="0" xfId="0" applyNumberFormat="1" applyFont="1" applyAlignment="1">
      <alignment horizontal="left" indent="14"/>
    </xf>
    <xf numFmtId="41" fontId="4" fillId="0" borderId="0" xfId="0" applyNumberFormat="1" applyFont="1" applyAlignment="1">
      <alignment horizontal="center"/>
    </xf>
    <xf numFmtId="41" fontId="2" fillId="0" borderId="0" xfId="0" applyNumberFormat="1" applyFont="1" applyFill="1" applyAlignment="1">
      <alignment horizontal="centerContinuous"/>
    </xf>
    <xf numFmtId="41" fontId="4" fillId="0" borderId="3" xfId="0" applyNumberFormat="1" applyFont="1" applyFill="1" applyBorder="1" applyAlignment="1">
      <alignment horizontal="center"/>
    </xf>
    <xf numFmtId="41" fontId="4" fillId="0" borderId="3" xfId="0" applyNumberFormat="1" applyFont="1" applyFill="1" applyBorder="1" applyAlignment="1"/>
    <xf numFmtId="41" fontId="4" fillId="0" borderId="0" xfId="0" applyNumberFormat="1" applyFont="1" applyAlignment="1">
      <alignment horizontal="centerContinuous"/>
    </xf>
    <xf numFmtId="41" fontId="2" fillId="0" borderId="0" xfId="0" applyNumberFormat="1" applyFont="1" applyAlignment="1">
      <alignment horizontal="centerContinuous"/>
    </xf>
    <xf numFmtId="41" fontId="4" fillId="0" borderId="3" xfId="0" applyNumberFormat="1" applyFont="1" applyBorder="1" applyAlignment="1">
      <alignment horizontal="center"/>
    </xf>
    <xf numFmtId="41" fontId="2" fillId="0" borderId="0" xfId="0" applyNumberFormat="1" applyFont="1"/>
    <xf numFmtId="41" fontId="4" fillId="0" borderId="0" xfId="0" applyNumberFormat="1" applyFont="1" applyFill="1"/>
    <xf numFmtId="41" fontId="4" fillId="0" borderId="0" xfId="1" applyNumberFormat="1" applyFont="1" applyFill="1" applyBorder="1" applyAlignment="1">
      <alignment horizontal="right"/>
    </xf>
    <xf numFmtId="41" fontId="2" fillId="0" borderId="0" xfId="1" applyNumberFormat="1" applyFont="1" applyFill="1"/>
    <xf numFmtId="41" fontId="2" fillId="0" borderId="0" xfId="0" applyNumberFormat="1" applyFont="1" applyFill="1"/>
    <xf numFmtId="41" fontId="2" fillId="7" borderId="9" xfId="0" applyNumberFormat="1" applyFont="1" applyFill="1" applyBorder="1"/>
    <xf numFmtId="41" fontId="4" fillId="0" borderId="9" xfId="0" applyNumberFormat="1" applyFont="1" applyBorder="1" applyAlignment="1"/>
    <xf numFmtId="41" fontId="2" fillId="0" borderId="9" xfId="0" applyNumberFormat="1" applyFont="1" applyFill="1" applyBorder="1"/>
    <xf numFmtId="41" fontId="4" fillId="0" borderId="10" xfId="0" applyNumberFormat="1" applyFont="1" applyFill="1" applyBorder="1"/>
    <xf numFmtId="41" fontId="2" fillId="0" borderId="9" xfId="0" applyNumberFormat="1" applyFont="1" applyFill="1" applyBorder="1" applyAlignment="1">
      <alignment horizontal="centerContinuous"/>
    </xf>
    <xf numFmtId="41" fontId="4" fillId="0" borderId="10" xfId="0" applyNumberFormat="1" applyFont="1" applyFill="1" applyBorder="1" applyAlignment="1">
      <alignment horizontal="center"/>
    </xf>
    <xf numFmtId="41" fontId="4" fillId="0" borderId="9" xfId="0" applyNumberFormat="1" applyFont="1" applyFill="1" applyBorder="1"/>
    <xf numFmtId="41" fontId="4" fillId="0" borderId="9" xfId="0" applyNumberFormat="1" applyFont="1" applyFill="1" applyBorder="1" applyAlignment="1">
      <alignment horizontal="right"/>
    </xf>
    <xf numFmtId="41" fontId="2" fillId="0" borderId="9" xfId="0" applyNumberFormat="1" applyFont="1" applyBorder="1"/>
    <xf numFmtId="41" fontId="2" fillId="8" borderId="9" xfId="0" applyNumberFormat="1" applyFont="1" applyFill="1" applyBorder="1"/>
    <xf numFmtId="41" fontId="2" fillId="0" borderId="0" xfId="0" applyNumberFormat="1" applyFont="1" applyFill="1" applyBorder="1"/>
    <xf numFmtId="41" fontId="1" fillId="0" borderId="0" xfId="0" applyNumberFormat="1" applyFont="1" applyAlignment="1">
      <alignment horizontal="center"/>
    </xf>
    <xf numFmtId="41" fontId="2" fillId="0" borderId="0" xfId="0" applyNumberFormat="1" applyFont="1" applyFill="1" applyAlignment="1">
      <alignment horizontal="right"/>
    </xf>
    <xf numFmtId="41" fontId="1" fillId="0" borderId="0" xfId="0" applyNumberFormat="1" applyFont="1" applyAlignment="1"/>
    <xf numFmtId="41" fontId="3" fillId="0" borderId="0" xfId="0" applyNumberFormat="1" applyFont="1"/>
    <xf numFmtId="41" fontId="4" fillId="0" borderId="0" xfId="0" applyNumberFormat="1" applyFont="1" applyAlignment="1">
      <alignment horizontal="left"/>
    </xf>
    <xf numFmtId="41" fontId="17" fillId="0" borderId="0" xfId="0" applyNumberFormat="1" applyFont="1" applyAlignment="1">
      <alignment horizontal="centerContinuous"/>
    </xf>
    <xf numFmtId="41" fontId="4" fillId="0" borderId="0" xfId="0" applyNumberFormat="1" applyFont="1" applyBorder="1" applyAlignment="1">
      <alignment horizontal="center"/>
    </xf>
    <xf numFmtId="41" fontId="3" fillId="0" borderId="0" xfId="0" applyNumberFormat="1" applyFont="1" applyBorder="1"/>
    <xf numFmtId="41" fontId="0" fillId="0" borderId="0" xfId="0" applyNumberFormat="1" applyFill="1"/>
    <xf numFmtId="40" fontId="2" fillId="0" borderId="0" xfId="0" applyNumberFormat="1" applyFont="1" applyFill="1" applyBorder="1" applyAlignment="1">
      <alignment horizontal="centerContinuous"/>
    </xf>
    <xf numFmtId="40" fontId="4" fillId="0" borderId="3" xfId="0" applyNumberFormat="1" applyFont="1" applyFill="1" applyBorder="1" applyAlignment="1"/>
    <xf numFmtId="9" fontId="2" fillId="0" borderId="0" xfId="2" applyFont="1" applyFill="1" applyBorder="1" applyAlignment="1">
      <alignment horizontal="centerContinuous"/>
    </xf>
    <xf numFmtId="9" fontId="4" fillId="0" borderId="0" xfId="2" applyFont="1" applyBorder="1" applyAlignment="1">
      <alignment horizontal="center"/>
    </xf>
    <xf numFmtId="9" fontId="4" fillId="0" borderId="0" xfId="2" applyFont="1" applyFill="1" applyBorder="1" applyAlignment="1">
      <alignment horizontal="center"/>
    </xf>
    <xf numFmtId="9" fontId="2" fillId="0" borderId="0" xfId="2" applyFont="1" applyFill="1" applyBorder="1"/>
    <xf numFmtId="9" fontId="2" fillId="0" borderId="0" xfId="2" applyFont="1"/>
    <xf numFmtId="168" fontId="4" fillId="0" borderId="0" xfId="0" applyNumberFormat="1" applyFont="1" applyBorder="1" applyAlignment="1">
      <alignment horizontal="center"/>
    </xf>
    <xf numFmtId="41" fontId="4" fillId="10" borderId="0" xfId="0" applyNumberFormat="1" applyFont="1" applyFill="1" applyAlignment="1">
      <alignment horizontal="left"/>
    </xf>
    <xf numFmtId="40" fontId="2" fillId="10" borderId="0" xfId="0" applyNumberFormat="1" applyFont="1" applyFill="1" applyBorder="1" applyAlignment="1">
      <alignment horizontal="center"/>
    </xf>
    <xf numFmtId="0" fontId="4" fillId="0" borderId="0" xfId="0" applyFont="1" applyFill="1" applyBorder="1"/>
    <xf numFmtId="0" fontId="2" fillId="0" borderId="0" xfId="0" applyFont="1" applyFill="1" applyBorder="1"/>
    <xf numFmtId="40" fontId="4" fillId="0" borderId="0" xfId="0" applyNumberFormat="1" applyFont="1" applyFill="1" applyBorder="1"/>
    <xf numFmtId="168" fontId="4" fillId="0" borderId="3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left"/>
    </xf>
    <xf numFmtId="10" fontId="2" fillId="0" borderId="0" xfId="2" applyNumberFormat="1" applyFont="1" applyFill="1"/>
    <xf numFmtId="3" fontId="2" fillId="0" borderId="0" xfId="0" applyNumberFormat="1" applyFont="1" applyAlignment="1" applyProtection="1">
      <alignment horizontal="center"/>
      <protection hidden="1"/>
    </xf>
    <xf numFmtId="49" fontId="1" fillId="0" borderId="0" xfId="0" applyNumberFormat="1" applyFont="1" applyFill="1" applyAlignment="1">
      <alignment horizontal="center"/>
    </xf>
    <xf numFmtId="40" fontId="0" fillId="0" borderId="0" xfId="0" applyNumberFormat="1" applyFill="1"/>
    <xf numFmtId="38" fontId="20" fillId="0" borderId="0" xfId="0" applyNumberFormat="1" applyFont="1" applyFill="1" applyBorder="1" applyAlignment="1">
      <alignment horizontal="center"/>
    </xf>
    <xf numFmtId="3" fontId="2" fillId="0" borderId="0" xfId="0" applyNumberFormat="1" applyFont="1" applyFill="1" applyBorder="1" applyAlignment="1">
      <alignment horizontal="left" indent="3"/>
    </xf>
    <xf numFmtId="38" fontId="9" fillId="0" borderId="0" xfId="0" quotePrefix="1" applyNumberFormat="1" applyFont="1" applyFill="1" applyBorder="1" applyAlignment="1">
      <alignment horizontal="center"/>
    </xf>
    <xf numFmtId="167" fontId="9" fillId="0" borderId="5" xfId="0" applyNumberFormat="1" applyFont="1" applyFill="1" applyBorder="1" applyAlignment="1">
      <alignment horizontal="right"/>
    </xf>
    <xf numFmtId="38" fontId="9" fillId="0" borderId="0" xfId="0" applyNumberFormat="1" applyFont="1" applyFill="1" applyBorder="1" applyAlignment="1">
      <alignment horizontal="center"/>
    </xf>
    <xf numFmtId="38" fontId="9" fillId="0" borderId="4" xfId="0" applyNumberFormat="1" applyFont="1" applyFill="1" applyBorder="1" applyAlignment="1">
      <alignment horizontal="center"/>
    </xf>
    <xf numFmtId="38" fontId="10" fillId="0" borderId="0" xfId="0" applyNumberFormat="1" applyFont="1" applyFill="1" applyBorder="1" applyAlignment="1">
      <alignment horizontal="center"/>
    </xf>
    <xf numFmtId="167" fontId="4" fillId="0" borderId="5" xfId="2" applyNumberFormat="1" applyFont="1" applyFill="1" applyBorder="1" applyAlignment="1">
      <alignment horizontal="right"/>
    </xf>
    <xf numFmtId="3" fontId="2" fillId="4" borderId="0" xfId="0" applyNumberFormat="1" applyFont="1" applyFill="1" applyBorder="1" applyAlignment="1">
      <alignment horizontal="left" indent="3"/>
    </xf>
    <xf numFmtId="38" fontId="9" fillId="4" borderId="0" xfId="0" applyNumberFormat="1" applyFont="1" applyFill="1" applyBorder="1" applyAlignment="1">
      <alignment horizontal="center"/>
    </xf>
    <xf numFmtId="167" fontId="9" fillId="4" borderId="5" xfId="0" applyNumberFormat="1" applyFont="1" applyFill="1" applyBorder="1" applyAlignment="1">
      <alignment horizontal="right"/>
    </xf>
    <xf numFmtId="3" fontId="2" fillId="4" borderId="0" xfId="0" applyNumberFormat="1" applyFont="1" applyFill="1" applyBorder="1" applyAlignment="1">
      <alignment horizontal="left" indent="2"/>
    </xf>
    <xf numFmtId="3" fontId="2" fillId="0" borderId="0" xfId="0" applyNumberFormat="1" applyFont="1" applyFill="1" applyBorder="1" applyAlignment="1">
      <alignment horizontal="left" indent="2"/>
    </xf>
    <xf numFmtId="40" fontId="2" fillId="0" borderId="0" xfId="0" applyNumberFormat="1" applyFont="1" applyFill="1" applyBorder="1" applyAlignment="1">
      <alignment horizontal="right"/>
    </xf>
    <xf numFmtId="0" fontId="18" fillId="0" borderId="9" xfId="0" quotePrefix="1" applyNumberFormat="1" applyFont="1" applyFill="1" applyBorder="1" applyAlignment="1">
      <alignment horizontal="left"/>
    </xf>
    <xf numFmtId="8" fontId="4" fillId="0" borderId="9" xfId="0" applyNumberFormat="1" applyFont="1" applyFill="1" applyBorder="1"/>
    <xf numFmtId="0" fontId="18" fillId="0" borderId="11" xfId="0" quotePrefix="1" applyNumberFormat="1" applyFont="1" applyFill="1" applyBorder="1" applyAlignment="1">
      <alignment horizontal="left"/>
    </xf>
    <xf numFmtId="8" fontId="2" fillId="0" borderId="9" xfId="0" applyNumberFormat="1" applyFont="1" applyFill="1" applyBorder="1"/>
    <xf numFmtId="8" fontId="2" fillId="0" borderId="11" xfId="0" applyNumberFormat="1" applyFont="1" applyFill="1" applyBorder="1"/>
    <xf numFmtId="40" fontId="12" fillId="0" borderId="9" xfId="0" applyNumberFormat="1" applyFont="1" applyFill="1" applyBorder="1" applyAlignment="1">
      <alignment horizontal="center"/>
    </xf>
    <xf numFmtId="164" fontId="9" fillId="4" borderId="9" xfId="0" applyNumberFormat="1" applyFont="1" applyFill="1" applyBorder="1" applyAlignment="1">
      <alignment horizontal="right"/>
    </xf>
    <xf numFmtId="164" fontId="9" fillId="0" borderId="9" xfId="0" applyNumberFormat="1" applyFont="1" applyFill="1" applyBorder="1" applyAlignment="1">
      <alignment horizontal="right"/>
    </xf>
    <xf numFmtId="164" fontId="9" fillId="0" borderId="0" xfId="0" applyNumberFormat="1" applyFont="1" applyFill="1" applyBorder="1" applyAlignment="1">
      <alignment horizontal="right"/>
    </xf>
    <xf numFmtId="8" fontId="2" fillId="0" borderId="4" xfId="0" applyNumberFormat="1" applyFont="1" applyFill="1" applyBorder="1"/>
    <xf numFmtId="0" fontId="18" fillId="0" borderId="0" xfId="0" quotePrefix="1" applyNumberFormat="1" applyFont="1" applyFill="1" applyBorder="1" applyAlignment="1">
      <alignment horizontal="left"/>
    </xf>
    <xf numFmtId="40" fontId="12" fillId="0" borderId="0" xfId="0" applyNumberFormat="1" applyFont="1" applyFill="1" applyBorder="1" applyAlignment="1">
      <alignment horizontal="center"/>
    </xf>
    <xf numFmtId="0" fontId="18" fillId="0" borderId="4" xfId="0" quotePrefix="1" applyNumberFormat="1" applyFont="1" applyFill="1" applyBorder="1" applyAlignment="1">
      <alignment horizontal="left"/>
    </xf>
    <xf numFmtId="164" fontId="9" fillId="4" borderId="0" xfId="0" applyNumberFormat="1" applyFont="1" applyFill="1" applyBorder="1" applyAlignment="1">
      <alignment horizontal="right"/>
    </xf>
    <xf numFmtId="3" fontId="11" fillId="11" borderId="0" xfId="0" applyNumberFormat="1" applyFont="1" applyFill="1" applyBorder="1" applyAlignment="1">
      <alignment horizontal="left" indent="2"/>
    </xf>
    <xf numFmtId="38" fontId="19" fillId="11" borderId="0" xfId="0" applyNumberFormat="1" applyFont="1" applyFill="1" applyBorder="1" applyAlignment="1">
      <alignment horizontal="center"/>
    </xf>
    <xf numFmtId="40" fontId="11" fillId="11" borderId="0" xfId="0" applyNumberFormat="1" applyFont="1" applyFill="1" applyBorder="1" applyAlignment="1">
      <alignment horizontal="right"/>
    </xf>
    <xf numFmtId="164" fontId="11" fillId="11" borderId="0" xfId="0" applyNumberFormat="1" applyFont="1" applyFill="1" applyBorder="1" applyAlignment="1">
      <alignment horizontal="right"/>
    </xf>
    <xf numFmtId="167" fontId="11" fillId="11" borderId="0" xfId="0" applyNumberFormat="1" applyFont="1" applyFill="1" applyBorder="1" applyAlignment="1">
      <alignment horizontal="right"/>
    </xf>
    <xf numFmtId="167" fontId="4" fillId="0" borderId="0" xfId="2" applyNumberFormat="1" applyFont="1" applyFill="1" applyBorder="1" applyAlignment="1">
      <alignment horizontal="right"/>
    </xf>
    <xf numFmtId="167" fontId="9" fillId="4" borderId="0" xfId="0" applyNumberFormat="1" applyFont="1" applyFill="1" applyBorder="1" applyAlignment="1">
      <alignment horizontal="right"/>
    </xf>
    <xf numFmtId="3" fontId="21" fillId="12" borderId="0" xfId="0" applyNumberFormat="1" applyFont="1" applyFill="1"/>
    <xf numFmtId="40" fontId="21" fillId="12" borderId="0" xfId="0" applyNumberFormat="1" applyFont="1" applyFill="1"/>
    <xf numFmtId="40" fontId="21" fillId="12" borderId="0" xfId="0" applyNumberFormat="1" applyFont="1" applyFill="1" applyAlignment="1"/>
    <xf numFmtId="41" fontId="2" fillId="12" borderId="0" xfId="0" applyNumberFormat="1" applyFont="1" applyFill="1"/>
    <xf numFmtId="3" fontId="22" fillId="12" borderId="0" xfId="0" applyNumberFormat="1" applyFont="1" applyFill="1" applyBorder="1"/>
    <xf numFmtId="0" fontId="0" fillId="13" borderId="0" xfId="0" applyFill="1"/>
    <xf numFmtId="40" fontId="2" fillId="13" borderId="0" xfId="0" applyNumberFormat="1" applyFont="1" applyFill="1"/>
    <xf numFmtId="41" fontId="2" fillId="8" borderId="0" xfId="0" applyNumberFormat="1" applyFont="1" applyFill="1"/>
    <xf numFmtId="41" fontId="2" fillId="8" borderId="0" xfId="0" applyNumberFormat="1" applyFont="1" applyFill="1" applyBorder="1"/>
    <xf numFmtId="164" fontId="11" fillId="8" borderId="0" xfId="0" applyNumberFormat="1" applyFont="1" applyFill="1" applyBorder="1" applyAlignment="1">
      <alignment horizontal="right"/>
    </xf>
    <xf numFmtId="3" fontId="2" fillId="8" borderId="0" xfId="0" applyNumberFormat="1" applyFont="1" applyFill="1" applyBorder="1"/>
    <xf numFmtId="3" fontId="4" fillId="8" borderId="0" xfId="0" applyNumberFormat="1" applyFont="1" applyFill="1" applyBorder="1"/>
    <xf numFmtId="41" fontId="3" fillId="8" borderId="0" xfId="0" applyNumberFormat="1" applyFont="1" applyFill="1"/>
    <xf numFmtId="41" fontId="2" fillId="14" borderId="0" xfId="0" applyNumberFormat="1" applyFont="1" applyFill="1" applyBorder="1"/>
    <xf numFmtId="0" fontId="4" fillId="0" borderId="0" xfId="0" applyFont="1" applyBorder="1" applyAlignment="1">
      <alignment horizontal="left"/>
    </xf>
    <xf numFmtId="167" fontId="2" fillId="0" borderId="0" xfId="0" applyNumberFormat="1" applyFont="1" applyFill="1" applyBorder="1" applyAlignment="1">
      <alignment horizontal="left"/>
    </xf>
    <xf numFmtId="167" fontId="4" fillId="0" borderId="3" xfId="0" applyNumberFormat="1" applyFont="1" applyFill="1" applyBorder="1" applyAlignment="1">
      <alignment horizontal="left"/>
    </xf>
    <xf numFmtId="167" fontId="4" fillId="0" borderId="0" xfId="0" applyNumberFormat="1" applyFont="1" applyFill="1" applyBorder="1" applyAlignment="1">
      <alignment horizontal="left"/>
    </xf>
    <xf numFmtId="40" fontId="4" fillId="0" borderId="0" xfId="0" applyNumberFormat="1" applyFont="1" applyFill="1" applyBorder="1" applyAlignment="1">
      <alignment horizontal="left"/>
    </xf>
    <xf numFmtId="167" fontId="2" fillId="8" borderId="0" xfId="0" applyNumberFormat="1" applyFont="1" applyFill="1" applyBorder="1" applyAlignment="1">
      <alignment horizontal="left"/>
    </xf>
    <xf numFmtId="167" fontId="2" fillId="0" borderId="0" xfId="2" applyNumberFormat="1" applyFont="1" applyFill="1" applyBorder="1" applyAlignment="1">
      <alignment horizontal="left"/>
    </xf>
    <xf numFmtId="167" fontId="2" fillId="8" borderId="0" xfId="2" applyNumberFormat="1" applyFont="1" applyFill="1" applyBorder="1" applyAlignment="1">
      <alignment horizontal="left"/>
    </xf>
    <xf numFmtId="3" fontId="4" fillId="0" borderId="9" xfId="0" applyNumberFormat="1" applyFont="1" applyBorder="1"/>
    <xf numFmtId="3" fontId="2" fillId="0" borderId="9" xfId="0" applyNumberFormat="1" applyFont="1" applyFill="1" applyBorder="1"/>
    <xf numFmtId="164" fontId="11" fillId="11" borderId="9" xfId="0" applyNumberFormat="1" applyFont="1" applyFill="1" applyBorder="1" applyAlignment="1">
      <alignment horizontal="right"/>
    </xf>
    <xf numFmtId="3" fontId="4" fillId="0" borderId="9" xfId="0" applyNumberFormat="1" applyFont="1" applyFill="1" applyBorder="1"/>
    <xf numFmtId="3" fontId="1" fillId="0" borderId="9" xfId="0" applyNumberFormat="1" applyFont="1" applyFill="1" applyBorder="1"/>
    <xf numFmtId="0" fontId="0" fillId="0" borderId="9" xfId="0" applyFill="1" applyBorder="1"/>
    <xf numFmtId="3" fontId="4" fillId="0" borderId="11" xfId="0" applyNumberFormat="1" applyFont="1" applyFill="1" applyBorder="1"/>
    <xf numFmtId="40" fontId="2" fillId="0" borderId="9" xfId="0" applyNumberFormat="1" applyFont="1" applyFill="1" applyBorder="1"/>
    <xf numFmtId="3" fontId="2" fillId="0" borderId="9" xfId="0" applyNumberFormat="1" applyFont="1" applyBorder="1"/>
    <xf numFmtId="40" fontId="2" fillId="0" borderId="11" xfId="0" applyNumberFormat="1" applyFont="1" applyFill="1" applyBorder="1"/>
    <xf numFmtId="40" fontId="2" fillId="0" borderId="9" xfId="0" applyNumberFormat="1" applyFont="1" applyFill="1" applyBorder="1" applyAlignment="1"/>
    <xf numFmtId="167" fontId="2" fillId="7" borderId="0" xfId="0" applyNumberFormat="1" applyFont="1" applyFill="1" applyBorder="1" applyAlignment="1">
      <alignment horizontal="left"/>
    </xf>
    <xf numFmtId="0" fontId="0" fillId="0" borderId="9" xfId="0" applyBorder="1"/>
    <xf numFmtId="0" fontId="2" fillId="0" borderId="9" xfId="0" applyFont="1" applyFill="1" applyBorder="1"/>
    <xf numFmtId="167" fontId="9" fillId="0" borderId="0" xfId="0" applyNumberFormat="1" applyFont="1" applyFill="1" applyBorder="1" applyAlignment="1">
      <alignment horizontal="right"/>
    </xf>
    <xf numFmtId="10" fontId="2" fillId="0" borderId="9" xfId="2" applyNumberFormat="1" applyFont="1" applyFill="1" applyBorder="1"/>
    <xf numFmtId="41" fontId="2" fillId="12" borderId="9" xfId="0" applyNumberFormat="1" applyFont="1" applyFill="1" applyBorder="1"/>
    <xf numFmtId="3" fontId="4" fillId="8" borderId="4" xfId="0" applyNumberFormat="1" applyFont="1" applyFill="1" applyBorder="1"/>
    <xf numFmtId="10" fontId="2" fillId="13" borderId="0" xfId="2" applyNumberFormat="1" applyFont="1" applyFill="1"/>
    <xf numFmtId="40" fontId="2" fillId="13" borderId="9" xfId="0" applyNumberFormat="1" applyFont="1" applyFill="1" applyBorder="1"/>
    <xf numFmtId="10" fontId="2" fillId="13" borderId="9" xfId="2" applyNumberFormat="1" applyFont="1" applyFill="1" applyBorder="1"/>
    <xf numFmtId="9" fontId="4" fillId="0" borderId="0" xfId="2" applyFont="1" applyFill="1" applyBorder="1"/>
    <xf numFmtId="41" fontId="4" fillId="0" borderId="0" xfId="0" applyNumberFormat="1" applyFont="1" applyFill="1" applyBorder="1"/>
    <xf numFmtId="165" fontId="2" fillId="0" borderId="0" xfId="0" applyNumberFormat="1" applyFont="1" applyFill="1" applyBorder="1"/>
    <xf numFmtId="169" fontId="2" fillId="0" borderId="0" xfId="2" applyNumberFormat="1" applyFont="1" applyFill="1" applyAlignment="1"/>
    <xf numFmtId="9" fontId="2" fillId="15" borderId="0" xfId="2" applyFont="1" applyFill="1"/>
    <xf numFmtId="9" fontId="4" fillId="0" borderId="3" xfId="2" applyFont="1" applyFill="1" applyBorder="1" applyAlignment="1"/>
    <xf numFmtId="169" fontId="2" fillId="0" borderId="0" xfId="2" applyNumberFormat="1" applyFont="1" applyFill="1"/>
    <xf numFmtId="169" fontId="2" fillId="0" borderId="0" xfId="2" applyNumberFormat="1" applyFont="1" applyFill="1" applyBorder="1"/>
    <xf numFmtId="169" fontId="2" fillId="0" borderId="4" xfId="2" applyNumberFormat="1" applyFont="1" applyFill="1" applyBorder="1"/>
    <xf numFmtId="169" fontId="2" fillId="0" borderId="8" xfId="2" applyNumberFormat="1" applyFont="1" applyFill="1" applyBorder="1"/>
    <xf numFmtId="41" fontId="2" fillId="15" borderId="9" xfId="0" applyNumberFormat="1" applyFont="1" applyFill="1" applyBorder="1"/>
    <xf numFmtId="8" fontId="4" fillId="0" borderId="10" xfId="0" applyNumberFormat="1" applyFont="1" applyFill="1" applyBorder="1" applyAlignment="1"/>
    <xf numFmtId="1" fontId="2" fillId="0" borderId="9" xfId="0" applyNumberFormat="1" applyFont="1" applyFill="1" applyBorder="1" applyAlignment="1">
      <alignment horizontal="centerContinuous"/>
    </xf>
    <xf numFmtId="0" fontId="2" fillId="0" borderId="9" xfId="0" applyFont="1" applyBorder="1"/>
    <xf numFmtId="3" fontId="2" fillId="0" borderId="12" xfId="0" applyNumberFormat="1" applyFont="1" applyFill="1" applyBorder="1"/>
    <xf numFmtId="8" fontId="4" fillId="0" borderId="10" xfId="0" applyNumberFormat="1" applyFont="1" applyFill="1" applyBorder="1"/>
    <xf numFmtId="43" fontId="2" fillId="15" borderId="0" xfId="1" applyFont="1" applyFill="1"/>
    <xf numFmtId="43" fontId="2" fillId="12" borderId="0" xfId="1" applyFont="1" applyFill="1"/>
    <xf numFmtId="43" fontId="2" fillId="0" borderId="0" xfId="1" applyFont="1" applyFill="1"/>
    <xf numFmtId="43" fontId="2" fillId="0" borderId="0" xfId="1" applyFont="1" applyFill="1" applyAlignment="1"/>
    <xf numFmtId="43" fontId="2" fillId="0" borderId="8" xfId="1" applyFont="1" applyFill="1" applyBorder="1"/>
    <xf numFmtId="165" fontId="2" fillId="12" borderId="0" xfId="1" applyNumberFormat="1" applyFont="1" applyFill="1"/>
    <xf numFmtId="165" fontId="2" fillId="0" borderId="8" xfId="1" applyNumberFormat="1" applyFont="1" applyFill="1" applyBorder="1"/>
    <xf numFmtId="165" fontId="2" fillId="12" borderId="0" xfId="0" applyNumberFormat="1" applyFont="1" applyFill="1"/>
    <xf numFmtId="165" fontId="2" fillId="0" borderId="0" xfId="2" applyNumberFormat="1" applyFont="1" applyFill="1"/>
    <xf numFmtId="165" fontId="2" fillId="0" borderId="0" xfId="2" applyNumberFormat="1" applyFont="1" applyFill="1" applyBorder="1"/>
    <xf numFmtId="165" fontId="2" fillId="0" borderId="4" xfId="2" applyNumberFormat="1" applyFont="1" applyFill="1" applyBorder="1"/>
    <xf numFmtId="165" fontId="2" fillId="0" borderId="0" xfId="2" applyNumberFormat="1" applyFont="1" applyFill="1" applyAlignment="1"/>
    <xf numFmtId="165" fontId="2" fillId="15" borderId="0" xfId="1" applyNumberFormat="1" applyFont="1" applyFill="1"/>
    <xf numFmtId="165" fontId="4" fillId="0" borderId="0" xfId="0" applyNumberFormat="1" applyFont="1" applyAlignment="1">
      <alignment horizontal="left"/>
    </xf>
    <xf numFmtId="165" fontId="4" fillId="10" borderId="0" xfId="0" applyNumberFormat="1" applyFont="1" applyFill="1" applyAlignment="1">
      <alignment horizontal="left"/>
    </xf>
    <xf numFmtId="165" fontId="4" fillId="0" borderId="3" xfId="0" applyNumberFormat="1" applyFont="1" applyFill="1" applyBorder="1" applyAlignment="1"/>
    <xf numFmtId="165" fontId="4" fillId="0" borderId="0" xfId="0" applyNumberFormat="1" applyFont="1" applyBorder="1" applyAlignment="1">
      <alignment horizontal="center"/>
    </xf>
    <xf numFmtId="165" fontId="4" fillId="0" borderId="0" xfId="0" applyNumberFormat="1" applyFont="1" applyFill="1" applyBorder="1"/>
    <xf numFmtId="165" fontId="2" fillId="0" borderId="0" xfId="0" applyNumberFormat="1" applyFont="1" applyFill="1" applyBorder="1" applyAlignment="1">
      <alignment horizontal="centerContinuous"/>
    </xf>
    <xf numFmtId="165" fontId="2" fillId="10" borderId="0" xfId="0" applyNumberFormat="1" applyFont="1" applyFill="1" applyBorder="1" applyAlignment="1">
      <alignment horizontal="center"/>
    </xf>
    <xf numFmtId="165" fontId="4" fillId="0" borderId="0" xfId="0" applyNumberFormat="1" applyFont="1" applyFill="1" applyBorder="1" applyAlignment="1">
      <alignment horizontal="center"/>
    </xf>
    <xf numFmtId="43" fontId="2" fillId="0" borderId="0" xfId="1" applyFont="1" applyFill="1" applyAlignment="1">
      <alignment horizontal="right"/>
    </xf>
    <xf numFmtId="43" fontId="4" fillId="0" borderId="0" xfId="1" applyFont="1" applyFill="1"/>
    <xf numFmtId="43" fontId="2" fillId="8" borderId="0" xfId="1" applyFont="1" applyFill="1"/>
    <xf numFmtId="43" fontId="2" fillId="8" borderId="0" xfId="1" applyFont="1" applyFill="1" applyBorder="1"/>
    <xf numFmtId="43" fontId="12" fillId="0" borderId="0" xfId="1" applyFont="1" applyFill="1" applyAlignment="1">
      <alignment horizontal="center"/>
    </xf>
    <xf numFmtId="43" fontId="2" fillId="13" borderId="0" xfId="1" applyFont="1" applyFill="1"/>
    <xf numFmtId="43" fontId="0" fillId="0" borderId="0" xfId="1" applyFont="1" applyFill="1"/>
    <xf numFmtId="43" fontId="5" fillId="0" borderId="0" xfId="1" applyFont="1" applyFill="1" applyAlignment="1"/>
    <xf numFmtId="43" fontId="2" fillId="7" borderId="0" xfId="1" applyFont="1" applyFill="1"/>
    <xf numFmtId="41" fontId="2" fillId="15" borderId="0" xfId="1" applyNumberFormat="1" applyFont="1" applyFill="1"/>
    <xf numFmtId="43" fontId="2" fillId="16" borderId="0" xfId="1" applyFont="1" applyFill="1"/>
    <xf numFmtId="43" fontId="2" fillId="16" borderId="13" xfId="1" applyFont="1" applyFill="1" applyBorder="1"/>
    <xf numFmtId="41" fontId="1" fillId="0" borderId="13" xfId="0" applyNumberFormat="1" applyFont="1" applyBorder="1" applyAlignment="1">
      <alignment horizontal="left" indent="1"/>
    </xf>
    <xf numFmtId="41" fontId="2" fillId="0" borderId="13" xfId="0" applyNumberFormat="1" applyFont="1" applyFill="1" applyBorder="1" applyAlignment="1">
      <alignment horizontal="right"/>
    </xf>
    <xf numFmtId="41" fontId="4" fillId="0" borderId="13" xfId="0" applyNumberFormat="1" applyFont="1" applyBorder="1" applyAlignment="1">
      <alignment horizontal="center"/>
    </xf>
    <xf numFmtId="41" fontId="17" fillId="0" borderId="13" xfId="0" applyNumberFormat="1" applyFont="1" applyBorder="1" applyAlignment="1">
      <alignment horizontal="centerContinuous"/>
    </xf>
    <xf numFmtId="41" fontId="4" fillId="0" borderId="14" xfId="0" applyNumberFormat="1" applyFont="1" applyBorder="1" applyAlignment="1">
      <alignment horizontal="center"/>
    </xf>
    <xf numFmtId="41" fontId="2" fillId="0" borderId="13" xfId="0" applyNumberFormat="1" applyFont="1" applyFill="1" applyBorder="1"/>
    <xf numFmtId="40" fontId="11" fillId="11" borderId="13" xfId="0" applyNumberFormat="1" applyFont="1" applyFill="1" applyBorder="1" applyAlignment="1">
      <alignment horizontal="right"/>
    </xf>
    <xf numFmtId="40" fontId="9" fillId="0" borderId="13" xfId="0" applyNumberFormat="1" applyFont="1" applyFill="1" applyBorder="1" applyAlignment="1">
      <alignment horizontal="right"/>
    </xf>
    <xf numFmtId="40" fontId="9" fillId="0" borderId="13" xfId="0" applyNumberFormat="1" applyFont="1" applyBorder="1" applyAlignment="1">
      <alignment horizontal="right"/>
    </xf>
    <xf numFmtId="40" fontId="9" fillId="0" borderId="15" xfId="0" applyNumberFormat="1" applyFont="1" applyBorder="1" applyAlignment="1">
      <alignment horizontal="right"/>
    </xf>
    <xf numFmtId="40" fontId="10" fillId="0" borderId="13" xfId="0" applyNumberFormat="1" applyFont="1" applyBorder="1" applyAlignment="1">
      <alignment horizontal="right"/>
    </xf>
    <xf numFmtId="40" fontId="9" fillId="0" borderId="15" xfId="0" applyNumberFormat="1" applyFont="1" applyFill="1" applyBorder="1" applyAlignment="1">
      <alignment horizontal="right"/>
    </xf>
    <xf numFmtId="40" fontId="4" fillId="0" borderId="13" xfId="0" applyNumberFormat="1" applyFont="1" applyFill="1" applyBorder="1" applyAlignment="1">
      <alignment horizontal="right"/>
    </xf>
    <xf numFmtId="40" fontId="2" fillId="0" borderId="13" xfId="0" applyNumberFormat="1" applyFont="1" applyFill="1" applyBorder="1" applyAlignment="1">
      <alignment horizontal="right"/>
    </xf>
    <xf numFmtId="41" fontId="3" fillId="0" borderId="13" xfId="0" applyNumberFormat="1" applyFont="1" applyBorder="1"/>
    <xf numFmtId="43" fontId="2" fillId="0" borderId="13" xfId="1" applyFont="1" applyFill="1" applyBorder="1"/>
    <xf numFmtId="43" fontId="0" fillId="0" borderId="13" xfId="1" applyFont="1" applyFill="1" applyBorder="1"/>
    <xf numFmtId="43" fontId="2" fillId="0" borderId="13" xfId="1" applyFont="1" applyBorder="1"/>
    <xf numFmtId="41" fontId="0" fillId="0" borderId="13" xfId="0" applyNumberFormat="1" applyFill="1" applyBorder="1"/>
    <xf numFmtId="10" fontId="2" fillId="0" borderId="0" xfId="2" applyNumberFormat="1" applyFont="1" applyFill="1" applyBorder="1"/>
    <xf numFmtId="43" fontId="4" fillId="0" borderId="0" xfId="1" applyFont="1" applyFill="1" applyBorder="1"/>
    <xf numFmtId="43" fontId="5" fillId="0" borderId="0" xfId="1" applyFont="1" applyFill="1" applyBorder="1" applyAlignment="1"/>
    <xf numFmtId="38" fontId="2" fillId="0" borderId="0" xfId="0" applyNumberFormat="1" applyFont="1" applyFill="1" applyBorder="1"/>
    <xf numFmtId="43" fontId="2" fillId="0" borderId="0" xfId="1" quotePrefix="1" applyFont="1" applyFill="1" applyBorder="1" applyAlignment="1">
      <alignment horizontal="right"/>
    </xf>
    <xf numFmtId="43" fontId="2" fillId="0" borderId="0" xfId="1" applyFont="1" applyFill="1" applyBorder="1" applyAlignment="1"/>
    <xf numFmtId="40" fontId="2" fillId="0" borderId="0" xfId="0" applyNumberFormat="1" applyFont="1" applyFill="1" applyBorder="1" applyAlignment="1"/>
    <xf numFmtId="41" fontId="2" fillId="0" borderId="0" xfId="1" applyNumberFormat="1" applyFont="1" applyFill="1" applyBorder="1"/>
    <xf numFmtId="41" fontId="2" fillId="0" borderId="0" xfId="0" quotePrefix="1" applyNumberFormat="1" applyFont="1" applyFill="1" applyBorder="1" applyAlignment="1">
      <alignment horizontal="right"/>
    </xf>
    <xf numFmtId="41" fontId="2" fillId="0" borderId="0" xfId="0" applyNumberFormat="1" applyFont="1" applyFill="1" applyBorder="1" applyAlignment="1"/>
    <xf numFmtId="41" fontId="4" fillId="0" borderId="0" xfId="0" applyNumberFormat="1" applyFont="1" applyFill="1" applyBorder="1" applyAlignment="1">
      <alignment horizontal="center"/>
    </xf>
    <xf numFmtId="167" fontId="4" fillId="0" borderId="0" xfId="0" applyNumberFormat="1" applyFont="1" applyFill="1" applyBorder="1" applyAlignment="1">
      <alignment horizontal="right"/>
    </xf>
    <xf numFmtId="168" fontId="4" fillId="0" borderId="0" xfId="0" applyNumberFormat="1" applyFont="1" applyFill="1" applyBorder="1" applyAlignment="1">
      <alignment horizontal="center"/>
    </xf>
    <xf numFmtId="43" fontId="2" fillId="0" borderId="0" xfId="1" applyFont="1" applyFill="1" applyBorder="1" applyAlignment="1">
      <alignment horizontal="center"/>
    </xf>
    <xf numFmtId="43" fontId="2" fillId="0" borderId="0" xfId="1" quotePrefix="1" applyFont="1" applyFill="1" applyBorder="1" applyAlignment="1">
      <alignment horizontal="left"/>
    </xf>
    <xf numFmtId="41" fontId="2" fillId="0" borderId="0" xfId="0" quotePrefix="1" applyNumberFormat="1" applyFont="1" applyFill="1" applyBorder="1" applyAlignment="1">
      <alignment horizontal="left"/>
    </xf>
    <xf numFmtId="0" fontId="23" fillId="0" borderId="0" xfId="0" applyFont="1" applyFill="1" applyBorder="1"/>
    <xf numFmtId="0" fontId="23" fillId="0" borderId="0" xfId="0" applyFont="1" applyFill="1" applyBorder="1" applyAlignment="1">
      <alignment horizontal="right"/>
    </xf>
    <xf numFmtId="43" fontId="23" fillId="0" borderId="0" xfId="1" applyFont="1" applyFill="1" applyBorder="1"/>
    <xf numFmtId="169" fontId="2" fillId="0" borderId="0" xfId="2" applyNumberFormat="1" applyFont="1" applyFill="1" applyBorder="1" applyAlignment="1"/>
    <xf numFmtId="165" fontId="2" fillId="0" borderId="0" xfId="1" applyNumberFormat="1" applyFont="1" applyFill="1" applyBorder="1" applyAlignment="1"/>
    <xf numFmtId="165" fontId="2" fillId="0" borderId="0" xfId="2" applyNumberFormat="1" applyFont="1" applyFill="1" applyBorder="1" applyAlignment="1"/>
    <xf numFmtId="1" fontId="2" fillId="0" borderId="0" xfId="0" applyNumberFormat="1" applyFont="1" applyFill="1" applyBorder="1" applyAlignment="1">
      <alignment horizontal="centerContinuous"/>
    </xf>
    <xf numFmtId="9" fontId="23" fillId="0" borderId="0" xfId="2" applyFont="1" applyFill="1" applyBorder="1"/>
    <xf numFmtId="165" fontId="23" fillId="0" borderId="0" xfId="0" applyNumberFormat="1" applyFont="1" applyFill="1" applyBorder="1"/>
    <xf numFmtId="3" fontId="2" fillId="17" borderId="0" xfId="0" applyNumberFormat="1" applyFont="1" applyFill="1" applyBorder="1"/>
    <xf numFmtId="3" fontId="2" fillId="17" borderId="0" xfId="0" applyNumberFormat="1" applyFont="1" applyFill="1" applyBorder="1" applyAlignment="1">
      <alignment horizontal="left"/>
    </xf>
    <xf numFmtId="3" fontId="4" fillId="17" borderId="0" xfId="0" applyNumberFormat="1" applyFont="1" applyFill="1" applyBorder="1" applyAlignment="1">
      <alignment horizontal="left" indent="2"/>
    </xf>
    <xf numFmtId="38" fontId="10" fillId="17" borderId="0" xfId="0" applyNumberFormat="1" applyFont="1" applyFill="1" applyBorder="1" applyAlignment="1">
      <alignment horizontal="center"/>
    </xf>
    <xf numFmtId="40" fontId="10" fillId="17" borderId="0" xfId="0" applyNumberFormat="1" applyFont="1" applyFill="1" applyBorder="1" applyAlignment="1">
      <alignment horizontal="right"/>
    </xf>
    <xf numFmtId="40" fontId="4" fillId="17" borderId="0" xfId="0" applyNumberFormat="1" applyFont="1" applyFill="1" applyBorder="1"/>
    <xf numFmtId="167" fontId="4" fillId="17" borderId="0" xfId="2" applyNumberFormat="1" applyFont="1" applyFill="1" applyBorder="1" applyAlignment="1">
      <alignment horizontal="right"/>
    </xf>
    <xf numFmtId="3" fontId="4" fillId="17" borderId="9" xfId="0" applyNumberFormat="1" applyFont="1" applyFill="1" applyBorder="1"/>
    <xf numFmtId="8" fontId="4" fillId="17" borderId="0" xfId="0" applyNumberFormat="1" applyFont="1" applyFill="1" applyBorder="1"/>
    <xf numFmtId="8" fontId="4" fillId="17" borderId="9" xfId="0" applyNumberFormat="1" applyFont="1" applyFill="1" applyBorder="1"/>
    <xf numFmtId="167" fontId="4" fillId="17" borderId="5" xfId="2" applyNumberFormat="1" applyFont="1" applyFill="1" applyBorder="1" applyAlignment="1">
      <alignment horizontal="right"/>
    </xf>
    <xf numFmtId="3" fontId="4" fillId="17" borderId="0" xfId="0" applyNumberFormat="1" applyFont="1" applyFill="1" applyBorder="1"/>
    <xf numFmtId="3" fontId="3" fillId="0" borderId="0" xfId="0" applyNumberFormat="1" applyFont="1" applyFill="1"/>
    <xf numFmtId="0" fontId="9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right"/>
    </xf>
    <xf numFmtId="43" fontId="3" fillId="0" borderId="0" xfId="1" applyFont="1" applyFill="1" applyBorder="1"/>
    <xf numFmtId="41" fontId="3" fillId="0" borderId="13" xfId="0" applyNumberFormat="1" applyFont="1" applyFill="1" applyBorder="1"/>
    <xf numFmtId="41" fontId="3" fillId="0" borderId="0" xfId="0" applyNumberFormat="1" applyFont="1" applyFill="1" applyBorder="1"/>
    <xf numFmtId="3" fontId="3" fillId="0" borderId="0" xfId="0" applyNumberFormat="1" applyFont="1" applyFill="1" applyBorder="1"/>
    <xf numFmtId="40" fontId="11" fillId="0" borderId="13" xfId="0" applyNumberFormat="1" applyFont="1" applyFill="1" applyBorder="1" applyAlignment="1">
      <alignment horizontal="right"/>
    </xf>
    <xf numFmtId="40" fontId="11" fillId="0" borderId="0" xfId="0" applyNumberFormat="1" applyFont="1" applyFill="1" applyBorder="1" applyAlignment="1">
      <alignment horizontal="right"/>
    </xf>
    <xf numFmtId="40" fontId="10" fillId="0" borderId="13" xfId="0" applyNumberFormat="1" applyFont="1" applyFill="1" applyBorder="1" applyAlignment="1">
      <alignment horizontal="right"/>
    </xf>
    <xf numFmtId="40" fontId="10" fillId="0" borderId="0" xfId="0" applyNumberFormat="1" applyFont="1" applyFill="1" applyBorder="1" applyAlignment="1">
      <alignment horizontal="right"/>
    </xf>
    <xf numFmtId="0" fontId="3" fillId="0" borderId="0" xfId="0" applyFont="1" applyFill="1" applyBorder="1"/>
    <xf numFmtId="3" fontId="9" fillId="0" borderId="0" xfId="0" applyNumberFormat="1" applyFont="1" applyFill="1" applyBorder="1" applyAlignment="1">
      <alignment horizontal="left"/>
    </xf>
    <xf numFmtId="3" fontId="9" fillId="0" borderId="0" xfId="0" applyNumberFormat="1" applyFont="1" applyFill="1" applyBorder="1" applyAlignment="1" applyProtection="1">
      <alignment horizontal="right"/>
      <protection hidden="1"/>
    </xf>
    <xf numFmtId="3" fontId="9" fillId="0" borderId="0" xfId="0" applyNumberFormat="1" applyFont="1" applyFill="1" applyBorder="1" applyAlignment="1">
      <alignment horizontal="right"/>
    </xf>
    <xf numFmtId="38" fontId="9" fillId="0" borderId="0" xfId="0" applyNumberFormat="1" applyFont="1" applyFill="1" applyBorder="1" applyAlignment="1">
      <alignment horizontal="left"/>
    </xf>
    <xf numFmtId="38" fontId="9" fillId="0" borderId="0" xfId="0" applyNumberFormat="1" applyFont="1" applyFill="1" applyBorder="1" applyAlignment="1">
      <alignment horizontal="right"/>
    </xf>
    <xf numFmtId="38" fontId="3" fillId="0" borderId="0" xfId="0" applyNumberFormat="1" applyFont="1" applyFill="1" applyBorder="1"/>
    <xf numFmtId="40" fontId="3" fillId="0" borderId="0" xfId="0" applyNumberFormat="1" applyFont="1" applyFill="1" applyBorder="1"/>
    <xf numFmtId="3" fontId="2" fillId="0" borderId="0" xfId="0" applyNumberFormat="1" applyFont="1" applyFill="1" applyBorder="1" applyAlignment="1">
      <alignment horizontal="left" indent="7"/>
    </xf>
  </cellXfs>
  <cellStyles count="9">
    <cellStyle name="Comma" xfId="1" builtinId="3"/>
    <cellStyle name="Normal" xfId="0" builtinId="0"/>
    <cellStyle name="Percent" xfId="2" builtinId="5"/>
    <cellStyle name="PSChar" xfId="3" xr:uid="{00000000-0005-0000-0000-000003000000}"/>
    <cellStyle name="PSDate" xfId="4" xr:uid="{00000000-0005-0000-0000-000004000000}"/>
    <cellStyle name="PSDec" xfId="5" xr:uid="{00000000-0005-0000-0000-000005000000}"/>
    <cellStyle name="PSHeading" xfId="6" xr:uid="{00000000-0005-0000-0000-000006000000}"/>
    <cellStyle name="PSInt" xfId="7" xr:uid="{00000000-0005-0000-0000-000007000000}"/>
    <cellStyle name="PSSpacer" xfId="8" xr:uid="{00000000-0005-0000-0000-000008000000}"/>
  </cellStyles>
  <dxfs count="5"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8D0F7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C0C0C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E8E3"/>
      <rgbColor rgb="00CC99FF"/>
      <rgbColor rgb="00FFE5CB"/>
      <rgbColor rgb="003366FF"/>
      <rgbColor rgb="0033CCCC"/>
      <rgbColor rgb="00FFFFCC"/>
      <rgbColor rgb="00FFCC00"/>
      <rgbColor rgb="00FF9900"/>
      <rgbColor rgb="00FF6600"/>
      <rgbColor rgb="00666699"/>
      <rgbColor rgb="00DDDDDD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Relationship Id="rId14" Type="http://schemas.openxmlformats.org/officeDocument/2006/relationships/customXml" Target="../customXml/item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123824</xdr:colOff>
      <xdr:row>1</xdr:row>
      <xdr:rowOff>47625</xdr:rowOff>
    </xdr:from>
    <xdr:to>
      <xdr:col>2</xdr:col>
      <xdr:colOff>723900</xdr:colOff>
      <xdr:row>2</xdr:row>
      <xdr:rowOff>142876</xdr:rowOff>
    </xdr:to>
    <xdr:sp macro="Hide_ZERO_rows" textlink="">
      <xdr:nvSpPr>
        <xdr:cNvPr id="3" name="AutoShape 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rrowheads="1"/>
        </xdr:cNvSpPr>
      </xdr:nvSpPr>
      <xdr:spPr bwMode="auto">
        <a:xfrm>
          <a:off x="123824" y="47625"/>
          <a:ext cx="1447801" cy="257176"/>
        </a:xfrm>
        <a:prstGeom prst="foldedCorner">
          <a:avLst>
            <a:gd name="adj" fmla="val 23972"/>
          </a:avLst>
        </a:prstGeom>
        <a:solidFill>
          <a:srgbClr xmlns:mc="http://schemas.openxmlformats.org/markup-compatibility/2006" xmlns:a14="http://schemas.microsoft.com/office/drawing/2010/main" val="FFE8E3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Compress Zero Rows</a:t>
          </a: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2333625</xdr:colOff>
      <xdr:row>2</xdr:row>
      <xdr:rowOff>104775</xdr:rowOff>
    </xdr:from>
    <xdr:to>
      <xdr:col>5</xdr:col>
      <xdr:colOff>876300</xdr:colOff>
      <xdr:row>4</xdr:row>
      <xdr:rowOff>152400</xdr:rowOff>
    </xdr:to>
    <xdr:sp macro="KWH_Print" textlink="">
      <xdr:nvSpPr>
        <xdr:cNvPr id="2" name="Bevel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3181350" y="266700"/>
          <a:ext cx="1047750" cy="381000"/>
        </a:xfrm>
        <a:prstGeom prst="bevel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indent="0" algn="l"/>
          <a:r>
            <a:rPr lang="en-US" sz="1100">
              <a:solidFill>
                <a:schemeClr val="dk1">
                  <a:lumMod val="100000"/>
                </a:schemeClr>
              </a:solidFill>
              <a:latin typeface="+mn-lt"/>
              <a:ea typeface="+mn-ea"/>
              <a:cs typeface="+mn-cs"/>
            </a:rPr>
            <a:t>Print KWH</a:t>
          </a:r>
        </a:p>
      </xdr:txBody>
    </xdr:sp>
    <xdr:clientData fPrint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outlinePr summaryRight="0"/>
    <pageSetUpPr fitToPage="1"/>
  </sheetPr>
  <dimension ref="A1:BA697"/>
  <sheetViews>
    <sheetView tabSelected="1" zoomScaleNormal="100" zoomScaleSheetLayoutView="100" workbookViewId="0">
      <pane xSplit="4" ySplit="6" topLeftCell="E631" activePane="bottomRight" state="frozen"/>
      <selection activeCell="A2" sqref="A2"/>
      <selection pane="topRight" activeCell="E2" sqref="E2"/>
      <selection pane="bottomLeft" activeCell="A8" sqref="A8"/>
      <selection pane="bottomRight" activeCell="A482" activeCellId="1" sqref="A485:XFD486 A482:XFD482"/>
    </sheetView>
  </sheetViews>
  <sheetFormatPr defaultColWidth="9.140625" defaultRowHeight="12.75" outlineLevelRow="2" outlineLevelCol="1" x14ac:dyDescent="0.2"/>
  <cols>
    <col min="1" max="1" width="5.7109375" style="7" hidden="1" customWidth="1"/>
    <col min="2" max="2" width="12.7109375" style="7" customWidth="1"/>
    <col min="3" max="3" width="35.42578125" style="7" customWidth="1"/>
    <col min="4" max="4" width="1" style="56" customWidth="1"/>
    <col min="5" max="5" width="1.140625" style="17" customWidth="1"/>
    <col min="6" max="7" width="21" style="161" customWidth="1"/>
    <col min="8" max="8" width="19.28515625" style="165" customWidth="1" collapsed="1"/>
    <col min="9" max="9" width="12.7109375" style="103" hidden="1" customWidth="1" outlineLevel="1"/>
    <col min="10" max="10" width="2.7109375" style="168" customWidth="1"/>
    <col min="11" max="11" width="19.5703125" style="161" customWidth="1"/>
    <col min="12" max="12" width="18.5703125" style="161" customWidth="1"/>
    <col min="13" max="13" width="19.28515625" style="165" customWidth="1" collapsed="1"/>
    <col min="14" max="14" width="12.7109375" style="103" hidden="1" customWidth="1" outlineLevel="1"/>
    <col min="15" max="15" width="40.28515625" style="255" hidden="1" customWidth="1" outlineLevel="1"/>
    <col min="16" max="16" width="2.7109375" style="168" customWidth="1"/>
    <col min="17" max="18" width="21" style="161" customWidth="1"/>
    <col min="19" max="19" width="19.28515625" style="165" customWidth="1" collapsed="1"/>
    <col min="20" max="20" width="12.7109375" style="103" hidden="1" customWidth="1" outlineLevel="1"/>
    <col min="21" max="21" width="2.7109375" style="168" customWidth="1"/>
    <col min="22" max="23" width="21" style="161" customWidth="1"/>
    <col min="24" max="24" width="19.28515625" style="165" customWidth="1" collapsed="1"/>
    <col min="25" max="25" width="12.7109375" style="103" hidden="1" customWidth="1" outlineLevel="1"/>
    <col min="26" max="26" width="6.28515625" style="140" customWidth="1"/>
    <col min="27" max="27" width="21.85546875" style="346" customWidth="1"/>
    <col min="28" max="28" width="1" style="252" customWidth="1"/>
    <col min="29" max="40" width="21.85546875" style="180" customWidth="1"/>
    <col min="41" max="41" width="1" style="252" customWidth="1"/>
    <col min="42" max="53" width="21.85546875" style="180" customWidth="1"/>
    <col min="54" max="16384" width="9.140625" style="7"/>
  </cols>
  <sheetData>
    <row r="1" spans="1:53" s="69" customFormat="1" ht="11.25" hidden="1" customHeight="1" x14ac:dyDescent="0.2">
      <c r="A1" s="64" t="s">
        <v>266</v>
      </c>
      <c r="B1" s="65" t="s">
        <v>0</v>
      </c>
      <c r="C1" s="66" t="s">
        <v>1</v>
      </c>
      <c r="D1" s="67"/>
      <c r="E1" s="68"/>
      <c r="F1" s="328" t="s">
        <v>585</v>
      </c>
      <c r="G1" s="328" t="s">
        <v>586</v>
      </c>
      <c r="H1" s="151" t="s">
        <v>587</v>
      </c>
      <c r="I1" s="97" t="s">
        <v>587</v>
      </c>
      <c r="J1" s="166"/>
      <c r="K1" s="328" t="s">
        <v>588</v>
      </c>
      <c r="L1" s="328" t="s">
        <v>589</v>
      </c>
      <c r="M1" s="151" t="s">
        <v>587</v>
      </c>
      <c r="N1" s="97" t="s">
        <v>587</v>
      </c>
      <c r="O1" s="273"/>
      <c r="P1" s="166"/>
      <c r="Q1" s="328" t="s">
        <v>590</v>
      </c>
      <c r="R1" s="328" t="s">
        <v>591</v>
      </c>
      <c r="S1" s="151" t="s">
        <v>587</v>
      </c>
      <c r="T1" s="97" t="s">
        <v>587</v>
      </c>
      <c r="U1" s="166"/>
      <c r="V1" s="328" t="s">
        <v>592</v>
      </c>
      <c r="W1" s="328" t="s">
        <v>593</v>
      </c>
      <c r="X1" s="151" t="s">
        <v>587</v>
      </c>
      <c r="Y1" s="97" t="s">
        <v>587</v>
      </c>
      <c r="Z1" s="140"/>
      <c r="AA1" s="331" t="s">
        <v>817</v>
      </c>
      <c r="AB1" s="322"/>
      <c r="AC1" s="330" t="s">
        <v>793</v>
      </c>
      <c r="AD1" s="330" t="s">
        <v>806</v>
      </c>
      <c r="AE1" s="330" t="s">
        <v>807</v>
      </c>
      <c r="AF1" s="330" t="s">
        <v>808</v>
      </c>
      <c r="AG1" s="330" t="s">
        <v>809</v>
      </c>
      <c r="AH1" s="330" t="s">
        <v>810</v>
      </c>
      <c r="AI1" s="330" t="s">
        <v>811</v>
      </c>
      <c r="AJ1" s="330" t="s">
        <v>812</v>
      </c>
      <c r="AK1" s="330" t="s">
        <v>813</v>
      </c>
      <c r="AL1" s="330" t="s">
        <v>814</v>
      </c>
      <c r="AM1" s="330" t="s">
        <v>815</v>
      </c>
      <c r="AN1" s="330" t="s">
        <v>816</v>
      </c>
      <c r="AO1" s="322"/>
      <c r="AP1" s="330" t="s">
        <v>794</v>
      </c>
      <c r="AQ1" s="330" t="s">
        <v>795</v>
      </c>
      <c r="AR1" s="330" t="s">
        <v>796</v>
      </c>
      <c r="AS1" s="330" t="s">
        <v>797</v>
      </c>
      <c r="AT1" s="330" t="s">
        <v>798</v>
      </c>
      <c r="AU1" s="330" t="s">
        <v>799</v>
      </c>
      <c r="AV1" s="330" t="s">
        <v>800</v>
      </c>
      <c r="AW1" s="330" t="s">
        <v>801</v>
      </c>
      <c r="AX1" s="330" t="s">
        <v>802</v>
      </c>
      <c r="AY1" s="330" t="s">
        <v>803</v>
      </c>
      <c r="AZ1" s="330" t="s">
        <v>804</v>
      </c>
      <c r="BA1" s="330" t="s">
        <v>805</v>
      </c>
    </row>
    <row r="2" spans="1:53" x14ac:dyDescent="0.2">
      <c r="C2" s="19" t="str">
        <f>IF($C$686="Error",$C$691,IF($C$692="Error",$C$688&amp;" - "&amp;$C$687,IF($C$692 = $C$691, "BU"&amp; $C$692&amp;" -" &amp; $C$686,$C$692&amp;" - "&amp;$C$691)))</f>
        <v>Kentucky Power Corp Consol</v>
      </c>
      <c r="D2" s="55"/>
      <c r="E2" s="39"/>
      <c r="F2" s="152"/>
      <c r="G2" s="152" t="str">
        <f>+C2</f>
        <v>Kentucky Power Corp Consol</v>
      </c>
      <c r="H2" s="152"/>
      <c r="I2" s="98"/>
      <c r="J2" s="167"/>
      <c r="K2" s="152"/>
      <c r="L2" s="152" t="str">
        <f>+G2</f>
        <v>Kentucky Power Corp Consol</v>
      </c>
      <c r="M2" s="152"/>
      <c r="N2" s="98"/>
      <c r="O2" s="254"/>
      <c r="P2" s="167"/>
      <c r="Q2" s="152"/>
      <c r="R2" s="152" t="str">
        <f>+L2</f>
        <v>Kentucky Power Corp Consol</v>
      </c>
      <c r="S2" s="152"/>
      <c r="T2" s="98"/>
      <c r="U2" s="167"/>
      <c r="V2" s="152"/>
      <c r="W2" s="152" t="str">
        <f>+R2</f>
        <v>Kentucky Power Corp Consol</v>
      </c>
      <c r="X2" s="152"/>
      <c r="Y2" s="98"/>
      <c r="Z2" s="143"/>
      <c r="AA2" s="332" t="str">
        <f>+C2</f>
        <v>Kentucky Power Corp Consol</v>
      </c>
      <c r="AB2" s="253"/>
      <c r="AC2" s="177"/>
      <c r="AD2" s="177"/>
      <c r="AE2" s="177"/>
      <c r="AF2" s="177"/>
      <c r="AG2" s="177"/>
      <c r="AH2" s="177"/>
      <c r="AI2" s="177"/>
      <c r="AJ2" s="177"/>
      <c r="AK2" s="161"/>
      <c r="AL2" s="161"/>
      <c r="AM2" s="161"/>
      <c r="AN2" s="178"/>
      <c r="AO2" s="253"/>
      <c r="AP2" s="179" t="str">
        <f>+C2</f>
        <v>Kentucky Power Corp Consol</v>
      </c>
      <c r="AQ2" s="179"/>
      <c r="AR2" s="179"/>
      <c r="AS2" s="179"/>
      <c r="AT2" s="179"/>
      <c r="AU2" s="179"/>
      <c r="AV2" s="179"/>
      <c r="AW2" s="179"/>
      <c r="AX2" s="179"/>
      <c r="AY2" s="179"/>
      <c r="AZ2" s="179"/>
      <c r="BA2" s="178"/>
    </row>
    <row r="3" spans="1:53" x14ac:dyDescent="0.2">
      <c r="C3" s="19" t="str">
        <f>TEXT(+$C$676,"MMMM YYYY")</f>
        <v>March 2023</v>
      </c>
      <c r="E3" s="18"/>
      <c r="F3" s="153"/>
      <c r="G3" s="154" t="str">
        <f>+"As of: "&amp; TEXT(+$C$676,"MMM YYYY")</f>
        <v>As of: Mar 2023</v>
      </c>
      <c r="H3" s="155"/>
      <c r="I3" s="99"/>
      <c r="K3" s="153"/>
      <c r="L3" s="154" t="str">
        <f>+G3</f>
        <v>As of: Mar 2023</v>
      </c>
      <c r="M3" s="155"/>
      <c r="N3" s="99"/>
      <c r="Q3" s="153"/>
      <c r="R3" s="154" t="str">
        <f>+L3</f>
        <v>As of: Mar 2023</v>
      </c>
      <c r="S3" s="155"/>
      <c r="T3" s="99"/>
      <c r="V3" s="153"/>
      <c r="W3" s="154" t="str">
        <f>+R3</f>
        <v>As of: Mar 2023</v>
      </c>
      <c r="X3" s="155"/>
      <c r="Y3" s="99"/>
      <c r="AA3" s="333" t="str">
        <f>+G3</f>
        <v>As of: Mar 2023</v>
      </c>
      <c r="AB3" s="253"/>
      <c r="AC3" s="152"/>
      <c r="AD3" s="154"/>
      <c r="AE3" s="154"/>
      <c r="AF3" s="154"/>
      <c r="AG3" s="154"/>
      <c r="AH3" s="154"/>
      <c r="AI3" s="154"/>
      <c r="AJ3" s="154"/>
      <c r="AK3" s="161"/>
      <c r="AL3" s="161"/>
      <c r="AM3" s="161"/>
      <c r="AN3" s="178"/>
      <c r="AO3" s="253"/>
      <c r="AP3" s="152"/>
      <c r="AQ3" s="152"/>
      <c r="AR3" s="152"/>
      <c r="AS3" s="152"/>
      <c r="AT3" s="152"/>
      <c r="AU3" s="152"/>
      <c r="AV3" s="152"/>
      <c r="AW3" s="152"/>
      <c r="AX3" s="152"/>
      <c r="AY3" s="152"/>
      <c r="AZ3" s="152"/>
      <c r="BA3" s="178"/>
    </row>
    <row r="4" spans="1:53" ht="13.5" thickBot="1" x14ac:dyDescent="0.25">
      <c r="B4" s="13" t="str">
        <f>"Run Date: "&amp; TEXT(NvsEndTime,"MM/DD/YYYY  hh:mm AM/PM;@")</f>
        <v>Run Date: 05/04/2023  01:50 PM</v>
      </c>
      <c r="C4" s="36"/>
      <c r="D4" s="57"/>
      <c r="E4" s="14"/>
      <c r="F4" s="156"/>
      <c r="G4" s="156"/>
      <c r="H4" s="157"/>
      <c r="I4" s="100"/>
      <c r="J4" s="169"/>
      <c r="K4" s="156"/>
      <c r="L4" s="156"/>
      <c r="M4" s="157"/>
      <c r="N4" s="100"/>
      <c r="O4" s="256"/>
      <c r="P4" s="169"/>
      <c r="Q4" s="156"/>
      <c r="R4" s="156"/>
      <c r="S4" s="157"/>
      <c r="T4" s="100"/>
      <c r="U4" s="169"/>
      <c r="V4" s="156"/>
      <c r="W4" s="156"/>
      <c r="X4" s="157"/>
      <c r="Y4" s="100"/>
      <c r="Z4" s="141"/>
      <c r="AA4" s="334"/>
      <c r="AB4" s="253"/>
      <c r="AC4" s="152"/>
      <c r="AD4" s="154"/>
      <c r="AE4" s="154"/>
      <c r="AF4" s="154"/>
      <c r="AG4" s="154"/>
      <c r="AH4" s="154"/>
      <c r="AI4" s="154"/>
      <c r="AJ4" s="154"/>
      <c r="AK4" s="161"/>
      <c r="AL4" s="161"/>
      <c r="AM4" s="161"/>
      <c r="AN4" s="178"/>
      <c r="AO4" s="253"/>
      <c r="AP4" s="152">
        <f>+AA4</f>
        <v>0</v>
      </c>
      <c r="AQ4" s="152"/>
      <c r="AR4" s="152"/>
      <c r="AS4" s="152"/>
      <c r="AT4" s="152"/>
      <c r="AU4" s="152"/>
      <c r="AV4" s="152"/>
      <c r="AW4" s="152"/>
      <c r="AX4" s="152"/>
      <c r="AY4" s="152"/>
      <c r="AZ4" s="152"/>
      <c r="BA4" s="178"/>
    </row>
    <row r="5" spans="1:53" x14ac:dyDescent="0.2">
      <c r="B5" s="11" t="str">
        <f>IF(C689&lt;&gt;"Error",C689,"")</f>
        <v>GLR6283P</v>
      </c>
      <c r="C5" s="12" t="str">
        <f>"Rpt ID: "&amp; C684&amp; "      Layout: "&amp;C685</f>
        <v>Rpt ID: FERC_IS1      Layout: FERC_IS1</v>
      </c>
      <c r="E5" s="15"/>
      <c r="F5" s="158" t="s">
        <v>594</v>
      </c>
      <c r="G5" s="159"/>
      <c r="H5" s="154" t="s">
        <v>595</v>
      </c>
      <c r="I5" s="99"/>
      <c r="J5" s="170"/>
      <c r="K5" s="158" t="s">
        <v>596</v>
      </c>
      <c r="L5" s="159"/>
      <c r="M5" s="154" t="s">
        <v>595</v>
      </c>
      <c r="N5" s="99"/>
      <c r="P5" s="170"/>
      <c r="Q5" s="158" t="s">
        <v>597</v>
      </c>
      <c r="R5" s="159"/>
      <c r="S5" s="154" t="s">
        <v>595</v>
      </c>
      <c r="T5" s="99"/>
      <c r="U5" s="170"/>
      <c r="V5" s="158" t="s">
        <v>598</v>
      </c>
      <c r="W5" s="159"/>
      <c r="X5" s="154" t="s">
        <v>595</v>
      </c>
      <c r="Y5" s="99"/>
      <c r="Z5" s="142"/>
      <c r="AA5" s="335"/>
      <c r="AB5" s="253"/>
      <c r="AC5" s="182"/>
      <c r="AD5" s="182"/>
      <c r="AE5" s="182"/>
      <c r="AF5" s="182"/>
      <c r="AG5" s="182"/>
      <c r="AH5" s="182"/>
      <c r="AI5" s="182"/>
      <c r="AJ5" s="182"/>
      <c r="AK5" s="182"/>
      <c r="AL5" s="182"/>
      <c r="AM5" s="182"/>
      <c r="AN5" s="182"/>
      <c r="AO5" s="253"/>
      <c r="AP5" s="182"/>
      <c r="AQ5" s="182"/>
      <c r="AR5" s="182"/>
      <c r="AS5" s="182"/>
      <c r="AT5" s="182"/>
      <c r="AU5" s="182"/>
      <c r="AV5" s="182"/>
      <c r="AW5" s="182"/>
      <c r="AX5" s="182"/>
      <c r="AY5" s="182"/>
      <c r="AZ5" s="182"/>
      <c r="BA5" s="182"/>
    </row>
    <row r="6" spans="1:53" s="8" customFormat="1" ht="13.5" thickBot="1" x14ac:dyDescent="0.25">
      <c r="A6" s="7"/>
      <c r="B6" s="10" t="str">
        <f>IF(C686="Error",""&amp;C692,IF(C692= "Error","" &amp; C688,"" &amp;C692))</f>
        <v>KYP_CORP_CONSOL</v>
      </c>
      <c r="C6" s="6" t="str">
        <f>IF($C$686="Error",NvsTreeASD &amp; " Acct: GL_FERC_ACCT      BU: "&amp;+$C$693,IF(C692="Error",NvsTreeASD &amp; " Acct: GL_FERC_ACCT     BU: "&amp;+$C$688,NvsTreeASD &amp; "  Acct: GL_FERC_ACCT    BU: "&amp;+$C$692))</f>
        <v>V2099-01-01 Acct: GL_FERC_ACCT      BU: GL_PRPT_CONS</v>
      </c>
      <c r="D6" s="57"/>
      <c r="E6" s="16"/>
      <c r="F6" s="160" t="str">
        <f>TEXT($C$676,"YYYY")</f>
        <v>2023</v>
      </c>
      <c r="G6" s="199">
        <f>+F6-1</f>
        <v>2022</v>
      </c>
      <c r="H6" s="156" t="s">
        <v>599</v>
      </c>
      <c r="I6" s="101" t="s">
        <v>600</v>
      </c>
      <c r="J6" s="171"/>
      <c r="K6" s="160" t="str">
        <f>TEXT($C$676,"YYYY")</f>
        <v>2023</v>
      </c>
      <c r="L6" s="199">
        <f>+K6-1</f>
        <v>2022</v>
      </c>
      <c r="M6" s="156" t="s">
        <v>599</v>
      </c>
      <c r="N6" s="101" t="s">
        <v>600</v>
      </c>
      <c r="O6" s="101" t="s">
        <v>601</v>
      </c>
      <c r="P6" s="171"/>
      <c r="Q6" s="160" t="str">
        <f>TEXT($C$676,"YYYY")</f>
        <v>2023</v>
      </c>
      <c r="R6" s="199">
        <f>+Q6-1</f>
        <v>2022</v>
      </c>
      <c r="S6" s="156" t="s">
        <v>599</v>
      </c>
      <c r="T6" s="101" t="s">
        <v>600</v>
      </c>
      <c r="U6" s="171"/>
      <c r="V6" s="160" t="str">
        <f>TEXT($C$676,"YYYY")</f>
        <v>2023</v>
      </c>
      <c r="W6" s="199">
        <f>+V6-1</f>
        <v>2022</v>
      </c>
      <c r="X6" s="156" t="s">
        <v>599</v>
      </c>
      <c r="Y6" s="101" t="s">
        <v>600</v>
      </c>
      <c r="Z6" s="136"/>
      <c r="AA6" s="336" t="str">
        <f>"Dec "&amp;TEXT($C$676,"YYYY") - 2</f>
        <v>Dec 2021</v>
      </c>
      <c r="AB6" s="253"/>
      <c r="AC6" s="160" t="str">
        <f>"Jan "&amp;TEXT($C$676,"YYYY")-1</f>
        <v>Jan 2022</v>
      </c>
      <c r="AD6" s="160" t="str">
        <f>"Feb "&amp;TEXT($C$676,"YYYY") - 1</f>
        <v>Feb 2022</v>
      </c>
      <c r="AE6" s="160" t="str">
        <f>"Mar "&amp;TEXT($C$676,"YYYY") - 1</f>
        <v>Mar 2022</v>
      </c>
      <c r="AF6" s="160" t="str">
        <f>"Apr "&amp;TEXT($C$676,"YYYY") - 1</f>
        <v>Apr 2022</v>
      </c>
      <c r="AG6" s="160" t="str">
        <f>"May "&amp;TEXT($C$676,"YYYY") - 1</f>
        <v>May 2022</v>
      </c>
      <c r="AH6" s="160" t="str">
        <f>"Jun "&amp;TEXT($C$676,"YYYY") - 1</f>
        <v>Jun 2022</v>
      </c>
      <c r="AI6" s="160" t="str">
        <f>"Jul "&amp;TEXT($C$676,"YYYY") - 1</f>
        <v>Jul 2022</v>
      </c>
      <c r="AJ6" s="160" t="str">
        <f>"Aug "&amp;TEXT($C$676,"YYYY") - 1</f>
        <v>Aug 2022</v>
      </c>
      <c r="AK6" s="160" t="str">
        <f>"Sep "&amp;TEXT($C$676,"YYYY") - 1</f>
        <v>Sep 2022</v>
      </c>
      <c r="AL6" s="160" t="str">
        <f>"Oct "&amp;TEXT($C$676,"YYYY") - 1</f>
        <v>Oct 2022</v>
      </c>
      <c r="AM6" s="160" t="str">
        <f>"Nov "&amp;TEXT($C$676,"YYYY") - 1</f>
        <v>Nov 2022</v>
      </c>
      <c r="AN6" s="160" t="str">
        <f>"Dec "&amp;TEXT($C$676,"YYYY") - 1</f>
        <v>Dec 2022</v>
      </c>
      <c r="AO6" s="253"/>
      <c r="AP6" s="160" t="str">
        <f>"Jan "&amp;TEXT($C$676,"YYYY")</f>
        <v>Jan 2023</v>
      </c>
      <c r="AQ6" s="160" t="str">
        <f>"Feb "&amp;TEXT($C$676,"YYYY")</f>
        <v>Feb 2023</v>
      </c>
      <c r="AR6" s="160" t="str">
        <f>"Mar "&amp;TEXT($C$676,"YYYY")</f>
        <v>Mar 2023</v>
      </c>
      <c r="AS6" s="160" t="str">
        <f>"Apr "&amp;TEXT($C$676,"YYYY")</f>
        <v>Apr 2023</v>
      </c>
      <c r="AT6" s="160" t="str">
        <f>"May "&amp;TEXT($C$676,"YYYY")</f>
        <v>May 2023</v>
      </c>
      <c r="AU6" s="160" t="str">
        <f>"Jun "&amp;TEXT($C$676,"YYYY")</f>
        <v>Jun 2023</v>
      </c>
      <c r="AV6" s="160" t="str">
        <f>"Jul "&amp;TEXT($C$676,"YYYY")</f>
        <v>Jul 2023</v>
      </c>
      <c r="AW6" s="160" t="str">
        <f>"Aug "&amp;TEXT($C$676,"YYYY")</f>
        <v>Aug 2023</v>
      </c>
      <c r="AX6" s="160" t="str">
        <f>"Sep "&amp;TEXT($C$676,"YYYY")</f>
        <v>Sep 2023</v>
      </c>
      <c r="AY6" s="160" t="str">
        <f>"Oct "&amp;TEXT($C$676,"YYYY")</f>
        <v>Oct 2023</v>
      </c>
      <c r="AZ6" s="160" t="str">
        <f>"Nov "&amp;TEXT($C$676,"YYYY")</f>
        <v>Nov 2023</v>
      </c>
      <c r="BA6" s="160" t="str">
        <f>"Dec "&amp;TEXT($C$676,"YYYY")</f>
        <v>Dec 2023</v>
      </c>
    </row>
    <row r="7" spans="1:53" ht="18.75" thickTop="1" x14ac:dyDescent="0.25">
      <c r="B7" s="38" t="s">
        <v>274</v>
      </c>
      <c r="C7" s="90" t="s">
        <v>584</v>
      </c>
      <c r="E7" s="9"/>
      <c r="H7" s="162"/>
      <c r="I7" s="104"/>
      <c r="J7" s="172"/>
      <c r="M7" s="162"/>
      <c r="N7" s="104"/>
      <c r="O7" s="257"/>
      <c r="P7" s="172"/>
      <c r="S7" s="162"/>
      <c r="T7" s="104"/>
      <c r="U7" s="172"/>
      <c r="X7" s="162"/>
      <c r="Y7" s="104"/>
      <c r="Z7" s="141"/>
      <c r="AA7" s="337"/>
      <c r="AB7" s="248"/>
      <c r="AC7" s="176"/>
      <c r="AD7" s="176"/>
      <c r="AE7" s="176"/>
      <c r="AF7" s="176"/>
      <c r="AG7" s="176"/>
      <c r="AH7" s="176"/>
      <c r="AI7" s="176"/>
      <c r="AJ7" s="176"/>
      <c r="AK7" s="176"/>
      <c r="AL7" s="176"/>
      <c r="AM7" s="176"/>
      <c r="AN7" s="176"/>
      <c r="AO7" s="248"/>
      <c r="AP7" s="176"/>
      <c r="AQ7" s="176"/>
      <c r="AR7" s="176"/>
      <c r="AS7" s="176"/>
      <c r="AT7" s="176"/>
      <c r="AU7" s="176"/>
      <c r="AV7" s="176"/>
      <c r="AW7" s="176"/>
      <c r="AX7" s="176"/>
      <c r="AY7" s="176"/>
      <c r="AZ7" s="176"/>
      <c r="BA7" s="176"/>
    </row>
    <row r="8" spans="1:53" s="22" customFormat="1" ht="10.5" customHeight="1" outlineLevel="2" x14ac:dyDescent="0.2">
      <c r="B8" s="20"/>
      <c r="C8" s="29"/>
      <c r="D8" s="58"/>
      <c r="E8" s="2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236"/>
      <c r="T8" s="236"/>
      <c r="U8" s="236"/>
      <c r="V8" s="236"/>
      <c r="W8" s="236"/>
      <c r="X8" s="236"/>
      <c r="Y8" s="102"/>
      <c r="Z8" s="144"/>
      <c r="AA8" s="337"/>
      <c r="AB8" s="247"/>
      <c r="AC8" s="176"/>
      <c r="AD8" s="176"/>
      <c r="AE8" s="176"/>
      <c r="AF8" s="176"/>
      <c r="AG8" s="176"/>
      <c r="AH8" s="176"/>
      <c r="AI8" s="176"/>
      <c r="AJ8" s="176"/>
      <c r="AK8" s="176"/>
      <c r="AL8" s="176"/>
      <c r="AM8" s="176"/>
      <c r="AN8" s="176"/>
      <c r="AO8" s="247"/>
      <c r="AP8" s="176"/>
      <c r="AQ8" s="176"/>
      <c r="AR8" s="176"/>
      <c r="AS8" s="176"/>
      <c r="AT8" s="176"/>
      <c r="AU8" s="176"/>
      <c r="AV8" s="176"/>
      <c r="AW8" s="176"/>
      <c r="AX8" s="176"/>
      <c r="AY8" s="176"/>
      <c r="AZ8" s="176"/>
      <c r="BA8" s="176"/>
    </row>
    <row r="9" spans="1:53" s="22" customFormat="1" x14ac:dyDescent="0.2">
      <c r="B9" s="54" t="s">
        <v>43</v>
      </c>
      <c r="C9" s="233" t="s">
        <v>864</v>
      </c>
      <c r="D9" s="234"/>
      <c r="E9" s="234"/>
      <c r="F9" s="236"/>
      <c r="G9" s="236"/>
      <c r="H9" s="236"/>
      <c r="I9" s="236"/>
      <c r="J9" s="264"/>
      <c r="K9" s="235"/>
      <c r="L9" s="235"/>
      <c r="M9" s="235"/>
      <c r="N9" s="237"/>
      <c r="O9" s="236"/>
      <c r="P9" s="264"/>
      <c r="Q9" s="236"/>
      <c r="R9" s="236"/>
      <c r="S9" s="236"/>
      <c r="T9" s="236"/>
      <c r="U9" s="264"/>
      <c r="V9" s="236"/>
      <c r="W9" s="236"/>
      <c r="X9" s="236"/>
      <c r="Y9" s="236"/>
      <c r="Z9" s="236"/>
      <c r="AA9" s="338"/>
      <c r="AB9" s="249"/>
      <c r="AC9" s="235"/>
      <c r="AD9" s="235"/>
      <c r="AE9" s="235"/>
      <c r="AF9" s="235"/>
      <c r="AG9" s="235"/>
      <c r="AH9" s="235"/>
      <c r="AI9" s="235"/>
      <c r="AJ9" s="235"/>
      <c r="AK9" s="235"/>
      <c r="AL9" s="235"/>
      <c r="AM9" s="235"/>
      <c r="AN9" s="235"/>
      <c r="AO9" s="249"/>
      <c r="AP9" s="235"/>
      <c r="AQ9" s="235"/>
      <c r="AR9" s="235"/>
      <c r="AS9" s="235"/>
      <c r="AT9" s="235"/>
      <c r="AU9" s="235"/>
      <c r="AV9" s="235"/>
      <c r="AW9" s="235"/>
      <c r="AX9" s="235"/>
      <c r="AY9" s="235"/>
      <c r="AZ9" s="235"/>
      <c r="BA9" s="235"/>
    </row>
    <row r="10" spans="1:53" s="22" customFormat="1" ht="0.75" customHeight="1" outlineLevel="2" x14ac:dyDescent="0.2">
      <c r="B10" s="54"/>
      <c r="C10" s="51"/>
      <c r="D10" s="205"/>
      <c r="E10" s="205"/>
      <c r="F10" s="26"/>
      <c r="G10" s="26"/>
      <c r="H10" s="26"/>
      <c r="I10" s="276"/>
      <c r="J10" s="263"/>
      <c r="K10" s="26"/>
      <c r="L10" s="26"/>
      <c r="M10" s="26"/>
      <c r="N10" s="91"/>
      <c r="O10" s="226"/>
      <c r="P10" s="226"/>
      <c r="Q10" s="26"/>
      <c r="R10" s="26"/>
      <c r="S10" s="26"/>
      <c r="T10" s="276"/>
      <c r="U10" s="226"/>
      <c r="V10" s="26"/>
      <c r="W10" s="26"/>
      <c r="X10" s="26"/>
      <c r="Y10" s="208"/>
      <c r="AA10" s="339"/>
      <c r="AB10" s="250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50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</row>
    <row r="11" spans="1:53" s="69" customFormat="1" outlineLevel="2" x14ac:dyDescent="0.2">
      <c r="A11" s="64" t="s">
        <v>963</v>
      </c>
      <c r="B11" s="65" t="s">
        <v>1413</v>
      </c>
      <c r="C11" s="66" t="s">
        <v>1863</v>
      </c>
      <c r="D11" s="67"/>
      <c r="E11" s="68"/>
      <c r="F11" s="328">
        <v>8947021.6500000004</v>
      </c>
      <c r="G11" s="328">
        <v>10814115.220000001</v>
      </c>
      <c r="H11" s="151">
        <f>+F11-G11</f>
        <v>-1867093.5700000003</v>
      </c>
      <c r="I11" s="97">
        <f>IF(G11&lt;0,IF(H11=0,0,IF(OR(G11=0,F11=0),"N.M.",IF(ABS(H11/G11)&gt;=10,"N.M.",H11/(-G11)))),IF(H11=0,0,IF(OR(G11=0,F11=0),"N.M.",IF(ABS(H11/G11)&gt;=10,"N.M.",H11/G11))))</f>
        <v>-0.17265338236335162</v>
      </c>
      <c r="J11" s="166"/>
      <c r="K11" s="328">
        <v>32313572.289999999</v>
      </c>
      <c r="L11" s="328">
        <v>42192627.82</v>
      </c>
      <c r="M11" s="151"/>
      <c r="N11" s="97"/>
      <c r="O11" s="273"/>
      <c r="P11" s="166"/>
      <c r="Q11" s="328">
        <v>32313572.289999999</v>
      </c>
      <c r="R11" s="328">
        <v>42192627.82</v>
      </c>
      <c r="S11" s="151"/>
      <c r="T11" s="97"/>
      <c r="U11" s="166"/>
      <c r="V11" s="328">
        <v>139518727.72999999</v>
      </c>
      <c r="W11" s="328">
        <v>147495803.81</v>
      </c>
      <c r="X11" s="151">
        <f>+V11-W11</f>
        <v>-7977076.0800000131</v>
      </c>
      <c r="Y11" s="97">
        <f>IF(W11&lt;0,IF(X11=0,0,IF(OR(W11=0,V11=0),"N.M.",IF(ABS(X11/W11)&gt;=10,"N.M.",X11/(-W11)))),IF(X11=0,0,IF(OR(W11=0,V11=0),"N.M.",IF(ABS(X11/W11)&gt;=10,"N.M.",X11/W11))))</f>
        <v>-5.4083410334004219E-2</v>
      </c>
      <c r="Z11" s="140"/>
      <c r="AA11" s="347">
        <v>11719301.689999999</v>
      </c>
      <c r="AB11" s="301"/>
      <c r="AC11" s="301">
        <v>17432431.030000001</v>
      </c>
      <c r="AD11" s="301">
        <v>13946081.57</v>
      </c>
      <c r="AE11" s="301">
        <v>10814115.220000001</v>
      </c>
      <c r="AF11" s="301">
        <v>12414707.859999999</v>
      </c>
      <c r="AG11" s="301">
        <v>10444776.52</v>
      </c>
      <c r="AH11" s="301">
        <v>11424631.390000001</v>
      </c>
      <c r="AI11" s="301">
        <v>13128746.52</v>
      </c>
      <c r="AJ11" s="301">
        <v>12820935.060000001</v>
      </c>
      <c r="AK11" s="301">
        <v>9694785.1500000004</v>
      </c>
      <c r="AL11" s="301">
        <v>10385489.279999999</v>
      </c>
      <c r="AM11" s="301">
        <v>13737050.109999999</v>
      </c>
      <c r="AN11" s="301">
        <v>13154033.550000001</v>
      </c>
      <c r="AO11" s="301"/>
      <c r="AP11" s="301">
        <v>13227920.6</v>
      </c>
      <c r="AQ11" s="301">
        <v>10138630.039999999</v>
      </c>
      <c r="AR11" s="301">
        <v>8947021.6500000004</v>
      </c>
      <c r="AS11" s="301">
        <v>10622516.609999999</v>
      </c>
      <c r="AT11" s="301">
        <v>-4484992.68</v>
      </c>
      <c r="AU11" s="301">
        <v>0</v>
      </c>
      <c r="AV11" s="301">
        <v>0</v>
      </c>
      <c r="AW11" s="301">
        <v>0</v>
      </c>
      <c r="AX11" s="301">
        <v>0</v>
      </c>
      <c r="AY11" s="301">
        <v>0</v>
      </c>
      <c r="AZ11" s="301">
        <v>0</v>
      </c>
      <c r="BA11" s="301">
        <v>0</v>
      </c>
    </row>
    <row r="12" spans="1:53" s="69" customFormat="1" outlineLevel="2" x14ac:dyDescent="0.2">
      <c r="A12" s="64" t="s">
        <v>964</v>
      </c>
      <c r="B12" s="65" t="s">
        <v>1414</v>
      </c>
      <c r="C12" s="66" t="s">
        <v>1864</v>
      </c>
      <c r="D12" s="67"/>
      <c r="E12" s="68"/>
      <c r="F12" s="328">
        <v>4155842.92</v>
      </c>
      <c r="G12" s="328">
        <v>4629941.45</v>
      </c>
      <c r="H12" s="151">
        <f>+F12-G12</f>
        <v>-474098.53000000026</v>
      </c>
      <c r="I12" s="97">
        <f>IF(G12&lt;0,IF(H12=0,0,IF(OR(G12=0,F12=0),"N.M.",IF(ABS(H12/G12)&gt;=10,"N.M.",H12/(-G12)))),IF(H12=0,0,IF(OR(G12=0,F12=0),"N.M.",IF(ABS(H12/G12)&gt;=10,"N.M.",H12/G12))))</f>
        <v>-0.10239838562105363</v>
      </c>
      <c r="J12" s="166"/>
      <c r="K12" s="328">
        <v>13807355.380000001</v>
      </c>
      <c r="L12" s="328">
        <v>16547972.039999999</v>
      </c>
      <c r="M12" s="151"/>
      <c r="N12" s="97"/>
      <c r="O12" s="273"/>
      <c r="P12" s="166"/>
      <c r="Q12" s="328">
        <v>13807355.380000001</v>
      </c>
      <c r="R12" s="328">
        <v>16547972.039999999</v>
      </c>
      <c r="S12" s="151"/>
      <c r="T12" s="97"/>
      <c r="U12" s="166"/>
      <c r="V12" s="328">
        <v>64696526.859999999</v>
      </c>
      <c r="W12" s="328">
        <v>68803988.099999994</v>
      </c>
      <c r="X12" s="151">
        <f>+V12-W12</f>
        <v>-4107461.2399999946</v>
      </c>
      <c r="Y12" s="97">
        <f>IF(W12&lt;0,IF(X12=0,0,IF(OR(W12=0,V12=0),"N.M.",IF(ABS(X12/W12)&gt;=10,"N.M.",X12/(-W12)))),IF(X12=0,0,IF(OR(W12=0,V12=0),"N.M.",IF(ABS(X12/W12)&gt;=10,"N.M.",X12/W12))))</f>
        <v>-5.9698011022706908E-2</v>
      </c>
      <c r="Z12" s="140"/>
      <c r="AA12" s="347">
        <v>3982607.66</v>
      </c>
      <c r="AB12" s="301"/>
      <c r="AC12" s="301">
        <v>6968691.2599999998</v>
      </c>
      <c r="AD12" s="301">
        <v>4949339.33</v>
      </c>
      <c r="AE12" s="301">
        <v>4629941.45</v>
      </c>
      <c r="AF12" s="301">
        <v>4881575.1900000004</v>
      </c>
      <c r="AG12" s="301">
        <v>5078787.22</v>
      </c>
      <c r="AH12" s="301">
        <v>5445819.2699999996</v>
      </c>
      <c r="AI12" s="301">
        <v>6893613.0499999998</v>
      </c>
      <c r="AJ12" s="301">
        <v>6569065.8399999999</v>
      </c>
      <c r="AK12" s="301">
        <v>5549399.5600000005</v>
      </c>
      <c r="AL12" s="301">
        <v>5221412.97</v>
      </c>
      <c r="AM12" s="301">
        <v>5908201.5199999996</v>
      </c>
      <c r="AN12" s="301">
        <v>5341296.8600000003</v>
      </c>
      <c r="AO12" s="301"/>
      <c r="AP12" s="301">
        <v>5219685.41</v>
      </c>
      <c r="AQ12" s="301">
        <v>4431827.05</v>
      </c>
      <c r="AR12" s="301">
        <v>4155842.92</v>
      </c>
      <c r="AS12" s="301">
        <v>4518946.8499999996</v>
      </c>
      <c r="AT12" s="301">
        <v>-1889133.94</v>
      </c>
      <c r="AU12" s="301">
        <v>0</v>
      </c>
      <c r="AV12" s="301">
        <v>0</v>
      </c>
      <c r="AW12" s="301">
        <v>0</v>
      </c>
      <c r="AX12" s="301">
        <v>0</v>
      </c>
      <c r="AY12" s="301">
        <v>0</v>
      </c>
      <c r="AZ12" s="301">
        <v>0</v>
      </c>
      <c r="BA12" s="301">
        <v>0</v>
      </c>
    </row>
    <row r="13" spans="1:53" s="69" customFormat="1" outlineLevel="2" x14ac:dyDescent="0.2">
      <c r="A13" s="64" t="s">
        <v>965</v>
      </c>
      <c r="B13" s="65" t="s">
        <v>1415</v>
      </c>
      <c r="C13" s="66" t="s">
        <v>1865</v>
      </c>
      <c r="D13" s="67"/>
      <c r="E13" s="68"/>
      <c r="F13" s="328">
        <v>4010237.51</v>
      </c>
      <c r="G13" s="328">
        <v>5456386.4000000004</v>
      </c>
      <c r="H13" s="151">
        <f>+F13-G13</f>
        <v>-1446148.8900000006</v>
      </c>
      <c r="I13" s="97">
        <f>IF(G13&lt;0,IF(H13=0,0,IF(OR(G13=0,F13=0),"N.M.",IF(ABS(H13/G13)&gt;=10,"N.M.",H13/(-G13)))),IF(H13=0,0,IF(OR(G13=0,F13=0),"N.M.",IF(ABS(H13/G13)&gt;=10,"N.M.",H13/G13))))</f>
        <v>-0.26503784446057571</v>
      </c>
      <c r="J13" s="166"/>
      <c r="K13" s="328">
        <v>26733083.289999999</v>
      </c>
      <c r="L13" s="328">
        <v>22899613.109999999</v>
      </c>
      <c r="M13" s="151"/>
      <c r="N13" s="97"/>
      <c r="O13" s="273"/>
      <c r="P13" s="166"/>
      <c r="Q13" s="328">
        <v>26733083.289999999</v>
      </c>
      <c r="R13" s="328">
        <v>22899613.109999999</v>
      </c>
      <c r="S13" s="151"/>
      <c r="T13" s="97"/>
      <c r="U13" s="166"/>
      <c r="V13" s="328">
        <v>102953389.35999998</v>
      </c>
      <c r="W13" s="328">
        <v>70963913.920000002</v>
      </c>
      <c r="X13" s="151">
        <f>+V13-W13</f>
        <v>31989475.439999983</v>
      </c>
      <c r="Y13" s="97">
        <f>IF(W13&lt;0,IF(X13=0,0,IF(OR(W13=0,V13=0),"N.M.",IF(ABS(X13/W13)&gt;=10,"N.M.",X13/(-W13)))),IF(X13=0,0,IF(OR(W13=0,V13=0),"N.M.",IF(ABS(X13/W13)&gt;=10,"N.M.",X13/W13))))</f>
        <v>0.45078510573786545</v>
      </c>
      <c r="Z13" s="140"/>
      <c r="AA13" s="347">
        <v>11474561.800000001</v>
      </c>
      <c r="AB13" s="301"/>
      <c r="AC13" s="301">
        <v>11062126.58</v>
      </c>
      <c r="AD13" s="301">
        <v>6381100.1299999999</v>
      </c>
      <c r="AE13" s="301">
        <v>5456386.4000000004</v>
      </c>
      <c r="AF13" s="301">
        <v>5283309.91</v>
      </c>
      <c r="AG13" s="301">
        <v>6019361.1699999999</v>
      </c>
      <c r="AH13" s="301">
        <v>8448774.0500000007</v>
      </c>
      <c r="AI13" s="301">
        <v>9884426.3100000005</v>
      </c>
      <c r="AJ13" s="301">
        <v>8222126.3300000001</v>
      </c>
      <c r="AK13" s="301">
        <v>5972272.4100000001</v>
      </c>
      <c r="AL13" s="301">
        <v>7338865.1699999999</v>
      </c>
      <c r="AM13" s="301">
        <v>10184662.390000001</v>
      </c>
      <c r="AN13" s="301">
        <v>14866508.33</v>
      </c>
      <c r="AO13" s="301"/>
      <c r="AP13" s="301">
        <v>15270395</v>
      </c>
      <c r="AQ13" s="301">
        <v>7452450.7800000003</v>
      </c>
      <c r="AR13" s="301">
        <v>4010237.51</v>
      </c>
      <c r="AS13" s="301">
        <v>4268742.93</v>
      </c>
      <c r="AT13" s="301">
        <v>-1656158.63</v>
      </c>
      <c r="AU13" s="301">
        <v>0</v>
      </c>
      <c r="AV13" s="301">
        <v>0</v>
      </c>
      <c r="AW13" s="301">
        <v>0</v>
      </c>
      <c r="AX13" s="301">
        <v>0</v>
      </c>
      <c r="AY13" s="301">
        <v>0</v>
      </c>
      <c r="AZ13" s="301">
        <v>0</v>
      </c>
      <c r="BA13" s="301">
        <v>0</v>
      </c>
    </row>
    <row r="14" spans="1:53" s="22" customFormat="1" outlineLevel="1" x14ac:dyDescent="0.2">
      <c r="A14" s="22" t="s">
        <v>259</v>
      </c>
      <c r="B14" s="54"/>
      <c r="C14" s="51" t="s">
        <v>865</v>
      </c>
      <c r="D14" s="205"/>
      <c r="E14" s="205"/>
      <c r="F14" s="26">
        <v>17113102.079999998</v>
      </c>
      <c r="G14" s="26">
        <v>20900443.07</v>
      </c>
      <c r="H14" s="42">
        <f>+F14-G14</f>
        <v>-3787340.9900000021</v>
      </c>
      <c r="I14" s="124">
        <f>IF(G14&lt;0,IF(H14=0,0,IF(OR(G14=0,F14=0),"N.M.",IF(ABS(H14/G14)&gt;=10,"N.M.",H14/(-G14)))),IF(H14=0,0,IF(OR(G14=0,F14=0),"N.M.",IF(ABS(H14/G14)&gt;=10,"N.M.",H14/G14))))</f>
        <v>-0.18120864602321571</v>
      </c>
      <c r="J14" s="263"/>
      <c r="K14" s="26">
        <v>72854010.960000008</v>
      </c>
      <c r="L14" s="26">
        <v>81640212.969999999</v>
      </c>
      <c r="M14" s="26"/>
      <c r="N14" s="91"/>
      <c r="O14" s="226"/>
      <c r="P14" s="226"/>
      <c r="Q14" s="26">
        <v>72854010.960000008</v>
      </c>
      <c r="R14" s="26">
        <v>81640212.969999999</v>
      </c>
      <c r="S14" s="26"/>
      <c r="T14" s="276"/>
      <c r="U14" s="226"/>
      <c r="V14" s="26">
        <v>307168643.94999999</v>
      </c>
      <c r="W14" s="26">
        <v>287263705.82999998</v>
      </c>
      <c r="X14" s="42">
        <f>+V14-W14</f>
        <v>19904938.120000005</v>
      </c>
      <c r="Y14" s="91">
        <f>IF(W14&lt;0,IF(X14=0,0,IF(OR(W14=0,V14=0),"N.M.",IF(ABS(X14/W14)&gt;=10,"N.M.",X14/(-W14)))),IF(X14=0,0,IF(OR(W14=0,V14=0),"N.M.",IF(ABS(X14/W14)&gt;=10,"N.M.",X14/W14))))</f>
        <v>6.9291517570895522E-2</v>
      </c>
      <c r="AA14" s="339">
        <v>27176471.149999999</v>
      </c>
      <c r="AC14" s="26">
        <v>35463248.869999997</v>
      </c>
      <c r="AD14" s="26">
        <v>25276521.029999997</v>
      </c>
      <c r="AE14" s="26">
        <v>20900443.07</v>
      </c>
      <c r="AF14" s="26">
        <v>22579592.960000001</v>
      </c>
      <c r="AG14" s="26">
        <v>21542924.909999996</v>
      </c>
      <c r="AH14" s="26">
        <v>25319224.710000001</v>
      </c>
      <c r="AI14" s="26">
        <v>29906785.880000003</v>
      </c>
      <c r="AJ14" s="26">
        <v>27612127.229999997</v>
      </c>
      <c r="AK14" s="26">
        <v>21216457.120000001</v>
      </c>
      <c r="AL14" s="26">
        <v>22945767.420000002</v>
      </c>
      <c r="AM14" s="26">
        <v>29829914.02</v>
      </c>
      <c r="AN14" s="26">
        <v>33361838.740000002</v>
      </c>
      <c r="AP14" s="26">
        <v>33718001.009999998</v>
      </c>
      <c r="AQ14" s="26">
        <v>22022907.870000001</v>
      </c>
      <c r="AR14" s="26">
        <v>17113102.079999998</v>
      </c>
      <c r="AS14" s="26">
        <v>19410206.390000001</v>
      </c>
      <c r="AT14" s="26">
        <v>-8030285.2499999991</v>
      </c>
      <c r="AU14" s="26">
        <v>0</v>
      </c>
      <c r="AV14" s="26">
        <v>0</v>
      </c>
      <c r="AW14" s="26">
        <v>0</v>
      </c>
      <c r="AX14" s="26">
        <v>0</v>
      </c>
      <c r="AY14" s="26">
        <v>0</v>
      </c>
      <c r="AZ14" s="26">
        <v>0</v>
      </c>
      <c r="BA14" s="26">
        <v>0</v>
      </c>
    </row>
    <row r="15" spans="1:53" s="22" customFormat="1" ht="0.75" customHeight="1" outlineLevel="2" x14ac:dyDescent="0.2">
      <c r="B15" s="54"/>
      <c r="C15" s="51"/>
      <c r="D15" s="205"/>
      <c r="E15" s="205"/>
      <c r="F15" s="26"/>
      <c r="G15" s="26"/>
      <c r="H15" s="26"/>
      <c r="I15" s="276"/>
      <c r="J15" s="263"/>
      <c r="K15" s="26"/>
      <c r="L15" s="26"/>
      <c r="M15" s="26"/>
      <c r="N15" s="91"/>
      <c r="O15" s="226"/>
      <c r="P15" s="226"/>
      <c r="Q15" s="26"/>
      <c r="R15" s="26"/>
      <c r="S15" s="26"/>
      <c r="T15" s="276"/>
      <c r="U15" s="226"/>
      <c r="V15" s="26"/>
      <c r="W15" s="26"/>
      <c r="X15" s="26"/>
      <c r="Y15" s="208"/>
      <c r="AA15" s="339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</row>
    <row r="16" spans="1:53" s="69" customFormat="1" outlineLevel="2" x14ac:dyDescent="0.2">
      <c r="A16" s="64" t="s">
        <v>966</v>
      </c>
      <c r="B16" s="65" t="s">
        <v>1416</v>
      </c>
      <c r="C16" s="66" t="s">
        <v>866</v>
      </c>
      <c r="D16" s="67"/>
      <c r="E16" s="68"/>
      <c r="F16" s="328">
        <v>7338653.5300000003</v>
      </c>
      <c r="G16" s="328">
        <v>7716571.0099999998</v>
      </c>
      <c r="H16" s="151">
        <f t="shared" ref="H16:H23" si="0">+F16-G16</f>
        <v>-377917.47999999952</v>
      </c>
      <c r="I16" s="97">
        <f t="shared" ref="I16:I23" si="1">IF(G16&lt;0,IF(H16=0,0,IF(OR(G16=0,F16=0),"N.M.",IF(ABS(H16/G16)&gt;=10,"N.M.",H16/(-G16)))),IF(H16=0,0,IF(OR(G16=0,F16=0),"N.M.",IF(ABS(H16/G16)&gt;=10,"N.M.",H16/G16))))</f>
        <v>-4.8974794570055998E-2</v>
      </c>
      <c r="J16" s="166"/>
      <c r="K16" s="328">
        <v>20912403.91</v>
      </c>
      <c r="L16" s="328">
        <v>24102891.379999999</v>
      </c>
      <c r="M16" s="151"/>
      <c r="N16" s="97"/>
      <c r="O16" s="273"/>
      <c r="P16" s="166"/>
      <c r="Q16" s="328">
        <v>20912403.91</v>
      </c>
      <c r="R16" s="328">
        <v>24102891.379999999</v>
      </c>
      <c r="S16" s="151"/>
      <c r="T16" s="97"/>
      <c r="U16" s="166"/>
      <c r="V16" s="328">
        <v>89295889.530000001</v>
      </c>
      <c r="W16" s="328">
        <v>90933943.179999992</v>
      </c>
      <c r="X16" s="151">
        <f t="shared" ref="X16:X23" si="2">+V16-W16</f>
        <v>-1638053.6499999911</v>
      </c>
      <c r="Y16" s="97">
        <f t="shared" ref="Y16:Y23" si="3">IF(W16&lt;0,IF(X16=0,0,IF(OR(W16=0,V16=0),"N.M.",IF(ABS(X16/W16)&gt;=10,"N.M.",X16/(-W16)))),IF(X16=0,0,IF(OR(W16=0,V16=0),"N.M.",IF(ABS(X16/W16)&gt;=10,"N.M.",X16/W16))))</f>
        <v>-1.801366566450914E-2</v>
      </c>
      <c r="Z16" s="140"/>
      <c r="AA16" s="347">
        <v>5961974.3200000003</v>
      </c>
      <c r="AB16" s="301"/>
      <c r="AC16" s="301">
        <v>9599648.0600000005</v>
      </c>
      <c r="AD16" s="301">
        <v>6786672.3100000005</v>
      </c>
      <c r="AE16" s="301">
        <v>7716571.0099999998</v>
      </c>
      <c r="AF16" s="301">
        <v>6192554.2800000003</v>
      </c>
      <c r="AG16" s="301">
        <v>7565950.3899999997</v>
      </c>
      <c r="AH16" s="301">
        <v>7433929.7699999996</v>
      </c>
      <c r="AI16" s="301">
        <v>7649376.71</v>
      </c>
      <c r="AJ16" s="301">
        <v>7886865.5899999999</v>
      </c>
      <c r="AK16" s="301">
        <v>7287715.8200000003</v>
      </c>
      <c r="AL16" s="301">
        <v>7804095.1900000004</v>
      </c>
      <c r="AM16" s="301">
        <v>8237159.7999999998</v>
      </c>
      <c r="AN16" s="301">
        <v>8325838.0700000003</v>
      </c>
      <c r="AO16" s="301"/>
      <c r="AP16" s="301">
        <v>7021514.0700000003</v>
      </c>
      <c r="AQ16" s="301">
        <v>6552236.3100000005</v>
      </c>
      <c r="AR16" s="301">
        <v>7338653.5300000003</v>
      </c>
      <c r="AS16" s="301">
        <v>5781649.75</v>
      </c>
      <c r="AT16" s="301">
        <v>-2570303.7400000002</v>
      </c>
      <c r="AU16" s="301">
        <v>0</v>
      </c>
      <c r="AV16" s="301">
        <v>0</v>
      </c>
      <c r="AW16" s="301">
        <v>0</v>
      </c>
      <c r="AX16" s="301">
        <v>0</v>
      </c>
      <c r="AY16" s="301">
        <v>0</v>
      </c>
      <c r="AZ16" s="301">
        <v>0</v>
      </c>
      <c r="BA16" s="301">
        <v>0</v>
      </c>
    </row>
    <row r="17" spans="1:53" s="69" customFormat="1" outlineLevel="2" x14ac:dyDescent="0.2">
      <c r="A17" s="64" t="s">
        <v>967</v>
      </c>
      <c r="B17" s="65" t="s">
        <v>1417</v>
      </c>
      <c r="C17" s="66" t="s">
        <v>1866</v>
      </c>
      <c r="D17" s="67"/>
      <c r="E17" s="68"/>
      <c r="F17" s="328">
        <v>5768182.2699999996</v>
      </c>
      <c r="G17" s="328">
        <v>5059952.09</v>
      </c>
      <c r="H17" s="151">
        <f t="shared" si="0"/>
        <v>708230.1799999997</v>
      </c>
      <c r="I17" s="97">
        <f t="shared" si="1"/>
        <v>0.1399677640030777</v>
      </c>
      <c r="J17" s="166"/>
      <c r="K17" s="328">
        <v>14229817.380000001</v>
      </c>
      <c r="L17" s="328">
        <v>15205014.779999999</v>
      </c>
      <c r="M17" s="151"/>
      <c r="N17" s="97"/>
      <c r="O17" s="273"/>
      <c r="P17" s="166"/>
      <c r="Q17" s="328">
        <v>14229817.380000001</v>
      </c>
      <c r="R17" s="328">
        <v>15205014.779999999</v>
      </c>
      <c r="S17" s="151"/>
      <c r="T17" s="97"/>
      <c r="U17" s="166"/>
      <c r="V17" s="328">
        <v>60375593.770000003</v>
      </c>
      <c r="W17" s="328">
        <v>61478819.07</v>
      </c>
      <c r="X17" s="151">
        <f t="shared" si="2"/>
        <v>-1103225.299999997</v>
      </c>
      <c r="Y17" s="97">
        <f t="shared" si="3"/>
        <v>-1.7944803050687439E-2</v>
      </c>
      <c r="Z17" s="140"/>
      <c r="AA17" s="347">
        <v>4574453.51</v>
      </c>
      <c r="AB17" s="301"/>
      <c r="AC17" s="301">
        <v>5390506.6200000001</v>
      </c>
      <c r="AD17" s="301">
        <v>4754556.07</v>
      </c>
      <c r="AE17" s="301">
        <v>5059952.09</v>
      </c>
      <c r="AF17" s="301">
        <v>4634784.45</v>
      </c>
      <c r="AG17" s="301">
        <v>3794482.17</v>
      </c>
      <c r="AH17" s="301">
        <v>5832019.6699999999</v>
      </c>
      <c r="AI17" s="301">
        <v>4826858.7699999996</v>
      </c>
      <c r="AJ17" s="301">
        <v>4148231.64</v>
      </c>
      <c r="AK17" s="301">
        <v>5454347.3300000001</v>
      </c>
      <c r="AL17" s="301">
        <v>5873660.04</v>
      </c>
      <c r="AM17" s="301">
        <v>6227283.1500000004</v>
      </c>
      <c r="AN17" s="301">
        <v>5354109.17</v>
      </c>
      <c r="AO17" s="301"/>
      <c r="AP17" s="301">
        <v>4238972.83</v>
      </c>
      <c r="AQ17" s="301">
        <v>4222662.28</v>
      </c>
      <c r="AR17" s="301">
        <v>5768182.2699999996</v>
      </c>
      <c r="AS17" s="301">
        <v>4360050.9800000004</v>
      </c>
      <c r="AT17" s="301">
        <v>-1320002.96</v>
      </c>
      <c r="AU17" s="301">
        <v>0</v>
      </c>
      <c r="AV17" s="301">
        <v>0</v>
      </c>
      <c r="AW17" s="301">
        <v>0</v>
      </c>
      <c r="AX17" s="301">
        <v>0</v>
      </c>
      <c r="AY17" s="301">
        <v>0</v>
      </c>
      <c r="AZ17" s="301">
        <v>0</v>
      </c>
      <c r="BA17" s="301">
        <v>0</v>
      </c>
    </row>
    <row r="18" spans="1:53" s="69" customFormat="1" outlineLevel="2" x14ac:dyDescent="0.2">
      <c r="A18" s="64" t="s">
        <v>968</v>
      </c>
      <c r="B18" s="65" t="s">
        <v>1418</v>
      </c>
      <c r="C18" s="66" t="s">
        <v>1867</v>
      </c>
      <c r="D18" s="67"/>
      <c r="E18" s="68"/>
      <c r="F18" s="328">
        <v>1501355.6400000001</v>
      </c>
      <c r="G18" s="328">
        <v>1541795.63</v>
      </c>
      <c r="H18" s="151">
        <f t="shared" si="0"/>
        <v>-40439.989999999758</v>
      </c>
      <c r="I18" s="97">
        <f t="shared" si="1"/>
        <v>-2.6229150746782025E-2</v>
      </c>
      <c r="J18" s="166"/>
      <c r="K18" s="328">
        <v>4538742.57</v>
      </c>
      <c r="L18" s="328">
        <v>5176697.95</v>
      </c>
      <c r="M18" s="151"/>
      <c r="N18" s="97"/>
      <c r="O18" s="273"/>
      <c r="P18" s="166"/>
      <c r="Q18" s="328">
        <v>4538742.57</v>
      </c>
      <c r="R18" s="328">
        <v>5176697.95</v>
      </c>
      <c r="S18" s="151"/>
      <c r="T18" s="97"/>
      <c r="U18" s="166"/>
      <c r="V18" s="328">
        <v>19299900.34</v>
      </c>
      <c r="W18" s="328">
        <v>19606749.280000001</v>
      </c>
      <c r="X18" s="151">
        <f t="shared" si="2"/>
        <v>-306848.94000000134</v>
      </c>
      <c r="Y18" s="97">
        <f t="shared" si="3"/>
        <v>-1.565016901159667E-2</v>
      </c>
      <c r="Z18" s="140"/>
      <c r="AA18" s="347">
        <v>1433508.09</v>
      </c>
      <c r="AB18" s="301"/>
      <c r="AC18" s="301">
        <v>1945473.73</v>
      </c>
      <c r="AD18" s="301">
        <v>1689428.5899999999</v>
      </c>
      <c r="AE18" s="301">
        <v>1541795.63</v>
      </c>
      <c r="AF18" s="301">
        <v>1500733.47</v>
      </c>
      <c r="AG18" s="301">
        <v>1857188</v>
      </c>
      <c r="AH18" s="301">
        <v>1441993.56</v>
      </c>
      <c r="AI18" s="301">
        <v>1595903.99</v>
      </c>
      <c r="AJ18" s="301">
        <v>1763483.75</v>
      </c>
      <c r="AK18" s="301">
        <v>1515749.79</v>
      </c>
      <c r="AL18" s="301">
        <v>1778738.3599999999</v>
      </c>
      <c r="AM18" s="301">
        <v>1735180.23</v>
      </c>
      <c r="AN18" s="301">
        <v>1572186.62</v>
      </c>
      <c r="AO18" s="301"/>
      <c r="AP18" s="301">
        <v>1471592.4100000001</v>
      </c>
      <c r="AQ18" s="301">
        <v>1565794.52</v>
      </c>
      <c r="AR18" s="301">
        <v>1501355.6400000001</v>
      </c>
      <c r="AS18" s="301">
        <v>1320214.67</v>
      </c>
      <c r="AT18" s="301">
        <v>-404478.89</v>
      </c>
      <c r="AU18" s="301">
        <v>0</v>
      </c>
      <c r="AV18" s="301">
        <v>0</v>
      </c>
      <c r="AW18" s="301">
        <v>0</v>
      </c>
      <c r="AX18" s="301">
        <v>0</v>
      </c>
      <c r="AY18" s="301">
        <v>0</v>
      </c>
      <c r="AZ18" s="301">
        <v>0</v>
      </c>
      <c r="BA18" s="301">
        <v>0</v>
      </c>
    </row>
    <row r="19" spans="1:53" s="69" customFormat="1" outlineLevel="2" x14ac:dyDescent="0.2">
      <c r="A19" s="64" t="s">
        <v>969</v>
      </c>
      <c r="B19" s="65" t="s">
        <v>1419</v>
      </c>
      <c r="C19" s="66" t="s">
        <v>1868</v>
      </c>
      <c r="D19" s="67"/>
      <c r="E19" s="68"/>
      <c r="F19" s="328">
        <v>1214539.96</v>
      </c>
      <c r="G19" s="328">
        <v>1326002.93</v>
      </c>
      <c r="H19" s="151">
        <f t="shared" si="0"/>
        <v>-111462.96999999997</v>
      </c>
      <c r="I19" s="97">
        <f t="shared" si="1"/>
        <v>-8.4059369310745022E-2</v>
      </c>
      <c r="J19" s="166"/>
      <c r="K19" s="328">
        <v>3437867.61</v>
      </c>
      <c r="L19" s="328">
        <v>4221389.9000000004</v>
      </c>
      <c r="M19" s="151"/>
      <c r="N19" s="97"/>
      <c r="O19" s="273"/>
      <c r="P19" s="166"/>
      <c r="Q19" s="328">
        <v>3437867.61</v>
      </c>
      <c r="R19" s="328">
        <v>4221389.9000000004</v>
      </c>
      <c r="S19" s="151"/>
      <c r="T19" s="97"/>
      <c r="U19" s="166"/>
      <c r="V19" s="328">
        <v>14608851.609999999</v>
      </c>
      <c r="W19" s="328">
        <v>15440664.76</v>
      </c>
      <c r="X19" s="151">
        <f t="shared" si="2"/>
        <v>-831813.15000000037</v>
      </c>
      <c r="Y19" s="97">
        <f t="shared" si="3"/>
        <v>-5.3871589269580154E-2</v>
      </c>
      <c r="Z19" s="140"/>
      <c r="AA19" s="347">
        <v>1057710.44</v>
      </c>
      <c r="AB19" s="301"/>
      <c r="AC19" s="301">
        <v>1591510.75</v>
      </c>
      <c r="AD19" s="301">
        <v>1303876.22</v>
      </c>
      <c r="AE19" s="301">
        <v>1326002.93</v>
      </c>
      <c r="AF19" s="301">
        <v>1127822.6000000001</v>
      </c>
      <c r="AG19" s="301">
        <v>1303329.3799999999</v>
      </c>
      <c r="AH19" s="301">
        <v>1235036.96</v>
      </c>
      <c r="AI19" s="301">
        <v>1054789</v>
      </c>
      <c r="AJ19" s="301">
        <v>1254097.24</v>
      </c>
      <c r="AK19" s="301">
        <v>1252388.77</v>
      </c>
      <c r="AL19" s="301">
        <v>1319284.83</v>
      </c>
      <c r="AM19" s="301">
        <v>1311010.02</v>
      </c>
      <c r="AN19" s="301">
        <v>1313225.2</v>
      </c>
      <c r="AO19" s="301"/>
      <c r="AP19" s="301">
        <v>1096372.28</v>
      </c>
      <c r="AQ19" s="301">
        <v>1126955.3700000001</v>
      </c>
      <c r="AR19" s="301">
        <v>1214539.96</v>
      </c>
      <c r="AS19" s="301">
        <v>955300.99</v>
      </c>
      <c r="AT19" s="301">
        <v>-428636.85000000003</v>
      </c>
      <c r="AU19" s="301">
        <v>0</v>
      </c>
      <c r="AV19" s="301">
        <v>0</v>
      </c>
      <c r="AW19" s="301">
        <v>0</v>
      </c>
      <c r="AX19" s="301">
        <v>0</v>
      </c>
      <c r="AY19" s="301">
        <v>0</v>
      </c>
      <c r="AZ19" s="301">
        <v>0</v>
      </c>
      <c r="BA19" s="301">
        <v>0</v>
      </c>
    </row>
    <row r="20" spans="1:53" s="69" customFormat="1" outlineLevel="2" x14ac:dyDescent="0.2">
      <c r="A20" s="64" t="s">
        <v>970</v>
      </c>
      <c r="B20" s="65" t="s">
        <v>1420</v>
      </c>
      <c r="C20" s="66" t="s">
        <v>1869</v>
      </c>
      <c r="D20" s="67"/>
      <c r="E20" s="68"/>
      <c r="F20" s="328">
        <v>1442127.55</v>
      </c>
      <c r="G20" s="328">
        <v>1532251.02</v>
      </c>
      <c r="H20" s="151">
        <f t="shared" si="0"/>
        <v>-90123.469999999972</v>
      </c>
      <c r="I20" s="97">
        <f t="shared" si="1"/>
        <v>-5.8817692939111224E-2</v>
      </c>
      <c r="J20" s="166"/>
      <c r="K20" s="328">
        <v>4190547.45</v>
      </c>
      <c r="L20" s="328">
        <v>4822733.79</v>
      </c>
      <c r="M20" s="151"/>
      <c r="N20" s="97"/>
      <c r="O20" s="273"/>
      <c r="P20" s="166"/>
      <c r="Q20" s="328">
        <v>4190547.45</v>
      </c>
      <c r="R20" s="328">
        <v>4822733.79</v>
      </c>
      <c r="S20" s="151"/>
      <c r="T20" s="97"/>
      <c r="U20" s="166"/>
      <c r="V20" s="328">
        <v>17947748.809999999</v>
      </c>
      <c r="W20" s="328">
        <v>18540149.370000001</v>
      </c>
      <c r="X20" s="151">
        <f t="shared" si="2"/>
        <v>-592400.56000000238</v>
      </c>
      <c r="Y20" s="97">
        <f t="shared" si="3"/>
        <v>-3.1952307836234137E-2</v>
      </c>
      <c r="Z20" s="140"/>
      <c r="AA20" s="347">
        <v>1238575.1100000001</v>
      </c>
      <c r="AB20" s="301"/>
      <c r="AC20" s="301">
        <v>1994526.96</v>
      </c>
      <c r="AD20" s="301">
        <v>1295955.81</v>
      </c>
      <c r="AE20" s="301">
        <v>1532251.02</v>
      </c>
      <c r="AF20" s="301">
        <v>1346279.24</v>
      </c>
      <c r="AG20" s="301">
        <v>1585039.48</v>
      </c>
      <c r="AH20" s="301">
        <v>1577285.8</v>
      </c>
      <c r="AI20" s="301">
        <v>1533750.23</v>
      </c>
      <c r="AJ20" s="301">
        <v>1590512.87</v>
      </c>
      <c r="AK20" s="301">
        <v>1396466.2</v>
      </c>
      <c r="AL20" s="301">
        <v>1519266.45</v>
      </c>
      <c r="AM20" s="301">
        <v>1635411.87</v>
      </c>
      <c r="AN20" s="301">
        <v>1573189.22</v>
      </c>
      <c r="AO20" s="301"/>
      <c r="AP20" s="301">
        <v>1423511.97</v>
      </c>
      <c r="AQ20" s="301">
        <v>1324907.93</v>
      </c>
      <c r="AR20" s="301">
        <v>1442127.55</v>
      </c>
      <c r="AS20" s="301">
        <v>1155099.03</v>
      </c>
      <c r="AT20" s="301">
        <v>-525110.94000000006</v>
      </c>
      <c r="AU20" s="301">
        <v>0</v>
      </c>
      <c r="AV20" s="301">
        <v>0</v>
      </c>
      <c r="AW20" s="301">
        <v>0</v>
      </c>
      <c r="AX20" s="301">
        <v>0</v>
      </c>
      <c r="AY20" s="301">
        <v>0</v>
      </c>
      <c r="AZ20" s="301">
        <v>0</v>
      </c>
      <c r="BA20" s="301">
        <v>0</v>
      </c>
    </row>
    <row r="21" spans="1:53" s="69" customFormat="1" outlineLevel="2" x14ac:dyDescent="0.2">
      <c r="A21" s="64" t="s">
        <v>971</v>
      </c>
      <c r="B21" s="65" t="s">
        <v>1421</v>
      </c>
      <c r="C21" s="66" t="s">
        <v>1870</v>
      </c>
      <c r="D21" s="67"/>
      <c r="E21" s="68"/>
      <c r="F21" s="328">
        <v>2581885.44</v>
      </c>
      <c r="G21" s="328">
        <v>3211318.85</v>
      </c>
      <c r="H21" s="151">
        <f t="shared" si="0"/>
        <v>-629433.41000000015</v>
      </c>
      <c r="I21" s="97">
        <f t="shared" si="1"/>
        <v>-0.19600464463377723</v>
      </c>
      <c r="J21" s="166"/>
      <c r="K21" s="328">
        <v>15320639.68</v>
      </c>
      <c r="L21" s="328">
        <v>11007757.029999999</v>
      </c>
      <c r="M21" s="151"/>
      <c r="N21" s="97"/>
      <c r="O21" s="273"/>
      <c r="P21" s="166"/>
      <c r="Q21" s="328">
        <v>15320639.68</v>
      </c>
      <c r="R21" s="328">
        <v>11007757.029999999</v>
      </c>
      <c r="S21" s="151"/>
      <c r="T21" s="97"/>
      <c r="U21" s="166"/>
      <c r="V21" s="328">
        <v>73879583.810000002</v>
      </c>
      <c r="W21" s="328">
        <v>41231616.359999999</v>
      </c>
      <c r="X21" s="151">
        <f t="shared" si="2"/>
        <v>32647967.450000003</v>
      </c>
      <c r="Y21" s="97">
        <f t="shared" si="3"/>
        <v>0.79181876269281437</v>
      </c>
      <c r="Z21" s="140"/>
      <c r="AA21" s="347">
        <v>4756053.51</v>
      </c>
      <c r="AB21" s="301"/>
      <c r="AC21" s="301">
        <v>5292447.3600000003</v>
      </c>
      <c r="AD21" s="301">
        <v>2503990.8199999998</v>
      </c>
      <c r="AE21" s="301">
        <v>3211318.85</v>
      </c>
      <c r="AF21" s="301">
        <v>3406429.67</v>
      </c>
      <c r="AG21" s="301">
        <v>5162237.4400000004</v>
      </c>
      <c r="AH21" s="301">
        <v>7284135.8700000001</v>
      </c>
      <c r="AI21" s="301">
        <v>7544078.0199999996</v>
      </c>
      <c r="AJ21" s="301">
        <v>6785165.2999999998</v>
      </c>
      <c r="AK21" s="301">
        <v>5305157.24</v>
      </c>
      <c r="AL21" s="301">
        <v>7251965.8700000001</v>
      </c>
      <c r="AM21" s="301">
        <v>8093184.5599999996</v>
      </c>
      <c r="AN21" s="301">
        <v>7726590.1600000001</v>
      </c>
      <c r="AO21" s="301"/>
      <c r="AP21" s="301">
        <v>8073710.1299999999</v>
      </c>
      <c r="AQ21" s="301">
        <v>4665044.1100000003</v>
      </c>
      <c r="AR21" s="301">
        <v>2581885.44</v>
      </c>
      <c r="AS21" s="301">
        <v>3571821.38</v>
      </c>
      <c r="AT21" s="301">
        <v>-1054378.06</v>
      </c>
      <c r="AU21" s="301">
        <v>0</v>
      </c>
      <c r="AV21" s="301">
        <v>0</v>
      </c>
      <c r="AW21" s="301">
        <v>0</v>
      </c>
      <c r="AX21" s="301">
        <v>0</v>
      </c>
      <c r="AY21" s="301">
        <v>0</v>
      </c>
      <c r="AZ21" s="301">
        <v>0</v>
      </c>
      <c r="BA21" s="301">
        <v>0</v>
      </c>
    </row>
    <row r="22" spans="1:53" s="69" customFormat="1" outlineLevel="2" x14ac:dyDescent="0.2">
      <c r="A22" s="64" t="s">
        <v>972</v>
      </c>
      <c r="B22" s="65" t="s">
        <v>1422</v>
      </c>
      <c r="C22" s="66" t="s">
        <v>1871</v>
      </c>
      <c r="D22" s="67"/>
      <c r="E22" s="68"/>
      <c r="F22" s="328">
        <v>1994288.06</v>
      </c>
      <c r="G22" s="328">
        <v>5364429.05</v>
      </c>
      <c r="H22" s="151">
        <f t="shared" si="0"/>
        <v>-3370140.9899999998</v>
      </c>
      <c r="I22" s="97">
        <f t="shared" si="1"/>
        <v>-0.6282385242843318</v>
      </c>
      <c r="J22" s="166"/>
      <c r="K22" s="328">
        <v>23659831.850000001</v>
      </c>
      <c r="L22" s="328">
        <v>19505953.84</v>
      </c>
      <c r="M22" s="151"/>
      <c r="N22" s="97"/>
      <c r="O22" s="273"/>
      <c r="P22" s="166"/>
      <c r="Q22" s="328">
        <v>23659831.850000001</v>
      </c>
      <c r="R22" s="328">
        <v>19505953.84</v>
      </c>
      <c r="S22" s="151"/>
      <c r="T22" s="97"/>
      <c r="U22" s="166"/>
      <c r="V22" s="328">
        <v>106771129.06999999</v>
      </c>
      <c r="W22" s="328">
        <v>69187300.890000001</v>
      </c>
      <c r="X22" s="151">
        <f t="shared" si="2"/>
        <v>37583828.179999992</v>
      </c>
      <c r="Y22" s="97">
        <f t="shared" si="3"/>
        <v>0.54321859209039003</v>
      </c>
      <c r="Z22" s="140"/>
      <c r="AA22" s="347">
        <v>8296591.6200000001</v>
      </c>
      <c r="AB22" s="301"/>
      <c r="AC22" s="301">
        <v>9954435.8399999999</v>
      </c>
      <c r="AD22" s="301">
        <v>4187088.95</v>
      </c>
      <c r="AE22" s="301">
        <v>5364429.05</v>
      </c>
      <c r="AF22" s="301">
        <v>6426511.0700000003</v>
      </c>
      <c r="AG22" s="301">
        <v>10419896.890000001</v>
      </c>
      <c r="AH22" s="301">
        <v>7502648.8499999996</v>
      </c>
      <c r="AI22" s="301">
        <v>10000458.060000001</v>
      </c>
      <c r="AJ22" s="301">
        <v>9833903.9800000004</v>
      </c>
      <c r="AK22" s="301">
        <v>6646582.9500000002</v>
      </c>
      <c r="AL22" s="301">
        <v>9862707.9399999995</v>
      </c>
      <c r="AM22" s="301">
        <v>10722387.25</v>
      </c>
      <c r="AN22" s="301">
        <v>11696200.23</v>
      </c>
      <c r="AO22" s="301"/>
      <c r="AP22" s="301">
        <v>10593952.199999999</v>
      </c>
      <c r="AQ22" s="301">
        <v>11071591.59</v>
      </c>
      <c r="AR22" s="301">
        <v>1994288.06</v>
      </c>
      <c r="AS22" s="301">
        <v>6843995.8600000003</v>
      </c>
      <c r="AT22" s="301">
        <v>-1333158.42</v>
      </c>
      <c r="AU22" s="301">
        <v>0</v>
      </c>
      <c r="AV22" s="301">
        <v>0</v>
      </c>
      <c r="AW22" s="301">
        <v>0</v>
      </c>
      <c r="AX22" s="301">
        <v>0</v>
      </c>
      <c r="AY22" s="301">
        <v>0</v>
      </c>
      <c r="AZ22" s="301">
        <v>0</v>
      </c>
      <c r="BA22" s="301">
        <v>0</v>
      </c>
    </row>
    <row r="23" spans="1:53" s="22" customFormat="1" outlineLevel="1" x14ac:dyDescent="0.2">
      <c r="A23" s="22" t="s">
        <v>261</v>
      </c>
      <c r="B23" s="54"/>
      <c r="C23" s="51" t="s">
        <v>866</v>
      </c>
      <c r="D23" s="205"/>
      <c r="E23" s="205"/>
      <c r="F23" s="26">
        <v>21841032.450000003</v>
      </c>
      <c r="G23" s="26">
        <v>25752320.580000002</v>
      </c>
      <c r="H23" s="42">
        <f t="shared" si="0"/>
        <v>-3911288.129999999</v>
      </c>
      <c r="I23" s="124">
        <f t="shared" si="1"/>
        <v>-0.15188099720370904</v>
      </c>
      <c r="J23" s="263"/>
      <c r="K23" s="26">
        <v>86289850.450000003</v>
      </c>
      <c r="L23" s="26">
        <v>84042438.670000002</v>
      </c>
      <c r="M23" s="26"/>
      <c r="N23" s="91"/>
      <c r="O23" s="226"/>
      <c r="P23" s="226"/>
      <c r="Q23" s="26">
        <v>86289850.450000003</v>
      </c>
      <c r="R23" s="26">
        <v>84042438.670000002</v>
      </c>
      <c r="S23" s="26"/>
      <c r="T23" s="276"/>
      <c r="U23" s="226"/>
      <c r="V23" s="26">
        <v>382178696.94000006</v>
      </c>
      <c r="W23" s="26">
        <v>316419242.90999991</v>
      </c>
      <c r="X23" s="42">
        <f t="shared" si="2"/>
        <v>65759454.03000015</v>
      </c>
      <c r="Y23" s="91">
        <f t="shared" si="3"/>
        <v>0.20782381445967973</v>
      </c>
      <c r="AA23" s="339">
        <v>27318866.599999998</v>
      </c>
      <c r="AC23" s="26">
        <v>35768549.32</v>
      </c>
      <c r="AD23" s="26">
        <v>22521568.77</v>
      </c>
      <c r="AE23" s="26">
        <v>25752320.580000002</v>
      </c>
      <c r="AF23" s="26">
        <v>24635114.780000001</v>
      </c>
      <c r="AG23" s="26">
        <v>31688123.75</v>
      </c>
      <c r="AH23" s="26">
        <v>32307050.480000004</v>
      </c>
      <c r="AI23" s="26">
        <v>34205214.780000001</v>
      </c>
      <c r="AJ23" s="26">
        <v>33262260.370000001</v>
      </c>
      <c r="AK23" s="26">
        <v>28858408.099999998</v>
      </c>
      <c r="AL23" s="26">
        <v>35409718.68</v>
      </c>
      <c r="AM23" s="26">
        <v>37961616.879999995</v>
      </c>
      <c r="AN23" s="26">
        <v>37561338.670000002</v>
      </c>
      <c r="AP23" s="26">
        <v>33919625.890000001</v>
      </c>
      <c r="AQ23" s="26">
        <v>30529192.109999999</v>
      </c>
      <c r="AR23" s="26">
        <v>21841032.450000003</v>
      </c>
      <c r="AS23" s="26">
        <v>23988132.66</v>
      </c>
      <c r="AT23" s="26">
        <v>-7636069.8599999994</v>
      </c>
      <c r="AU23" s="26">
        <v>0</v>
      </c>
      <c r="AV23" s="26">
        <v>0</v>
      </c>
      <c r="AW23" s="26">
        <v>0</v>
      </c>
      <c r="AX23" s="26">
        <v>0</v>
      </c>
      <c r="AY23" s="26">
        <v>0</v>
      </c>
      <c r="AZ23" s="26">
        <v>0</v>
      </c>
      <c r="BA23" s="26">
        <v>0</v>
      </c>
    </row>
    <row r="24" spans="1:53" s="22" customFormat="1" ht="0.75" customHeight="1" outlineLevel="2" x14ac:dyDescent="0.2">
      <c r="B24" s="54"/>
      <c r="C24" s="51"/>
      <c r="D24" s="205"/>
      <c r="E24" s="205"/>
      <c r="F24" s="26"/>
      <c r="G24" s="26"/>
      <c r="H24" s="26"/>
      <c r="I24" s="276"/>
      <c r="J24" s="263"/>
      <c r="K24" s="26"/>
      <c r="L24" s="26"/>
      <c r="M24" s="26"/>
      <c r="N24" s="91"/>
      <c r="O24" s="226"/>
      <c r="P24" s="226"/>
      <c r="Q24" s="26"/>
      <c r="R24" s="26"/>
      <c r="S24" s="26"/>
      <c r="T24" s="276"/>
      <c r="U24" s="226"/>
      <c r="V24" s="26"/>
      <c r="W24" s="26"/>
      <c r="X24" s="26"/>
      <c r="Y24" s="208"/>
      <c r="AA24" s="339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</row>
    <row r="25" spans="1:53" s="69" customFormat="1" outlineLevel="2" x14ac:dyDescent="0.2">
      <c r="A25" s="64" t="s">
        <v>973</v>
      </c>
      <c r="B25" s="65" t="s">
        <v>1423</v>
      </c>
      <c r="C25" s="66" t="s">
        <v>1872</v>
      </c>
      <c r="D25" s="67"/>
      <c r="E25" s="68"/>
      <c r="F25" s="328">
        <v>136759</v>
      </c>
      <c r="G25" s="328">
        <v>143195.41</v>
      </c>
      <c r="H25" s="151">
        <f>+F25-G25</f>
        <v>-6436.4100000000035</v>
      </c>
      <c r="I25" s="97">
        <f>IF(G25&lt;0,IF(H25=0,0,IF(OR(G25=0,F25=0),"N.M.",IF(ABS(H25/G25)&gt;=10,"N.M.",H25/(-G25)))),IF(H25=0,0,IF(OR(G25=0,F25=0),"N.M.",IF(ABS(H25/G25)&gt;=10,"N.M.",H25/G25))))</f>
        <v>-4.494843794224971E-2</v>
      </c>
      <c r="J25" s="166"/>
      <c r="K25" s="328">
        <v>414416.64000000001</v>
      </c>
      <c r="L25" s="328">
        <v>431881.09</v>
      </c>
      <c r="M25" s="151"/>
      <c r="N25" s="97"/>
      <c r="O25" s="273"/>
      <c r="P25" s="166"/>
      <c r="Q25" s="328">
        <v>414416.64000000001</v>
      </c>
      <c r="R25" s="328">
        <v>431881.09</v>
      </c>
      <c r="S25" s="151"/>
      <c r="T25" s="97"/>
      <c r="U25" s="166"/>
      <c r="V25" s="328">
        <v>1692904.1099999999</v>
      </c>
      <c r="W25" s="328">
        <v>1726013.1300000001</v>
      </c>
      <c r="X25" s="151">
        <f>+V25-W25</f>
        <v>-33109.020000000251</v>
      </c>
      <c r="Y25" s="97">
        <f>IF(W25&lt;0,IF(X25=0,0,IF(OR(W25=0,V25=0),"N.M.",IF(ABS(X25/W25)&gt;=10,"N.M.",X25/(-W25)))),IF(X25=0,0,IF(OR(W25=0,V25=0),"N.M.",IF(ABS(X25/W25)&gt;=10,"N.M.",X25/W25))))</f>
        <v>-1.918236856054522E-2</v>
      </c>
      <c r="Z25" s="140"/>
      <c r="AA25" s="347">
        <v>139084.18</v>
      </c>
      <c r="AB25" s="301"/>
      <c r="AC25" s="301">
        <v>147887.36000000002</v>
      </c>
      <c r="AD25" s="301">
        <v>140798.32</v>
      </c>
      <c r="AE25" s="301">
        <v>143195.41</v>
      </c>
      <c r="AF25" s="301">
        <v>136956.63</v>
      </c>
      <c r="AG25" s="301">
        <v>144695.82</v>
      </c>
      <c r="AH25" s="301">
        <v>137289.19</v>
      </c>
      <c r="AI25" s="301">
        <v>142881.19</v>
      </c>
      <c r="AJ25" s="301">
        <v>138900.93</v>
      </c>
      <c r="AK25" s="301">
        <v>139735.34</v>
      </c>
      <c r="AL25" s="301">
        <v>141805.51999999999</v>
      </c>
      <c r="AM25" s="301">
        <v>151969.80000000002</v>
      </c>
      <c r="AN25" s="301">
        <v>144253.05000000002</v>
      </c>
      <c r="AO25" s="301"/>
      <c r="AP25" s="301">
        <v>140102.35</v>
      </c>
      <c r="AQ25" s="301">
        <v>137555.29</v>
      </c>
      <c r="AR25" s="301">
        <v>136759</v>
      </c>
      <c r="AS25" s="301">
        <v>132483.62</v>
      </c>
      <c r="AT25" s="301">
        <v>-7952.1100000000006</v>
      </c>
      <c r="AU25" s="301">
        <v>0</v>
      </c>
      <c r="AV25" s="301">
        <v>0</v>
      </c>
      <c r="AW25" s="301">
        <v>0</v>
      </c>
      <c r="AX25" s="301">
        <v>0</v>
      </c>
      <c r="AY25" s="301">
        <v>0</v>
      </c>
      <c r="AZ25" s="301">
        <v>0</v>
      </c>
      <c r="BA25" s="301">
        <v>0</v>
      </c>
    </row>
    <row r="26" spans="1:53" s="69" customFormat="1" outlineLevel="2" x14ac:dyDescent="0.2">
      <c r="A26" s="64" t="s">
        <v>974</v>
      </c>
      <c r="B26" s="65" t="s">
        <v>1424</v>
      </c>
      <c r="C26" s="66" t="s">
        <v>1873</v>
      </c>
      <c r="D26" s="67"/>
      <c r="E26" s="68"/>
      <c r="F26" s="328">
        <v>8899.8700000000008</v>
      </c>
      <c r="G26" s="328">
        <v>24506.93</v>
      </c>
      <c r="H26" s="151">
        <f>+F26-G26</f>
        <v>-15607.06</v>
      </c>
      <c r="I26" s="97">
        <f>IF(G26&lt;0,IF(H26=0,0,IF(OR(G26=0,F26=0),"N.M.",IF(ABS(H26/G26)&gt;=10,"N.M.",H26/(-G26)))),IF(H26=0,0,IF(OR(G26=0,F26=0),"N.M.",IF(ABS(H26/G26)&gt;=10,"N.M.",H26/G26))))</f>
        <v>-0.63684272163016742</v>
      </c>
      <c r="J26" s="166"/>
      <c r="K26" s="328">
        <v>134687.22</v>
      </c>
      <c r="L26" s="328">
        <v>107638.42</v>
      </c>
      <c r="M26" s="151"/>
      <c r="N26" s="97"/>
      <c r="O26" s="273"/>
      <c r="P26" s="166"/>
      <c r="Q26" s="328">
        <v>134687.22</v>
      </c>
      <c r="R26" s="328">
        <v>107638.42</v>
      </c>
      <c r="S26" s="151"/>
      <c r="T26" s="97"/>
      <c r="U26" s="166"/>
      <c r="V26" s="328">
        <v>509970.72</v>
      </c>
      <c r="W26" s="328">
        <v>340798.55</v>
      </c>
      <c r="X26" s="151">
        <f>+V26-W26</f>
        <v>169172.16999999998</v>
      </c>
      <c r="Y26" s="97">
        <f>IF(W26&lt;0,IF(X26=0,0,IF(OR(W26=0,V26=0),"N.M.",IF(ABS(X26/W26)&gt;=10,"N.M.",X26/(-W26)))),IF(X26=0,0,IF(OR(W26=0,V26=0),"N.M.",IF(ABS(X26/W26)&gt;=10,"N.M.",X26/W26))))</f>
        <v>0.49639932446895679</v>
      </c>
      <c r="Z26" s="140"/>
      <c r="AA26" s="347">
        <v>49486.3</v>
      </c>
      <c r="AB26" s="301"/>
      <c r="AC26" s="301">
        <v>60316.61</v>
      </c>
      <c r="AD26" s="301">
        <v>22814.880000000001</v>
      </c>
      <c r="AE26" s="301">
        <v>24506.93</v>
      </c>
      <c r="AF26" s="301">
        <v>26968.2</v>
      </c>
      <c r="AG26" s="301">
        <v>28663.91</v>
      </c>
      <c r="AH26" s="301">
        <v>32572.32</v>
      </c>
      <c r="AI26" s="301">
        <v>36373.9</v>
      </c>
      <c r="AJ26" s="301">
        <v>39062.53</v>
      </c>
      <c r="AK26" s="301">
        <v>31366.82</v>
      </c>
      <c r="AL26" s="301">
        <v>46265.4</v>
      </c>
      <c r="AM26" s="301">
        <v>64054.26</v>
      </c>
      <c r="AN26" s="301">
        <v>69956.160000000003</v>
      </c>
      <c r="AO26" s="301"/>
      <c r="AP26" s="301">
        <v>63656.93</v>
      </c>
      <c r="AQ26" s="301">
        <v>62130.42</v>
      </c>
      <c r="AR26" s="301">
        <v>8899.8700000000008</v>
      </c>
      <c r="AS26" s="301">
        <v>29931.09</v>
      </c>
      <c r="AT26" s="301">
        <v>-1260.92</v>
      </c>
      <c r="AU26" s="301">
        <v>0</v>
      </c>
      <c r="AV26" s="301">
        <v>0</v>
      </c>
      <c r="AW26" s="301">
        <v>0</v>
      </c>
      <c r="AX26" s="301">
        <v>0</v>
      </c>
      <c r="AY26" s="301">
        <v>0</v>
      </c>
      <c r="AZ26" s="301">
        <v>0</v>
      </c>
      <c r="BA26" s="301">
        <v>0</v>
      </c>
    </row>
    <row r="27" spans="1:53" s="22" customFormat="1" outlineLevel="1" x14ac:dyDescent="0.2">
      <c r="A27" s="22" t="s">
        <v>180</v>
      </c>
      <c r="B27" s="54"/>
      <c r="C27" s="51" t="s">
        <v>867</v>
      </c>
      <c r="D27" s="205"/>
      <c r="E27" s="205"/>
      <c r="F27" s="26">
        <v>145658.87</v>
      </c>
      <c r="G27" s="26">
        <v>167702.34</v>
      </c>
      <c r="H27" s="42">
        <f>+F27-G27</f>
        <v>-22043.47</v>
      </c>
      <c r="I27" s="124">
        <f>IF(G27&lt;0,IF(H27=0,0,IF(OR(G27=0,F27=0),"N.M.",IF(ABS(H27/G27)&gt;=10,"N.M.",H27/(-G27)))),IF(H27=0,0,IF(OR(G27=0,F27=0),"N.M.",IF(ABS(H27/G27)&gt;=10,"N.M.",H27/G27))))</f>
        <v>-0.13144402159206606</v>
      </c>
      <c r="J27" s="263"/>
      <c r="K27" s="26">
        <v>549103.86</v>
      </c>
      <c r="L27" s="26">
        <v>539519.51</v>
      </c>
      <c r="M27" s="26"/>
      <c r="N27" s="91"/>
      <c r="O27" s="226"/>
      <c r="P27" s="226"/>
      <c r="Q27" s="26">
        <v>549103.86</v>
      </c>
      <c r="R27" s="26">
        <v>539519.51</v>
      </c>
      <c r="S27" s="26"/>
      <c r="T27" s="276"/>
      <c r="U27" s="226"/>
      <c r="V27" s="26">
        <v>2202874.83</v>
      </c>
      <c r="W27" s="26">
        <v>2066811.68</v>
      </c>
      <c r="X27" s="42">
        <f>+V27-W27</f>
        <v>136063.15000000014</v>
      </c>
      <c r="Y27" s="91">
        <f>IF(W27&lt;0,IF(X27=0,0,IF(OR(W27=0,V27=0),"N.M.",IF(ABS(X27/W27)&gt;=10,"N.M.",X27/(-W27)))),IF(X27=0,0,IF(OR(W27=0,V27=0),"N.M.",IF(ABS(X27/W27)&gt;=10,"N.M.",X27/W27))))</f>
        <v>6.5832388754451077E-2</v>
      </c>
      <c r="AA27" s="339">
        <v>188570.47999999998</v>
      </c>
      <c r="AC27" s="26">
        <v>208203.97000000003</v>
      </c>
      <c r="AD27" s="26">
        <v>163613.20000000001</v>
      </c>
      <c r="AE27" s="26">
        <v>167702.34</v>
      </c>
      <c r="AF27" s="26">
        <v>163924.83000000002</v>
      </c>
      <c r="AG27" s="26">
        <v>173359.73</v>
      </c>
      <c r="AH27" s="26">
        <v>169861.51</v>
      </c>
      <c r="AI27" s="26">
        <v>179255.09</v>
      </c>
      <c r="AJ27" s="26">
        <v>177963.46</v>
      </c>
      <c r="AK27" s="26">
        <v>171102.16</v>
      </c>
      <c r="AL27" s="26">
        <v>188070.91999999998</v>
      </c>
      <c r="AM27" s="26">
        <v>216024.06000000003</v>
      </c>
      <c r="AN27" s="26">
        <v>214209.21000000002</v>
      </c>
      <c r="AP27" s="26">
        <v>203759.28</v>
      </c>
      <c r="AQ27" s="26">
        <v>199685.71000000002</v>
      </c>
      <c r="AR27" s="26">
        <v>145658.87</v>
      </c>
      <c r="AS27" s="26">
        <v>162414.71</v>
      </c>
      <c r="AT27" s="26">
        <v>-9213.0300000000007</v>
      </c>
      <c r="AU27" s="26">
        <v>0</v>
      </c>
      <c r="AV27" s="26">
        <v>0</v>
      </c>
      <c r="AW27" s="26">
        <v>0</v>
      </c>
      <c r="AX27" s="26">
        <v>0</v>
      </c>
      <c r="AY27" s="26">
        <v>0</v>
      </c>
      <c r="AZ27" s="26">
        <v>0</v>
      </c>
      <c r="BA27" s="26">
        <v>0</v>
      </c>
    </row>
    <row r="28" spans="1:53" s="22" customFormat="1" ht="0.75" customHeight="1" outlineLevel="2" x14ac:dyDescent="0.2">
      <c r="B28" s="54"/>
      <c r="C28" s="51"/>
      <c r="D28" s="205"/>
      <c r="E28" s="205"/>
      <c r="F28" s="26"/>
      <c r="G28" s="26"/>
      <c r="H28" s="26"/>
      <c r="I28" s="276"/>
      <c r="J28" s="263"/>
      <c r="K28" s="26"/>
      <c r="L28" s="26"/>
      <c r="M28" s="26"/>
      <c r="N28" s="91"/>
      <c r="O28" s="226"/>
      <c r="P28" s="226"/>
      <c r="Q28" s="26"/>
      <c r="R28" s="26"/>
      <c r="S28" s="26"/>
      <c r="T28" s="276"/>
      <c r="U28" s="226"/>
      <c r="V28" s="26"/>
      <c r="W28" s="26"/>
      <c r="X28" s="26"/>
      <c r="Y28" s="208"/>
      <c r="AA28" s="339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</row>
    <row r="29" spans="1:53" s="69" customFormat="1" outlineLevel="2" x14ac:dyDescent="0.2">
      <c r="A29" s="64" t="s">
        <v>975</v>
      </c>
      <c r="B29" s="65" t="s">
        <v>1425</v>
      </c>
      <c r="C29" s="66" t="s">
        <v>1874</v>
      </c>
      <c r="D29" s="67"/>
      <c r="E29" s="68"/>
      <c r="F29" s="328">
        <v>0</v>
      </c>
      <c r="G29" s="328">
        <v>26061.48</v>
      </c>
      <c r="H29" s="151">
        <f t="shared" ref="H29:H62" si="4">+F29-G29</f>
        <v>-26061.48</v>
      </c>
      <c r="I29" s="97" t="str">
        <f t="shared" ref="I29:I62" si="5">IF(G29&lt;0,IF(H29=0,0,IF(OR(G29=0,F29=0),"N.M.",IF(ABS(H29/G29)&gt;=10,"N.M.",H29/(-G29)))),IF(H29=0,0,IF(OR(G29=0,F29=0),"N.M.",IF(ABS(H29/G29)&gt;=10,"N.M.",H29/G29))))</f>
        <v>N.M.</v>
      </c>
      <c r="J29" s="166"/>
      <c r="K29" s="328">
        <v>0</v>
      </c>
      <c r="L29" s="328">
        <v>82467.56</v>
      </c>
      <c r="M29" s="151"/>
      <c r="N29" s="97"/>
      <c r="O29" s="273"/>
      <c r="P29" s="166"/>
      <c r="Q29" s="328">
        <v>0</v>
      </c>
      <c r="R29" s="328">
        <v>82467.56</v>
      </c>
      <c r="S29" s="151"/>
      <c r="T29" s="97"/>
      <c r="U29" s="166"/>
      <c r="V29" s="328">
        <v>46799.18</v>
      </c>
      <c r="W29" s="328">
        <v>1167731.02</v>
      </c>
      <c r="X29" s="151">
        <f t="shared" ref="X29:X62" si="6">+V29-W29</f>
        <v>-1120931.8400000001</v>
      </c>
      <c r="Y29" s="97">
        <f t="shared" ref="Y29:Y62" si="7">IF(W29&lt;0,IF(X29=0,0,IF(OR(W29=0,V29=0),"N.M.",IF(ABS(X29/W29)&gt;=10,"N.M.",X29/(-W29)))),IF(X29=0,0,IF(OR(W29=0,V29=0),"N.M.",IF(ABS(X29/W29)&gt;=10,"N.M.",X29/W29))))</f>
        <v>-0.95992297952314398</v>
      </c>
      <c r="Z29" s="140"/>
      <c r="AA29" s="347">
        <v>41815.090000000004</v>
      </c>
      <c r="AB29" s="301"/>
      <c r="AC29" s="301">
        <v>30241.79</v>
      </c>
      <c r="AD29" s="301">
        <v>26164.29</v>
      </c>
      <c r="AE29" s="301">
        <v>26061.48</v>
      </c>
      <c r="AF29" s="301">
        <v>23197.91</v>
      </c>
      <c r="AG29" s="301">
        <v>24011.86</v>
      </c>
      <c r="AH29" s="301">
        <v>-319.3</v>
      </c>
      <c r="AI29" s="301">
        <v>-91.33</v>
      </c>
      <c r="AJ29" s="301">
        <v>0.04</v>
      </c>
      <c r="AK29" s="301">
        <v>0</v>
      </c>
      <c r="AL29" s="301">
        <v>0</v>
      </c>
      <c r="AM29" s="301">
        <v>0</v>
      </c>
      <c r="AN29" s="301">
        <v>0</v>
      </c>
      <c r="AO29" s="301"/>
      <c r="AP29" s="301">
        <v>0</v>
      </c>
      <c r="AQ29" s="301">
        <v>0</v>
      </c>
      <c r="AR29" s="301">
        <v>0</v>
      </c>
      <c r="AS29" s="301">
        <v>-20.900000000000002</v>
      </c>
      <c r="AT29" s="301">
        <v>0</v>
      </c>
      <c r="AU29" s="301">
        <v>0</v>
      </c>
      <c r="AV29" s="301">
        <v>0</v>
      </c>
      <c r="AW29" s="301">
        <v>0</v>
      </c>
      <c r="AX29" s="301">
        <v>0</v>
      </c>
      <c r="AY29" s="301">
        <v>0</v>
      </c>
      <c r="AZ29" s="301">
        <v>0</v>
      </c>
      <c r="BA29" s="301">
        <v>0</v>
      </c>
    </row>
    <row r="30" spans="1:53" s="69" customFormat="1" outlineLevel="2" x14ac:dyDescent="0.2">
      <c r="A30" s="64" t="s">
        <v>976</v>
      </c>
      <c r="B30" s="65" t="s">
        <v>1426</v>
      </c>
      <c r="C30" s="66" t="s">
        <v>1875</v>
      </c>
      <c r="D30" s="67"/>
      <c r="E30" s="68"/>
      <c r="F30" s="328">
        <v>-36.33</v>
      </c>
      <c r="G30" s="328">
        <v>-38978.379999999997</v>
      </c>
      <c r="H30" s="151">
        <f t="shared" si="4"/>
        <v>38942.049999999996</v>
      </c>
      <c r="I30" s="97">
        <f t="shared" si="5"/>
        <v>0.99906794484532191</v>
      </c>
      <c r="J30" s="166"/>
      <c r="K30" s="328">
        <v>-81.260000000000005</v>
      </c>
      <c r="L30" s="328">
        <v>-94525.59</v>
      </c>
      <c r="M30" s="151"/>
      <c r="N30" s="97"/>
      <c r="O30" s="273"/>
      <c r="P30" s="166"/>
      <c r="Q30" s="328">
        <v>-81.260000000000005</v>
      </c>
      <c r="R30" s="328">
        <v>-94525.59</v>
      </c>
      <c r="S30" s="151"/>
      <c r="T30" s="97"/>
      <c r="U30" s="166"/>
      <c r="V30" s="328">
        <v>-86411.739999999991</v>
      </c>
      <c r="W30" s="328">
        <v>-1298704.08</v>
      </c>
      <c r="X30" s="151">
        <f t="shared" si="6"/>
        <v>1212292.3400000001</v>
      </c>
      <c r="Y30" s="97">
        <f t="shared" si="7"/>
        <v>0.93346310269541932</v>
      </c>
      <c r="Z30" s="140"/>
      <c r="AA30" s="347">
        <v>-33110</v>
      </c>
      <c r="AB30" s="301"/>
      <c r="AC30" s="301">
        <v>-22236.12</v>
      </c>
      <c r="AD30" s="301">
        <v>-33311.090000000004</v>
      </c>
      <c r="AE30" s="301">
        <v>-38978.379999999997</v>
      </c>
      <c r="AF30" s="301">
        <v>-47372.4</v>
      </c>
      <c r="AG30" s="301">
        <v>-40867.480000000003</v>
      </c>
      <c r="AH30" s="301">
        <v>864.78</v>
      </c>
      <c r="AI30" s="301">
        <v>594.08000000000004</v>
      </c>
      <c r="AJ30" s="301">
        <v>254.71</v>
      </c>
      <c r="AK30" s="301">
        <v>230.21</v>
      </c>
      <c r="AL30" s="301">
        <v>130.58000000000001</v>
      </c>
      <c r="AM30" s="301">
        <v>-64.63</v>
      </c>
      <c r="AN30" s="301">
        <v>-100.33</v>
      </c>
      <c r="AO30" s="301"/>
      <c r="AP30" s="301">
        <v>-24.900000000000002</v>
      </c>
      <c r="AQ30" s="301">
        <v>-20.03</v>
      </c>
      <c r="AR30" s="301">
        <v>-36.33</v>
      </c>
      <c r="AS30" s="301">
        <v>-39.230000000000004</v>
      </c>
      <c r="AT30" s="301">
        <v>36.15</v>
      </c>
      <c r="AU30" s="301">
        <v>0</v>
      </c>
      <c r="AV30" s="301">
        <v>0</v>
      </c>
      <c r="AW30" s="301">
        <v>0</v>
      </c>
      <c r="AX30" s="301">
        <v>0</v>
      </c>
      <c r="AY30" s="301">
        <v>0</v>
      </c>
      <c r="AZ30" s="301">
        <v>0</v>
      </c>
      <c r="BA30" s="301">
        <v>0</v>
      </c>
    </row>
    <row r="31" spans="1:53" s="69" customFormat="1" outlineLevel="2" x14ac:dyDescent="0.2">
      <c r="A31" s="64" t="s">
        <v>977</v>
      </c>
      <c r="B31" s="65" t="s">
        <v>1427</v>
      </c>
      <c r="C31" s="66" t="s">
        <v>1876</v>
      </c>
      <c r="D31" s="67"/>
      <c r="E31" s="68"/>
      <c r="F31" s="328">
        <v>461073.14</v>
      </c>
      <c r="G31" s="328">
        <v>345313.3</v>
      </c>
      <c r="H31" s="151">
        <f t="shared" si="4"/>
        <v>115759.84000000003</v>
      </c>
      <c r="I31" s="97">
        <f t="shared" si="5"/>
        <v>0.33523133919255366</v>
      </c>
      <c r="J31" s="166"/>
      <c r="K31" s="328">
        <v>1523236.51</v>
      </c>
      <c r="L31" s="328">
        <v>1075194.8700000001</v>
      </c>
      <c r="M31" s="151"/>
      <c r="N31" s="97"/>
      <c r="O31" s="273"/>
      <c r="P31" s="166"/>
      <c r="Q31" s="328">
        <v>1523236.51</v>
      </c>
      <c r="R31" s="328">
        <v>1075194.8700000001</v>
      </c>
      <c r="S31" s="151"/>
      <c r="T31" s="97"/>
      <c r="U31" s="166"/>
      <c r="V31" s="328">
        <v>4487355.6900000004</v>
      </c>
      <c r="W31" s="328">
        <v>2811306.219</v>
      </c>
      <c r="X31" s="151">
        <f t="shared" si="6"/>
        <v>1676049.4710000004</v>
      </c>
      <c r="Y31" s="97">
        <f t="shared" si="7"/>
        <v>0.59618175340435953</v>
      </c>
      <c r="Z31" s="140"/>
      <c r="AA31" s="347">
        <v>287640.67</v>
      </c>
      <c r="AB31" s="301"/>
      <c r="AC31" s="301">
        <v>354180.60000000003</v>
      </c>
      <c r="AD31" s="301">
        <v>375700.97000000003</v>
      </c>
      <c r="AE31" s="301">
        <v>345313.3</v>
      </c>
      <c r="AF31" s="301">
        <v>344187.99</v>
      </c>
      <c r="AG31" s="301">
        <v>181888.15</v>
      </c>
      <c r="AH31" s="301">
        <v>335150.95</v>
      </c>
      <c r="AI31" s="301">
        <v>434054.34</v>
      </c>
      <c r="AJ31" s="301">
        <v>313661.05</v>
      </c>
      <c r="AK31" s="301">
        <v>326232.55</v>
      </c>
      <c r="AL31" s="301">
        <v>304829.58</v>
      </c>
      <c r="AM31" s="301">
        <v>311990.3</v>
      </c>
      <c r="AN31" s="301">
        <v>412124.27</v>
      </c>
      <c r="AO31" s="301"/>
      <c r="AP31" s="301">
        <v>457701.32</v>
      </c>
      <c r="AQ31" s="301">
        <v>604462.05000000005</v>
      </c>
      <c r="AR31" s="301">
        <v>461073.14</v>
      </c>
      <c r="AS31" s="301">
        <v>0</v>
      </c>
      <c r="AT31" s="301">
        <v>0</v>
      </c>
      <c r="AU31" s="301">
        <v>0</v>
      </c>
      <c r="AV31" s="301">
        <v>0</v>
      </c>
      <c r="AW31" s="301">
        <v>0</v>
      </c>
      <c r="AX31" s="301">
        <v>0</v>
      </c>
      <c r="AY31" s="301">
        <v>0</v>
      </c>
      <c r="AZ31" s="301">
        <v>0</v>
      </c>
      <c r="BA31" s="301">
        <v>0</v>
      </c>
    </row>
    <row r="32" spans="1:53" s="69" customFormat="1" outlineLevel="2" x14ac:dyDescent="0.2">
      <c r="A32" s="64" t="s">
        <v>978</v>
      </c>
      <c r="B32" s="65" t="s">
        <v>1428</v>
      </c>
      <c r="C32" s="66" t="s">
        <v>1877</v>
      </c>
      <c r="D32" s="67"/>
      <c r="E32" s="68"/>
      <c r="F32" s="328">
        <v>230321.9</v>
      </c>
      <c r="G32" s="328">
        <v>225911.67999999999</v>
      </c>
      <c r="H32" s="151">
        <f t="shared" si="4"/>
        <v>4410.2200000000012</v>
      </c>
      <c r="I32" s="97">
        <f t="shared" si="5"/>
        <v>1.9521876867986645E-2</v>
      </c>
      <c r="J32" s="166"/>
      <c r="K32" s="328">
        <v>698281.92</v>
      </c>
      <c r="L32" s="328">
        <v>775604.91</v>
      </c>
      <c r="M32" s="151"/>
      <c r="N32" s="97"/>
      <c r="O32" s="273"/>
      <c r="P32" s="166"/>
      <c r="Q32" s="328">
        <v>698281.92</v>
      </c>
      <c r="R32" s="328">
        <v>775604.91</v>
      </c>
      <c r="S32" s="151"/>
      <c r="T32" s="97"/>
      <c r="U32" s="166"/>
      <c r="V32" s="328">
        <v>2826953.46</v>
      </c>
      <c r="W32" s="328">
        <v>2879126.72</v>
      </c>
      <c r="X32" s="151">
        <f t="shared" si="6"/>
        <v>-52173.260000000242</v>
      </c>
      <c r="Y32" s="97">
        <f t="shared" si="7"/>
        <v>-1.8121210031352922E-2</v>
      </c>
      <c r="Z32" s="140"/>
      <c r="AA32" s="347">
        <v>236408.27000000002</v>
      </c>
      <c r="AB32" s="301"/>
      <c r="AC32" s="301">
        <v>291075.37</v>
      </c>
      <c r="AD32" s="301">
        <v>258617.86000000002</v>
      </c>
      <c r="AE32" s="301">
        <v>225911.67999999999</v>
      </c>
      <c r="AF32" s="301">
        <v>194214.23</v>
      </c>
      <c r="AG32" s="301">
        <v>235707.67</v>
      </c>
      <c r="AH32" s="301">
        <v>251797.87</v>
      </c>
      <c r="AI32" s="301">
        <v>244857.83000000002</v>
      </c>
      <c r="AJ32" s="301">
        <v>242459.41</v>
      </c>
      <c r="AK32" s="301">
        <v>212702.76</v>
      </c>
      <c r="AL32" s="301">
        <v>189737.41</v>
      </c>
      <c r="AM32" s="301">
        <v>241260.25</v>
      </c>
      <c r="AN32" s="301">
        <v>315934.11</v>
      </c>
      <c r="AO32" s="301"/>
      <c r="AP32" s="301">
        <v>231883.97</v>
      </c>
      <c r="AQ32" s="301">
        <v>236076.05000000002</v>
      </c>
      <c r="AR32" s="301">
        <v>230321.9</v>
      </c>
      <c r="AS32" s="301">
        <v>0</v>
      </c>
      <c r="AT32" s="301">
        <v>0</v>
      </c>
      <c r="AU32" s="301">
        <v>0</v>
      </c>
      <c r="AV32" s="301">
        <v>0</v>
      </c>
      <c r="AW32" s="301">
        <v>0</v>
      </c>
      <c r="AX32" s="301">
        <v>0</v>
      </c>
      <c r="AY32" s="301">
        <v>0</v>
      </c>
      <c r="AZ32" s="301">
        <v>0</v>
      </c>
      <c r="BA32" s="301">
        <v>0</v>
      </c>
    </row>
    <row r="33" spans="1:53" s="69" customFormat="1" outlineLevel="2" x14ac:dyDescent="0.2">
      <c r="A33" s="64" t="s">
        <v>979</v>
      </c>
      <c r="B33" s="65" t="s">
        <v>1429</v>
      </c>
      <c r="C33" s="66" t="s">
        <v>1878</v>
      </c>
      <c r="D33" s="67"/>
      <c r="E33" s="68"/>
      <c r="F33" s="328">
        <v>0</v>
      </c>
      <c r="G33" s="328">
        <v>0</v>
      </c>
      <c r="H33" s="151">
        <f t="shared" si="4"/>
        <v>0</v>
      </c>
      <c r="I33" s="97">
        <f t="shared" si="5"/>
        <v>0</v>
      </c>
      <c r="J33" s="166"/>
      <c r="K33" s="328">
        <v>0</v>
      </c>
      <c r="L33" s="328">
        <v>0</v>
      </c>
      <c r="M33" s="151"/>
      <c r="N33" s="97"/>
      <c r="O33" s="273"/>
      <c r="P33" s="166"/>
      <c r="Q33" s="328">
        <v>0</v>
      </c>
      <c r="R33" s="328">
        <v>0</v>
      </c>
      <c r="S33" s="151"/>
      <c r="T33" s="97"/>
      <c r="U33" s="166"/>
      <c r="V33" s="328">
        <v>0</v>
      </c>
      <c r="W33" s="328">
        <v>0</v>
      </c>
      <c r="X33" s="151">
        <f t="shared" si="6"/>
        <v>0</v>
      </c>
      <c r="Y33" s="97">
        <f t="shared" si="7"/>
        <v>0</v>
      </c>
      <c r="Z33" s="140"/>
      <c r="AA33" s="347">
        <v>0</v>
      </c>
      <c r="AB33" s="301"/>
      <c r="AC33" s="301">
        <v>0</v>
      </c>
      <c r="AD33" s="301">
        <v>0</v>
      </c>
      <c r="AE33" s="301">
        <v>0</v>
      </c>
      <c r="AF33" s="301">
        <v>0</v>
      </c>
      <c r="AG33" s="301">
        <v>0</v>
      </c>
      <c r="AH33" s="301">
        <v>0</v>
      </c>
      <c r="AI33" s="301">
        <v>0</v>
      </c>
      <c r="AJ33" s="301">
        <v>0</v>
      </c>
      <c r="AK33" s="301">
        <v>0</v>
      </c>
      <c r="AL33" s="301">
        <v>0</v>
      </c>
      <c r="AM33" s="301">
        <v>0</v>
      </c>
      <c r="AN33" s="301">
        <v>0</v>
      </c>
      <c r="AO33" s="301"/>
      <c r="AP33" s="301">
        <v>0</v>
      </c>
      <c r="AQ33" s="301">
        <v>0</v>
      </c>
      <c r="AR33" s="301">
        <v>0</v>
      </c>
      <c r="AS33" s="301">
        <v>0</v>
      </c>
      <c r="AT33" s="301">
        <v>126857859.55</v>
      </c>
      <c r="AU33" s="301">
        <v>0</v>
      </c>
      <c r="AV33" s="301">
        <v>0</v>
      </c>
      <c r="AW33" s="301">
        <v>0</v>
      </c>
      <c r="AX33" s="301">
        <v>0</v>
      </c>
      <c r="AY33" s="301">
        <v>0</v>
      </c>
      <c r="AZ33" s="301">
        <v>0</v>
      </c>
      <c r="BA33" s="301">
        <v>0</v>
      </c>
    </row>
    <row r="34" spans="1:53" s="69" customFormat="1" outlineLevel="2" x14ac:dyDescent="0.2">
      <c r="A34" s="64" t="s">
        <v>980</v>
      </c>
      <c r="B34" s="65" t="s">
        <v>1430</v>
      </c>
      <c r="C34" s="66" t="s">
        <v>1879</v>
      </c>
      <c r="D34" s="67"/>
      <c r="E34" s="68"/>
      <c r="F34" s="328">
        <v>0</v>
      </c>
      <c r="G34" s="328">
        <v>19759.84</v>
      </c>
      <c r="H34" s="151">
        <f t="shared" si="4"/>
        <v>-19759.84</v>
      </c>
      <c r="I34" s="97" t="str">
        <f t="shared" si="5"/>
        <v>N.M.</v>
      </c>
      <c r="J34" s="166"/>
      <c r="K34" s="328">
        <v>0</v>
      </c>
      <c r="L34" s="328">
        <v>79587.23</v>
      </c>
      <c r="M34" s="151"/>
      <c r="N34" s="97"/>
      <c r="O34" s="273"/>
      <c r="P34" s="166"/>
      <c r="Q34" s="328">
        <v>0</v>
      </c>
      <c r="R34" s="328">
        <v>79587.23</v>
      </c>
      <c r="S34" s="151"/>
      <c r="T34" s="97"/>
      <c r="U34" s="166"/>
      <c r="V34" s="328">
        <v>60613.1</v>
      </c>
      <c r="W34" s="328">
        <v>206761.22999999998</v>
      </c>
      <c r="X34" s="151">
        <f t="shared" si="6"/>
        <v>-146148.12999999998</v>
      </c>
      <c r="Y34" s="97">
        <f t="shared" si="7"/>
        <v>-0.70684494380305241</v>
      </c>
      <c r="Z34" s="140"/>
      <c r="AA34" s="347">
        <v>-13746.630000000001</v>
      </c>
      <c r="AB34" s="301"/>
      <c r="AC34" s="301">
        <v>32996.19</v>
      </c>
      <c r="AD34" s="301">
        <v>26831.200000000001</v>
      </c>
      <c r="AE34" s="301">
        <v>19759.84</v>
      </c>
      <c r="AF34" s="301">
        <v>34587.870000000003</v>
      </c>
      <c r="AG34" s="301">
        <v>25193.670000000002</v>
      </c>
      <c r="AH34" s="301">
        <v>831.56000000000006</v>
      </c>
      <c r="AI34" s="301">
        <v>0</v>
      </c>
      <c r="AJ34" s="301">
        <v>0</v>
      </c>
      <c r="AK34" s="301">
        <v>0</v>
      </c>
      <c r="AL34" s="301">
        <v>0</v>
      </c>
      <c r="AM34" s="301">
        <v>0</v>
      </c>
      <c r="AN34" s="301">
        <v>0</v>
      </c>
      <c r="AO34" s="301"/>
      <c r="AP34" s="301">
        <v>0</v>
      </c>
      <c r="AQ34" s="301">
        <v>0</v>
      </c>
      <c r="AR34" s="301">
        <v>0</v>
      </c>
      <c r="AS34" s="301">
        <v>0</v>
      </c>
      <c r="AT34" s="301">
        <v>0</v>
      </c>
      <c r="AU34" s="301">
        <v>0</v>
      </c>
      <c r="AV34" s="301">
        <v>0</v>
      </c>
      <c r="AW34" s="301">
        <v>0</v>
      </c>
      <c r="AX34" s="301">
        <v>0</v>
      </c>
      <c r="AY34" s="301">
        <v>0</v>
      </c>
      <c r="AZ34" s="301">
        <v>0</v>
      </c>
      <c r="BA34" s="301">
        <v>0</v>
      </c>
    </row>
    <row r="35" spans="1:53" s="69" customFormat="1" outlineLevel="2" x14ac:dyDescent="0.2">
      <c r="A35" s="64" t="s">
        <v>981</v>
      </c>
      <c r="B35" s="65" t="s">
        <v>1431</v>
      </c>
      <c r="C35" s="66" t="s">
        <v>1880</v>
      </c>
      <c r="D35" s="67"/>
      <c r="E35" s="68"/>
      <c r="F35" s="328">
        <v>60509.35</v>
      </c>
      <c r="G35" s="328">
        <v>-25314.940000000002</v>
      </c>
      <c r="H35" s="151">
        <f t="shared" si="4"/>
        <v>85824.290000000008</v>
      </c>
      <c r="I35" s="97">
        <f t="shared" si="5"/>
        <v>3.3902624300116848</v>
      </c>
      <c r="J35" s="166"/>
      <c r="K35" s="328">
        <v>-32592.920000000002</v>
      </c>
      <c r="L35" s="328">
        <v>-356212</v>
      </c>
      <c r="M35" s="151"/>
      <c r="N35" s="97"/>
      <c r="O35" s="273"/>
      <c r="P35" s="166"/>
      <c r="Q35" s="328">
        <v>-32592.920000000002</v>
      </c>
      <c r="R35" s="328">
        <v>-356212</v>
      </c>
      <c r="S35" s="151"/>
      <c r="T35" s="97"/>
      <c r="U35" s="166"/>
      <c r="V35" s="328">
        <v>9109112.2799999993</v>
      </c>
      <c r="W35" s="328">
        <v>3834700.05</v>
      </c>
      <c r="X35" s="151">
        <f t="shared" si="6"/>
        <v>5274412.2299999995</v>
      </c>
      <c r="Y35" s="97">
        <f t="shared" si="7"/>
        <v>1.3754432318637282</v>
      </c>
      <c r="Z35" s="140"/>
      <c r="AA35" s="347">
        <v>62182.71</v>
      </c>
      <c r="AB35" s="301"/>
      <c r="AC35" s="301">
        <v>-290385.72000000003</v>
      </c>
      <c r="AD35" s="301">
        <v>-40511.340000000004</v>
      </c>
      <c r="AE35" s="301">
        <v>-25314.940000000002</v>
      </c>
      <c r="AF35" s="301">
        <v>897480.61</v>
      </c>
      <c r="AG35" s="301">
        <v>552248.4</v>
      </c>
      <c r="AH35" s="301">
        <v>3059947.5</v>
      </c>
      <c r="AI35" s="301">
        <v>1937327.49</v>
      </c>
      <c r="AJ35" s="301">
        <v>2916868.7199999997</v>
      </c>
      <c r="AK35" s="301">
        <v>-59323.57</v>
      </c>
      <c r="AL35" s="301">
        <v>-40036.160000000003</v>
      </c>
      <c r="AM35" s="301">
        <v>-2364.33</v>
      </c>
      <c r="AN35" s="301">
        <v>-120443.46</v>
      </c>
      <c r="AO35" s="301"/>
      <c r="AP35" s="301">
        <v>-112059.13</v>
      </c>
      <c r="AQ35" s="301">
        <v>18956.86</v>
      </c>
      <c r="AR35" s="301">
        <v>60509.35</v>
      </c>
      <c r="AS35" s="301">
        <v>30584.21</v>
      </c>
      <c r="AT35" s="301">
        <v>3762.27</v>
      </c>
      <c r="AU35" s="301">
        <v>0</v>
      </c>
      <c r="AV35" s="301">
        <v>0</v>
      </c>
      <c r="AW35" s="301">
        <v>0</v>
      </c>
      <c r="AX35" s="301">
        <v>0</v>
      </c>
      <c r="AY35" s="301">
        <v>0</v>
      </c>
      <c r="AZ35" s="301">
        <v>0</v>
      </c>
      <c r="BA35" s="301">
        <v>0</v>
      </c>
    </row>
    <row r="36" spans="1:53" s="69" customFormat="1" outlineLevel="2" x14ac:dyDescent="0.2">
      <c r="A36" s="64" t="s">
        <v>982</v>
      </c>
      <c r="B36" s="65" t="s">
        <v>1432</v>
      </c>
      <c r="C36" s="66" t="s">
        <v>1881</v>
      </c>
      <c r="D36" s="67"/>
      <c r="E36" s="68"/>
      <c r="F36" s="328">
        <v>-723.75</v>
      </c>
      <c r="G36" s="328">
        <v>-544.19000000000005</v>
      </c>
      <c r="H36" s="151">
        <f t="shared" si="4"/>
        <v>-179.55999999999995</v>
      </c>
      <c r="I36" s="97">
        <f t="shared" si="5"/>
        <v>-0.32995828662783205</v>
      </c>
      <c r="J36" s="166"/>
      <c r="K36" s="328">
        <v>155090.88</v>
      </c>
      <c r="L36" s="328">
        <v>-10092.92</v>
      </c>
      <c r="M36" s="151"/>
      <c r="N36" s="97"/>
      <c r="O36" s="273"/>
      <c r="P36" s="166"/>
      <c r="Q36" s="328">
        <v>155090.88</v>
      </c>
      <c r="R36" s="328">
        <v>-10092.92</v>
      </c>
      <c r="S36" s="151"/>
      <c r="T36" s="97"/>
      <c r="U36" s="166"/>
      <c r="V36" s="328">
        <v>84645.36</v>
      </c>
      <c r="W36" s="328">
        <v>-93054.26</v>
      </c>
      <c r="X36" s="151">
        <f t="shared" si="6"/>
        <v>177699.62</v>
      </c>
      <c r="Y36" s="97">
        <f t="shared" si="7"/>
        <v>1.9096344433881909</v>
      </c>
      <c r="Z36" s="140"/>
      <c r="AA36" s="347">
        <v>-1017.36</v>
      </c>
      <c r="AB36" s="301"/>
      <c r="AC36" s="301">
        <v>-4557.96</v>
      </c>
      <c r="AD36" s="301">
        <v>-4990.7700000000004</v>
      </c>
      <c r="AE36" s="301">
        <v>-544.19000000000005</v>
      </c>
      <c r="AF36" s="301">
        <v>-4476.3100000000004</v>
      </c>
      <c r="AG36" s="301">
        <v>-3097.63</v>
      </c>
      <c r="AH36" s="301">
        <v>-9772.64</v>
      </c>
      <c r="AI36" s="301">
        <v>-24005.89</v>
      </c>
      <c r="AJ36" s="301">
        <v>-19992.420000000002</v>
      </c>
      <c r="AK36" s="301">
        <v>-3390.05</v>
      </c>
      <c r="AL36" s="301">
        <v>-595.97</v>
      </c>
      <c r="AM36" s="301">
        <v>-745.81000000000006</v>
      </c>
      <c r="AN36" s="301">
        <v>-4368.8</v>
      </c>
      <c r="AO36" s="301"/>
      <c r="AP36" s="301">
        <v>165114.98000000001</v>
      </c>
      <c r="AQ36" s="301">
        <v>-9300.35</v>
      </c>
      <c r="AR36" s="301">
        <v>-723.75</v>
      </c>
      <c r="AS36" s="301">
        <v>-1167.67</v>
      </c>
      <c r="AT36" s="301">
        <v>-104.26</v>
      </c>
      <c r="AU36" s="301">
        <v>0</v>
      </c>
      <c r="AV36" s="301">
        <v>0</v>
      </c>
      <c r="AW36" s="301">
        <v>0</v>
      </c>
      <c r="AX36" s="301">
        <v>0</v>
      </c>
      <c r="AY36" s="301">
        <v>0</v>
      </c>
      <c r="AZ36" s="301">
        <v>0</v>
      </c>
      <c r="BA36" s="301">
        <v>0</v>
      </c>
    </row>
    <row r="37" spans="1:53" s="69" customFormat="1" outlineLevel="2" x14ac:dyDescent="0.2">
      <c r="A37" s="64" t="s">
        <v>983</v>
      </c>
      <c r="B37" s="65" t="s">
        <v>1433</v>
      </c>
      <c r="C37" s="66" t="s">
        <v>1882</v>
      </c>
      <c r="D37" s="67"/>
      <c r="E37" s="68"/>
      <c r="F37" s="328">
        <v>0</v>
      </c>
      <c r="G37" s="328">
        <v>468435.35000000003</v>
      </c>
      <c r="H37" s="151">
        <f t="shared" si="4"/>
        <v>-468435.35000000003</v>
      </c>
      <c r="I37" s="97" t="str">
        <f t="shared" si="5"/>
        <v>N.M.</v>
      </c>
      <c r="J37" s="166"/>
      <c r="K37" s="328">
        <v>-113758.07</v>
      </c>
      <c r="L37" s="328">
        <v>1390195.37</v>
      </c>
      <c r="M37" s="151"/>
      <c r="N37" s="97"/>
      <c r="O37" s="273"/>
      <c r="P37" s="166"/>
      <c r="Q37" s="328">
        <v>-113758.07</v>
      </c>
      <c r="R37" s="328">
        <v>1390195.37</v>
      </c>
      <c r="S37" s="151"/>
      <c r="T37" s="97"/>
      <c r="U37" s="166"/>
      <c r="V37" s="328">
        <v>1822328.0399999998</v>
      </c>
      <c r="W37" s="328">
        <v>4986739.57</v>
      </c>
      <c r="X37" s="151">
        <f t="shared" si="6"/>
        <v>-3164411.5300000003</v>
      </c>
      <c r="Y37" s="97">
        <f t="shared" si="7"/>
        <v>-0.63456522755608835</v>
      </c>
      <c r="Z37" s="140"/>
      <c r="AA37" s="347">
        <v>438214.48</v>
      </c>
      <c r="AB37" s="301"/>
      <c r="AC37" s="301">
        <v>498657.16000000003</v>
      </c>
      <c r="AD37" s="301">
        <v>423102.86</v>
      </c>
      <c r="AE37" s="301">
        <v>468435.35000000003</v>
      </c>
      <c r="AF37" s="301">
        <v>453327.64</v>
      </c>
      <c r="AG37" s="301">
        <v>468421.88</v>
      </c>
      <c r="AH37" s="301">
        <v>142196.72</v>
      </c>
      <c r="AI37" s="301">
        <v>146936.59</v>
      </c>
      <c r="AJ37" s="301">
        <v>146936.59</v>
      </c>
      <c r="AK37" s="301">
        <v>142196.70000000001</v>
      </c>
      <c r="AL37" s="301">
        <v>146936.59</v>
      </c>
      <c r="AM37" s="301">
        <v>142196.70000000001</v>
      </c>
      <c r="AN37" s="301">
        <v>146936.70000000001</v>
      </c>
      <c r="AO37" s="301"/>
      <c r="AP37" s="301">
        <v>-113758.07</v>
      </c>
      <c r="AQ37" s="301">
        <v>0</v>
      </c>
      <c r="AR37" s="301">
        <v>0</v>
      </c>
      <c r="AS37" s="301">
        <v>0</v>
      </c>
      <c r="AT37" s="301">
        <v>0</v>
      </c>
      <c r="AU37" s="301">
        <v>0</v>
      </c>
      <c r="AV37" s="301">
        <v>0</v>
      </c>
      <c r="AW37" s="301">
        <v>0</v>
      </c>
      <c r="AX37" s="301">
        <v>0</v>
      </c>
      <c r="AY37" s="301">
        <v>0</v>
      </c>
      <c r="AZ37" s="301">
        <v>0</v>
      </c>
      <c r="BA37" s="301">
        <v>0</v>
      </c>
    </row>
    <row r="38" spans="1:53" s="69" customFormat="1" outlineLevel="2" x14ac:dyDescent="0.2">
      <c r="A38" s="64" t="s">
        <v>984</v>
      </c>
      <c r="B38" s="65" t="s">
        <v>1434</v>
      </c>
      <c r="C38" s="66" t="s">
        <v>1883</v>
      </c>
      <c r="D38" s="67"/>
      <c r="E38" s="68"/>
      <c r="F38" s="328">
        <v>6285.88</v>
      </c>
      <c r="G38" s="328">
        <v>10252.210000000001</v>
      </c>
      <c r="H38" s="151">
        <f t="shared" si="4"/>
        <v>-3966.3300000000008</v>
      </c>
      <c r="I38" s="97">
        <f t="shared" si="5"/>
        <v>-0.38687561023428124</v>
      </c>
      <c r="J38" s="166"/>
      <c r="K38" s="328">
        <v>5749.66</v>
      </c>
      <c r="L38" s="328">
        <v>180562.44</v>
      </c>
      <c r="M38" s="151"/>
      <c r="N38" s="97"/>
      <c r="O38" s="273"/>
      <c r="P38" s="166"/>
      <c r="Q38" s="328">
        <v>5749.66</v>
      </c>
      <c r="R38" s="328">
        <v>180562.44</v>
      </c>
      <c r="S38" s="151"/>
      <c r="T38" s="97"/>
      <c r="U38" s="166"/>
      <c r="V38" s="328">
        <v>416595.91</v>
      </c>
      <c r="W38" s="328">
        <v>404506.81</v>
      </c>
      <c r="X38" s="151">
        <f t="shared" si="6"/>
        <v>12089.099999999977</v>
      </c>
      <c r="Y38" s="97">
        <f t="shared" si="7"/>
        <v>2.988602342689849E-2</v>
      </c>
      <c r="Z38" s="140"/>
      <c r="AA38" s="347">
        <v>8510.380000000001</v>
      </c>
      <c r="AB38" s="301"/>
      <c r="AC38" s="301">
        <v>153667.55000000002</v>
      </c>
      <c r="AD38" s="301">
        <v>16642.68</v>
      </c>
      <c r="AE38" s="301">
        <v>10252.210000000001</v>
      </c>
      <c r="AF38" s="301">
        <v>36124.97</v>
      </c>
      <c r="AG38" s="301">
        <v>47768.99</v>
      </c>
      <c r="AH38" s="301">
        <v>74894.53</v>
      </c>
      <c r="AI38" s="301">
        <v>76428.2</v>
      </c>
      <c r="AJ38" s="301">
        <v>112702.27</v>
      </c>
      <c r="AK38" s="301">
        <v>5219.12</v>
      </c>
      <c r="AL38" s="301">
        <v>6165.17</v>
      </c>
      <c r="AM38" s="301">
        <v>12888.62</v>
      </c>
      <c r="AN38" s="301">
        <v>38654.379999999997</v>
      </c>
      <c r="AO38" s="301"/>
      <c r="AP38" s="301">
        <v>-9156.56</v>
      </c>
      <c r="AQ38" s="301">
        <v>8620.34</v>
      </c>
      <c r="AR38" s="301">
        <v>6285.88</v>
      </c>
      <c r="AS38" s="301">
        <v>709.28</v>
      </c>
      <c r="AT38" s="301">
        <v>-1427.23</v>
      </c>
      <c r="AU38" s="301">
        <v>0</v>
      </c>
      <c r="AV38" s="301">
        <v>0</v>
      </c>
      <c r="AW38" s="301">
        <v>0</v>
      </c>
      <c r="AX38" s="301">
        <v>0</v>
      </c>
      <c r="AY38" s="301">
        <v>0</v>
      </c>
      <c r="AZ38" s="301">
        <v>0</v>
      </c>
      <c r="BA38" s="301">
        <v>0</v>
      </c>
    </row>
    <row r="39" spans="1:53" s="69" customFormat="1" outlineLevel="2" x14ac:dyDescent="0.2">
      <c r="A39" s="64" t="s">
        <v>985</v>
      </c>
      <c r="B39" s="65" t="s">
        <v>1435</v>
      </c>
      <c r="C39" s="66" t="s">
        <v>1884</v>
      </c>
      <c r="D39" s="67"/>
      <c r="E39" s="68"/>
      <c r="F39" s="328">
        <v>871255.46</v>
      </c>
      <c r="G39" s="328">
        <v>539648.38</v>
      </c>
      <c r="H39" s="151">
        <f t="shared" si="4"/>
        <v>331607.07999999996</v>
      </c>
      <c r="I39" s="97">
        <f t="shared" si="5"/>
        <v>0.61448730745749658</v>
      </c>
      <c r="J39" s="166"/>
      <c r="K39" s="328">
        <v>2510188.31</v>
      </c>
      <c r="L39" s="328">
        <v>7320967.25</v>
      </c>
      <c r="M39" s="151"/>
      <c r="N39" s="97"/>
      <c r="O39" s="273"/>
      <c r="P39" s="166"/>
      <c r="Q39" s="328">
        <v>2510188.31</v>
      </c>
      <c r="R39" s="328">
        <v>7320967.25</v>
      </c>
      <c r="S39" s="151"/>
      <c r="T39" s="97"/>
      <c r="U39" s="166"/>
      <c r="V39" s="328">
        <v>32645043.91</v>
      </c>
      <c r="W39" s="328">
        <v>29505275.18</v>
      </c>
      <c r="X39" s="151">
        <f t="shared" si="6"/>
        <v>3139768.7300000004</v>
      </c>
      <c r="Y39" s="97">
        <f t="shared" si="7"/>
        <v>0.10641380942375608</v>
      </c>
      <c r="Z39" s="140"/>
      <c r="AA39" s="347">
        <v>1163398.8500000001</v>
      </c>
      <c r="AB39" s="301"/>
      <c r="AC39" s="301">
        <v>5666089.3700000001</v>
      </c>
      <c r="AD39" s="301">
        <v>1115229.5</v>
      </c>
      <c r="AE39" s="301">
        <v>539648.38</v>
      </c>
      <c r="AF39" s="301">
        <v>3992643.31</v>
      </c>
      <c r="AG39" s="301">
        <v>3398429.63</v>
      </c>
      <c r="AH39" s="301">
        <v>3841487.4</v>
      </c>
      <c r="AI39" s="301">
        <v>8120116.8200000003</v>
      </c>
      <c r="AJ39" s="301">
        <v>6991458.8300000001</v>
      </c>
      <c r="AK39" s="301">
        <v>590457.26</v>
      </c>
      <c r="AL39" s="301">
        <v>488009.82</v>
      </c>
      <c r="AM39" s="301">
        <v>850332.9</v>
      </c>
      <c r="AN39" s="301">
        <v>1861919.63</v>
      </c>
      <c r="AO39" s="301"/>
      <c r="AP39" s="301">
        <v>1328902.3900000001</v>
      </c>
      <c r="AQ39" s="301">
        <v>310030.46000000002</v>
      </c>
      <c r="AR39" s="301">
        <v>871255.46</v>
      </c>
      <c r="AS39" s="301">
        <v>165982.57</v>
      </c>
      <c r="AT39" s="301">
        <v>-278661.58</v>
      </c>
      <c r="AU39" s="301">
        <v>0</v>
      </c>
      <c r="AV39" s="301">
        <v>0</v>
      </c>
      <c r="AW39" s="301">
        <v>0</v>
      </c>
      <c r="AX39" s="301">
        <v>0</v>
      </c>
      <c r="AY39" s="301">
        <v>0</v>
      </c>
      <c r="AZ39" s="301">
        <v>0</v>
      </c>
      <c r="BA39" s="301">
        <v>0</v>
      </c>
    </row>
    <row r="40" spans="1:53" s="69" customFormat="1" outlineLevel="2" x14ac:dyDescent="0.2">
      <c r="A40" s="64" t="s">
        <v>986</v>
      </c>
      <c r="B40" s="65" t="s">
        <v>1436</v>
      </c>
      <c r="C40" s="66" t="s">
        <v>1885</v>
      </c>
      <c r="D40" s="67"/>
      <c r="E40" s="68"/>
      <c r="F40" s="328">
        <v>0</v>
      </c>
      <c r="G40" s="328">
        <v>0</v>
      </c>
      <c r="H40" s="151">
        <f t="shared" si="4"/>
        <v>0</v>
      </c>
      <c r="I40" s="97">
        <f t="shared" si="5"/>
        <v>0</v>
      </c>
      <c r="J40" s="166"/>
      <c r="K40" s="328">
        <v>0</v>
      </c>
      <c r="L40" s="328">
        <v>-0.01</v>
      </c>
      <c r="M40" s="151"/>
      <c r="N40" s="97"/>
      <c r="O40" s="273"/>
      <c r="P40" s="166"/>
      <c r="Q40" s="328">
        <v>0</v>
      </c>
      <c r="R40" s="328">
        <v>-0.01</v>
      </c>
      <c r="S40" s="151"/>
      <c r="T40" s="97"/>
      <c r="U40" s="166"/>
      <c r="V40" s="328">
        <v>-4.9800000000000004</v>
      </c>
      <c r="W40" s="328">
        <v>4.9999999999999996E-2</v>
      </c>
      <c r="X40" s="151">
        <f t="shared" si="6"/>
        <v>-5.03</v>
      </c>
      <c r="Y40" s="97" t="str">
        <f t="shared" si="7"/>
        <v>N.M.</v>
      </c>
      <c r="Z40" s="140"/>
      <c r="AA40" s="347">
        <v>0.01</v>
      </c>
      <c r="AB40" s="301"/>
      <c r="AC40" s="301">
        <v>0</v>
      </c>
      <c r="AD40" s="301">
        <v>-0.01</v>
      </c>
      <c r="AE40" s="301">
        <v>0</v>
      </c>
      <c r="AF40" s="301">
        <v>-0.01</v>
      </c>
      <c r="AG40" s="301">
        <v>-0.02</v>
      </c>
      <c r="AH40" s="301">
        <v>-0.01</v>
      </c>
      <c r="AI40" s="301">
        <v>0</v>
      </c>
      <c r="AJ40" s="301">
        <v>-0.63</v>
      </c>
      <c r="AK40" s="301">
        <v>0.62</v>
      </c>
      <c r="AL40" s="301">
        <v>0.01</v>
      </c>
      <c r="AM40" s="301">
        <v>-4.9400000000000004</v>
      </c>
      <c r="AN40" s="301">
        <v>0</v>
      </c>
      <c r="AO40" s="301"/>
      <c r="AP40" s="301">
        <v>0</v>
      </c>
      <c r="AQ40" s="301">
        <v>0</v>
      </c>
      <c r="AR40" s="301">
        <v>0</v>
      </c>
      <c r="AS40" s="301">
        <v>0</v>
      </c>
      <c r="AT40" s="301">
        <v>0</v>
      </c>
      <c r="AU40" s="301">
        <v>0</v>
      </c>
      <c r="AV40" s="301">
        <v>0</v>
      </c>
      <c r="AW40" s="301">
        <v>0</v>
      </c>
      <c r="AX40" s="301">
        <v>0</v>
      </c>
      <c r="AY40" s="301">
        <v>0</v>
      </c>
      <c r="AZ40" s="301">
        <v>0</v>
      </c>
      <c r="BA40" s="301">
        <v>0</v>
      </c>
    </row>
    <row r="41" spans="1:53" s="69" customFormat="1" outlineLevel="2" x14ac:dyDescent="0.2">
      <c r="A41" s="64" t="s">
        <v>987</v>
      </c>
      <c r="B41" s="65" t="s">
        <v>1437</v>
      </c>
      <c r="C41" s="66" t="s">
        <v>1886</v>
      </c>
      <c r="D41" s="67"/>
      <c r="E41" s="68"/>
      <c r="F41" s="328">
        <v>-247.42000000000002</v>
      </c>
      <c r="G41" s="328">
        <v>9939.77</v>
      </c>
      <c r="H41" s="151">
        <f t="shared" si="4"/>
        <v>-10187.19</v>
      </c>
      <c r="I41" s="97">
        <f t="shared" si="5"/>
        <v>-1.024891924058605</v>
      </c>
      <c r="J41" s="166"/>
      <c r="K41" s="328">
        <v>-2646.37</v>
      </c>
      <c r="L41" s="328">
        <v>24055.040000000001</v>
      </c>
      <c r="M41" s="151"/>
      <c r="N41" s="97"/>
      <c r="O41" s="273"/>
      <c r="P41" s="166"/>
      <c r="Q41" s="328">
        <v>-2646.37</v>
      </c>
      <c r="R41" s="328">
        <v>24055.040000000001</v>
      </c>
      <c r="S41" s="151"/>
      <c r="T41" s="97"/>
      <c r="U41" s="166"/>
      <c r="V41" s="328">
        <v>18547.800000000003</v>
      </c>
      <c r="W41" s="328">
        <v>32052.95</v>
      </c>
      <c r="X41" s="151">
        <f t="shared" si="6"/>
        <v>-13505.149999999998</v>
      </c>
      <c r="Y41" s="97">
        <f t="shared" si="7"/>
        <v>-0.42133875353126615</v>
      </c>
      <c r="Z41" s="140"/>
      <c r="AA41" s="347">
        <v>488.64</v>
      </c>
      <c r="AB41" s="301"/>
      <c r="AC41" s="301">
        <v>5135.92</v>
      </c>
      <c r="AD41" s="301">
        <v>8979.35</v>
      </c>
      <c r="AE41" s="301">
        <v>9939.77</v>
      </c>
      <c r="AF41" s="301">
        <v>803.4</v>
      </c>
      <c r="AG41" s="301">
        <v>4035.7400000000002</v>
      </c>
      <c r="AH41" s="301">
        <v>4682.22</v>
      </c>
      <c r="AI41" s="301">
        <v>7742.63</v>
      </c>
      <c r="AJ41" s="301">
        <v>271.8</v>
      </c>
      <c r="AK41" s="301">
        <v>4042.4500000000003</v>
      </c>
      <c r="AL41" s="301">
        <v>-2835.17</v>
      </c>
      <c r="AM41" s="301">
        <v>433.52</v>
      </c>
      <c r="AN41" s="301">
        <v>2017.5800000000002</v>
      </c>
      <c r="AO41" s="301"/>
      <c r="AP41" s="301">
        <v>3817.78</v>
      </c>
      <c r="AQ41" s="301">
        <v>-6216.7300000000005</v>
      </c>
      <c r="AR41" s="301">
        <v>-247.42000000000002</v>
      </c>
      <c r="AS41" s="301">
        <v>-1145.54</v>
      </c>
      <c r="AT41" s="301">
        <v>0</v>
      </c>
      <c r="AU41" s="301">
        <v>0</v>
      </c>
      <c r="AV41" s="301">
        <v>0</v>
      </c>
      <c r="AW41" s="301">
        <v>0</v>
      </c>
      <c r="AX41" s="301">
        <v>0</v>
      </c>
      <c r="AY41" s="301">
        <v>0</v>
      </c>
      <c r="AZ41" s="301">
        <v>0</v>
      </c>
      <c r="BA41" s="301">
        <v>0</v>
      </c>
    </row>
    <row r="42" spans="1:53" s="69" customFormat="1" outlineLevel="2" x14ac:dyDescent="0.2">
      <c r="A42" s="64" t="s">
        <v>988</v>
      </c>
      <c r="B42" s="65" t="s">
        <v>1438</v>
      </c>
      <c r="C42" s="66" t="s">
        <v>1887</v>
      </c>
      <c r="D42" s="67"/>
      <c r="E42" s="68"/>
      <c r="F42" s="328">
        <v>-5944.1500000000005</v>
      </c>
      <c r="G42" s="328">
        <v>192637.05000000002</v>
      </c>
      <c r="H42" s="151">
        <f t="shared" si="4"/>
        <v>-198581.2</v>
      </c>
      <c r="I42" s="97">
        <f t="shared" si="5"/>
        <v>-1.030856732907818</v>
      </c>
      <c r="J42" s="166"/>
      <c r="K42" s="328">
        <v>-45141.07</v>
      </c>
      <c r="L42" s="328">
        <v>333912.87</v>
      </c>
      <c r="M42" s="151"/>
      <c r="N42" s="97"/>
      <c r="O42" s="273"/>
      <c r="P42" s="166"/>
      <c r="Q42" s="328">
        <v>-45141.07</v>
      </c>
      <c r="R42" s="328">
        <v>333912.87</v>
      </c>
      <c r="S42" s="151"/>
      <c r="T42" s="97"/>
      <c r="U42" s="166"/>
      <c r="V42" s="328">
        <v>280916.09999999998</v>
      </c>
      <c r="W42" s="328">
        <v>433097.48</v>
      </c>
      <c r="X42" s="151">
        <f t="shared" si="6"/>
        <v>-152181.38</v>
      </c>
      <c r="Y42" s="97">
        <f t="shared" si="7"/>
        <v>-0.35137904750681076</v>
      </c>
      <c r="Z42" s="140"/>
      <c r="AA42" s="347">
        <v>17731.170000000002</v>
      </c>
      <c r="AB42" s="301"/>
      <c r="AC42" s="301">
        <v>70151.98</v>
      </c>
      <c r="AD42" s="301">
        <v>71123.839999999997</v>
      </c>
      <c r="AE42" s="301">
        <v>192637.05000000002</v>
      </c>
      <c r="AF42" s="301">
        <v>31113.41</v>
      </c>
      <c r="AG42" s="301">
        <v>24445.15</v>
      </c>
      <c r="AH42" s="301">
        <v>54036.22</v>
      </c>
      <c r="AI42" s="301">
        <v>98589.260000000009</v>
      </c>
      <c r="AJ42" s="301">
        <v>2746.89</v>
      </c>
      <c r="AK42" s="301">
        <v>213092.64</v>
      </c>
      <c r="AL42" s="301">
        <v>-173793.42</v>
      </c>
      <c r="AM42" s="301">
        <v>21345.89</v>
      </c>
      <c r="AN42" s="301">
        <v>54481.130000000005</v>
      </c>
      <c r="AO42" s="301"/>
      <c r="AP42" s="301">
        <v>75239.22</v>
      </c>
      <c r="AQ42" s="301">
        <v>-114436.14</v>
      </c>
      <c r="AR42" s="301">
        <v>-5944.1500000000005</v>
      </c>
      <c r="AS42" s="301">
        <v>-20727.41</v>
      </c>
      <c r="AT42" s="301">
        <v>0</v>
      </c>
      <c r="AU42" s="301">
        <v>0</v>
      </c>
      <c r="AV42" s="301">
        <v>0</v>
      </c>
      <c r="AW42" s="301">
        <v>0</v>
      </c>
      <c r="AX42" s="301">
        <v>0</v>
      </c>
      <c r="AY42" s="301">
        <v>0</v>
      </c>
      <c r="AZ42" s="301">
        <v>0</v>
      </c>
      <c r="BA42" s="301">
        <v>0</v>
      </c>
    </row>
    <row r="43" spans="1:53" s="69" customFormat="1" outlineLevel="2" x14ac:dyDescent="0.2">
      <c r="A43" s="64" t="s">
        <v>989</v>
      </c>
      <c r="B43" s="65" t="s">
        <v>1439</v>
      </c>
      <c r="C43" s="66" t="s">
        <v>1888</v>
      </c>
      <c r="D43" s="67"/>
      <c r="E43" s="68"/>
      <c r="F43" s="328">
        <v>-9570.44</v>
      </c>
      <c r="G43" s="328">
        <v>-1334.43</v>
      </c>
      <c r="H43" s="151">
        <f t="shared" si="4"/>
        <v>-8236.01</v>
      </c>
      <c r="I43" s="97">
        <f t="shared" si="5"/>
        <v>-6.1719310866812043</v>
      </c>
      <c r="J43" s="166"/>
      <c r="K43" s="328">
        <v>76421.94</v>
      </c>
      <c r="L43" s="328">
        <v>-195418.45</v>
      </c>
      <c r="M43" s="151"/>
      <c r="N43" s="97"/>
      <c r="O43" s="273"/>
      <c r="P43" s="166"/>
      <c r="Q43" s="328">
        <v>76421.94</v>
      </c>
      <c r="R43" s="328">
        <v>-195418.45</v>
      </c>
      <c r="S43" s="151"/>
      <c r="T43" s="97"/>
      <c r="U43" s="166"/>
      <c r="V43" s="328">
        <v>-230281.05</v>
      </c>
      <c r="W43" s="328">
        <v>-438664.9</v>
      </c>
      <c r="X43" s="151">
        <f t="shared" si="6"/>
        <v>208383.85000000003</v>
      </c>
      <c r="Y43" s="97">
        <f t="shared" si="7"/>
        <v>0.47504108489190727</v>
      </c>
      <c r="Z43" s="140"/>
      <c r="AA43" s="347">
        <v>2867.81</v>
      </c>
      <c r="AB43" s="301"/>
      <c r="AC43" s="301">
        <v>-173414.14</v>
      </c>
      <c r="AD43" s="301">
        <v>-20669.88</v>
      </c>
      <c r="AE43" s="301">
        <v>-1334.43</v>
      </c>
      <c r="AF43" s="301">
        <v>71995.67</v>
      </c>
      <c r="AG43" s="301">
        <v>-11966.28</v>
      </c>
      <c r="AH43" s="301">
        <v>193207.36000000002</v>
      </c>
      <c r="AI43" s="301">
        <v>-126322.42</v>
      </c>
      <c r="AJ43" s="301">
        <v>-313600.86</v>
      </c>
      <c r="AK43" s="301">
        <v>-2334.6</v>
      </c>
      <c r="AL43" s="301">
        <v>-4925.75</v>
      </c>
      <c r="AM43" s="301">
        <v>-3787.42</v>
      </c>
      <c r="AN43" s="301">
        <v>-108968.69</v>
      </c>
      <c r="AO43" s="301"/>
      <c r="AP43" s="301">
        <v>82815.540000000008</v>
      </c>
      <c r="AQ43" s="301">
        <v>3176.84</v>
      </c>
      <c r="AR43" s="301">
        <v>-9570.44</v>
      </c>
      <c r="AS43" s="301">
        <v>3111.4300000000003</v>
      </c>
      <c r="AT43" s="301">
        <v>782.06000000000006</v>
      </c>
      <c r="AU43" s="301">
        <v>0</v>
      </c>
      <c r="AV43" s="301">
        <v>0</v>
      </c>
      <c r="AW43" s="301">
        <v>0</v>
      </c>
      <c r="AX43" s="301">
        <v>0</v>
      </c>
      <c r="AY43" s="301">
        <v>0</v>
      </c>
      <c r="AZ43" s="301">
        <v>0</v>
      </c>
      <c r="BA43" s="301">
        <v>0</v>
      </c>
    </row>
    <row r="44" spans="1:53" s="69" customFormat="1" outlineLevel="2" x14ac:dyDescent="0.2">
      <c r="A44" s="64" t="s">
        <v>990</v>
      </c>
      <c r="B44" s="65" t="s">
        <v>1440</v>
      </c>
      <c r="C44" s="66" t="s">
        <v>1889</v>
      </c>
      <c r="D44" s="67"/>
      <c r="E44" s="68"/>
      <c r="F44" s="328">
        <v>0</v>
      </c>
      <c r="G44" s="328">
        <v>0</v>
      </c>
      <c r="H44" s="151">
        <f t="shared" si="4"/>
        <v>0</v>
      </c>
      <c r="I44" s="97">
        <f t="shared" si="5"/>
        <v>0</v>
      </c>
      <c r="J44" s="166"/>
      <c r="K44" s="328">
        <v>0</v>
      </c>
      <c r="L44" s="328">
        <v>0</v>
      </c>
      <c r="M44" s="151"/>
      <c r="N44" s="97"/>
      <c r="O44" s="273"/>
      <c r="P44" s="166"/>
      <c r="Q44" s="328">
        <v>0</v>
      </c>
      <c r="R44" s="328">
        <v>0</v>
      </c>
      <c r="S44" s="151"/>
      <c r="T44" s="97"/>
      <c r="U44" s="166"/>
      <c r="V44" s="328">
        <v>0</v>
      </c>
      <c r="W44" s="328">
        <v>-7.3900000000000006</v>
      </c>
      <c r="X44" s="151">
        <f t="shared" si="6"/>
        <v>7.3900000000000006</v>
      </c>
      <c r="Y44" s="97" t="str">
        <f t="shared" si="7"/>
        <v>N.M.</v>
      </c>
      <c r="Z44" s="140"/>
      <c r="AA44" s="347">
        <v>0</v>
      </c>
      <c r="AB44" s="301"/>
      <c r="AC44" s="301">
        <v>0</v>
      </c>
      <c r="AD44" s="301">
        <v>0</v>
      </c>
      <c r="AE44" s="301">
        <v>0</v>
      </c>
      <c r="AF44" s="301">
        <v>0</v>
      </c>
      <c r="AG44" s="301">
        <v>0</v>
      </c>
      <c r="AH44" s="301">
        <v>0</v>
      </c>
      <c r="AI44" s="301">
        <v>0</v>
      </c>
      <c r="AJ44" s="301">
        <v>0</v>
      </c>
      <c r="AK44" s="301">
        <v>0</v>
      </c>
      <c r="AL44" s="301">
        <v>0</v>
      </c>
      <c r="AM44" s="301">
        <v>0</v>
      </c>
      <c r="AN44" s="301">
        <v>0</v>
      </c>
      <c r="AO44" s="301"/>
      <c r="AP44" s="301">
        <v>0</v>
      </c>
      <c r="AQ44" s="301">
        <v>0</v>
      </c>
      <c r="AR44" s="301">
        <v>0</v>
      </c>
      <c r="AS44" s="301">
        <v>0</v>
      </c>
      <c r="AT44" s="301">
        <v>0</v>
      </c>
      <c r="AU44" s="301">
        <v>0</v>
      </c>
      <c r="AV44" s="301">
        <v>0</v>
      </c>
      <c r="AW44" s="301">
        <v>0</v>
      </c>
      <c r="AX44" s="301">
        <v>0</v>
      </c>
      <c r="AY44" s="301">
        <v>0</v>
      </c>
      <c r="AZ44" s="301">
        <v>0</v>
      </c>
      <c r="BA44" s="301">
        <v>0</v>
      </c>
    </row>
    <row r="45" spans="1:53" s="69" customFormat="1" outlineLevel="2" x14ac:dyDescent="0.2">
      <c r="A45" s="64" t="s">
        <v>991</v>
      </c>
      <c r="B45" s="65" t="s">
        <v>1441</v>
      </c>
      <c r="C45" s="66" t="s">
        <v>1890</v>
      </c>
      <c r="D45" s="67"/>
      <c r="E45" s="68"/>
      <c r="F45" s="328">
        <v>0</v>
      </c>
      <c r="G45" s="328">
        <v>0</v>
      </c>
      <c r="H45" s="151">
        <f t="shared" si="4"/>
        <v>0</v>
      </c>
      <c r="I45" s="97">
        <f t="shared" si="5"/>
        <v>0</v>
      </c>
      <c r="J45" s="166"/>
      <c r="K45" s="328">
        <v>0</v>
      </c>
      <c r="L45" s="328">
        <v>-114286.27</v>
      </c>
      <c r="M45" s="151"/>
      <c r="N45" s="97"/>
      <c r="O45" s="273"/>
      <c r="P45" s="166"/>
      <c r="Q45" s="328">
        <v>0</v>
      </c>
      <c r="R45" s="328">
        <v>-114286.27</v>
      </c>
      <c r="S45" s="151"/>
      <c r="T45" s="97"/>
      <c r="U45" s="166"/>
      <c r="V45" s="328">
        <v>0</v>
      </c>
      <c r="W45" s="328">
        <v>-1151584.8399999999</v>
      </c>
      <c r="X45" s="151">
        <f t="shared" si="6"/>
        <v>1151584.8399999999</v>
      </c>
      <c r="Y45" s="97" t="str">
        <f t="shared" si="7"/>
        <v>N.M.</v>
      </c>
      <c r="Z45" s="140"/>
      <c r="AA45" s="347">
        <v>5588.06</v>
      </c>
      <c r="AB45" s="301"/>
      <c r="AC45" s="301">
        <v>-114714.02</v>
      </c>
      <c r="AD45" s="301">
        <v>427.75</v>
      </c>
      <c r="AE45" s="301">
        <v>0</v>
      </c>
      <c r="AF45" s="301">
        <v>0</v>
      </c>
      <c r="AG45" s="301">
        <v>0</v>
      </c>
      <c r="AH45" s="301">
        <v>0</v>
      </c>
      <c r="AI45" s="301">
        <v>0</v>
      </c>
      <c r="AJ45" s="301">
        <v>0</v>
      </c>
      <c r="AK45" s="301">
        <v>0</v>
      </c>
      <c r="AL45" s="301">
        <v>0</v>
      </c>
      <c r="AM45" s="301">
        <v>0</v>
      </c>
      <c r="AN45" s="301">
        <v>0</v>
      </c>
      <c r="AO45" s="301"/>
      <c r="AP45" s="301">
        <v>0</v>
      </c>
      <c r="AQ45" s="301">
        <v>0</v>
      </c>
      <c r="AR45" s="301">
        <v>0</v>
      </c>
      <c r="AS45" s="301">
        <v>0</v>
      </c>
      <c r="AT45" s="301">
        <v>0</v>
      </c>
      <c r="AU45" s="301">
        <v>0</v>
      </c>
      <c r="AV45" s="301">
        <v>0</v>
      </c>
      <c r="AW45" s="301">
        <v>0</v>
      </c>
      <c r="AX45" s="301">
        <v>0</v>
      </c>
      <c r="AY45" s="301">
        <v>0</v>
      </c>
      <c r="AZ45" s="301">
        <v>0</v>
      </c>
      <c r="BA45" s="301">
        <v>0</v>
      </c>
    </row>
    <row r="46" spans="1:53" s="69" customFormat="1" outlineLevel="2" x14ac:dyDescent="0.2">
      <c r="A46" s="64" t="s">
        <v>992</v>
      </c>
      <c r="B46" s="65" t="s">
        <v>1442</v>
      </c>
      <c r="C46" s="66" t="s">
        <v>1891</v>
      </c>
      <c r="D46" s="67"/>
      <c r="E46" s="68"/>
      <c r="F46" s="328">
        <v>3327.52</v>
      </c>
      <c r="G46" s="328">
        <v>9004.17</v>
      </c>
      <c r="H46" s="151">
        <f t="shared" si="4"/>
        <v>-5676.65</v>
      </c>
      <c r="I46" s="97">
        <f t="shared" si="5"/>
        <v>-0.63044678187995118</v>
      </c>
      <c r="J46" s="166"/>
      <c r="K46" s="328">
        <v>21939.19</v>
      </c>
      <c r="L46" s="328">
        <v>25760.190000000002</v>
      </c>
      <c r="M46" s="151"/>
      <c r="N46" s="97"/>
      <c r="O46" s="273"/>
      <c r="P46" s="166"/>
      <c r="Q46" s="328">
        <v>21939.19</v>
      </c>
      <c r="R46" s="328">
        <v>25760.190000000002</v>
      </c>
      <c r="S46" s="151"/>
      <c r="T46" s="97"/>
      <c r="U46" s="166"/>
      <c r="V46" s="328">
        <v>81301.45</v>
      </c>
      <c r="W46" s="328">
        <v>33303.300000000003</v>
      </c>
      <c r="X46" s="151">
        <f t="shared" si="6"/>
        <v>47998.149999999994</v>
      </c>
      <c r="Y46" s="97">
        <f t="shared" si="7"/>
        <v>1.4412430599970572</v>
      </c>
      <c r="Z46" s="140"/>
      <c r="AA46" s="347">
        <v>4092.85</v>
      </c>
      <c r="AB46" s="301"/>
      <c r="AC46" s="301">
        <v>-11545.64</v>
      </c>
      <c r="AD46" s="301">
        <v>28301.66</v>
      </c>
      <c r="AE46" s="301">
        <v>9004.17</v>
      </c>
      <c r="AF46" s="301">
        <v>8258.67</v>
      </c>
      <c r="AG46" s="301">
        <v>8902.380000000001</v>
      </c>
      <c r="AH46" s="301">
        <v>8218.0400000000009</v>
      </c>
      <c r="AI46" s="301">
        <v>8383.7999999999993</v>
      </c>
      <c r="AJ46" s="301">
        <v>9265.2199999999993</v>
      </c>
      <c r="AK46" s="301">
        <v>8408</v>
      </c>
      <c r="AL46" s="301">
        <v>8118.9800000000005</v>
      </c>
      <c r="AM46" s="301">
        <v>9007.0300000000007</v>
      </c>
      <c r="AN46" s="301">
        <v>-9199.86</v>
      </c>
      <c r="AO46" s="301"/>
      <c r="AP46" s="301">
        <v>-9438.6200000000008</v>
      </c>
      <c r="AQ46" s="301">
        <v>28050.29</v>
      </c>
      <c r="AR46" s="301">
        <v>3327.52</v>
      </c>
      <c r="AS46" s="301">
        <v>-169818.99</v>
      </c>
      <c r="AT46" s="301">
        <v>170607.47</v>
      </c>
      <c r="AU46" s="301">
        <v>0</v>
      </c>
      <c r="AV46" s="301">
        <v>0</v>
      </c>
      <c r="AW46" s="301">
        <v>0</v>
      </c>
      <c r="AX46" s="301">
        <v>0</v>
      </c>
      <c r="AY46" s="301">
        <v>0</v>
      </c>
      <c r="AZ46" s="301">
        <v>0</v>
      </c>
      <c r="BA46" s="301">
        <v>0</v>
      </c>
    </row>
    <row r="47" spans="1:53" s="69" customFormat="1" outlineLevel="2" x14ac:dyDescent="0.2">
      <c r="A47" s="64" t="s">
        <v>993</v>
      </c>
      <c r="B47" s="65" t="s">
        <v>1443</v>
      </c>
      <c r="C47" s="66" t="s">
        <v>1892</v>
      </c>
      <c r="D47" s="67"/>
      <c r="E47" s="68"/>
      <c r="F47" s="328">
        <v>0</v>
      </c>
      <c r="G47" s="328">
        <v>0</v>
      </c>
      <c r="H47" s="151">
        <f t="shared" si="4"/>
        <v>0</v>
      </c>
      <c r="I47" s="97">
        <f t="shared" si="5"/>
        <v>0</v>
      </c>
      <c r="J47" s="166"/>
      <c r="K47" s="328">
        <v>0</v>
      </c>
      <c r="L47" s="328">
        <v>0</v>
      </c>
      <c r="M47" s="151"/>
      <c r="N47" s="97"/>
      <c r="O47" s="273"/>
      <c r="P47" s="166"/>
      <c r="Q47" s="328">
        <v>0</v>
      </c>
      <c r="R47" s="328">
        <v>0</v>
      </c>
      <c r="S47" s="151"/>
      <c r="T47" s="97"/>
      <c r="U47" s="166"/>
      <c r="V47" s="328">
        <v>-374.39</v>
      </c>
      <c r="W47" s="328">
        <v>204.33</v>
      </c>
      <c r="X47" s="151">
        <f t="shared" si="6"/>
        <v>-578.72</v>
      </c>
      <c r="Y47" s="97">
        <f t="shared" si="7"/>
        <v>-2.8322811138844028</v>
      </c>
      <c r="Z47" s="140"/>
      <c r="AA47" s="347">
        <v>0</v>
      </c>
      <c r="AB47" s="301"/>
      <c r="AC47" s="301">
        <v>0</v>
      </c>
      <c r="AD47" s="301">
        <v>0</v>
      </c>
      <c r="AE47" s="301">
        <v>0</v>
      </c>
      <c r="AF47" s="301">
        <v>0</v>
      </c>
      <c r="AG47" s="301">
        <v>0</v>
      </c>
      <c r="AH47" s="301">
        <v>0</v>
      </c>
      <c r="AI47" s="301">
        <v>0</v>
      </c>
      <c r="AJ47" s="301">
        <v>0</v>
      </c>
      <c r="AK47" s="301">
        <v>0</v>
      </c>
      <c r="AL47" s="301">
        <v>-374.39</v>
      </c>
      <c r="AM47" s="301">
        <v>0</v>
      </c>
      <c r="AN47" s="301">
        <v>0</v>
      </c>
      <c r="AO47" s="301"/>
      <c r="AP47" s="301">
        <v>0</v>
      </c>
      <c r="AQ47" s="301">
        <v>0</v>
      </c>
      <c r="AR47" s="301">
        <v>0</v>
      </c>
      <c r="AS47" s="301">
        <v>0</v>
      </c>
      <c r="AT47" s="301">
        <v>0</v>
      </c>
      <c r="AU47" s="301">
        <v>0</v>
      </c>
      <c r="AV47" s="301">
        <v>0</v>
      </c>
      <c r="AW47" s="301">
        <v>0</v>
      </c>
      <c r="AX47" s="301">
        <v>0</v>
      </c>
      <c r="AY47" s="301">
        <v>0</v>
      </c>
      <c r="AZ47" s="301">
        <v>0</v>
      </c>
      <c r="BA47" s="301">
        <v>0</v>
      </c>
    </row>
    <row r="48" spans="1:53" s="69" customFormat="1" outlineLevel="2" x14ac:dyDescent="0.2">
      <c r="A48" s="64" t="s">
        <v>994</v>
      </c>
      <c r="B48" s="65" t="s">
        <v>1444</v>
      </c>
      <c r="C48" s="66" t="s">
        <v>1893</v>
      </c>
      <c r="D48" s="67"/>
      <c r="E48" s="68"/>
      <c r="F48" s="328">
        <v>175805.33000000002</v>
      </c>
      <c r="G48" s="328">
        <v>-210525.63</v>
      </c>
      <c r="H48" s="151">
        <f t="shared" si="4"/>
        <v>386330.96</v>
      </c>
      <c r="I48" s="97">
        <f t="shared" si="5"/>
        <v>1.8350780377667082</v>
      </c>
      <c r="J48" s="166"/>
      <c r="K48" s="328">
        <v>319110.13</v>
      </c>
      <c r="L48" s="328">
        <v>-758435.20000000007</v>
      </c>
      <c r="M48" s="151"/>
      <c r="N48" s="97"/>
      <c r="O48" s="273"/>
      <c r="P48" s="166"/>
      <c r="Q48" s="328">
        <v>319110.13</v>
      </c>
      <c r="R48" s="328">
        <v>-758435.20000000007</v>
      </c>
      <c r="S48" s="151"/>
      <c r="T48" s="97"/>
      <c r="U48" s="166"/>
      <c r="V48" s="328">
        <v>15508821.75</v>
      </c>
      <c r="W48" s="328">
        <v>-437147.91000000009</v>
      </c>
      <c r="X48" s="151">
        <f t="shared" si="6"/>
        <v>15945969.66</v>
      </c>
      <c r="Y48" s="97" t="str">
        <f t="shared" si="7"/>
        <v>N.M.</v>
      </c>
      <c r="Z48" s="140"/>
      <c r="AA48" s="347">
        <v>-70088.63</v>
      </c>
      <c r="AB48" s="301"/>
      <c r="AC48" s="301">
        <v>-252257.54</v>
      </c>
      <c r="AD48" s="301">
        <v>-295652.03000000003</v>
      </c>
      <c r="AE48" s="301">
        <v>-210525.63</v>
      </c>
      <c r="AF48" s="301">
        <v>4212749.17</v>
      </c>
      <c r="AG48" s="301">
        <v>1514878.17</v>
      </c>
      <c r="AH48" s="301">
        <v>3634023.62</v>
      </c>
      <c r="AI48" s="301">
        <v>2441870.7800000003</v>
      </c>
      <c r="AJ48" s="301">
        <v>3098688.22</v>
      </c>
      <c r="AK48" s="301">
        <v>96503.74</v>
      </c>
      <c r="AL48" s="301">
        <v>103436.09</v>
      </c>
      <c r="AM48" s="301">
        <v>147210.89000000001</v>
      </c>
      <c r="AN48" s="301">
        <v>-59649.06</v>
      </c>
      <c r="AO48" s="301"/>
      <c r="AP48" s="301">
        <v>141946.32</v>
      </c>
      <c r="AQ48" s="301">
        <v>1358.48</v>
      </c>
      <c r="AR48" s="301">
        <v>175805.33000000002</v>
      </c>
      <c r="AS48" s="301">
        <v>0</v>
      </c>
      <c r="AT48" s="301">
        <v>0</v>
      </c>
      <c r="AU48" s="301">
        <v>0</v>
      </c>
      <c r="AV48" s="301">
        <v>0</v>
      </c>
      <c r="AW48" s="301">
        <v>0</v>
      </c>
      <c r="AX48" s="301">
        <v>0</v>
      </c>
      <c r="AY48" s="301">
        <v>0</v>
      </c>
      <c r="AZ48" s="301">
        <v>0</v>
      </c>
      <c r="BA48" s="301">
        <v>0</v>
      </c>
    </row>
    <row r="49" spans="1:53" s="69" customFormat="1" outlineLevel="2" x14ac:dyDescent="0.2">
      <c r="A49" s="64" t="s">
        <v>995</v>
      </c>
      <c r="B49" s="65" t="s">
        <v>1445</v>
      </c>
      <c r="C49" s="66" t="s">
        <v>1894</v>
      </c>
      <c r="D49" s="67"/>
      <c r="E49" s="68"/>
      <c r="F49" s="328">
        <v>-175805.33000000002</v>
      </c>
      <c r="G49" s="328">
        <v>210525.63</v>
      </c>
      <c r="H49" s="151">
        <f t="shared" si="4"/>
        <v>-386330.96</v>
      </c>
      <c r="I49" s="97">
        <f t="shared" si="5"/>
        <v>-1.8350780377667082</v>
      </c>
      <c r="J49" s="166"/>
      <c r="K49" s="328">
        <v>-319110.13</v>
      </c>
      <c r="L49" s="328">
        <v>758435.20000000007</v>
      </c>
      <c r="M49" s="151"/>
      <c r="N49" s="97"/>
      <c r="O49" s="273"/>
      <c r="P49" s="166"/>
      <c r="Q49" s="328">
        <v>-319110.13</v>
      </c>
      <c r="R49" s="328">
        <v>758435.20000000007</v>
      </c>
      <c r="S49" s="151"/>
      <c r="T49" s="97"/>
      <c r="U49" s="166"/>
      <c r="V49" s="328">
        <v>-15508821.75</v>
      </c>
      <c r="W49" s="328">
        <v>437147.91000000009</v>
      </c>
      <c r="X49" s="151">
        <f t="shared" si="6"/>
        <v>-15945969.66</v>
      </c>
      <c r="Y49" s="97" t="str">
        <f t="shared" si="7"/>
        <v>N.M.</v>
      </c>
      <c r="Z49" s="140"/>
      <c r="AA49" s="347">
        <v>70088.63</v>
      </c>
      <c r="AB49" s="301"/>
      <c r="AC49" s="301">
        <v>252257.54</v>
      </c>
      <c r="AD49" s="301">
        <v>295652.03000000003</v>
      </c>
      <c r="AE49" s="301">
        <v>210525.63</v>
      </c>
      <c r="AF49" s="301">
        <v>-4212749.17</v>
      </c>
      <c r="AG49" s="301">
        <v>-1514878.17</v>
      </c>
      <c r="AH49" s="301">
        <v>-3634023.62</v>
      </c>
      <c r="AI49" s="301">
        <v>-2441870.7800000003</v>
      </c>
      <c r="AJ49" s="301">
        <v>-3098688.22</v>
      </c>
      <c r="AK49" s="301">
        <v>-96503.74</v>
      </c>
      <c r="AL49" s="301">
        <v>-103436.09</v>
      </c>
      <c r="AM49" s="301">
        <v>-147210.89000000001</v>
      </c>
      <c r="AN49" s="301">
        <v>59649.06</v>
      </c>
      <c r="AO49" s="301"/>
      <c r="AP49" s="301">
        <v>-141946.32</v>
      </c>
      <c r="AQ49" s="301">
        <v>-1358.48</v>
      </c>
      <c r="AR49" s="301">
        <v>-175805.33000000002</v>
      </c>
      <c r="AS49" s="301">
        <v>0</v>
      </c>
      <c r="AT49" s="301">
        <v>0</v>
      </c>
      <c r="AU49" s="301">
        <v>0</v>
      </c>
      <c r="AV49" s="301">
        <v>0</v>
      </c>
      <c r="AW49" s="301">
        <v>0</v>
      </c>
      <c r="AX49" s="301">
        <v>0</v>
      </c>
      <c r="AY49" s="301">
        <v>0</v>
      </c>
      <c r="AZ49" s="301">
        <v>0</v>
      </c>
      <c r="BA49" s="301">
        <v>0</v>
      </c>
    </row>
    <row r="50" spans="1:53" s="69" customFormat="1" outlineLevel="2" x14ac:dyDescent="0.2">
      <c r="A50" s="64" t="s">
        <v>996</v>
      </c>
      <c r="B50" s="65" t="s">
        <v>1446</v>
      </c>
      <c r="C50" s="66" t="s">
        <v>1895</v>
      </c>
      <c r="D50" s="67"/>
      <c r="E50" s="68"/>
      <c r="F50" s="328">
        <v>4934.51</v>
      </c>
      <c r="G50" s="328">
        <v>5147.57</v>
      </c>
      <c r="H50" s="151">
        <f t="shared" si="4"/>
        <v>-213.05999999999949</v>
      </c>
      <c r="I50" s="97">
        <f t="shared" si="5"/>
        <v>-4.139040362734251E-2</v>
      </c>
      <c r="J50" s="166"/>
      <c r="K50" s="328">
        <v>-15204.49</v>
      </c>
      <c r="L50" s="328">
        <v>30668.23</v>
      </c>
      <c r="M50" s="151"/>
      <c r="N50" s="97"/>
      <c r="O50" s="273"/>
      <c r="P50" s="166"/>
      <c r="Q50" s="328">
        <v>-15204.49</v>
      </c>
      <c r="R50" s="328">
        <v>30668.23</v>
      </c>
      <c r="S50" s="151"/>
      <c r="T50" s="97"/>
      <c r="U50" s="166"/>
      <c r="V50" s="328">
        <v>151257.18000000002</v>
      </c>
      <c r="W50" s="328">
        <v>148572.89000000001</v>
      </c>
      <c r="X50" s="151">
        <f t="shared" si="6"/>
        <v>2684.2900000000081</v>
      </c>
      <c r="Y50" s="97">
        <f t="shared" si="7"/>
        <v>1.8067158820158965E-2</v>
      </c>
      <c r="Z50" s="140"/>
      <c r="AA50" s="347">
        <v>1797.71</v>
      </c>
      <c r="AB50" s="301"/>
      <c r="AC50" s="301">
        <v>19403.82</v>
      </c>
      <c r="AD50" s="301">
        <v>6116.84</v>
      </c>
      <c r="AE50" s="301">
        <v>5147.57</v>
      </c>
      <c r="AF50" s="301">
        <v>3960</v>
      </c>
      <c r="AG50" s="301">
        <v>6150.55</v>
      </c>
      <c r="AH50" s="301">
        <v>20835.080000000002</v>
      </c>
      <c r="AI50" s="301">
        <v>37257.15</v>
      </c>
      <c r="AJ50" s="301">
        <v>74440.08</v>
      </c>
      <c r="AK50" s="301">
        <v>-286</v>
      </c>
      <c r="AL50" s="301">
        <v>24.7</v>
      </c>
      <c r="AM50" s="301">
        <v>-7.0000000000000007E-2</v>
      </c>
      <c r="AN50" s="301">
        <v>24080.18</v>
      </c>
      <c r="AO50" s="301"/>
      <c r="AP50" s="301">
        <v>-22367.34</v>
      </c>
      <c r="AQ50" s="301">
        <v>2228.34</v>
      </c>
      <c r="AR50" s="301">
        <v>4934.51</v>
      </c>
      <c r="AS50" s="301">
        <v>967.64</v>
      </c>
      <c r="AT50" s="301">
        <v>-172.91</v>
      </c>
      <c r="AU50" s="301">
        <v>0</v>
      </c>
      <c r="AV50" s="301">
        <v>0</v>
      </c>
      <c r="AW50" s="301">
        <v>0</v>
      </c>
      <c r="AX50" s="301">
        <v>0</v>
      </c>
      <c r="AY50" s="301">
        <v>0</v>
      </c>
      <c r="AZ50" s="301">
        <v>0</v>
      </c>
      <c r="BA50" s="301">
        <v>0</v>
      </c>
    </row>
    <row r="51" spans="1:53" s="69" customFormat="1" outlineLevel="2" x14ac:dyDescent="0.2">
      <c r="A51" s="64" t="s">
        <v>997</v>
      </c>
      <c r="B51" s="65" t="s">
        <v>1447</v>
      </c>
      <c r="C51" s="66" t="s">
        <v>1896</v>
      </c>
      <c r="D51" s="67"/>
      <c r="E51" s="68"/>
      <c r="F51" s="328">
        <v>-17330.96</v>
      </c>
      <c r="G51" s="328">
        <v>-5292.06</v>
      </c>
      <c r="H51" s="151">
        <f t="shared" si="4"/>
        <v>-12038.899999999998</v>
      </c>
      <c r="I51" s="97">
        <f t="shared" si="5"/>
        <v>-2.2748986217087479</v>
      </c>
      <c r="J51" s="166"/>
      <c r="K51" s="328">
        <v>36663</v>
      </c>
      <c r="L51" s="328">
        <v>-77991.95</v>
      </c>
      <c r="M51" s="151"/>
      <c r="N51" s="97"/>
      <c r="O51" s="273"/>
      <c r="P51" s="166"/>
      <c r="Q51" s="328">
        <v>36663</v>
      </c>
      <c r="R51" s="328">
        <v>-77991.95</v>
      </c>
      <c r="S51" s="151"/>
      <c r="T51" s="97"/>
      <c r="U51" s="166"/>
      <c r="V51" s="328">
        <v>-666977.80000000005</v>
      </c>
      <c r="W51" s="328">
        <v>-700633.08</v>
      </c>
      <c r="X51" s="151">
        <f t="shared" si="6"/>
        <v>33655.279999999912</v>
      </c>
      <c r="Y51" s="97">
        <f t="shared" si="7"/>
        <v>4.8035528096960413E-2</v>
      </c>
      <c r="Z51" s="140"/>
      <c r="AA51" s="347">
        <v>-8938.3700000000008</v>
      </c>
      <c r="AB51" s="301"/>
      <c r="AC51" s="301">
        <v>-62049.4</v>
      </c>
      <c r="AD51" s="301">
        <v>-10650.49</v>
      </c>
      <c r="AE51" s="301">
        <v>-5292.06</v>
      </c>
      <c r="AF51" s="301">
        <v>-39170.06</v>
      </c>
      <c r="AG51" s="301">
        <v>-32241.920000000002</v>
      </c>
      <c r="AH51" s="301">
        <v>-103684.83</v>
      </c>
      <c r="AI51" s="301">
        <v>-183281.86000000002</v>
      </c>
      <c r="AJ51" s="301">
        <v>-282270.8</v>
      </c>
      <c r="AK51" s="301">
        <v>590.21</v>
      </c>
      <c r="AL51" s="301">
        <v>-98.490000000000009</v>
      </c>
      <c r="AM51" s="301">
        <v>-825.36</v>
      </c>
      <c r="AN51" s="301">
        <v>-62657.69</v>
      </c>
      <c r="AO51" s="301"/>
      <c r="AP51" s="301">
        <v>60921.5</v>
      </c>
      <c r="AQ51" s="301">
        <v>-6927.54</v>
      </c>
      <c r="AR51" s="301">
        <v>-17330.96</v>
      </c>
      <c r="AS51" s="301">
        <v>-3640</v>
      </c>
      <c r="AT51" s="301">
        <v>846.47</v>
      </c>
      <c r="AU51" s="301">
        <v>0</v>
      </c>
      <c r="AV51" s="301">
        <v>0</v>
      </c>
      <c r="AW51" s="301">
        <v>0</v>
      </c>
      <c r="AX51" s="301">
        <v>0</v>
      </c>
      <c r="AY51" s="301">
        <v>0</v>
      </c>
      <c r="AZ51" s="301">
        <v>0</v>
      </c>
      <c r="BA51" s="301">
        <v>0</v>
      </c>
    </row>
    <row r="52" spans="1:53" s="69" customFormat="1" outlineLevel="2" x14ac:dyDescent="0.2">
      <c r="A52" s="64" t="s">
        <v>998</v>
      </c>
      <c r="B52" s="65" t="s">
        <v>1448</v>
      </c>
      <c r="C52" s="66" t="s">
        <v>1897</v>
      </c>
      <c r="D52" s="67"/>
      <c r="E52" s="68"/>
      <c r="F52" s="328">
        <v>0</v>
      </c>
      <c r="G52" s="328">
        <v>0</v>
      </c>
      <c r="H52" s="151">
        <f t="shared" si="4"/>
        <v>0</v>
      </c>
      <c r="I52" s="97">
        <f t="shared" si="5"/>
        <v>0</v>
      </c>
      <c r="J52" s="166"/>
      <c r="K52" s="328">
        <v>0</v>
      </c>
      <c r="L52" s="328">
        <v>36.64</v>
      </c>
      <c r="M52" s="151"/>
      <c r="N52" s="97"/>
      <c r="O52" s="273"/>
      <c r="P52" s="166"/>
      <c r="Q52" s="328">
        <v>0</v>
      </c>
      <c r="R52" s="328">
        <v>36.64</v>
      </c>
      <c r="S52" s="151"/>
      <c r="T52" s="97"/>
      <c r="U52" s="166"/>
      <c r="V52" s="328">
        <v>5230.96</v>
      </c>
      <c r="W52" s="328">
        <v>1717.65</v>
      </c>
      <c r="X52" s="151">
        <f t="shared" si="6"/>
        <v>3513.31</v>
      </c>
      <c r="Y52" s="97">
        <f t="shared" si="7"/>
        <v>2.0454167030535904</v>
      </c>
      <c r="Z52" s="140"/>
      <c r="AA52" s="347">
        <v>163.51</v>
      </c>
      <c r="AB52" s="301"/>
      <c r="AC52" s="301">
        <v>33.549999999999997</v>
      </c>
      <c r="AD52" s="301">
        <v>3.09</v>
      </c>
      <c r="AE52" s="301">
        <v>0</v>
      </c>
      <c r="AF52" s="301">
        <v>92.91</v>
      </c>
      <c r="AG52" s="301">
        <v>2310.11</v>
      </c>
      <c r="AH52" s="301">
        <v>925.79</v>
      </c>
      <c r="AI52" s="301">
        <v>52.56</v>
      </c>
      <c r="AJ52" s="301">
        <v>460.39</v>
      </c>
      <c r="AK52" s="301">
        <v>1389.2</v>
      </c>
      <c r="AL52" s="301">
        <v>0</v>
      </c>
      <c r="AM52" s="301">
        <v>0</v>
      </c>
      <c r="AN52" s="301">
        <v>0</v>
      </c>
      <c r="AO52" s="301"/>
      <c r="AP52" s="301">
        <v>0</v>
      </c>
      <c r="AQ52" s="301">
        <v>0</v>
      </c>
      <c r="AR52" s="301">
        <v>0</v>
      </c>
      <c r="AS52" s="301">
        <v>0</v>
      </c>
      <c r="AT52" s="301">
        <v>0</v>
      </c>
      <c r="AU52" s="301">
        <v>0</v>
      </c>
      <c r="AV52" s="301">
        <v>0</v>
      </c>
      <c r="AW52" s="301">
        <v>0</v>
      </c>
      <c r="AX52" s="301">
        <v>0</v>
      </c>
      <c r="AY52" s="301">
        <v>0</v>
      </c>
      <c r="AZ52" s="301">
        <v>0</v>
      </c>
      <c r="BA52" s="301">
        <v>0</v>
      </c>
    </row>
    <row r="53" spans="1:53" s="69" customFormat="1" outlineLevel="2" x14ac:dyDescent="0.2">
      <c r="A53" s="64" t="s">
        <v>999</v>
      </c>
      <c r="B53" s="65" t="s">
        <v>1449</v>
      </c>
      <c r="C53" s="66" t="s">
        <v>1898</v>
      </c>
      <c r="D53" s="67"/>
      <c r="E53" s="68"/>
      <c r="F53" s="328">
        <v>0</v>
      </c>
      <c r="G53" s="328">
        <v>1.1500000000000001</v>
      </c>
      <c r="H53" s="151">
        <f t="shared" si="4"/>
        <v>-1.1500000000000001</v>
      </c>
      <c r="I53" s="97" t="str">
        <f t="shared" si="5"/>
        <v>N.M.</v>
      </c>
      <c r="J53" s="166"/>
      <c r="K53" s="328">
        <v>24.02</v>
      </c>
      <c r="L53" s="328">
        <v>-14.91</v>
      </c>
      <c r="M53" s="151"/>
      <c r="N53" s="97"/>
      <c r="O53" s="273"/>
      <c r="P53" s="166"/>
      <c r="Q53" s="328">
        <v>24.02</v>
      </c>
      <c r="R53" s="328">
        <v>-14.91</v>
      </c>
      <c r="S53" s="151"/>
      <c r="T53" s="97"/>
      <c r="U53" s="166"/>
      <c r="V53" s="328">
        <v>-3963.9100000000003</v>
      </c>
      <c r="W53" s="328">
        <v>-1247.2</v>
      </c>
      <c r="X53" s="151">
        <f t="shared" si="6"/>
        <v>-2716.71</v>
      </c>
      <c r="Y53" s="97">
        <f t="shared" si="7"/>
        <v>-2.1782472738935215</v>
      </c>
      <c r="Z53" s="140"/>
      <c r="AA53" s="347">
        <v>-106.88</v>
      </c>
      <c r="AB53" s="301"/>
      <c r="AC53" s="301">
        <v>-21.82</v>
      </c>
      <c r="AD53" s="301">
        <v>5.76</v>
      </c>
      <c r="AE53" s="301">
        <v>1.1500000000000001</v>
      </c>
      <c r="AF53" s="301">
        <v>-66.900000000000006</v>
      </c>
      <c r="AG53" s="301">
        <v>-2203.4299999999998</v>
      </c>
      <c r="AH53" s="301">
        <v>-640.58000000000004</v>
      </c>
      <c r="AI53" s="301">
        <v>-22.94</v>
      </c>
      <c r="AJ53" s="301">
        <v>-262.5</v>
      </c>
      <c r="AK53" s="301">
        <v>-983.32</v>
      </c>
      <c r="AL53" s="301">
        <v>0</v>
      </c>
      <c r="AM53" s="301">
        <v>138.33000000000001</v>
      </c>
      <c r="AN53" s="301">
        <v>53.410000000000004</v>
      </c>
      <c r="AO53" s="301"/>
      <c r="AP53" s="301">
        <v>23.92</v>
      </c>
      <c r="AQ53" s="301">
        <v>0.1</v>
      </c>
      <c r="AR53" s="301">
        <v>0</v>
      </c>
      <c r="AS53" s="301">
        <v>0</v>
      </c>
      <c r="AT53" s="301">
        <v>0</v>
      </c>
      <c r="AU53" s="301">
        <v>0</v>
      </c>
      <c r="AV53" s="301">
        <v>0</v>
      </c>
      <c r="AW53" s="301">
        <v>0</v>
      </c>
      <c r="AX53" s="301">
        <v>0</v>
      </c>
      <c r="AY53" s="301">
        <v>0</v>
      </c>
      <c r="AZ53" s="301">
        <v>0</v>
      </c>
      <c r="BA53" s="301">
        <v>0</v>
      </c>
    </row>
    <row r="54" spans="1:53" s="69" customFormat="1" outlineLevel="2" x14ac:dyDescent="0.2">
      <c r="A54" s="64" t="s">
        <v>1000</v>
      </c>
      <c r="B54" s="65" t="s">
        <v>1450</v>
      </c>
      <c r="C54" s="66" t="s">
        <v>1899</v>
      </c>
      <c r="D54" s="67"/>
      <c r="E54" s="68"/>
      <c r="F54" s="328">
        <v>133311.51</v>
      </c>
      <c r="G54" s="328">
        <v>19738.939999999999</v>
      </c>
      <c r="H54" s="151">
        <f t="shared" si="4"/>
        <v>113572.57</v>
      </c>
      <c r="I54" s="97">
        <f t="shared" si="5"/>
        <v>5.75373196331718</v>
      </c>
      <c r="J54" s="166"/>
      <c r="K54" s="328">
        <v>195821.34</v>
      </c>
      <c r="L54" s="328">
        <v>624826.51</v>
      </c>
      <c r="M54" s="151"/>
      <c r="N54" s="97"/>
      <c r="O54" s="273"/>
      <c r="P54" s="166"/>
      <c r="Q54" s="328">
        <v>195821.34</v>
      </c>
      <c r="R54" s="328">
        <v>624826.51</v>
      </c>
      <c r="S54" s="151"/>
      <c r="T54" s="97"/>
      <c r="U54" s="166"/>
      <c r="V54" s="328">
        <v>2550531.36</v>
      </c>
      <c r="W54" s="328">
        <v>1423027.32</v>
      </c>
      <c r="X54" s="151">
        <f t="shared" si="6"/>
        <v>1127504.0399999998</v>
      </c>
      <c r="Y54" s="97">
        <f t="shared" si="7"/>
        <v>0.79232775376371534</v>
      </c>
      <c r="Z54" s="140"/>
      <c r="AA54" s="347">
        <v>109555.61</v>
      </c>
      <c r="AB54" s="301"/>
      <c r="AC54" s="301">
        <v>385072.14</v>
      </c>
      <c r="AD54" s="301">
        <v>220015.43</v>
      </c>
      <c r="AE54" s="301">
        <v>19738.939999999999</v>
      </c>
      <c r="AF54" s="301">
        <v>496357.73</v>
      </c>
      <c r="AG54" s="301">
        <v>464273.31</v>
      </c>
      <c r="AH54" s="301">
        <v>288297.22000000003</v>
      </c>
      <c r="AI54" s="301">
        <v>596351.91</v>
      </c>
      <c r="AJ54" s="301">
        <v>493986.32</v>
      </c>
      <c r="AK54" s="301">
        <v>10035.77</v>
      </c>
      <c r="AL54" s="301">
        <v>0</v>
      </c>
      <c r="AM54" s="301">
        <v>0</v>
      </c>
      <c r="AN54" s="301">
        <v>5407.76</v>
      </c>
      <c r="AO54" s="301"/>
      <c r="AP54" s="301">
        <v>11422.78</v>
      </c>
      <c r="AQ54" s="301">
        <v>51087.05</v>
      </c>
      <c r="AR54" s="301">
        <v>133311.51</v>
      </c>
      <c r="AS54" s="301">
        <v>114622.69</v>
      </c>
      <c r="AT54" s="301">
        <v>-116684.40000000001</v>
      </c>
      <c r="AU54" s="301">
        <v>0</v>
      </c>
      <c r="AV54" s="301">
        <v>0</v>
      </c>
      <c r="AW54" s="301">
        <v>0</v>
      </c>
      <c r="AX54" s="301">
        <v>0</v>
      </c>
      <c r="AY54" s="301">
        <v>0</v>
      </c>
      <c r="AZ54" s="301">
        <v>0</v>
      </c>
      <c r="BA54" s="301">
        <v>0</v>
      </c>
    </row>
    <row r="55" spans="1:53" s="69" customFormat="1" outlineLevel="2" x14ac:dyDescent="0.2">
      <c r="A55" s="64" t="s">
        <v>1001</v>
      </c>
      <c r="B55" s="65" t="s">
        <v>1451</v>
      </c>
      <c r="C55" s="66" t="s">
        <v>1900</v>
      </c>
      <c r="D55" s="67"/>
      <c r="E55" s="68"/>
      <c r="F55" s="328">
        <v>493.41</v>
      </c>
      <c r="G55" s="328">
        <v>0</v>
      </c>
      <c r="H55" s="151">
        <f t="shared" si="4"/>
        <v>493.41</v>
      </c>
      <c r="I55" s="97" t="str">
        <f t="shared" si="5"/>
        <v>N.M.</v>
      </c>
      <c r="J55" s="166"/>
      <c r="K55" s="328">
        <v>16385.900000000001</v>
      </c>
      <c r="L55" s="328">
        <v>631.30000000000007</v>
      </c>
      <c r="M55" s="151"/>
      <c r="N55" s="97"/>
      <c r="O55" s="273"/>
      <c r="P55" s="166"/>
      <c r="Q55" s="328">
        <v>16385.900000000001</v>
      </c>
      <c r="R55" s="328">
        <v>631.30000000000007</v>
      </c>
      <c r="S55" s="151"/>
      <c r="T55" s="97"/>
      <c r="U55" s="166"/>
      <c r="V55" s="328">
        <v>44916.22</v>
      </c>
      <c r="W55" s="328">
        <v>6251.06</v>
      </c>
      <c r="X55" s="151">
        <f t="shared" si="6"/>
        <v>38665.160000000003</v>
      </c>
      <c r="Y55" s="97">
        <f t="shared" si="7"/>
        <v>6.1853765601354009</v>
      </c>
      <c r="Z55" s="140"/>
      <c r="AA55" s="347">
        <v>1599.51</v>
      </c>
      <c r="AB55" s="301"/>
      <c r="AC55" s="301">
        <v>630.39</v>
      </c>
      <c r="AD55" s="301">
        <v>0.91</v>
      </c>
      <c r="AE55" s="301">
        <v>0</v>
      </c>
      <c r="AF55" s="301">
        <v>653.59</v>
      </c>
      <c r="AG55" s="301">
        <v>1412.55</v>
      </c>
      <c r="AH55" s="301">
        <v>1167.43</v>
      </c>
      <c r="AI55" s="301">
        <v>683.13</v>
      </c>
      <c r="AJ55" s="301">
        <v>3239.86</v>
      </c>
      <c r="AK55" s="301">
        <v>0</v>
      </c>
      <c r="AL55" s="301">
        <v>0</v>
      </c>
      <c r="AM55" s="301">
        <v>708.81000000000006</v>
      </c>
      <c r="AN55" s="301">
        <v>20664.95</v>
      </c>
      <c r="AO55" s="301"/>
      <c r="AP55" s="301">
        <v>76146.94</v>
      </c>
      <c r="AQ55" s="301">
        <v>-60254.450000000004</v>
      </c>
      <c r="AR55" s="301">
        <v>493.41</v>
      </c>
      <c r="AS55" s="301">
        <v>-14.27</v>
      </c>
      <c r="AT55" s="301">
        <v>-62.36</v>
      </c>
      <c r="AU55" s="301">
        <v>0</v>
      </c>
      <c r="AV55" s="301">
        <v>0</v>
      </c>
      <c r="AW55" s="301">
        <v>0</v>
      </c>
      <c r="AX55" s="301">
        <v>0</v>
      </c>
      <c r="AY55" s="301">
        <v>0</v>
      </c>
      <c r="AZ55" s="301">
        <v>0</v>
      </c>
      <c r="BA55" s="301">
        <v>0</v>
      </c>
    </row>
    <row r="56" spans="1:53" s="69" customFormat="1" outlineLevel="2" x14ac:dyDescent="0.2">
      <c r="A56" s="64" t="s">
        <v>1002</v>
      </c>
      <c r="B56" s="65" t="s">
        <v>1452</v>
      </c>
      <c r="C56" s="66" t="s">
        <v>1901</v>
      </c>
      <c r="D56" s="67"/>
      <c r="E56" s="68"/>
      <c r="F56" s="328">
        <v>0</v>
      </c>
      <c r="G56" s="328">
        <v>0</v>
      </c>
      <c r="H56" s="151">
        <f t="shared" si="4"/>
        <v>0</v>
      </c>
      <c r="I56" s="97">
        <f t="shared" si="5"/>
        <v>0</v>
      </c>
      <c r="J56" s="166"/>
      <c r="K56" s="328">
        <v>0</v>
      </c>
      <c r="L56" s="328">
        <v>0</v>
      </c>
      <c r="M56" s="151"/>
      <c r="N56" s="97"/>
      <c r="O56" s="273"/>
      <c r="P56" s="166"/>
      <c r="Q56" s="328">
        <v>0</v>
      </c>
      <c r="R56" s="328">
        <v>0</v>
      </c>
      <c r="S56" s="151"/>
      <c r="T56" s="97"/>
      <c r="U56" s="166"/>
      <c r="V56" s="328">
        <v>24670.86</v>
      </c>
      <c r="W56" s="328">
        <v>271929.53000000003</v>
      </c>
      <c r="X56" s="151">
        <f t="shared" si="6"/>
        <v>-247258.67000000004</v>
      </c>
      <c r="Y56" s="97">
        <f t="shared" si="7"/>
        <v>-0.90927480365961</v>
      </c>
      <c r="Z56" s="140"/>
      <c r="AA56" s="347">
        <v>0</v>
      </c>
      <c r="AB56" s="301"/>
      <c r="AC56" s="301">
        <v>0</v>
      </c>
      <c r="AD56" s="301">
        <v>0</v>
      </c>
      <c r="AE56" s="301">
        <v>0</v>
      </c>
      <c r="AF56" s="301">
        <v>0</v>
      </c>
      <c r="AG56" s="301">
        <v>24670.86</v>
      </c>
      <c r="AH56" s="301">
        <v>0</v>
      </c>
      <c r="AI56" s="301">
        <v>0</v>
      </c>
      <c r="AJ56" s="301">
        <v>0</v>
      </c>
      <c r="AK56" s="301">
        <v>0</v>
      </c>
      <c r="AL56" s="301">
        <v>0</v>
      </c>
      <c r="AM56" s="301">
        <v>0</v>
      </c>
      <c r="AN56" s="301">
        <v>0</v>
      </c>
      <c r="AO56" s="301"/>
      <c r="AP56" s="301">
        <v>0</v>
      </c>
      <c r="AQ56" s="301">
        <v>0</v>
      </c>
      <c r="AR56" s="301">
        <v>0</v>
      </c>
      <c r="AS56" s="301">
        <v>0</v>
      </c>
      <c r="AT56" s="301">
        <v>0</v>
      </c>
      <c r="AU56" s="301">
        <v>0</v>
      </c>
      <c r="AV56" s="301">
        <v>0</v>
      </c>
      <c r="AW56" s="301">
        <v>0</v>
      </c>
      <c r="AX56" s="301">
        <v>0</v>
      </c>
      <c r="AY56" s="301">
        <v>0</v>
      </c>
      <c r="AZ56" s="301">
        <v>0</v>
      </c>
      <c r="BA56" s="301">
        <v>0</v>
      </c>
    </row>
    <row r="57" spans="1:53" s="22" customFormat="1" outlineLevel="1" x14ac:dyDescent="0.2">
      <c r="A57" s="22" t="s">
        <v>181</v>
      </c>
      <c r="B57" s="54"/>
      <c r="C57" s="51" t="s">
        <v>868</v>
      </c>
      <c r="D57" s="205"/>
      <c r="E57" s="205"/>
      <c r="F57" s="26">
        <v>1737659.6300000001</v>
      </c>
      <c r="G57" s="26">
        <v>1800386.89</v>
      </c>
      <c r="H57" s="42">
        <f t="shared" si="4"/>
        <v>-62727.259999999776</v>
      </c>
      <c r="I57" s="124">
        <f t="shared" si="5"/>
        <v>-3.4840989094293937E-2</v>
      </c>
      <c r="J57" s="263"/>
      <c r="K57" s="26">
        <v>5030378.49</v>
      </c>
      <c r="L57" s="26">
        <v>11095928.310000002</v>
      </c>
      <c r="M57" s="26"/>
      <c r="N57" s="91"/>
      <c r="O57" s="226"/>
      <c r="P57" s="226"/>
      <c r="Q57" s="26">
        <v>5030378.49</v>
      </c>
      <c r="R57" s="26">
        <v>11095928.310000002</v>
      </c>
      <c r="S57" s="26"/>
      <c r="T57" s="276"/>
      <c r="U57" s="226"/>
      <c r="V57" s="26">
        <v>53668804.99000001</v>
      </c>
      <c r="W57" s="26">
        <v>44462407.608999968</v>
      </c>
      <c r="X57" s="42">
        <f t="shared" si="6"/>
        <v>9206397.381000042</v>
      </c>
      <c r="Y57" s="91">
        <f t="shared" si="7"/>
        <v>0.20706025328094257</v>
      </c>
      <c r="AA57" s="339">
        <v>2325136.0899999994</v>
      </c>
      <c r="AC57" s="26">
        <v>6828411.0100000007</v>
      </c>
      <c r="AD57" s="26">
        <v>2467130.41</v>
      </c>
      <c r="AE57" s="26">
        <v>1800386.89</v>
      </c>
      <c r="AF57" s="26">
        <v>6497914.2300000004</v>
      </c>
      <c r="AG57" s="26">
        <v>5379494.1400000006</v>
      </c>
      <c r="AH57" s="26">
        <v>8164123.3099999996</v>
      </c>
      <c r="AI57" s="26">
        <v>11375651.350000005</v>
      </c>
      <c r="AJ57" s="26">
        <v>10692624.970000001</v>
      </c>
      <c r="AK57" s="26">
        <v>1448279.9499999997</v>
      </c>
      <c r="AL57" s="26">
        <v>921293.49</v>
      </c>
      <c r="AM57" s="26">
        <v>1582509.79</v>
      </c>
      <c r="AN57" s="26">
        <v>2576535.2700000005</v>
      </c>
      <c r="AP57" s="26">
        <v>2227185.7199999997</v>
      </c>
      <c r="AQ57" s="26">
        <v>1065533.1400000004</v>
      </c>
      <c r="AR57" s="26">
        <v>1737659.6300000001</v>
      </c>
      <c r="AS57" s="26">
        <v>119403.81</v>
      </c>
      <c r="AT57" s="26">
        <v>126636781.22999999</v>
      </c>
      <c r="AU57" s="26">
        <v>0</v>
      </c>
      <c r="AV57" s="26">
        <v>0</v>
      </c>
      <c r="AW57" s="26">
        <v>0</v>
      </c>
      <c r="AX57" s="26">
        <v>0</v>
      </c>
      <c r="AY57" s="26">
        <v>0</v>
      </c>
      <c r="AZ57" s="26">
        <v>0</v>
      </c>
      <c r="BA57" s="26">
        <v>0</v>
      </c>
    </row>
    <row r="58" spans="1:53" s="22" customFormat="1" ht="0.75" customHeight="1" outlineLevel="2" x14ac:dyDescent="0.2">
      <c r="B58" s="54"/>
      <c r="C58" s="52" t="s">
        <v>178</v>
      </c>
      <c r="D58" s="205"/>
      <c r="E58" s="205"/>
      <c r="F58" s="26" t="e">
        <f>+F57+F27+#REF!+F23</f>
        <v>#REF!</v>
      </c>
      <c r="G58" s="26" t="e">
        <f>+G57+G27+#REF!+G23</f>
        <v>#REF!</v>
      </c>
      <c r="H58" s="42" t="e">
        <f t="shared" si="4"/>
        <v>#REF!</v>
      </c>
      <c r="I58" s="124" t="e">
        <f t="shared" si="5"/>
        <v>#REF!</v>
      </c>
      <c r="J58" s="263"/>
      <c r="K58" s="26" t="e">
        <f>+K57+K27+#REF!+K23</f>
        <v>#REF!</v>
      </c>
      <c r="L58" s="26" t="e">
        <f>+L57+L27+#REF!+L23</f>
        <v>#REF!</v>
      </c>
      <c r="M58" s="42" t="e">
        <f>+K58-L58</f>
        <v>#REF!</v>
      </c>
      <c r="N58" s="91" t="e">
        <f>IF(L58&lt;0,IF(M58=0,0,IF(OR(L58=0,K58=0),"N.M.",IF(ABS(M58/L58)&gt;=10,"N.M.",M58/(-L58)))),IF(M58=0,0,IF(OR(L58=0,K58=0),"N.M.",IF(ABS(M58/L58)&gt;=10,"N.M.",M58/L58))))</f>
        <v>#REF!</v>
      </c>
      <c r="O58" s="226"/>
      <c r="P58" s="226"/>
      <c r="Q58" s="26" t="e">
        <f>+Q57+Q27+#REF!+Q23</f>
        <v>#REF!</v>
      </c>
      <c r="R58" s="26" t="e">
        <f>+R57+R27+#REF!+R23</f>
        <v>#REF!</v>
      </c>
      <c r="S58" s="42" t="e">
        <f>+Q58-R58</f>
        <v>#REF!</v>
      </c>
      <c r="T58" s="124" t="e">
        <f>IF(R58&lt;0,IF(S58=0,0,IF(OR(R58=0,Q58=0),"N.M.",IF(ABS(S58/R58)&gt;=10,"N.M.",S58/(-R58)))),IF(S58=0,0,IF(OR(R58=0,Q58=0),"N.M.",IF(ABS(S58/R58)&gt;=10,"N.M.",S58/R58))))</f>
        <v>#REF!</v>
      </c>
      <c r="U58" s="226"/>
      <c r="V58" s="26" t="e">
        <f>+V57+V27+#REF!+V23</f>
        <v>#REF!</v>
      </c>
      <c r="W58" s="26" t="e">
        <f>+W57+W27+#REF!+W23</f>
        <v>#REF!</v>
      </c>
      <c r="X58" s="42" t="e">
        <f t="shared" si="6"/>
        <v>#REF!</v>
      </c>
      <c r="Y58" s="91" t="e">
        <f t="shared" si="7"/>
        <v>#REF!</v>
      </c>
      <c r="AA58" s="339" t="e">
        <f>+AA57+AA27+#REF!+AA23</f>
        <v>#REF!</v>
      </c>
      <c r="AC58" s="26" t="e">
        <f>+AC57+AC27+#REF!+AC23</f>
        <v>#REF!</v>
      </c>
      <c r="AD58" s="26" t="e">
        <f>+AD57+AD27+#REF!+AD23</f>
        <v>#REF!</v>
      </c>
      <c r="AE58" s="26" t="e">
        <f>+AE57+AE27+#REF!+AE23</f>
        <v>#REF!</v>
      </c>
      <c r="AF58" s="26" t="e">
        <f>+AF57+AF27+#REF!+AF23</f>
        <v>#REF!</v>
      </c>
      <c r="AG58" s="26" t="e">
        <f>+AG57+AG27+#REF!+AG23</f>
        <v>#REF!</v>
      </c>
      <c r="AH58" s="26" t="e">
        <f>+AH57+AH27+#REF!+AH23</f>
        <v>#REF!</v>
      </c>
      <c r="AI58" s="26" t="e">
        <f>+AI57+AI27+#REF!+AI23</f>
        <v>#REF!</v>
      </c>
      <c r="AJ58" s="26" t="e">
        <f>+AJ57+AJ27+#REF!+AJ23</f>
        <v>#REF!</v>
      </c>
      <c r="AK58" s="26" t="e">
        <f>+AK57+AK27+#REF!+AK23</f>
        <v>#REF!</v>
      </c>
      <c r="AL58" s="26" t="e">
        <f>+AL57+AL27+#REF!+AL23</f>
        <v>#REF!</v>
      </c>
      <c r="AM58" s="26" t="e">
        <f>+AM57+AM27+#REF!+AM23</f>
        <v>#REF!</v>
      </c>
      <c r="AN58" s="26" t="e">
        <f>+AN57+AN27+#REF!+AN23</f>
        <v>#REF!</v>
      </c>
      <c r="AP58" s="26" t="e">
        <f>+AP57+AP27+#REF!+AP23</f>
        <v>#REF!</v>
      </c>
      <c r="AQ58" s="26" t="e">
        <f>+AQ57+AQ27+#REF!+AQ23</f>
        <v>#REF!</v>
      </c>
      <c r="AR58" s="26" t="e">
        <f>+AR57+AR27+#REF!+AR23</f>
        <v>#REF!</v>
      </c>
      <c r="AS58" s="26" t="e">
        <f>+AS57+AS27+#REF!+AS23</f>
        <v>#REF!</v>
      </c>
      <c r="AT58" s="26" t="e">
        <f>+AT57+AT27+#REF!+AT23</f>
        <v>#REF!</v>
      </c>
      <c r="AU58" s="26" t="e">
        <f>+AU57+AU27+#REF!+AU23</f>
        <v>#REF!</v>
      </c>
      <c r="AV58" s="26" t="e">
        <f>+AV57+AV27+#REF!+AV23</f>
        <v>#REF!</v>
      </c>
      <c r="AW58" s="26" t="e">
        <f>+AW57+AW27+#REF!+AW23</f>
        <v>#REF!</v>
      </c>
      <c r="AX58" s="26" t="e">
        <f>+AX57+AX27+#REF!+AX23</f>
        <v>#REF!</v>
      </c>
      <c r="AY58" s="26" t="e">
        <f>+AY57+AY27+#REF!+AY23</f>
        <v>#REF!</v>
      </c>
      <c r="AZ58" s="26" t="e">
        <f>+AZ57+AZ27+#REF!+AZ23</f>
        <v>#REF!</v>
      </c>
      <c r="BA58" s="26" t="e">
        <f>+BA57+BA27+#REF!+BA23</f>
        <v>#REF!</v>
      </c>
    </row>
    <row r="59" spans="1:53" s="69" customFormat="1" outlineLevel="2" x14ac:dyDescent="0.2">
      <c r="A59" s="64" t="s">
        <v>1003</v>
      </c>
      <c r="B59" s="65" t="s">
        <v>1453</v>
      </c>
      <c r="C59" s="66" t="s">
        <v>1902</v>
      </c>
      <c r="D59" s="67"/>
      <c r="E59" s="68"/>
      <c r="F59" s="328">
        <v>-98659</v>
      </c>
      <c r="G59" s="328">
        <v>-358213</v>
      </c>
      <c r="H59" s="151">
        <f t="shared" si="4"/>
        <v>259554</v>
      </c>
      <c r="I59" s="97">
        <f t="shared" si="5"/>
        <v>0.72458006828339561</v>
      </c>
      <c r="J59" s="166"/>
      <c r="K59" s="328">
        <v>-295977</v>
      </c>
      <c r="L59" s="328">
        <v>-1074639</v>
      </c>
      <c r="M59" s="151">
        <f>+K59-L59</f>
        <v>778662</v>
      </c>
      <c r="N59" s="97">
        <f>IF(L59&lt;0,IF(M59=0,0,IF(OR(L59=0,K59=0),"N.M.",IF(ABS(M59/L59)&gt;=10,"N.M.",M59/(-L59)))),IF(M59=0,0,IF(OR(L59=0,K59=0),"N.M.",IF(ABS(M59/L59)&gt;=10,"N.M.",M59/L59))))</f>
        <v>0.72458006828339561</v>
      </c>
      <c r="O59" s="273"/>
      <c r="P59" s="166"/>
      <c r="Q59" s="328">
        <v>-295977</v>
      </c>
      <c r="R59" s="328">
        <v>-1074639</v>
      </c>
      <c r="S59" s="151">
        <f>+Q59-R59</f>
        <v>778662</v>
      </c>
      <c r="T59" s="97">
        <f>IF(R59&lt;0,IF(S59=0,0,IF(OR(R59=0,Q59=0),"N.M.",IF(ABS(S59/R59)&gt;=10,"N.M.",S59/(-R59)))),IF(S59=0,0,IF(OR(R59=0,Q59=0),"N.M.",IF(ABS(S59/R59)&gt;=10,"N.M.",S59/R59))))</f>
        <v>0.72458006828339561</v>
      </c>
      <c r="U59" s="166"/>
      <c r="V59" s="328">
        <v>-283033</v>
      </c>
      <c r="W59" s="328">
        <v>-1074639</v>
      </c>
      <c r="X59" s="151">
        <f t="shared" si="6"/>
        <v>791606</v>
      </c>
      <c r="Y59" s="97">
        <f t="shared" si="7"/>
        <v>0.7366250433866629</v>
      </c>
      <c r="Z59" s="140"/>
      <c r="AA59" s="347">
        <v>0</v>
      </c>
      <c r="AB59" s="301"/>
      <c r="AC59" s="301">
        <v>-358213</v>
      </c>
      <c r="AD59" s="301">
        <v>-358213</v>
      </c>
      <c r="AE59" s="301">
        <v>-358213</v>
      </c>
      <c r="AF59" s="301">
        <v>-358213</v>
      </c>
      <c r="AG59" s="301">
        <v>-358213</v>
      </c>
      <c r="AH59" s="301">
        <v>-358213</v>
      </c>
      <c r="AI59" s="301">
        <v>-358213</v>
      </c>
      <c r="AJ59" s="301">
        <v>-358213</v>
      </c>
      <c r="AK59" s="301">
        <v>-358213</v>
      </c>
      <c r="AL59" s="301">
        <v>-358213</v>
      </c>
      <c r="AM59" s="301">
        <v>-358213</v>
      </c>
      <c r="AN59" s="301">
        <v>2878648</v>
      </c>
      <c r="AO59" s="301"/>
      <c r="AP59" s="301">
        <v>-98659</v>
      </c>
      <c r="AQ59" s="301">
        <v>-98659</v>
      </c>
      <c r="AR59" s="301">
        <v>-98659</v>
      </c>
      <c r="AS59" s="301">
        <v>-98659</v>
      </c>
      <c r="AT59" s="301">
        <v>0</v>
      </c>
      <c r="AU59" s="301">
        <v>0</v>
      </c>
      <c r="AV59" s="301">
        <v>0</v>
      </c>
      <c r="AW59" s="301">
        <v>0</v>
      </c>
      <c r="AX59" s="301">
        <v>0</v>
      </c>
      <c r="AY59" s="301">
        <v>0</v>
      </c>
      <c r="AZ59" s="301">
        <v>0</v>
      </c>
      <c r="BA59" s="301">
        <v>0</v>
      </c>
    </row>
    <row r="60" spans="1:53" s="69" customFormat="1" outlineLevel="2" x14ac:dyDescent="0.2">
      <c r="A60" s="64" t="s">
        <v>1004</v>
      </c>
      <c r="B60" s="65" t="s">
        <v>1454</v>
      </c>
      <c r="C60" s="66" t="s">
        <v>1903</v>
      </c>
      <c r="D60" s="67"/>
      <c r="E60" s="68"/>
      <c r="F60" s="328">
        <v>0</v>
      </c>
      <c r="G60" s="328">
        <v>0</v>
      </c>
      <c r="H60" s="151">
        <f t="shared" si="4"/>
        <v>0</v>
      </c>
      <c r="I60" s="97">
        <f t="shared" si="5"/>
        <v>0</v>
      </c>
      <c r="J60" s="166"/>
      <c r="K60" s="328">
        <v>0</v>
      </c>
      <c r="L60" s="328">
        <v>0</v>
      </c>
      <c r="M60" s="151">
        <f>+K60-L60</f>
        <v>0</v>
      </c>
      <c r="N60" s="97">
        <f>IF(L60&lt;0,IF(M60=0,0,IF(OR(L60=0,K60=0),"N.M.",IF(ABS(M60/L60)&gt;=10,"N.M.",M60/(-L60)))),IF(M60=0,0,IF(OR(L60=0,K60=0),"N.M.",IF(ABS(M60/L60)&gt;=10,"N.M.",M60/L60))))</f>
        <v>0</v>
      </c>
      <c r="O60" s="273"/>
      <c r="P60" s="166"/>
      <c r="Q60" s="328">
        <v>0</v>
      </c>
      <c r="R60" s="328">
        <v>0</v>
      </c>
      <c r="S60" s="151">
        <f>+Q60-R60</f>
        <v>0</v>
      </c>
      <c r="T60" s="97">
        <f>IF(R60&lt;0,IF(S60=0,0,IF(OR(R60=0,Q60=0),"N.M.",IF(ABS(S60/R60)&gt;=10,"N.M.",S60/(-R60)))),IF(S60=0,0,IF(OR(R60=0,Q60=0),"N.M.",IF(ABS(S60/R60)&gt;=10,"N.M.",S60/R60))))</f>
        <v>0</v>
      </c>
      <c r="U60" s="166"/>
      <c r="V60" s="328">
        <v>-175806</v>
      </c>
      <c r="W60" s="328">
        <v>0</v>
      </c>
      <c r="X60" s="151">
        <f t="shared" si="6"/>
        <v>-175806</v>
      </c>
      <c r="Y60" s="97" t="str">
        <f t="shared" si="7"/>
        <v>N.M.</v>
      </c>
      <c r="Z60" s="140"/>
      <c r="AA60" s="347">
        <v>0</v>
      </c>
      <c r="AB60" s="301"/>
      <c r="AC60" s="301">
        <v>0</v>
      </c>
      <c r="AD60" s="301">
        <v>0</v>
      </c>
      <c r="AE60" s="301">
        <v>0</v>
      </c>
      <c r="AF60" s="301">
        <v>0</v>
      </c>
      <c r="AG60" s="301">
        <v>0</v>
      </c>
      <c r="AH60" s="301">
        <v>0</v>
      </c>
      <c r="AI60" s="301">
        <v>0</v>
      </c>
      <c r="AJ60" s="301">
        <v>0</v>
      </c>
      <c r="AK60" s="301">
        <v>0</v>
      </c>
      <c r="AL60" s="301">
        <v>0</v>
      </c>
      <c r="AM60" s="301">
        <v>0</v>
      </c>
      <c r="AN60" s="301">
        <v>-175806</v>
      </c>
      <c r="AO60" s="301"/>
      <c r="AP60" s="301">
        <v>0</v>
      </c>
      <c r="AQ60" s="301">
        <v>0</v>
      </c>
      <c r="AR60" s="301">
        <v>0</v>
      </c>
      <c r="AS60" s="301">
        <v>0</v>
      </c>
      <c r="AT60" s="301">
        <v>0</v>
      </c>
      <c r="AU60" s="301">
        <v>0</v>
      </c>
      <c r="AV60" s="301">
        <v>0</v>
      </c>
      <c r="AW60" s="301">
        <v>0</v>
      </c>
      <c r="AX60" s="301">
        <v>0</v>
      </c>
      <c r="AY60" s="301">
        <v>0</v>
      </c>
      <c r="AZ60" s="301">
        <v>0</v>
      </c>
      <c r="BA60" s="301">
        <v>0</v>
      </c>
    </row>
    <row r="61" spans="1:53" s="69" customFormat="1" outlineLevel="2" x14ac:dyDescent="0.2">
      <c r="A61" s="64" t="s">
        <v>1005</v>
      </c>
      <c r="B61" s="65" t="s">
        <v>1455</v>
      </c>
      <c r="C61" s="66" t="s">
        <v>1904</v>
      </c>
      <c r="D61" s="67"/>
      <c r="E61" s="68"/>
      <c r="F61" s="328">
        <v>38989</v>
      </c>
      <c r="G61" s="328">
        <v>0</v>
      </c>
      <c r="H61" s="151">
        <f t="shared" si="4"/>
        <v>38989</v>
      </c>
      <c r="I61" s="97" t="str">
        <f t="shared" si="5"/>
        <v>N.M.</v>
      </c>
      <c r="J61" s="166"/>
      <c r="K61" s="328">
        <v>116967</v>
      </c>
      <c r="L61" s="328">
        <v>0</v>
      </c>
      <c r="M61" s="151">
        <f>+K61-L61</f>
        <v>116967</v>
      </c>
      <c r="N61" s="97" t="str">
        <f>IF(L61&lt;0,IF(M61=0,0,IF(OR(L61=0,K61=0),"N.M.",IF(ABS(M61/L61)&gt;=10,"N.M.",M61/(-L61)))),IF(M61=0,0,IF(OR(L61=0,K61=0),"N.M.",IF(ABS(M61/L61)&gt;=10,"N.M.",M61/L61))))</f>
        <v>N.M.</v>
      </c>
      <c r="O61" s="273"/>
      <c r="P61" s="166"/>
      <c r="Q61" s="328">
        <v>116967</v>
      </c>
      <c r="R61" s="328">
        <v>0</v>
      </c>
      <c r="S61" s="151">
        <f>+Q61-R61</f>
        <v>116967</v>
      </c>
      <c r="T61" s="97" t="str">
        <f>IF(R61&lt;0,IF(S61=0,0,IF(OR(R61=0,Q61=0),"N.M.",IF(ABS(S61/R61)&gt;=10,"N.M.",S61/(-R61)))),IF(S61=0,0,IF(OR(R61=0,Q61=0),"N.M.",IF(ABS(S61/R61)&gt;=10,"N.M.",S61/R61))))</f>
        <v>N.M.</v>
      </c>
      <c r="U61" s="166"/>
      <c r="V61" s="328">
        <v>-4644606</v>
      </c>
      <c r="W61" s="328">
        <v>0</v>
      </c>
      <c r="X61" s="151">
        <f t="shared" si="6"/>
        <v>-4644606</v>
      </c>
      <c r="Y61" s="97" t="str">
        <f t="shared" si="7"/>
        <v>N.M.</v>
      </c>
      <c r="Z61" s="140"/>
      <c r="AA61" s="347">
        <v>0</v>
      </c>
      <c r="AB61" s="301"/>
      <c r="AC61" s="301">
        <v>0</v>
      </c>
      <c r="AD61" s="301">
        <v>0</v>
      </c>
      <c r="AE61" s="301">
        <v>0</v>
      </c>
      <c r="AF61" s="301">
        <v>0</v>
      </c>
      <c r="AG61" s="301">
        <v>0</v>
      </c>
      <c r="AH61" s="301">
        <v>0</v>
      </c>
      <c r="AI61" s="301">
        <v>0</v>
      </c>
      <c r="AJ61" s="301">
        <v>0</v>
      </c>
      <c r="AK61" s="301">
        <v>0</v>
      </c>
      <c r="AL61" s="301">
        <v>0</v>
      </c>
      <c r="AM61" s="301">
        <v>0</v>
      </c>
      <c r="AN61" s="301">
        <v>-4761573</v>
      </c>
      <c r="AO61" s="301"/>
      <c r="AP61" s="301">
        <v>38989</v>
      </c>
      <c r="AQ61" s="301">
        <v>38989</v>
      </c>
      <c r="AR61" s="301">
        <v>38989</v>
      </c>
      <c r="AS61" s="301">
        <v>38989</v>
      </c>
      <c r="AT61" s="301">
        <v>0</v>
      </c>
      <c r="AU61" s="301">
        <v>0</v>
      </c>
      <c r="AV61" s="301">
        <v>0</v>
      </c>
      <c r="AW61" s="301">
        <v>0</v>
      </c>
      <c r="AX61" s="301">
        <v>0</v>
      </c>
      <c r="AY61" s="301">
        <v>0</v>
      </c>
      <c r="AZ61" s="301">
        <v>0</v>
      </c>
      <c r="BA61" s="301">
        <v>0</v>
      </c>
    </row>
    <row r="62" spans="1:53" s="22" customFormat="1" outlineLevel="1" x14ac:dyDescent="0.2">
      <c r="A62" s="22" t="s">
        <v>182</v>
      </c>
      <c r="B62" s="54"/>
      <c r="C62" s="52" t="s">
        <v>869</v>
      </c>
      <c r="D62" s="205"/>
      <c r="E62" s="205"/>
      <c r="F62" s="26">
        <v>-59670</v>
      </c>
      <c r="G62" s="26">
        <v>-358213</v>
      </c>
      <c r="H62" s="42">
        <f t="shared" si="4"/>
        <v>298543</v>
      </c>
      <c r="I62" s="124">
        <f t="shared" si="5"/>
        <v>0.83342313093047993</v>
      </c>
      <c r="J62" s="263"/>
      <c r="K62" s="26">
        <v>-179010</v>
      </c>
      <c r="L62" s="26">
        <v>-1074639</v>
      </c>
      <c r="M62" s="42">
        <f>+K62-L62</f>
        <v>895629</v>
      </c>
      <c r="N62" s="91">
        <f>IF(L62&lt;0,IF(M62=0,0,IF(OR(L62=0,K62=0),"N.M.",IF(ABS(M62/L62)&gt;=10,"N.M.",M62/(-L62)))),IF(M62=0,0,IF(OR(L62=0,K62=0),"N.M.",IF(ABS(M62/L62)&gt;=10,"N.M.",M62/L62))))</f>
        <v>0.83342313093047993</v>
      </c>
      <c r="O62" s="226"/>
      <c r="P62" s="226"/>
      <c r="Q62" s="26">
        <v>-179010</v>
      </c>
      <c r="R62" s="26">
        <v>-1074639</v>
      </c>
      <c r="S62" s="42">
        <f>+Q62-R62</f>
        <v>895629</v>
      </c>
      <c r="T62" s="124">
        <f>IF(R62&lt;0,IF(S62=0,0,IF(OR(R62=0,Q62=0),"N.M.",IF(ABS(S62/R62)&gt;=10,"N.M.",S62/(-R62)))),IF(S62=0,0,IF(OR(R62=0,Q62=0),"N.M.",IF(ABS(S62/R62)&gt;=10,"N.M.",S62/R62))))</f>
        <v>0.83342313093047993</v>
      </c>
      <c r="U62" s="226"/>
      <c r="V62" s="26">
        <v>-5103445</v>
      </c>
      <c r="W62" s="26">
        <v>-1074639</v>
      </c>
      <c r="X62" s="42">
        <f t="shared" si="6"/>
        <v>-4028806</v>
      </c>
      <c r="Y62" s="91">
        <f t="shared" si="7"/>
        <v>-3.7489854732612535</v>
      </c>
      <c r="AA62" s="339">
        <v>0</v>
      </c>
      <c r="AC62" s="26">
        <v>-358213</v>
      </c>
      <c r="AD62" s="26">
        <v>-358213</v>
      </c>
      <c r="AE62" s="26">
        <v>-358213</v>
      </c>
      <c r="AF62" s="26">
        <v>-358213</v>
      </c>
      <c r="AG62" s="26">
        <v>-358213</v>
      </c>
      <c r="AH62" s="26">
        <v>-358213</v>
      </c>
      <c r="AI62" s="26">
        <v>-358213</v>
      </c>
      <c r="AJ62" s="26">
        <v>-358213</v>
      </c>
      <c r="AK62" s="26">
        <v>-358213</v>
      </c>
      <c r="AL62" s="26">
        <v>-358213</v>
      </c>
      <c r="AM62" s="26">
        <v>-358213</v>
      </c>
      <c r="AN62" s="26">
        <v>-2058731</v>
      </c>
      <c r="AP62" s="26">
        <v>-59670</v>
      </c>
      <c r="AQ62" s="26">
        <v>-59670</v>
      </c>
      <c r="AR62" s="26">
        <v>-59670</v>
      </c>
      <c r="AS62" s="26">
        <v>-59670</v>
      </c>
      <c r="AT62" s="26">
        <v>0</v>
      </c>
      <c r="AU62" s="26">
        <v>0</v>
      </c>
      <c r="AV62" s="26">
        <v>0</v>
      </c>
      <c r="AW62" s="26">
        <v>0</v>
      </c>
      <c r="AX62" s="26">
        <v>0</v>
      </c>
      <c r="AY62" s="26">
        <v>0</v>
      </c>
      <c r="AZ62" s="26">
        <v>0</v>
      </c>
      <c r="BA62" s="26">
        <v>0</v>
      </c>
    </row>
    <row r="63" spans="1:53" s="22" customFormat="1" ht="0.75" customHeight="1" outlineLevel="2" x14ac:dyDescent="0.2">
      <c r="B63" s="54"/>
      <c r="C63" s="52"/>
      <c r="D63" s="205"/>
      <c r="E63" s="205"/>
      <c r="F63" s="26"/>
      <c r="G63" s="26"/>
      <c r="H63" s="42"/>
      <c r="I63" s="124"/>
      <c r="J63" s="263"/>
      <c r="K63" s="26"/>
      <c r="L63" s="26"/>
      <c r="M63" s="42"/>
      <c r="N63" s="91"/>
      <c r="O63" s="226"/>
      <c r="P63" s="226"/>
      <c r="Q63" s="26"/>
      <c r="R63" s="26"/>
      <c r="S63" s="42"/>
      <c r="T63" s="124"/>
      <c r="U63" s="226"/>
      <c r="V63" s="26"/>
      <c r="W63" s="26"/>
      <c r="X63" s="42"/>
      <c r="Y63" s="91"/>
      <c r="AA63" s="339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</row>
    <row r="64" spans="1:53" s="69" customFormat="1" outlineLevel="2" x14ac:dyDescent="0.2">
      <c r="A64" s="64" t="s">
        <v>1006</v>
      </c>
      <c r="B64" s="65" t="s">
        <v>1456</v>
      </c>
      <c r="C64" s="66" t="s">
        <v>1905</v>
      </c>
      <c r="D64" s="67"/>
      <c r="E64" s="68"/>
      <c r="F64" s="328">
        <v>147301.44</v>
      </c>
      <c r="G64" s="328">
        <v>113155.67</v>
      </c>
      <c r="H64" s="151">
        <f t="shared" ref="H64:H94" si="8">+F64-G64</f>
        <v>34145.770000000004</v>
      </c>
      <c r="I64" s="97">
        <f t="shared" ref="I64:I94" si="9">IF(G64&lt;0,IF(H64=0,0,IF(OR(G64=0,F64=0),"N.M.",IF(ABS(H64/G64)&gt;=10,"N.M.",H64/(-G64)))),IF(H64=0,0,IF(OR(G64=0,F64=0),"N.M.",IF(ABS(H64/G64)&gt;=10,"N.M.",H64/G64))))</f>
        <v>0.30175924900625839</v>
      </c>
      <c r="J64" s="166"/>
      <c r="K64" s="328">
        <v>468243.23</v>
      </c>
      <c r="L64" s="328">
        <v>500811.59</v>
      </c>
      <c r="M64" s="151">
        <f t="shared" ref="M64:M94" si="10">+K64-L64</f>
        <v>-32568.360000000044</v>
      </c>
      <c r="N64" s="97">
        <f t="shared" ref="N64:N94" si="11">IF(L64&lt;0,IF(M64=0,0,IF(OR(L64=0,K64=0),"N.M.",IF(ABS(M64/L64)&gt;=10,"N.M.",M64/(-L64)))),IF(M64=0,0,IF(OR(L64=0,K64=0),"N.M.",IF(ABS(M64/L64)&gt;=10,"N.M.",M64/L64))))</f>
        <v>-6.5031162717300611E-2</v>
      </c>
      <c r="O64" s="273"/>
      <c r="P64" s="166"/>
      <c r="Q64" s="328">
        <v>468243.23</v>
      </c>
      <c r="R64" s="328">
        <v>500811.59</v>
      </c>
      <c r="S64" s="151">
        <f t="shared" ref="S64:S94" si="12">+Q64-R64</f>
        <v>-32568.360000000044</v>
      </c>
      <c r="T64" s="97">
        <f t="shared" ref="T64:T94" si="13">IF(R64&lt;0,IF(S64=0,0,IF(OR(R64=0,Q64=0),"N.M.",IF(ABS(S64/R64)&gt;=10,"N.M.",S64/(-R64)))),IF(S64=0,0,IF(OR(R64=0,Q64=0),"N.M.",IF(ABS(S64/R64)&gt;=10,"N.M.",S64/R64))))</f>
        <v>-6.5031162717300611E-2</v>
      </c>
      <c r="U64" s="166"/>
      <c r="V64" s="328">
        <v>1803105.37</v>
      </c>
      <c r="W64" s="328">
        <v>1438541.6600000001</v>
      </c>
      <c r="X64" s="151">
        <f t="shared" ref="X64:X94" si="14">+V64-W64</f>
        <v>364563.70999999996</v>
      </c>
      <c r="Y64" s="97">
        <f t="shared" ref="Y64:Y94" si="15">IF(W64&lt;0,IF(X64=0,0,IF(OR(W64=0,V64=0),"N.M.",IF(ABS(X64/W64)&gt;=10,"N.M.",X64/(-W64)))),IF(X64=0,0,IF(OR(W64=0,V64=0),"N.M.",IF(ABS(X64/W64)&gt;=10,"N.M.",X64/W64))))</f>
        <v>0.25342589661254572</v>
      </c>
      <c r="Z64" s="140"/>
      <c r="AA64" s="347">
        <v>177911.62</v>
      </c>
      <c r="AB64" s="301"/>
      <c r="AC64" s="301">
        <v>166013.45000000001</v>
      </c>
      <c r="AD64" s="301">
        <v>221642.47</v>
      </c>
      <c r="AE64" s="301">
        <v>113155.67</v>
      </c>
      <c r="AF64" s="301">
        <v>134649.86000000002</v>
      </c>
      <c r="AG64" s="301">
        <v>67762.720000000001</v>
      </c>
      <c r="AH64" s="301">
        <v>196873.25</v>
      </c>
      <c r="AI64" s="301">
        <v>186207.55000000002</v>
      </c>
      <c r="AJ64" s="301">
        <v>179170.2</v>
      </c>
      <c r="AK64" s="301">
        <v>227446.87</v>
      </c>
      <c r="AL64" s="301">
        <v>74583.55</v>
      </c>
      <c r="AM64" s="301">
        <v>114815.07</v>
      </c>
      <c r="AN64" s="301">
        <v>153353.07</v>
      </c>
      <c r="AO64" s="301"/>
      <c r="AP64" s="301">
        <v>244881.44</v>
      </c>
      <c r="AQ64" s="301">
        <v>76060.350000000006</v>
      </c>
      <c r="AR64" s="301">
        <v>147301.44</v>
      </c>
      <c r="AS64" s="301">
        <v>69721.25</v>
      </c>
      <c r="AT64" s="301">
        <v>0</v>
      </c>
      <c r="AU64" s="301">
        <v>0</v>
      </c>
      <c r="AV64" s="301">
        <v>0</v>
      </c>
      <c r="AW64" s="301">
        <v>0</v>
      </c>
      <c r="AX64" s="301">
        <v>0</v>
      </c>
      <c r="AY64" s="301">
        <v>0</v>
      </c>
      <c r="AZ64" s="301">
        <v>0</v>
      </c>
      <c r="BA64" s="301">
        <v>0</v>
      </c>
    </row>
    <row r="65" spans="1:53" s="69" customFormat="1" outlineLevel="2" x14ac:dyDescent="0.2">
      <c r="A65" s="64" t="s">
        <v>1007</v>
      </c>
      <c r="B65" s="65" t="s">
        <v>1457</v>
      </c>
      <c r="C65" s="66" t="s">
        <v>1906</v>
      </c>
      <c r="D65" s="67"/>
      <c r="E65" s="68"/>
      <c r="F65" s="328">
        <v>10431.210000000001</v>
      </c>
      <c r="G65" s="328">
        <v>14202.4</v>
      </c>
      <c r="H65" s="151">
        <f t="shared" si="8"/>
        <v>-3771.1899999999987</v>
      </c>
      <c r="I65" s="97">
        <f t="shared" si="9"/>
        <v>-0.26553188193544747</v>
      </c>
      <c r="J65" s="166"/>
      <c r="K65" s="328">
        <v>32632.100000000002</v>
      </c>
      <c r="L65" s="328">
        <v>33720.69</v>
      </c>
      <c r="M65" s="151">
        <f t="shared" si="10"/>
        <v>-1088.5900000000001</v>
      </c>
      <c r="N65" s="97">
        <f t="shared" si="11"/>
        <v>-3.2282554123299376E-2</v>
      </c>
      <c r="O65" s="273"/>
      <c r="P65" s="166"/>
      <c r="Q65" s="328">
        <v>32632.100000000002</v>
      </c>
      <c r="R65" s="328">
        <v>33720.69</v>
      </c>
      <c r="S65" s="151">
        <f t="shared" si="12"/>
        <v>-1088.5900000000001</v>
      </c>
      <c r="T65" s="97">
        <f t="shared" si="13"/>
        <v>-3.2282554123299376E-2</v>
      </c>
      <c r="U65" s="166"/>
      <c r="V65" s="328">
        <v>158578.51</v>
      </c>
      <c r="W65" s="328">
        <v>200210.37</v>
      </c>
      <c r="X65" s="151">
        <f t="shared" si="14"/>
        <v>-41631.859999999986</v>
      </c>
      <c r="Y65" s="97">
        <f t="shared" si="15"/>
        <v>-0.20794057770334268</v>
      </c>
      <c r="Z65" s="140"/>
      <c r="AA65" s="347">
        <v>12076.460000000001</v>
      </c>
      <c r="AB65" s="301"/>
      <c r="AC65" s="301">
        <v>7350.24</v>
      </c>
      <c r="AD65" s="301">
        <v>12168.050000000001</v>
      </c>
      <c r="AE65" s="301">
        <v>14202.4</v>
      </c>
      <c r="AF65" s="301">
        <v>17173.02</v>
      </c>
      <c r="AG65" s="301">
        <v>11457.34</v>
      </c>
      <c r="AH65" s="301">
        <v>19488.66</v>
      </c>
      <c r="AI65" s="301">
        <v>21735.09</v>
      </c>
      <c r="AJ65" s="301">
        <v>18151.97</v>
      </c>
      <c r="AK65" s="301">
        <v>10296.86</v>
      </c>
      <c r="AL65" s="301">
        <v>14566.09</v>
      </c>
      <c r="AM65" s="301">
        <v>5115.29</v>
      </c>
      <c r="AN65" s="301">
        <v>7962.09</v>
      </c>
      <c r="AO65" s="301"/>
      <c r="AP65" s="301">
        <v>8491.2199999999993</v>
      </c>
      <c r="AQ65" s="301">
        <v>13709.67</v>
      </c>
      <c r="AR65" s="301">
        <v>10431.210000000001</v>
      </c>
      <c r="AS65" s="301">
        <v>19034.060000000001</v>
      </c>
      <c r="AT65" s="301">
        <v>0</v>
      </c>
      <c r="AU65" s="301">
        <v>0</v>
      </c>
      <c r="AV65" s="301">
        <v>0</v>
      </c>
      <c r="AW65" s="301">
        <v>0</v>
      </c>
      <c r="AX65" s="301">
        <v>0</v>
      </c>
      <c r="AY65" s="301">
        <v>0</v>
      </c>
      <c r="AZ65" s="301">
        <v>0</v>
      </c>
      <c r="BA65" s="301">
        <v>0</v>
      </c>
    </row>
    <row r="66" spans="1:53" s="69" customFormat="1" outlineLevel="2" x14ac:dyDescent="0.2">
      <c r="A66" s="64" t="s">
        <v>1008</v>
      </c>
      <c r="B66" s="65" t="s">
        <v>1458</v>
      </c>
      <c r="C66" s="66" t="s">
        <v>1907</v>
      </c>
      <c r="D66" s="67"/>
      <c r="E66" s="68"/>
      <c r="F66" s="328">
        <v>95349.400000000009</v>
      </c>
      <c r="G66" s="328">
        <v>130528.05</v>
      </c>
      <c r="H66" s="151">
        <f t="shared" si="8"/>
        <v>-35178.649999999994</v>
      </c>
      <c r="I66" s="97">
        <f t="shared" si="9"/>
        <v>-0.26951027001475925</v>
      </c>
      <c r="J66" s="166"/>
      <c r="K66" s="328">
        <v>286218.72000000003</v>
      </c>
      <c r="L66" s="328">
        <v>382899.09</v>
      </c>
      <c r="M66" s="151">
        <f t="shared" si="10"/>
        <v>-96680.37</v>
      </c>
      <c r="N66" s="97">
        <f t="shared" si="11"/>
        <v>-0.25249569018301921</v>
      </c>
      <c r="O66" s="273"/>
      <c r="P66" s="166"/>
      <c r="Q66" s="328">
        <v>286218.72000000003</v>
      </c>
      <c r="R66" s="328">
        <v>382899.09</v>
      </c>
      <c r="S66" s="151">
        <f t="shared" si="12"/>
        <v>-96680.37</v>
      </c>
      <c r="T66" s="97">
        <f t="shared" si="13"/>
        <v>-0.25249569018301921</v>
      </c>
      <c r="U66" s="166"/>
      <c r="V66" s="328">
        <v>1453442.7</v>
      </c>
      <c r="W66" s="328">
        <v>1561710.307</v>
      </c>
      <c r="X66" s="151">
        <f t="shared" si="14"/>
        <v>-108267.60700000008</v>
      </c>
      <c r="Y66" s="97">
        <f t="shared" si="15"/>
        <v>-6.932630623920194E-2</v>
      </c>
      <c r="Z66" s="140"/>
      <c r="AA66" s="347">
        <v>136428.08300000001</v>
      </c>
      <c r="AB66" s="301"/>
      <c r="AC66" s="301">
        <v>126207.89</v>
      </c>
      <c r="AD66" s="301">
        <v>126163.15000000001</v>
      </c>
      <c r="AE66" s="301">
        <v>130528.05</v>
      </c>
      <c r="AF66" s="301">
        <v>130039.97</v>
      </c>
      <c r="AG66" s="301">
        <v>129994.46</v>
      </c>
      <c r="AH66" s="301">
        <v>129942.62000000001</v>
      </c>
      <c r="AI66" s="301">
        <v>129850.24000000001</v>
      </c>
      <c r="AJ66" s="301">
        <v>129905.60000000001</v>
      </c>
      <c r="AK66" s="301">
        <v>129792.14</v>
      </c>
      <c r="AL66" s="301">
        <v>129666.19</v>
      </c>
      <c r="AM66" s="301">
        <v>129072.26000000001</v>
      </c>
      <c r="AN66" s="301">
        <v>128960.5</v>
      </c>
      <c r="AO66" s="301"/>
      <c r="AP66" s="301">
        <v>95478.53</v>
      </c>
      <c r="AQ66" s="301">
        <v>95390.790000000008</v>
      </c>
      <c r="AR66" s="301">
        <v>95349.400000000009</v>
      </c>
      <c r="AS66" s="301">
        <v>96411.180000000008</v>
      </c>
      <c r="AT66" s="301">
        <v>97314.48</v>
      </c>
      <c r="AU66" s="301">
        <v>0</v>
      </c>
      <c r="AV66" s="301">
        <v>0</v>
      </c>
      <c r="AW66" s="301">
        <v>0</v>
      </c>
      <c r="AX66" s="301">
        <v>0</v>
      </c>
      <c r="AY66" s="301">
        <v>0</v>
      </c>
      <c r="AZ66" s="301">
        <v>0</v>
      </c>
      <c r="BA66" s="301">
        <v>0</v>
      </c>
    </row>
    <row r="67" spans="1:53" s="69" customFormat="1" outlineLevel="2" x14ac:dyDescent="0.2">
      <c r="A67" s="64" t="s">
        <v>1009</v>
      </c>
      <c r="B67" s="65" t="s">
        <v>1459</v>
      </c>
      <c r="C67" s="66" t="s">
        <v>1908</v>
      </c>
      <c r="D67" s="67"/>
      <c r="E67" s="68"/>
      <c r="F67" s="328">
        <v>66825.02</v>
      </c>
      <c r="G67" s="328">
        <v>131420.76999999999</v>
      </c>
      <c r="H67" s="151">
        <f t="shared" si="8"/>
        <v>-64595.749999999985</v>
      </c>
      <c r="I67" s="97">
        <f t="shared" si="9"/>
        <v>-0.49151857807559635</v>
      </c>
      <c r="J67" s="166"/>
      <c r="K67" s="328">
        <v>212567.36000000002</v>
      </c>
      <c r="L67" s="328">
        <v>329979.2</v>
      </c>
      <c r="M67" s="151">
        <f t="shared" si="10"/>
        <v>-117411.84</v>
      </c>
      <c r="N67" s="97">
        <f t="shared" si="11"/>
        <v>-0.35581588172830286</v>
      </c>
      <c r="O67" s="273"/>
      <c r="P67" s="166"/>
      <c r="Q67" s="328">
        <v>212567.36000000002</v>
      </c>
      <c r="R67" s="328">
        <v>329979.2</v>
      </c>
      <c r="S67" s="151">
        <f t="shared" si="12"/>
        <v>-117411.84</v>
      </c>
      <c r="T67" s="97">
        <f t="shared" si="13"/>
        <v>-0.35581588172830286</v>
      </c>
      <c r="U67" s="166"/>
      <c r="V67" s="328">
        <v>931621.05</v>
      </c>
      <c r="W67" s="328">
        <v>1029658.46</v>
      </c>
      <c r="X67" s="151">
        <f t="shared" si="14"/>
        <v>-98037.409999999916</v>
      </c>
      <c r="Y67" s="97">
        <f t="shared" si="15"/>
        <v>-9.5213523521187712E-2</v>
      </c>
      <c r="Z67" s="140"/>
      <c r="AA67" s="347">
        <v>84537.430000000008</v>
      </c>
      <c r="AB67" s="301"/>
      <c r="AC67" s="301">
        <v>59606.32</v>
      </c>
      <c r="AD67" s="301">
        <v>138952.11000000002</v>
      </c>
      <c r="AE67" s="301">
        <v>131420.76999999999</v>
      </c>
      <c r="AF67" s="301">
        <v>14016.85</v>
      </c>
      <c r="AG67" s="301">
        <v>42686.090000000004</v>
      </c>
      <c r="AH67" s="301">
        <v>43636.67</v>
      </c>
      <c r="AI67" s="301">
        <v>45648.3</v>
      </c>
      <c r="AJ67" s="301">
        <v>55495.68</v>
      </c>
      <c r="AK67" s="301">
        <v>103330.51000000001</v>
      </c>
      <c r="AL67" s="301">
        <v>135860.36000000002</v>
      </c>
      <c r="AM67" s="301">
        <v>143003.49</v>
      </c>
      <c r="AN67" s="301">
        <v>135375.74</v>
      </c>
      <c r="AO67" s="301"/>
      <c r="AP67" s="301">
        <v>86183.76</v>
      </c>
      <c r="AQ67" s="301">
        <v>59558.58</v>
      </c>
      <c r="AR67" s="301">
        <v>66825.02</v>
      </c>
      <c r="AS67" s="301">
        <v>200</v>
      </c>
      <c r="AT67" s="301">
        <v>0</v>
      </c>
      <c r="AU67" s="301">
        <v>0</v>
      </c>
      <c r="AV67" s="301">
        <v>0</v>
      </c>
      <c r="AW67" s="301">
        <v>0</v>
      </c>
      <c r="AX67" s="301">
        <v>0</v>
      </c>
      <c r="AY67" s="301">
        <v>0</v>
      </c>
      <c r="AZ67" s="301">
        <v>0</v>
      </c>
      <c r="BA67" s="301">
        <v>0</v>
      </c>
    </row>
    <row r="68" spans="1:53" s="69" customFormat="1" outlineLevel="2" x14ac:dyDescent="0.2">
      <c r="A68" s="64" t="s">
        <v>1010</v>
      </c>
      <c r="B68" s="65" t="s">
        <v>1460</v>
      </c>
      <c r="C68" s="66" t="s">
        <v>1909</v>
      </c>
      <c r="D68" s="67"/>
      <c r="E68" s="68"/>
      <c r="F68" s="328">
        <v>15203.49</v>
      </c>
      <c r="G68" s="328">
        <v>21992.240000000002</v>
      </c>
      <c r="H68" s="151">
        <f t="shared" si="8"/>
        <v>-6788.7500000000018</v>
      </c>
      <c r="I68" s="97">
        <f t="shared" si="9"/>
        <v>-0.3086884282819759</v>
      </c>
      <c r="J68" s="166"/>
      <c r="K68" s="328">
        <v>31141.22</v>
      </c>
      <c r="L68" s="328">
        <v>31735.420000000002</v>
      </c>
      <c r="M68" s="151">
        <f t="shared" si="10"/>
        <v>-594.20000000000073</v>
      </c>
      <c r="N68" s="97">
        <f t="shared" si="11"/>
        <v>-1.8723558723974684E-2</v>
      </c>
      <c r="O68" s="273"/>
      <c r="P68" s="166"/>
      <c r="Q68" s="328">
        <v>31141.22</v>
      </c>
      <c r="R68" s="328">
        <v>31735.420000000002</v>
      </c>
      <c r="S68" s="151">
        <f t="shared" si="12"/>
        <v>-594.20000000000073</v>
      </c>
      <c r="T68" s="97">
        <f t="shared" si="13"/>
        <v>-1.8723558723974684E-2</v>
      </c>
      <c r="U68" s="166"/>
      <c r="V68" s="328">
        <v>136463.85999999999</v>
      </c>
      <c r="W68" s="328">
        <v>147903.54</v>
      </c>
      <c r="X68" s="151">
        <f t="shared" si="14"/>
        <v>-11439.680000000022</v>
      </c>
      <c r="Y68" s="97">
        <f t="shared" si="15"/>
        <v>-7.7345545617096265E-2</v>
      </c>
      <c r="Z68" s="140"/>
      <c r="AA68" s="347">
        <v>29076.52</v>
      </c>
      <c r="AB68" s="301"/>
      <c r="AC68" s="301">
        <v>3245.17</v>
      </c>
      <c r="AD68" s="301">
        <v>6498.01</v>
      </c>
      <c r="AE68" s="301">
        <v>21992.240000000002</v>
      </c>
      <c r="AF68" s="301">
        <v>3498.01</v>
      </c>
      <c r="AG68" s="301">
        <v>3498.01</v>
      </c>
      <c r="AH68" s="301">
        <v>23645.18</v>
      </c>
      <c r="AI68" s="301">
        <v>3498.01</v>
      </c>
      <c r="AJ68" s="301">
        <v>3498.01</v>
      </c>
      <c r="AK68" s="301">
        <v>22645.200000000001</v>
      </c>
      <c r="AL68" s="301">
        <v>18897.010000000002</v>
      </c>
      <c r="AM68" s="301">
        <v>3498.01</v>
      </c>
      <c r="AN68" s="301">
        <v>22645.200000000001</v>
      </c>
      <c r="AO68" s="301"/>
      <c r="AP68" s="301">
        <v>12439.720000000001</v>
      </c>
      <c r="AQ68" s="301">
        <v>3498.01</v>
      </c>
      <c r="AR68" s="301">
        <v>15203.49</v>
      </c>
      <c r="AS68" s="301">
        <v>12439.720000000001</v>
      </c>
      <c r="AT68" s="301">
        <v>3498.01</v>
      </c>
      <c r="AU68" s="301">
        <v>0</v>
      </c>
      <c r="AV68" s="301">
        <v>0</v>
      </c>
      <c r="AW68" s="301">
        <v>0</v>
      </c>
      <c r="AX68" s="301">
        <v>0</v>
      </c>
      <c r="AY68" s="301">
        <v>0</v>
      </c>
      <c r="AZ68" s="301">
        <v>0</v>
      </c>
      <c r="BA68" s="301">
        <v>0</v>
      </c>
    </row>
    <row r="69" spans="1:53" s="69" customFormat="1" outlineLevel="2" x14ac:dyDescent="0.2">
      <c r="A69" s="64" t="s">
        <v>1011</v>
      </c>
      <c r="B69" s="65" t="s">
        <v>1461</v>
      </c>
      <c r="C69" s="66" t="s">
        <v>1910</v>
      </c>
      <c r="D69" s="67"/>
      <c r="E69" s="68"/>
      <c r="F69" s="328">
        <v>372586.74</v>
      </c>
      <c r="G69" s="328">
        <v>366551.8</v>
      </c>
      <c r="H69" s="151">
        <f t="shared" si="8"/>
        <v>6034.9400000000023</v>
      </c>
      <c r="I69" s="97">
        <f t="shared" si="9"/>
        <v>1.646408502154403E-2</v>
      </c>
      <c r="J69" s="166"/>
      <c r="K69" s="328">
        <v>1118262.31</v>
      </c>
      <c r="L69" s="328">
        <v>1079654.25</v>
      </c>
      <c r="M69" s="151">
        <f t="shared" si="10"/>
        <v>38608.060000000056</v>
      </c>
      <c r="N69" s="97">
        <f t="shared" si="11"/>
        <v>3.5759651758884896E-2</v>
      </c>
      <c r="O69" s="273"/>
      <c r="P69" s="166"/>
      <c r="Q69" s="328">
        <v>1118262.31</v>
      </c>
      <c r="R69" s="328">
        <v>1079654.25</v>
      </c>
      <c r="S69" s="151">
        <f t="shared" si="12"/>
        <v>38608.060000000056</v>
      </c>
      <c r="T69" s="97">
        <f t="shared" si="13"/>
        <v>3.5759651758884896E-2</v>
      </c>
      <c r="U69" s="166"/>
      <c r="V69" s="328">
        <v>4396303.5199999996</v>
      </c>
      <c r="W69" s="328">
        <v>2905522.31</v>
      </c>
      <c r="X69" s="151">
        <f t="shared" si="14"/>
        <v>1490781.2099999995</v>
      </c>
      <c r="Y69" s="97">
        <f t="shared" si="15"/>
        <v>0.5130854459004307</v>
      </c>
      <c r="Z69" s="140"/>
      <c r="AA69" s="347">
        <v>290146.73</v>
      </c>
      <c r="AB69" s="301"/>
      <c r="AC69" s="301">
        <v>354539.29</v>
      </c>
      <c r="AD69" s="301">
        <v>358563.16000000003</v>
      </c>
      <c r="AE69" s="301">
        <v>366551.8</v>
      </c>
      <c r="AF69" s="301">
        <v>366551.8</v>
      </c>
      <c r="AG69" s="301">
        <v>366551.8</v>
      </c>
      <c r="AH69" s="301">
        <v>362280.91000000003</v>
      </c>
      <c r="AI69" s="301">
        <v>377101.54</v>
      </c>
      <c r="AJ69" s="301">
        <v>349033.44</v>
      </c>
      <c r="AK69" s="301">
        <v>366040.03</v>
      </c>
      <c r="AL69" s="301">
        <v>363493.99</v>
      </c>
      <c r="AM69" s="301">
        <v>363493.99</v>
      </c>
      <c r="AN69" s="301">
        <v>363493.71</v>
      </c>
      <c r="AO69" s="301"/>
      <c r="AP69" s="301">
        <v>372187.86</v>
      </c>
      <c r="AQ69" s="301">
        <v>373487.71</v>
      </c>
      <c r="AR69" s="301">
        <v>372586.74</v>
      </c>
      <c r="AS69" s="301">
        <v>370119.41000000003</v>
      </c>
      <c r="AT69" s="301">
        <v>63494.46</v>
      </c>
      <c r="AU69" s="301">
        <v>0</v>
      </c>
      <c r="AV69" s="301">
        <v>0</v>
      </c>
      <c r="AW69" s="301">
        <v>0</v>
      </c>
      <c r="AX69" s="301">
        <v>0</v>
      </c>
      <c r="AY69" s="301">
        <v>0</v>
      </c>
      <c r="AZ69" s="301">
        <v>0</v>
      </c>
      <c r="BA69" s="301">
        <v>0</v>
      </c>
    </row>
    <row r="70" spans="1:53" s="69" customFormat="1" outlineLevel="2" x14ac:dyDescent="0.2">
      <c r="A70" s="64" t="s">
        <v>1012</v>
      </c>
      <c r="B70" s="65" t="s">
        <v>1462</v>
      </c>
      <c r="C70" s="66" t="s">
        <v>1911</v>
      </c>
      <c r="D70" s="67"/>
      <c r="E70" s="68"/>
      <c r="F70" s="328">
        <v>37383.050000000003</v>
      </c>
      <c r="G70" s="328">
        <v>25228.420000000002</v>
      </c>
      <c r="H70" s="151">
        <f t="shared" si="8"/>
        <v>12154.630000000001</v>
      </c>
      <c r="I70" s="97">
        <f t="shared" si="9"/>
        <v>0.48178324286657664</v>
      </c>
      <c r="J70" s="166"/>
      <c r="K70" s="328">
        <v>126262.52</v>
      </c>
      <c r="L70" s="328">
        <v>88634.02</v>
      </c>
      <c r="M70" s="151">
        <f t="shared" si="10"/>
        <v>37628.5</v>
      </c>
      <c r="N70" s="97">
        <f t="shared" si="11"/>
        <v>0.42453789188395152</v>
      </c>
      <c r="O70" s="273"/>
      <c r="P70" s="166"/>
      <c r="Q70" s="328">
        <v>126262.52</v>
      </c>
      <c r="R70" s="328">
        <v>88634.02</v>
      </c>
      <c r="S70" s="151">
        <f t="shared" si="12"/>
        <v>37628.5</v>
      </c>
      <c r="T70" s="97">
        <f t="shared" si="13"/>
        <v>0.42453789188395152</v>
      </c>
      <c r="U70" s="166"/>
      <c r="V70" s="328">
        <v>307779.57</v>
      </c>
      <c r="W70" s="328">
        <v>267511.44</v>
      </c>
      <c r="X70" s="151">
        <f t="shared" si="14"/>
        <v>40268.130000000005</v>
      </c>
      <c r="Y70" s="97">
        <f t="shared" si="15"/>
        <v>0.15052862785980295</v>
      </c>
      <c r="Z70" s="140"/>
      <c r="AA70" s="347">
        <v>34553.300000000003</v>
      </c>
      <c r="AB70" s="301"/>
      <c r="AC70" s="301">
        <v>29187.9</v>
      </c>
      <c r="AD70" s="301">
        <v>34217.699999999997</v>
      </c>
      <c r="AE70" s="301">
        <v>25228.420000000002</v>
      </c>
      <c r="AF70" s="301">
        <v>20411.45</v>
      </c>
      <c r="AG70" s="301">
        <v>16489.27</v>
      </c>
      <c r="AH70" s="301">
        <v>18709.61</v>
      </c>
      <c r="AI70" s="301">
        <v>22172.54</v>
      </c>
      <c r="AJ70" s="301">
        <v>22275.77</v>
      </c>
      <c r="AK70" s="301">
        <v>19977.62</v>
      </c>
      <c r="AL70" s="301">
        <v>16385.939999999999</v>
      </c>
      <c r="AM70" s="301">
        <v>18416.560000000001</v>
      </c>
      <c r="AN70" s="301">
        <v>26678.29</v>
      </c>
      <c r="AO70" s="301"/>
      <c r="AP70" s="301">
        <v>43231.03</v>
      </c>
      <c r="AQ70" s="301">
        <v>45648.44</v>
      </c>
      <c r="AR70" s="301">
        <v>37383.050000000003</v>
      </c>
      <c r="AS70" s="301">
        <v>43447.53</v>
      </c>
      <c r="AT70" s="301">
        <v>0</v>
      </c>
      <c r="AU70" s="301">
        <v>0</v>
      </c>
      <c r="AV70" s="301">
        <v>0</v>
      </c>
      <c r="AW70" s="301">
        <v>0</v>
      </c>
      <c r="AX70" s="301">
        <v>0</v>
      </c>
      <c r="AY70" s="301">
        <v>0</v>
      </c>
      <c r="AZ70" s="301">
        <v>0</v>
      </c>
      <c r="BA70" s="301">
        <v>0</v>
      </c>
    </row>
    <row r="71" spans="1:53" s="69" customFormat="1" outlineLevel="2" x14ac:dyDescent="0.2">
      <c r="A71" s="64" t="s">
        <v>1013</v>
      </c>
      <c r="B71" s="65" t="s">
        <v>1463</v>
      </c>
      <c r="C71" s="66" t="s">
        <v>1912</v>
      </c>
      <c r="D71" s="67"/>
      <c r="E71" s="68"/>
      <c r="F71" s="328">
        <v>0</v>
      </c>
      <c r="G71" s="328">
        <v>0</v>
      </c>
      <c r="H71" s="151">
        <f t="shared" si="8"/>
        <v>0</v>
      </c>
      <c r="I71" s="97">
        <f t="shared" si="9"/>
        <v>0</v>
      </c>
      <c r="J71" s="166"/>
      <c r="K71" s="328">
        <v>0</v>
      </c>
      <c r="L71" s="328">
        <v>7500</v>
      </c>
      <c r="M71" s="151">
        <f t="shared" si="10"/>
        <v>-7500</v>
      </c>
      <c r="N71" s="97" t="str">
        <f t="shared" si="11"/>
        <v>N.M.</v>
      </c>
      <c r="O71" s="273"/>
      <c r="P71" s="166"/>
      <c r="Q71" s="328">
        <v>0</v>
      </c>
      <c r="R71" s="328">
        <v>7500</v>
      </c>
      <c r="S71" s="151">
        <f t="shared" si="12"/>
        <v>-7500</v>
      </c>
      <c r="T71" s="97" t="str">
        <f t="shared" si="13"/>
        <v>N.M.</v>
      </c>
      <c r="U71" s="166"/>
      <c r="V71" s="328">
        <v>0</v>
      </c>
      <c r="W71" s="328">
        <v>7500</v>
      </c>
      <c r="X71" s="151">
        <f t="shared" si="14"/>
        <v>-7500</v>
      </c>
      <c r="Y71" s="97" t="str">
        <f t="shared" si="15"/>
        <v>N.M.</v>
      </c>
      <c r="Z71" s="140"/>
      <c r="AA71" s="347">
        <v>0</v>
      </c>
      <c r="AB71" s="301"/>
      <c r="AC71" s="301">
        <v>7500</v>
      </c>
      <c r="AD71" s="301">
        <v>0</v>
      </c>
      <c r="AE71" s="301">
        <v>0</v>
      </c>
      <c r="AF71" s="301">
        <v>0</v>
      </c>
      <c r="AG71" s="301">
        <v>0</v>
      </c>
      <c r="AH71" s="301">
        <v>0</v>
      </c>
      <c r="AI71" s="301">
        <v>0</v>
      </c>
      <c r="AJ71" s="301">
        <v>0</v>
      </c>
      <c r="AK71" s="301">
        <v>0</v>
      </c>
      <c r="AL71" s="301">
        <v>0</v>
      </c>
      <c r="AM71" s="301">
        <v>0</v>
      </c>
      <c r="AN71" s="301">
        <v>0</v>
      </c>
      <c r="AO71" s="301"/>
      <c r="AP71" s="301">
        <v>0</v>
      </c>
      <c r="AQ71" s="301">
        <v>0</v>
      </c>
      <c r="AR71" s="301">
        <v>0</v>
      </c>
      <c r="AS71" s="301">
        <v>0</v>
      </c>
      <c r="AT71" s="301">
        <v>0</v>
      </c>
      <c r="AU71" s="301">
        <v>0</v>
      </c>
      <c r="AV71" s="301">
        <v>0</v>
      </c>
      <c r="AW71" s="301">
        <v>0</v>
      </c>
      <c r="AX71" s="301">
        <v>0</v>
      </c>
      <c r="AY71" s="301">
        <v>0</v>
      </c>
      <c r="AZ71" s="301">
        <v>0</v>
      </c>
      <c r="BA71" s="301">
        <v>0</v>
      </c>
    </row>
    <row r="72" spans="1:53" s="69" customFormat="1" outlineLevel="2" x14ac:dyDescent="0.2">
      <c r="A72" s="64" t="s">
        <v>1014</v>
      </c>
      <c r="B72" s="65" t="s">
        <v>1464</v>
      </c>
      <c r="C72" s="66" t="s">
        <v>1913</v>
      </c>
      <c r="D72" s="67"/>
      <c r="E72" s="68"/>
      <c r="F72" s="328">
        <v>8721.16</v>
      </c>
      <c r="G72" s="328">
        <v>580168.89</v>
      </c>
      <c r="H72" s="151">
        <f t="shared" si="8"/>
        <v>-571447.73</v>
      </c>
      <c r="I72" s="97">
        <f t="shared" si="9"/>
        <v>-0.9849678944350152</v>
      </c>
      <c r="J72" s="166"/>
      <c r="K72" s="328">
        <v>75627.259999999995</v>
      </c>
      <c r="L72" s="328">
        <v>701859.29</v>
      </c>
      <c r="M72" s="151">
        <f t="shared" si="10"/>
        <v>-626232.03</v>
      </c>
      <c r="N72" s="97">
        <f t="shared" si="11"/>
        <v>-0.89224726226819628</v>
      </c>
      <c r="O72" s="273"/>
      <c r="P72" s="166"/>
      <c r="Q72" s="328">
        <v>75627.259999999995</v>
      </c>
      <c r="R72" s="328">
        <v>701859.29</v>
      </c>
      <c r="S72" s="151">
        <f t="shared" si="12"/>
        <v>-626232.03</v>
      </c>
      <c r="T72" s="97">
        <f t="shared" si="13"/>
        <v>-0.89224726226819628</v>
      </c>
      <c r="U72" s="166"/>
      <c r="V72" s="328">
        <v>490396.54000000004</v>
      </c>
      <c r="W72" s="328">
        <v>1165709.4300000002</v>
      </c>
      <c r="X72" s="151">
        <f t="shared" si="14"/>
        <v>-675312.89000000013</v>
      </c>
      <c r="Y72" s="97">
        <f t="shared" si="15"/>
        <v>-0.57931494128858507</v>
      </c>
      <c r="Z72" s="140"/>
      <c r="AA72" s="347">
        <v>89035.21</v>
      </c>
      <c r="AB72" s="301"/>
      <c r="AC72" s="301">
        <v>10329.800000000001</v>
      </c>
      <c r="AD72" s="301">
        <v>111360.6</v>
      </c>
      <c r="AE72" s="301">
        <v>580168.89</v>
      </c>
      <c r="AF72" s="301">
        <v>13196.89</v>
      </c>
      <c r="AG72" s="301">
        <v>12605.550000000001</v>
      </c>
      <c r="AH72" s="301">
        <v>51330.26</v>
      </c>
      <c r="AI72" s="301">
        <v>50877.760000000002</v>
      </c>
      <c r="AJ72" s="301">
        <v>35145.01</v>
      </c>
      <c r="AK72" s="301">
        <v>107264.73</v>
      </c>
      <c r="AL72" s="301">
        <v>83027.87</v>
      </c>
      <c r="AM72" s="301">
        <v>10700.19</v>
      </c>
      <c r="AN72" s="301">
        <v>50621.020000000004</v>
      </c>
      <c r="AO72" s="301"/>
      <c r="AP72" s="301">
        <v>12194.28</v>
      </c>
      <c r="AQ72" s="301">
        <v>54711.82</v>
      </c>
      <c r="AR72" s="301">
        <v>8721.16</v>
      </c>
      <c r="AS72" s="301">
        <v>16895.010000000002</v>
      </c>
      <c r="AT72" s="301">
        <v>0</v>
      </c>
      <c r="AU72" s="301">
        <v>0</v>
      </c>
      <c r="AV72" s="301">
        <v>0</v>
      </c>
      <c r="AW72" s="301">
        <v>0</v>
      </c>
      <c r="AX72" s="301">
        <v>0</v>
      </c>
      <c r="AY72" s="301">
        <v>0</v>
      </c>
      <c r="AZ72" s="301">
        <v>0</v>
      </c>
      <c r="BA72" s="301">
        <v>0</v>
      </c>
    </row>
    <row r="73" spans="1:53" s="69" customFormat="1" outlineLevel="2" x14ac:dyDescent="0.2">
      <c r="A73" s="64" t="s">
        <v>1015</v>
      </c>
      <c r="B73" s="65" t="s">
        <v>1465</v>
      </c>
      <c r="C73" s="66" t="s">
        <v>1914</v>
      </c>
      <c r="D73" s="67"/>
      <c r="E73" s="68"/>
      <c r="F73" s="328">
        <v>0</v>
      </c>
      <c r="G73" s="328">
        <v>0</v>
      </c>
      <c r="H73" s="151">
        <f t="shared" si="8"/>
        <v>0</v>
      </c>
      <c r="I73" s="97">
        <f t="shared" si="9"/>
        <v>0</v>
      </c>
      <c r="J73" s="166"/>
      <c r="K73" s="328">
        <v>0</v>
      </c>
      <c r="L73" s="328">
        <v>0</v>
      </c>
      <c r="M73" s="151">
        <f t="shared" si="10"/>
        <v>0</v>
      </c>
      <c r="N73" s="97">
        <f t="shared" si="11"/>
        <v>0</v>
      </c>
      <c r="O73" s="273"/>
      <c r="P73" s="166"/>
      <c r="Q73" s="328">
        <v>0</v>
      </c>
      <c r="R73" s="328">
        <v>0</v>
      </c>
      <c r="S73" s="151">
        <f t="shared" si="12"/>
        <v>0</v>
      </c>
      <c r="T73" s="97">
        <f t="shared" si="13"/>
        <v>0</v>
      </c>
      <c r="U73" s="166"/>
      <c r="V73" s="328">
        <v>0</v>
      </c>
      <c r="W73" s="328">
        <v>0</v>
      </c>
      <c r="X73" s="151">
        <f t="shared" si="14"/>
        <v>0</v>
      </c>
      <c r="Y73" s="97">
        <f t="shared" si="15"/>
        <v>0</v>
      </c>
      <c r="Z73" s="140"/>
      <c r="AA73" s="347">
        <v>0</v>
      </c>
      <c r="AB73" s="301"/>
      <c r="AC73" s="301">
        <v>0</v>
      </c>
      <c r="AD73" s="301">
        <v>0</v>
      </c>
      <c r="AE73" s="301">
        <v>0</v>
      </c>
      <c r="AF73" s="301">
        <v>0</v>
      </c>
      <c r="AG73" s="301">
        <v>0</v>
      </c>
      <c r="AH73" s="301">
        <v>0</v>
      </c>
      <c r="AI73" s="301">
        <v>0</v>
      </c>
      <c r="AJ73" s="301">
        <v>0</v>
      </c>
      <c r="AK73" s="301">
        <v>0</v>
      </c>
      <c r="AL73" s="301">
        <v>0</v>
      </c>
      <c r="AM73" s="301">
        <v>0</v>
      </c>
      <c r="AN73" s="301">
        <v>0</v>
      </c>
      <c r="AO73" s="301"/>
      <c r="AP73" s="301">
        <v>0</v>
      </c>
      <c r="AQ73" s="301">
        <v>0</v>
      </c>
      <c r="AR73" s="301">
        <v>0</v>
      </c>
      <c r="AS73" s="301">
        <v>0</v>
      </c>
      <c r="AT73" s="301">
        <v>21583568.890000001</v>
      </c>
      <c r="AU73" s="301">
        <v>0</v>
      </c>
      <c r="AV73" s="301">
        <v>0</v>
      </c>
      <c r="AW73" s="301">
        <v>0</v>
      </c>
      <c r="AX73" s="301">
        <v>0</v>
      </c>
      <c r="AY73" s="301">
        <v>0</v>
      </c>
      <c r="AZ73" s="301">
        <v>0</v>
      </c>
      <c r="BA73" s="301">
        <v>0</v>
      </c>
    </row>
    <row r="74" spans="1:53" s="69" customFormat="1" outlineLevel="2" x14ac:dyDescent="0.2">
      <c r="A74" s="64" t="s">
        <v>1016</v>
      </c>
      <c r="B74" s="65" t="s">
        <v>1466</v>
      </c>
      <c r="C74" s="66" t="s">
        <v>1915</v>
      </c>
      <c r="D74" s="67"/>
      <c r="E74" s="68"/>
      <c r="F74" s="328">
        <v>-108279.69</v>
      </c>
      <c r="G74" s="328">
        <v>144824.47</v>
      </c>
      <c r="H74" s="151">
        <f t="shared" si="8"/>
        <v>-253104.16</v>
      </c>
      <c r="I74" s="97">
        <f t="shared" si="9"/>
        <v>-1.7476615657561185</v>
      </c>
      <c r="J74" s="166"/>
      <c r="K74" s="328">
        <v>-20616.260000000002</v>
      </c>
      <c r="L74" s="328">
        <v>500548.41000000003</v>
      </c>
      <c r="M74" s="151">
        <f t="shared" si="10"/>
        <v>-521164.67000000004</v>
      </c>
      <c r="N74" s="97">
        <f t="shared" si="11"/>
        <v>-1.0411873448963709</v>
      </c>
      <c r="O74" s="273"/>
      <c r="P74" s="166"/>
      <c r="Q74" s="328">
        <v>-20616.260000000002</v>
      </c>
      <c r="R74" s="328">
        <v>500548.41000000003</v>
      </c>
      <c r="S74" s="151">
        <f t="shared" si="12"/>
        <v>-521164.67000000004</v>
      </c>
      <c r="T74" s="97">
        <f t="shared" si="13"/>
        <v>-1.0411873448963709</v>
      </c>
      <c r="U74" s="166"/>
      <c r="V74" s="328">
        <v>1274199.43</v>
      </c>
      <c r="W74" s="328">
        <v>1375009.6400000001</v>
      </c>
      <c r="X74" s="151">
        <f t="shared" si="14"/>
        <v>-100810.2100000002</v>
      </c>
      <c r="Y74" s="97">
        <f t="shared" si="15"/>
        <v>-7.3316002351809101E-2</v>
      </c>
      <c r="Z74" s="140"/>
      <c r="AA74" s="347">
        <v>143452.96</v>
      </c>
      <c r="AB74" s="301"/>
      <c r="AC74" s="301">
        <v>180836.51</v>
      </c>
      <c r="AD74" s="301">
        <v>174887.43</v>
      </c>
      <c r="AE74" s="301">
        <v>144824.47</v>
      </c>
      <c r="AF74" s="301">
        <v>111775.2</v>
      </c>
      <c r="AG74" s="301">
        <v>142778.95000000001</v>
      </c>
      <c r="AH74" s="301">
        <v>146668.55000000002</v>
      </c>
      <c r="AI74" s="301">
        <v>129430.99</v>
      </c>
      <c r="AJ74" s="301">
        <v>174479.77</v>
      </c>
      <c r="AK74" s="301">
        <v>115083.12</v>
      </c>
      <c r="AL74" s="301">
        <v>147612.88</v>
      </c>
      <c r="AM74" s="301">
        <v>173200.35</v>
      </c>
      <c r="AN74" s="301">
        <v>153785.88</v>
      </c>
      <c r="AO74" s="301"/>
      <c r="AP74" s="301">
        <v>-360570.89</v>
      </c>
      <c r="AQ74" s="301">
        <v>448234.32</v>
      </c>
      <c r="AR74" s="301">
        <v>-108279.69</v>
      </c>
      <c r="AS74" s="301">
        <v>76292.77</v>
      </c>
      <c r="AT74" s="301">
        <v>-74529.930000000008</v>
      </c>
      <c r="AU74" s="301">
        <v>0</v>
      </c>
      <c r="AV74" s="301">
        <v>0</v>
      </c>
      <c r="AW74" s="301">
        <v>0</v>
      </c>
      <c r="AX74" s="301">
        <v>0</v>
      </c>
      <c r="AY74" s="301">
        <v>0</v>
      </c>
      <c r="AZ74" s="301">
        <v>0</v>
      </c>
      <c r="BA74" s="301">
        <v>0</v>
      </c>
    </row>
    <row r="75" spans="1:53" s="69" customFormat="1" outlineLevel="2" x14ac:dyDescent="0.2">
      <c r="A75" s="64" t="s">
        <v>1017</v>
      </c>
      <c r="B75" s="65" t="s">
        <v>1467</v>
      </c>
      <c r="C75" s="66" t="s">
        <v>1916</v>
      </c>
      <c r="D75" s="67"/>
      <c r="E75" s="68"/>
      <c r="F75" s="328">
        <v>8745.24</v>
      </c>
      <c r="G75" s="328">
        <v>-1186.0899999999999</v>
      </c>
      <c r="H75" s="151">
        <f t="shared" si="8"/>
        <v>9931.33</v>
      </c>
      <c r="I75" s="97">
        <f t="shared" si="9"/>
        <v>8.3731672975912463</v>
      </c>
      <c r="J75" s="166"/>
      <c r="K75" s="328">
        <v>25892.65</v>
      </c>
      <c r="L75" s="328">
        <v>-3816.13</v>
      </c>
      <c r="M75" s="151">
        <f t="shared" si="10"/>
        <v>29708.780000000002</v>
      </c>
      <c r="N75" s="97">
        <f t="shared" si="11"/>
        <v>7.7850544923784044</v>
      </c>
      <c r="O75" s="273"/>
      <c r="P75" s="166"/>
      <c r="Q75" s="328">
        <v>25892.65</v>
      </c>
      <c r="R75" s="328">
        <v>-3816.13</v>
      </c>
      <c r="S75" s="151">
        <f t="shared" si="12"/>
        <v>29708.780000000002</v>
      </c>
      <c r="T75" s="97">
        <f t="shared" si="13"/>
        <v>7.7850544923784044</v>
      </c>
      <c r="U75" s="166"/>
      <c r="V75" s="328">
        <v>12736.500000000002</v>
      </c>
      <c r="W75" s="328">
        <v>-3772.7000000000003</v>
      </c>
      <c r="X75" s="151">
        <f t="shared" si="14"/>
        <v>16509.2</v>
      </c>
      <c r="Y75" s="97">
        <f t="shared" si="15"/>
        <v>4.3759641635963629</v>
      </c>
      <c r="Z75" s="140"/>
      <c r="AA75" s="347">
        <v>-42.47</v>
      </c>
      <c r="AB75" s="301"/>
      <c r="AC75" s="301">
        <v>-1535.88</v>
      </c>
      <c r="AD75" s="301">
        <v>-1094.1600000000001</v>
      </c>
      <c r="AE75" s="301">
        <v>-1186.0899999999999</v>
      </c>
      <c r="AF75" s="301">
        <v>-1903.53</v>
      </c>
      <c r="AG75" s="301">
        <v>-1470.51</v>
      </c>
      <c r="AH75" s="301">
        <v>-1497.47</v>
      </c>
      <c r="AI75" s="301">
        <v>-1793.26</v>
      </c>
      <c r="AJ75" s="301">
        <v>-1354.31</v>
      </c>
      <c r="AK75" s="301">
        <v>-623.56000000000006</v>
      </c>
      <c r="AL75" s="301">
        <v>-1462.51</v>
      </c>
      <c r="AM75" s="301">
        <v>-1637.75</v>
      </c>
      <c r="AN75" s="301">
        <v>-1413.25</v>
      </c>
      <c r="AO75" s="301"/>
      <c r="AP75" s="301">
        <v>8795.7800000000007</v>
      </c>
      <c r="AQ75" s="301">
        <v>8351.630000000001</v>
      </c>
      <c r="AR75" s="301">
        <v>8745.24</v>
      </c>
      <c r="AS75" s="301">
        <v>7324.55</v>
      </c>
      <c r="AT75" s="301">
        <v>-7351.88</v>
      </c>
      <c r="AU75" s="301">
        <v>0</v>
      </c>
      <c r="AV75" s="301">
        <v>0</v>
      </c>
      <c r="AW75" s="301">
        <v>0</v>
      </c>
      <c r="AX75" s="301">
        <v>0</v>
      </c>
      <c r="AY75" s="301">
        <v>0</v>
      </c>
      <c r="AZ75" s="301">
        <v>0</v>
      </c>
      <c r="BA75" s="301">
        <v>0</v>
      </c>
    </row>
    <row r="76" spans="1:53" s="69" customFormat="1" outlineLevel="2" x14ac:dyDescent="0.2">
      <c r="A76" s="64" t="s">
        <v>1018</v>
      </c>
      <c r="B76" s="65" t="s">
        <v>1468</v>
      </c>
      <c r="C76" s="66" t="s">
        <v>1917</v>
      </c>
      <c r="D76" s="67"/>
      <c r="E76" s="68"/>
      <c r="F76" s="328">
        <v>880602.41</v>
      </c>
      <c r="G76" s="328">
        <v>878594.75</v>
      </c>
      <c r="H76" s="151">
        <f t="shared" si="8"/>
        <v>2007.6600000000326</v>
      </c>
      <c r="I76" s="97">
        <f t="shared" si="9"/>
        <v>2.2850808065948865E-3</v>
      </c>
      <c r="J76" s="166"/>
      <c r="K76" s="328">
        <v>2555187.52</v>
      </c>
      <c r="L76" s="328">
        <v>2550306.52</v>
      </c>
      <c r="M76" s="151">
        <f t="shared" si="10"/>
        <v>4881</v>
      </c>
      <c r="N76" s="97">
        <f t="shared" si="11"/>
        <v>1.9138875902650321E-3</v>
      </c>
      <c r="O76" s="273"/>
      <c r="P76" s="166"/>
      <c r="Q76" s="328">
        <v>2555187.52</v>
      </c>
      <c r="R76" s="328">
        <v>2550306.52</v>
      </c>
      <c r="S76" s="151">
        <f t="shared" si="12"/>
        <v>4881</v>
      </c>
      <c r="T76" s="97">
        <f t="shared" si="13"/>
        <v>1.9138875902650321E-3</v>
      </c>
      <c r="U76" s="166"/>
      <c r="V76" s="328">
        <v>10334744.93</v>
      </c>
      <c r="W76" s="328">
        <v>8747653.0299999993</v>
      </c>
      <c r="X76" s="151">
        <f t="shared" si="14"/>
        <v>1587091.9000000004</v>
      </c>
      <c r="Y76" s="97">
        <f t="shared" si="15"/>
        <v>0.18143059567601533</v>
      </c>
      <c r="Z76" s="140"/>
      <c r="AA76" s="347">
        <v>698654.02</v>
      </c>
      <c r="AB76" s="301"/>
      <c r="AC76" s="301">
        <v>878594.73</v>
      </c>
      <c r="AD76" s="301">
        <v>793117.04</v>
      </c>
      <c r="AE76" s="301">
        <v>878594.75</v>
      </c>
      <c r="AF76" s="301">
        <v>845479.45000000007</v>
      </c>
      <c r="AG76" s="301">
        <v>877695.74</v>
      </c>
      <c r="AH76" s="301">
        <v>848978.81</v>
      </c>
      <c r="AI76" s="301">
        <v>877060.09</v>
      </c>
      <c r="AJ76" s="301">
        <v>877472.43</v>
      </c>
      <c r="AK76" s="301">
        <v>848978.83000000007</v>
      </c>
      <c r="AL76" s="301">
        <v>877472.44000000006</v>
      </c>
      <c r="AM76" s="301">
        <v>848978.86</v>
      </c>
      <c r="AN76" s="301">
        <v>877440.76</v>
      </c>
      <c r="AO76" s="301"/>
      <c r="AP76" s="301">
        <v>879665.03</v>
      </c>
      <c r="AQ76" s="301">
        <v>794920.08000000007</v>
      </c>
      <c r="AR76" s="301">
        <v>880602.41</v>
      </c>
      <c r="AS76" s="301">
        <v>852112.59</v>
      </c>
      <c r="AT76" s="301">
        <v>-852112.59</v>
      </c>
      <c r="AU76" s="301">
        <v>0</v>
      </c>
      <c r="AV76" s="301">
        <v>0</v>
      </c>
      <c r="AW76" s="301">
        <v>0</v>
      </c>
      <c r="AX76" s="301">
        <v>0</v>
      </c>
      <c r="AY76" s="301">
        <v>0</v>
      </c>
      <c r="AZ76" s="301">
        <v>0</v>
      </c>
      <c r="BA76" s="301">
        <v>0</v>
      </c>
    </row>
    <row r="77" spans="1:53" s="69" customFormat="1" outlineLevel="2" x14ac:dyDescent="0.2">
      <c r="A77" s="64" t="s">
        <v>1019</v>
      </c>
      <c r="B77" s="65" t="s">
        <v>1469</v>
      </c>
      <c r="C77" s="66" t="s">
        <v>1918</v>
      </c>
      <c r="D77" s="67"/>
      <c r="E77" s="68"/>
      <c r="F77" s="328">
        <v>4420.5</v>
      </c>
      <c r="G77" s="328">
        <v>4324.5</v>
      </c>
      <c r="H77" s="151">
        <f t="shared" si="8"/>
        <v>96</v>
      </c>
      <c r="I77" s="97">
        <f t="shared" si="9"/>
        <v>2.2199098161637183E-2</v>
      </c>
      <c r="J77" s="166"/>
      <c r="K77" s="328">
        <v>13572</v>
      </c>
      <c r="L77" s="328">
        <v>15999</v>
      </c>
      <c r="M77" s="151">
        <f t="shared" si="10"/>
        <v>-2427</v>
      </c>
      <c r="N77" s="97">
        <f t="shared" si="11"/>
        <v>-0.15169698106131632</v>
      </c>
      <c r="O77" s="273"/>
      <c r="P77" s="166"/>
      <c r="Q77" s="328">
        <v>13572</v>
      </c>
      <c r="R77" s="328">
        <v>15999</v>
      </c>
      <c r="S77" s="151">
        <f t="shared" si="12"/>
        <v>-2427</v>
      </c>
      <c r="T77" s="97">
        <f t="shared" si="13"/>
        <v>-0.15169698106131632</v>
      </c>
      <c r="U77" s="166"/>
      <c r="V77" s="328">
        <v>52474.5</v>
      </c>
      <c r="W77" s="328">
        <v>54208.5</v>
      </c>
      <c r="X77" s="151">
        <f t="shared" si="14"/>
        <v>-1734</v>
      </c>
      <c r="Y77" s="97">
        <f t="shared" si="15"/>
        <v>-3.1987603420127839E-2</v>
      </c>
      <c r="Z77" s="140"/>
      <c r="AA77" s="347">
        <v>4785</v>
      </c>
      <c r="AB77" s="301"/>
      <c r="AC77" s="301">
        <v>6583.5</v>
      </c>
      <c r="AD77" s="301">
        <v>5091</v>
      </c>
      <c r="AE77" s="301">
        <v>4324.5</v>
      </c>
      <c r="AF77" s="301">
        <v>3769.5</v>
      </c>
      <c r="AG77" s="301">
        <v>3712.5</v>
      </c>
      <c r="AH77" s="301">
        <v>4294.5</v>
      </c>
      <c r="AI77" s="301">
        <v>4846.5</v>
      </c>
      <c r="AJ77" s="301">
        <v>4783.5</v>
      </c>
      <c r="AK77" s="301">
        <v>3819</v>
      </c>
      <c r="AL77" s="301">
        <v>3636</v>
      </c>
      <c r="AM77" s="301">
        <v>4387.5</v>
      </c>
      <c r="AN77" s="301">
        <v>5653.5</v>
      </c>
      <c r="AO77" s="301"/>
      <c r="AP77" s="301">
        <v>5074.5</v>
      </c>
      <c r="AQ77" s="301">
        <v>4077</v>
      </c>
      <c r="AR77" s="301">
        <v>4420.5</v>
      </c>
      <c r="AS77" s="301">
        <v>3486</v>
      </c>
      <c r="AT77" s="301">
        <v>0</v>
      </c>
      <c r="AU77" s="301">
        <v>0</v>
      </c>
      <c r="AV77" s="301">
        <v>0</v>
      </c>
      <c r="AW77" s="301">
        <v>0</v>
      </c>
      <c r="AX77" s="301">
        <v>0</v>
      </c>
      <c r="AY77" s="301">
        <v>0</v>
      </c>
      <c r="AZ77" s="301">
        <v>0</v>
      </c>
      <c r="BA77" s="301">
        <v>0</v>
      </c>
    </row>
    <row r="78" spans="1:53" s="69" customFormat="1" outlineLevel="2" x14ac:dyDescent="0.2">
      <c r="A78" s="64" t="s">
        <v>1020</v>
      </c>
      <c r="B78" s="65" t="s">
        <v>1470</v>
      </c>
      <c r="C78" s="66" t="s">
        <v>1919</v>
      </c>
      <c r="D78" s="67"/>
      <c r="E78" s="68"/>
      <c r="F78" s="328">
        <v>139.41</v>
      </c>
      <c r="G78" s="328">
        <v>100.03</v>
      </c>
      <c r="H78" s="151">
        <f t="shared" si="8"/>
        <v>39.379999999999995</v>
      </c>
      <c r="I78" s="97">
        <f t="shared" si="9"/>
        <v>0.39368189543137055</v>
      </c>
      <c r="J78" s="166"/>
      <c r="K78" s="328">
        <v>-59.95</v>
      </c>
      <c r="L78" s="328">
        <v>792.02</v>
      </c>
      <c r="M78" s="151">
        <f t="shared" si="10"/>
        <v>-851.97</v>
      </c>
      <c r="N78" s="97">
        <f t="shared" si="11"/>
        <v>-1.075692533016843</v>
      </c>
      <c r="O78" s="273"/>
      <c r="P78" s="166"/>
      <c r="Q78" s="328">
        <v>-59.95</v>
      </c>
      <c r="R78" s="328">
        <v>792.02</v>
      </c>
      <c r="S78" s="151">
        <f t="shared" si="12"/>
        <v>-851.97</v>
      </c>
      <c r="T78" s="97">
        <f t="shared" si="13"/>
        <v>-1.075692533016843</v>
      </c>
      <c r="U78" s="166"/>
      <c r="V78" s="328">
        <v>6799.18</v>
      </c>
      <c r="W78" s="328">
        <v>6516.35</v>
      </c>
      <c r="X78" s="151">
        <f t="shared" si="14"/>
        <v>282.82999999999993</v>
      </c>
      <c r="Y78" s="97">
        <f t="shared" si="15"/>
        <v>4.340313212150973E-2</v>
      </c>
      <c r="Z78" s="140"/>
      <c r="AA78" s="347">
        <v>172.48</v>
      </c>
      <c r="AB78" s="301"/>
      <c r="AC78" s="301">
        <v>314.45</v>
      </c>
      <c r="AD78" s="301">
        <v>377.54</v>
      </c>
      <c r="AE78" s="301">
        <v>100.03</v>
      </c>
      <c r="AF78" s="301">
        <v>470.55</v>
      </c>
      <c r="AG78" s="301">
        <v>-46.36</v>
      </c>
      <c r="AH78" s="301">
        <v>2387.73</v>
      </c>
      <c r="AI78" s="301">
        <v>1101.94</v>
      </c>
      <c r="AJ78" s="301">
        <v>200.66</v>
      </c>
      <c r="AK78" s="301">
        <v>632.03</v>
      </c>
      <c r="AL78" s="301">
        <v>973.96</v>
      </c>
      <c r="AM78" s="301">
        <v>511.73</v>
      </c>
      <c r="AN78" s="301">
        <v>626.89</v>
      </c>
      <c r="AO78" s="301"/>
      <c r="AP78" s="301">
        <v>-428.39</v>
      </c>
      <c r="AQ78" s="301">
        <v>229.03</v>
      </c>
      <c r="AR78" s="301">
        <v>139.41</v>
      </c>
      <c r="AS78" s="301">
        <v>107.04</v>
      </c>
      <c r="AT78" s="301">
        <v>-129.99</v>
      </c>
      <c r="AU78" s="301">
        <v>0</v>
      </c>
      <c r="AV78" s="301">
        <v>0</v>
      </c>
      <c r="AW78" s="301">
        <v>0</v>
      </c>
      <c r="AX78" s="301">
        <v>0</v>
      </c>
      <c r="AY78" s="301">
        <v>0</v>
      </c>
      <c r="AZ78" s="301">
        <v>0</v>
      </c>
      <c r="BA78" s="301">
        <v>0</v>
      </c>
    </row>
    <row r="79" spans="1:53" s="69" customFormat="1" outlineLevel="2" x14ac:dyDescent="0.2">
      <c r="A79" s="64" t="s">
        <v>1021</v>
      </c>
      <c r="B79" s="65" t="s">
        <v>1471</v>
      </c>
      <c r="C79" s="66" t="s">
        <v>1920</v>
      </c>
      <c r="D79" s="67"/>
      <c r="E79" s="68"/>
      <c r="F79" s="328">
        <v>217362.47</v>
      </c>
      <c r="G79" s="328">
        <v>216644.93</v>
      </c>
      <c r="H79" s="151">
        <f t="shared" si="8"/>
        <v>717.54000000000815</v>
      </c>
      <c r="I79" s="97">
        <f t="shared" si="9"/>
        <v>3.3120553525070179E-3</v>
      </c>
      <c r="J79" s="166"/>
      <c r="K79" s="328">
        <v>630705.85</v>
      </c>
      <c r="L79" s="328">
        <v>628855.81000000006</v>
      </c>
      <c r="M79" s="151">
        <f t="shared" si="10"/>
        <v>1850.0399999999208</v>
      </c>
      <c r="N79" s="97">
        <f t="shared" si="11"/>
        <v>2.941914458896262E-3</v>
      </c>
      <c r="O79" s="273"/>
      <c r="P79" s="166"/>
      <c r="Q79" s="328">
        <v>630705.85</v>
      </c>
      <c r="R79" s="328">
        <v>628855.81000000006</v>
      </c>
      <c r="S79" s="151">
        <f t="shared" si="12"/>
        <v>1850.0399999999208</v>
      </c>
      <c r="T79" s="97">
        <f t="shared" si="13"/>
        <v>2.941914458896262E-3</v>
      </c>
      <c r="U79" s="166"/>
      <c r="V79" s="328">
        <v>2549035.83</v>
      </c>
      <c r="W79" s="328">
        <v>2079132.92</v>
      </c>
      <c r="X79" s="151">
        <f t="shared" si="14"/>
        <v>469902.91000000015</v>
      </c>
      <c r="Y79" s="97">
        <f t="shared" si="15"/>
        <v>0.22600907593729033</v>
      </c>
      <c r="Z79" s="140"/>
      <c r="AA79" s="347">
        <v>163500.26</v>
      </c>
      <c r="AB79" s="301"/>
      <c r="AC79" s="301">
        <v>216644.93</v>
      </c>
      <c r="AD79" s="301">
        <v>195565.95</v>
      </c>
      <c r="AE79" s="301">
        <v>216644.93</v>
      </c>
      <c r="AF79" s="301">
        <v>208471.07</v>
      </c>
      <c r="AG79" s="301">
        <v>216415.42</v>
      </c>
      <c r="AH79" s="301">
        <v>209334.03</v>
      </c>
      <c r="AI79" s="301">
        <v>216360.35</v>
      </c>
      <c r="AJ79" s="301">
        <v>216360.35</v>
      </c>
      <c r="AK79" s="301">
        <v>209334.03</v>
      </c>
      <c r="AL79" s="301">
        <v>216360.35</v>
      </c>
      <c r="AM79" s="301">
        <v>209334.03</v>
      </c>
      <c r="AN79" s="301">
        <v>216360.35</v>
      </c>
      <c r="AO79" s="301"/>
      <c r="AP79" s="301">
        <v>217131.74</v>
      </c>
      <c r="AQ79" s="301">
        <v>196211.64</v>
      </c>
      <c r="AR79" s="301">
        <v>217362.47</v>
      </c>
      <c r="AS79" s="301">
        <v>204510.95</v>
      </c>
      <c r="AT79" s="301">
        <v>-204510.95</v>
      </c>
      <c r="AU79" s="301">
        <v>0</v>
      </c>
      <c r="AV79" s="301">
        <v>0</v>
      </c>
      <c r="AW79" s="301">
        <v>0</v>
      </c>
      <c r="AX79" s="301">
        <v>0</v>
      </c>
      <c r="AY79" s="301">
        <v>0</v>
      </c>
      <c r="AZ79" s="301">
        <v>0</v>
      </c>
      <c r="BA79" s="301">
        <v>0</v>
      </c>
    </row>
    <row r="80" spans="1:53" s="69" customFormat="1" outlineLevel="2" x14ac:dyDescent="0.2">
      <c r="A80" s="64" t="s">
        <v>1022</v>
      </c>
      <c r="B80" s="65" t="s">
        <v>1472</v>
      </c>
      <c r="C80" s="66" t="s">
        <v>1921</v>
      </c>
      <c r="D80" s="67"/>
      <c r="E80" s="68"/>
      <c r="F80" s="328">
        <v>569.12</v>
      </c>
      <c r="G80" s="328">
        <v>-858.79</v>
      </c>
      <c r="H80" s="151">
        <f t="shared" si="8"/>
        <v>1427.9099999999999</v>
      </c>
      <c r="I80" s="97">
        <f t="shared" si="9"/>
        <v>1.66269984513094</v>
      </c>
      <c r="J80" s="166"/>
      <c r="K80" s="328">
        <v>1692.99</v>
      </c>
      <c r="L80" s="328">
        <v>-2718.87</v>
      </c>
      <c r="M80" s="151">
        <f t="shared" si="10"/>
        <v>4411.8599999999997</v>
      </c>
      <c r="N80" s="97">
        <f t="shared" si="11"/>
        <v>1.622681481644948</v>
      </c>
      <c r="O80" s="273"/>
      <c r="P80" s="166"/>
      <c r="Q80" s="328">
        <v>1692.99</v>
      </c>
      <c r="R80" s="328">
        <v>-2718.87</v>
      </c>
      <c r="S80" s="151">
        <f t="shared" si="12"/>
        <v>4411.8599999999997</v>
      </c>
      <c r="T80" s="97">
        <f t="shared" si="13"/>
        <v>1.622681481644948</v>
      </c>
      <c r="U80" s="166"/>
      <c r="V80" s="328">
        <v>-6077.83</v>
      </c>
      <c r="W80" s="328">
        <v>-2426.69</v>
      </c>
      <c r="X80" s="151">
        <f t="shared" si="14"/>
        <v>-3651.14</v>
      </c>
      <c r="Y80" s="97">
        <f t="shared" si="15"/>
        <v>-1.5045761922618874</v>
      </c>
      <c r="Z80" s="140"/>
      <c r="AA80" s="347">
        <v>33.880000000000003</v>
      </c>
      <c r="AB80" s="301"/>
      <c r="AC80" s="301">
        <v>-1006.0500000000001</v>
      </c>
      <c r="AD80" s="301">
        <v>-854.03</v>
      </c>
      <c r="AE80" s="301">
        <v>-858.79</v>
      </c>
      <c r="AF80" s="301">
        <v>-816.57</v>
      </c>
      <c r="AG80" s="301">
        <v>-821.66</v>
      </c>
      <c r="AH80" s="301">
        <v>-872.02</v>
      </c>
      <c r="AI80" s="301">
        <v>-926.39</v>
      </c>
      <c r="AJ80" s="301">
        <v>-934.25</v>
      </c>
      <c r="AK80" s="301">
        <v>-849.56000000000006</v>
      </c>
      <c r="AL80" s="301">
        <v>-799.33</v>
      </c>
      <c r="AM80" s="301">
        <v>-821.48</v>
      </c>
      <c r="AN80" s="301">
        <v>-929.56000000000006</v>
      </c>
      <c r="AO80" s="301"/>
      <c r="AP80" s="301">
        <v>602.44000000000005</v>
      </c>
      <c r="AQ80" s="301">
        <v>521.43000000000006</v>
      </c>
      <c r="AR80" s="301">
        <v>569.12</v>
      </c>
      <c r="AS80" s="301">
        <v>496.49</v>
      </c>
      <c r="AT80" s="301">
        <v>-495.86</v>
      </c>
      <c r="AU80" s="301">
        <v>0</v>
      </c>
      <c r="AV80" s="301">
        <v>0</v>
      </c>
      <c r="AW80" s="301">
        <v>0</v>
      </c>
      <c r="AX80" s="301">
        <v>0</v>
      </c>
      <c r="AY80" s="301">
        <v>0</v>
      </c>
      <c r="AZ80" s="301">
        <v>0</v>
      </c>
      <c r="BA80" s="301">
        <v>0</v>
      </c>
    </row>
    <row r="81" spans="1:53" s="69" customFormat="1" outlineLevel="2" x14ac:dyDescent="0.2">
      <c r="A81" s="64" t="s">
        <v>1023</v>
      </c>
      <c r="B81" s="65" t="s">
        <v>1473</v>
      </c>
      <c r="C81" s="66" t="s">
        <v>1922</v>
      </c>
      <c r="D81" s="67"/>
      <c r="E81" s="68"/>
      <c r="F81" s="328">
        <v>6238883.7699999996</v>
      </c>
      <c r="G81" s="328">
        <v>5867609.7300000004</v>
      </c>
      <c r="H81" s="151">
        <f t="shared" si="8"/>
        <v>371274.03999999911</v>
      </c>
      <c r="I81" s="97">
        <f t="shared" si="9"/>
        <v>6.3275176278637588E-2</v>
      </c>
      <c r="J81" s="166"/>
      <c r="K81" s="328">
        <v>18103402.82</v>
      </c>
      <c r="L81" s="328">
        <v>17031926.670000002</v>
      </c>
      <c r="M81" s="151">
        <f t="shared" si="10"/>
        <v>1071476.1499999985</v>
      </c>
      <c r="N81" s="97">
        <f t="shared" si="11"/>
        <v>6.2909861624010757E-2</v>
      </c>
      <c r="O81" s="273"/>
      <c r="P81" s="166"/>
      <c r="Q81" s="328">
        <v>18103402.82</v>
      </c>
      <c r="R81" s="328">
        <v>17031926.670000002</v>
      </c>
      <c r="S81" s="151">
        <f t="shared" si="12"/>
        <v>1071476.1499999985</v>
      </c>
      <c r="T81" s="97">
        <f t="shared" si="13"/>
        <v>6.2909861624010757E-2</v>
      </c>
      <c r="U81" s="166"/>
      <c r="V81" s="328">
        <v>70059601.49000001</v>
      </c>
      <c r="W81" s="328">
        <v>58419145.260000005</v>
      </c>
      <c r="X81" s="151">
        <f t="shared" si="14"/>
        <v>11640456.230000004</v>
      </c>
      <c r="Y81" s="97">
        <f t="shared" si="15"/>
        <v>0.19925755808636086</v>
      </c>
      <c r="Z81" s="140"/>
      <c r="AA81" s="347">
        <v>4665898.28</v>
      </c>
      <c r="AB81" s="301"/>
      <c r="AC81" s="301">
        <v>5867609.7300000004</v>
      </c>
      <c r="AD81" s="301">
        <v>5296707.21</v>
      </c>
      <c r="AE81" s="301">
        <v>5867609.7300000004</v>
      </c>
      <c r="AF81" s="301">
        <v>5646198.2300000004</v>
      </c>
      <c r="AG81" s="301">
        <v>5861362.0199999996</v>
      </c>
      <c r="AH81" s="301">
        <v>5669570.7400000002</v>
      </c>
      <c r="AI81" s="301">
        <v>5860282.8399999999</v>
      </c>
      <c r="AJ81" s="301">
        <v>5859870.5499999998</v>
      </c>
      <c r="AK81" s="301">
        <v>5669570.7400000002</v>
      </c>
      <c r="AL81" s="301">
        <v>5859870.5499999998</v>
      </c>
      <c r="AM81" s="301">
        <v>5669570.7400000002</v>
      </c>
      <c r="AN81" s="301">
        <v>5859902.2599999998</v>
      </c>
      <c r="AO81" s="301"/>
      <c r="AP81" s="301">
        <v>6232720.5599999996</v>
      </c>
      <c r="AQ81" s="301">
        <v>5631798.4900000002</v>
      </c>
      <c r="AR81" s="301">
        <v>6238883.7699999996</v>
      </c>
      <c r="AS81" s="301">
        <v>6042847.46</v>
      </c>
      <c r="AT81" s="301">
        <v>-6042847.46</v>
      </c>
      <c r="AU81" s="301">
        <v>0</v>
      </c>
      <c r="AV81" s="301">
        <v>0</v>
      </c>
      <c r="AW81" s="301">
        <v>0</v>
      </c>
      <c r="AX81" s="301">
        <v>0</v>
      </c>
      <c r="AY81" s="301">
        <v>0</v>
      </c>
      <c r="AZ81" s="301">
        <v>0</v>
      </c>
      <c r="BA81" s="301">
        <v>0</v>
      </c>
    </row>
    <row r="82" spans="1:53" s="69" customFormat="1" outlineLevel="2" x14ac:dyDescent="0.2">
      <c r="A82" s="64" t="s">
        <v>1024</v>
      </c>
      <c r="B82" s="65" t="s">
        <v>1474</v>
      </c>
      <c r="C82" s="66" t="s">
        <v>1923</v>
      </c>
      <c r="D82" s="67"/>
      <c r="E82" s="68"/>
      <c r="F82" s="328">
        <v>14372.51</v>
      </c>
      <c r="G82" s="328">
        <v>-21616.94</v>
      </c>
      <c r="H82" s="151">
        <f t="shared" si="8"/>
        <v>35989.449999999997</v>
      </c>
      <c r="I82" s="97">
        <f t="shared" si="9"/>
        <v>1.6648725490286784</v>
      </c>
      <c r="J82" s="166"/>
      <c r="K82" s="328">
        <v>43456.020000000004</v>
      </c>
      <c r="L82" s="328">
        <v>-69673.490000000005</v>
      </c>
      <c r="M82" s="151">
        <f t="shared" si="10"/>
        <v>113129.51000000001</v>
      </c>
      <c r="N82" s="97">
        <f t="shared" si="11"/>
        <v>1.6237095342862831</v>
      </c>
      <c r="O82" s="273"/>
      <c r="P82" s="166"/>
      <c r="Q82" s="328">
        <v>43456.020000000004</v>
      </c>
      <c r="R82" s="328">
        <v>-69673.490000000005</v>
      </c>
      <c r="S82" s="151">
        <f t="shared" si="12"/>
        <v>113129.51000000001</v>
      </c>
      <c r="T82" s="97">
        <f t="shared" si="13"/>
        <v>1.6237095342862831</v>
      </c>
      <c r="U82" s="166"/>
      <c r="V82" s="328">
        <v>-152366.69</v>
      </c>
      <c r="W82" s="328">
        <v>-62488.350000000006</v>
      </c>
      <c r="X82" s="151">
        <f t="shared" si="14"/>
        <v>-89878.34</v>
      </c>
      <c r="Y82" s="97">
        <f t="shared" si="15"/>
        <v>-1.4383215431356402</v>
      </c>
      <c r="Z82" s="140"/>
      <c r="AA82" s="347">
        <v>813.91</v>
      </c>
      <c r="AB82" s="301"/>
      <c r="AC82" s="301">
        <v>-26005.53</v>
      </c>
      <c r="AD82" s="301">
        <v>-22051.02</v>
      </c>
      <c r="AE82" s="301">
        <v>-21616.94</v>
      </c>
      <c r="AF82" s="301">
        <v>-19496.16</v>
      </c>
      <c r="AG82" s="301">
        <v>-20508.13</v>
      </c>
      <c r="AH82" s="301">
        <v>-22560.560000000001</v>
      </c>
      <c r="AI82" s="301">
        <v>-24375.54</v>
      </c>
      <c r="AJ82" s="301">
        <v>-23737.43</v>
      </c>
      <c r="AK82" s="301">
        <v>-20442.98</v>
      </c>
      <c r="AL82" s="301">
        <v>-19562.580000000002</v>
      </c>
      <c r="AM82" s="301">
        <v>-20812.05</v>
      </c>
      <c r="AN82" s="301">
        <v>-24327.279999999999</v>
      </c>
      <c r="AO82" s="301"/>
      <c r="AP82" s="301">
        <v>15617.73</v>
      </c>
      <c r="AQ82" s="301">
        <v>13465.78</v>
      </c>
      <c r="AR82" s="301">
        <v>14372.51</v>
      </c>
      <c r="AS82" s="301">
        <v>12549.01</v>
      </c>
      <c r="AT82" s="301">
        <v>-12553.57</v>
      </c>
      <c r="AU82" s="301">
        <v>0</v>
      </c>
      <c r="AV82" s="301">
        <v>0</v>
      </c>
      <c r="AW82" s="301">
        <v>0</v>
      </c>
      <c r="AX82" s="301">
        <v>0</v>
      </c>
      <c r="AY82" s="301">
        <v>0</v>
      </c>
      <c r="AZ82" s="301">
        <v>0</v>
      </c>
      <c r="BA82" s="301">
        <v>0</v>
      </c>
    </row>
    <row r="83" spans="1:53" s="69" customFormat="1" outlineLevel="2" x14ac:dyDescent="0.2">
      <c r="A83" s="64" t="s">
        <v>1025</v>
      </c>
      <c r="B83" s="65" t="s">
        <v>1475</v>
      </c>
      <c r="C83" s="66" t="s">
        <v>1924</v>
      </c>
      <c r="D83" s="67"/>
      <c r="E83" s="68"/>
      <c r="F83" s="328">
        <v>-4922291.51</v>
      </c>
      <c r="G83" s="328">
        <v>-4280809.01</v>
      </c>
      <c r="H83" s="151">
        <f t="shared" si="8"/>
        <v>-641482.5</v>
      </c>
      <c r="I83" s="97">
        <f t="shared" si="9"/>
        <v>-0.1498507638396136</v>
      </c>
      <c r="J83" s="166"/>
      <c r="K83" s="328">
        <v>-14413545.68</v>
      </c>
      <c r="L83" s="328">
        <v>-12425915.92</v>
      </c>
      <c r="M83" s="151">
        <f t="shared" si="10"/>
        <v>-1987629.7599999998</v>
      </c>
      <c r="N83" s="97">
        <f t="shared" si="11"/>
        <v>-0.15995841053461754</v>
      </c>
      <c r="O83" s="273"/>
      <c r="P83" s="166"/>
      <c r="Q83" s="328">
        <v>-14413545.68</v>
      </c>
      <c r="R83" s="328">
        <v>-12425915.92</v>
      </c>
      <c r="S83" s="151">
        <f t="shared" si="12"/>
        <v>-1987629.7599999998</v>
      </c>
      <c r="T83" s="97">
        <f t="shared" si="13"/>
        <v>-0.15995841053461754</v>
      </c>
      <c r="U83" s="166"/>
      <c r="V83" s="328">
        <v>-52318906.969999999</v>
      </c>
      <c r="W83" s="328">
        <v>-47339863.340000004</v>
      </c>
      <c r="X83" s="151">
        <f t="shared" si="14"/>
        <v>-4979043.6299999952</v>
      </c>
      <c r="Y83" s="97">
        <f t="shared" si="15"/>
        <v>-0.10517655267063124</v>
      </c>
      <c r="Z83" s="140"/>
      <c r="AA83" s="347">
        <v>-3936102.62</v>
      </c>
      <c r="AB83" s="301"/>
      <c r="AC83" s="301">
        <v>-4280809.01</v>
      </c>
      <c r="AD83" s="301">
        <v>-3864297.9</v>
      </c>
      <c r="AE83" s="301">
        <v>-4280809.01</v>
      </c>
      <c r="AF83" s="301">
        <v>-4119297.08</v>
      </c>
      <c r="AG83" s="301">
        <v>-4276274.03</v>
      </c>
      <c r="AH83" s="301">
        <v>-4136348.86</v>
      </c>
      <c r="AI83" s="301">
        <v>-4275185.9000000004</v>
      </c>
      <c r="AJ83" s="301">
        <v>-4275185.9000000004</v>
      </c>
      <c r="AK83" s="301">
        <v>-4136348.86</v>
      </c>
      <c r="AL83" s="301">
        <v>-4275185.9000000004</v>
      </c>
      <c r="AM83" s="301">
        <v>-4136348.86</v>
      </c>
      <c r="AN83" s="301">
        <v>-4275185.9000000004</v>
      </c>
      <c r="AO83" s="301"/>
      <c r="AP83" s="301">
        <v>-5007494.7</v>
      </c>
      <c r="AQ83" s="301">
        <v>-4483759.47</v>
      </c>
      <c r="AR83" s="301">
        <v>-4922291.51</v>
      </c>
      <c r="AS83" s="301">
        <v>-4806635.55</v>
      </c>
      <c r="AT83" s="301">
        <v>4806635.55</v>
      </c>
      <c r="AU83" s="301">
        <v>0</v>
      </c>
      <c r="AV83" s="301">
        <v>0</v>
      </c>
      <c r="AW83" s="301">
        <v>0</v>
      </c>
      <c r="AX83" s="301">
        <v>0</v>
      </c>
      <c r="AY83" s="301">
        <v>0</v>
      </c>
      <c r="AZ83" s="301">
        <v>0</v>
      </c>
      <c r="BA83" s="301">
        <v>0</v>
      </c>
    </row>
    <row r="84" spans="1:53" s="69" customFormat="1" outlineLevel="2" x14ac:dyDescent="0.2">
      <c r="A84" s="64" t="s">
        <v>1026</v>
      </c>
      <c r="B84" s="65" t="s">
        <v>1476</v>
      </c>
      <c r="C84" s="66" t="s">
        <v>1925</v>
      </c>
      <c r="D84" s="67"/>
      <c r="E84" s="68"/>
      <c r="F84" s="328">
        <v>-6371.58</v>
      </c>
      <c r="G84" s="328">
        <v>26618.61</v>
      </c>
      <c r="H84" s="151">
        <f t="shared" si="8"/>
        <v>-32990.19</v>
      </c>
      <c r="I84" s="97">
        <f t="shared" si="9"/>
        <v>-1.2393656167621074</v>
      </c>
      <c r="J84" s="166"/>
      <c r="K84" s="328">
        <v>-19708.71</v>
      </c>
      <c r="L84" s="328">
        <v>89451.01</v>
      </c>
      <c r="M84" s="151">
        <f t="shared" si="10"/>
        <v>-109159.72</v>
      </c>
      <c r="N84" s="97">
        <f t="shared" si="11"/>
        <v>-1.2203296530693171</v>
      </c>
      <c r="O84" s="273"/>
      <c r="P84" s="166"/>
      <c r="Q84" s="328">
        <v>-19708.71</v>
      </c>
      <c r="R84" s="328">
        <v>89451.01</v>
      </c>
      <c r="S84" s="151">
        <f t="shared" si="12"/>
        <v>-109159.72</v>
      </c>
      <c r="T84" s="97">
        <f t="shared" si="13"/>
        <v>-1.2203296530693171</v>
      </c>
      <c r="U84" s="166"/>
      <c r="V84" s="328">
        <v>218761.7</v>
      </c>
      <c r="W84" s="328">
        <v>215735.41</v>
      </c>
      <c r="X84" s="151">
        <f t="shared" si="14"/>
        <v>3026.2900000000081</v>
      </c>
      <c r="Y84" s="97">
        <f t="shared" si="15"/>
        <v>1.4027785239335573E-2</v>
      </c>
      <c r="Z84" s="140"/>
      <c r="AA84" s="347">
        <v>15520.92</v>
      </c>
      <c r="AB84" s="301"/>
      <c r="AC84" s="301">
        <v>34824.67</v>
      </c>
      <c r="AD84" s="301">
        <v>28007.73</v>
      </c>
      <c r="AE84" s="301">
        <v>26618.61</v>
      </c>
      <c r="AF84" s="301">
        <v>23181.29</v>
      </c>
      <c r="AG84" s="301">
        <v>24632.63</v>
      </c>
      <c r="AH84" s="301">
        <v>26891.850000000002</v>
      </c>
      <c r="AI84" s="301">
        <v>28765.190000000002</v>
      </c>
      <c r="AJ84" s="301">
        <v>28122.32</v>
      </c>
      <c r="AK84" s="301">
        <v>24155.670000000002</v>
      </c>
      <c r="AL84" s="301">
        <v>24196.47</v>
      </c>
      <c r="AM84" s="301">
        <v>26381.7</v>
      </c>
      <c r="AN84" s="301">
        <v>32143.29</v>
      </c>
      <c r="AO84" s="301"/>
      <c r="AP84" s="301">
        <v>-7351.13</v>
      </c>
      <c r="AQ84" s="301">
        <v>-5986</v>
      </c>
      <c r="AR84" s="301">
        <v>-6371.58</v>
      </c>
      <c r="AS84" s="301">
        <v>-5495.88</v>
      </c>
      <c r="AT84" s="301">
        <v>5493.61</v>
      </c>
      <c r="AU84" s="301">
        <v>0</v>
      </c>
      <c r="AV84" s="301">
        <v>0</v>
      </c>
      <c r="AW84" s="301">
        <v>0</v>
      </c>
      <c r="AX84" s="301">
        <v>0</v>
      </c>
      <c r="AY84" s="301">
        <v>0</v>
      </c>
      <c r="AZ84" s="301">
        <v>0</v>
      </c>
      <c r="BA84" s="301">
        <v>0</v>
      </c>
    </row>
    <row r="85" spans="1:53" s="69" customFormat="1" outlineLevel="2" x14ac:dyDescent="0.2">
      <c r="A85" s="64" t="s">
        <v>1027</v>
      </c>
      <c r="B85" s="65" t="s">
        <v>1477</v>
      </c>
      <c r="C85" s="66" t="s">
        <v>1926</v>
      </c>
      <c r="D85" s="67"/>
      <c r="E85" s="68"/>
      <c r="F85" s="328">
        <v>151648.61000000002</v>
      </c>
      <c r="G85" s="328">
        <v>155608.14000000001</v>
      </c>
      <c r="H85" s="151">
        <f t="shared" si="8"/>
        <v>-3959.5299999999988</v>
      </c>
      <c r="I85" s="97">
        <f t="shared" si="9"/>
        <v>-2.5445519752372841E-2</v>
      </c>
      <c r="J85" s="166"/>
      <c r="K85" s="328">
        <v>452546.74</v>
      </c>
      <c r="L85" s="328">
        <v>466824.49</v>
      </c>
      <c r="M85" s="151">
        <f t="shared" si="10"/>
        <v>-14277.75</v>
      </c>
      <c r="N85" s="97">
        <f t="shared" si="11"/>
        <v>-3.0584834998695121E-2</v>
      </c>
      <c r="O85" s="273"/>
      <c r="P85" s="166"/>
      <c r="Q85" s="328">
        <v>452546.74</v>
      </c>
      <c r="R85" s="328">
        <v>466824.49</v>
      </c>
      <c r="S85" s="151">
        <f t="shared" si="12"/>
        <v>-14277.75</v>
      </c>
      <c r="T85" s="97">
        <f t="shared" si="13"/>
        <v>-3.0584834998695121E-2</v>
      </c>
      <c r="U85" s="166"/>
      <c r="V85" s="328">
        <v>1853016.34</v>
      </c>
      <c r="W85" s="328">
        <v>1629774.25</v>
      </c>
      <c r="X85" s="151">
        <f t="shared" si="14"/>
        <v>223242.09000000008</v>
      </c>
      <c r="Y85" s="97">
        <f t="shared" si="15"/>
        <v>0.13697730836034505</v>
      </c>
      <c r="Z85" s="140"/>
      <c r="AA85" s="347">
        <v>129216.23</v>
      </c>
      <c r="AB85" s="301"/>
      <c r="AC85" s="301">
        <v>155608.21</v>
      </c>
      <c r="AD85" s="301">
        <v>155608.14000000001</v>
      </c>
      <c r="AE85" s="301">
        <v>155608.14000000001</v>
      </c>
      <c r="AF85" s="301">
        <v>155608.87</v>
      </c>
      <c r="AG85" s="301">
        <v>155608.87</v>
      </c>
      <c r="AH85" s="301">
        <v>155608.87</v>
      </c>
      <c r="AI85" s="301">
        <v>155599.37</v>
      </c>
      <c r="AJ85" s="301">
        <v>155608.87</v>
      </c>
      <c r="AK85" s="301">
        <v>155608.87</v>
      </c>
      <c r="AL85" s="301">
        <v>155608.87</v>
      </c>
      <c r="AM85" s="301">
        <v>155608.87</v>
      </c>
      <c r="AN85" s="301">
        <v>155608.14000000001</v>
      </c>
      <c r="AO85" s="301"/>
      <c r="AP85" s="301">
        <v>150049.23000000001</v>
      </c>
      <c r="AQ85" s="301">
        <v>150848.9</v>
      </c>
      <c r="AR85" s="301">
        <v>151648.61000000002</v>
      </c>
      <c r="AS85" s="301">
        <v>150848.97</v>
      </c>
      <c r="AT85" s="301">
        <v>-150848.86000000002</v>
      </c>
      <c r="AU85" s="301">
        <v>0</v>
      </c>
      <c r="AV85" s="301">
        <v>0</v>
      </c>
      <c r="AW85" s="301">
        <v>0</v>
      </c>
      <c r="AX85" s="301">
        <v>0</v>
      </c>
      <c r="AY85" s="301">
        <v>0</v>
      </c>
      <c r="AZ85" s="301">
        <v>0</v>
      </c>
      <c r="BA85" s="301">
        <v>0</v>
      </c>
    </row>
    <row r="86" spans="1:53" s="69" customFormat="1" outlineLevel="2" x14ac:dyDescent="0.2">
      <c r="A86" s="64" t="s">
        <v>1028</v>
      </c>
      <c r="B86" s="65" t="s">
        <v>1478</v>
      </c>
      <c r="C86" s="66" t="s">
        <v>1927</v>
      </c>
      <c r="D86" s="67"/>
      <c r="E86" s="68"/>
      <c r="F86" s="328">
        <v>121495.98</v>
      </c>
      <c r="G86" s="328">
        <v>135263.06</v>
      </c>
      <c r="H86" s="151">
        <f t="shared" si="8"/>
        <v>-13767.080000000002</v>
      </c>
      <c r="I86" s="97">
        <f t="shared" si="9"/>
        <v>-0.10178004253341601</v>
      </c>
      <c r="J86" s="166"/>
      <c r="K86" s="328">
        <v>364248.62</v>
      </c>
      <c r="L86" s="328">
        <v>405789.18</v>
      </c>
      <c r="M86" s="151">
        <f t="shared" si="10"/>
        <v>-41540.559999999998</v>
      </c>
      <c r="N86" s="97">
        <f t="shared" si="11"/>
        <v>-0.10236980690318061</v>
      </c>
      <c r="O86" s="273"/>
      <c r="P86" s="166"/>
      <c r="Q86" s="328">
        <v>364248.62</v>
      </c>
      <c r="R86" s="328">
        <v>405789.18</v>
      </c>
      <c r="S86" s="151">
        <f t="shared" si="12"/>
        <v>-41540.559999999998</v>
      </c>
      <c r="T86" s="97">
        <f t="shared" si="13"/>
        <v>-0.10236980690318061</v>
      </c>
      <c r="U86" s="166"/>
      <c r="V86" s="328">
        <v>1581619.8399999999</v>
      </c>
      <c r="W86" s="328">
        <v>1425795.82</v>
      </c>
      <c r="X86" s="151">
        <f t="shared" si="14"/>
        <v>155824.01999999979</v>
      </c>
      <c r="Y86" s="97">
        <f t="shared" si="15"/>
        <v>0.10928915474026273</v>
      </c>
      <c r="Z86" s="140"/>
      <c r="AA86" s="347">
        <v>113334.48</v>
      </c>
      <c r="AB86" s="301"/>
      <c r="AC86" s="301">
        <v>135263.06</v>
      </c>
      <c r="AD86" s="301">
        <v>135263.06</v>
      </c>
      <c r="AE86" s="301">
        <v>135263.06</v>
      </c>
      <c r="AF86" s="301">
        <v>135262.33000000002</v>
      </c>
      <c r="AG86" s="301">
        <v>135262.33000000002</v>
      </c>
      <c r="AH86" s="301">
        <v>135262.33000000002</v>
      </c>
      <c r="AI86" s="301">
        <v>135271.85</v>
      </c>
      <c r="AJ86" s="301">
        <v>135262.33000000002</v>
      </c>
      <c r="AK86" s="301">
        <v>135262.33000000002</v>
      </c>
      <c r="AL86" s="301">
        <v>135262.33000000002</v>
      </c>
      <c r="AM86" s="301">
        <v>135262.33000000002</v>
      </c>
      <c r="AN86" s="301">
        <v>135263.06</v>
      </c>
      <c r="AO86" s="301"/>
      <c r="AP86" s="301">
        <v>121336.43000000001</v>
      </c>
      <c r="AQ86" s="301">
        <v>121416.21</v>
      </c>
      <c r="AR86" s="301">
        <v>121495.98</v>
      </c>
      <c r="AS86" s="301">
        <v>121533.23</v>
      </c>
      <c r="AT86" s="301">
        <v>-121533.23</v>
      </c>
      <c r="AU86" s="301">
        <v>0</v>
      </c>
      <c r="AV86" s="301">
        <v>0</v>
      </c>
      <c r="AW86" s="301">
        <v>0</v>
      </c>
      <c r="AX86" s="301">
        <v>0</v>
      </c>
      <c r="AY86" s="301">
        <v>0</v>
      </c>
      <c r="AZ86" s="301">
        <v>0</v>
      </c>
      <c r="BA86" s="301">
        <v>0</v>
      </c>
    </row>
    <row r="87" spans="1:53" s="69" customFormat="1" outlineLevel="2" x14ac:dyDescent="0.2">
      <c r="A87" s="64" t="s">
        <v>1029</v>
      </c>
      <c r="B87" s="65" t="s">
        <v>1479</v>
      </c>
      <c r="C87" s="66" t="s">
        <v>1928</v>
      </c>
      <c r="D87" s="67"/>
      <c r="E87" s="68"/>
      <c r="F87" s="328">
        <v>-95858.03</v>
      </c>
      <c r="G87" s="328">
        <v>-98683.34</v>
      </c>
      <c r="H87" s="151">
        <f t="shared" si="8"/>
        <v>2825.3099999999977</v>
      </c>
      <c r="I87" s="97">
        <f t="shared" si="9"/>
        <v>2.863006055530749E-2</v>
      </c>
      <c r="J87" s="166"/>
      <c r="K87" s="328">
        <v>-289996.74</v>
      </c>
      <c r="L87" s="328">
        <v>-296050.02</v>
      </c>
      <c r="M87" s="151">
        <f t="shared" si="10"/>
        <v>6053.2800000000279</v>
      </c>
      <c r="N87" s="97">
        <f t="shared" si="11"/>
        <v>2.0446815034837786E-2</v>
      </c>
      <c r="O87" s="273"/>
      <c r="P87" s="166"/>
      <c r="Q87" s="328">
        <v>-289996.74</v>
      </c>
      <c r="R87" s="328">
        <v>-296050.02</v>
      </c>
      <c r="S87" s="151">
        <f t="shared" si="12"/>
        <v>6053.2800000000279</v>
      </c>
      <c r="T87" s="97">
        <f t="shared" si="13"/>
        <v>2.0446815034837786E-2</v>
      </c>
      <c r="U87" s="166"/>
      <c r="V87" s="328">
        <v>-1178146.8</v>
      </c>
      <c r="W87" s="328">
        <v>-1156519.9500000002</v>
      </c>
      <c r="X87" s="151">
        <f t="shared" si="14"/>
        <v>-21626.84999999986</v>
      </c>
      <c r="Y87" s="97">
        <f t="shared" si="15"/>
        <v>-1.8699936823398385E-2</v>
      </c>
      <c r="Z87" s="140"/>
      <c r="AA87" s="347">
        <v>-95607.77</v>
      </c>
      <c r="AB87" s="301"/>
      <c r="AC87" s="301">
        <v>-98683.34</v>
      </c>
      <c r="AD87" s="301">
        <v>-98683.34</v>
      </c>
      <c r="AE87" s="301">
        <v>-98683.34</v>
      </c>
      <c r="AF87" s="301">
        <v>-98683.34</v>
      </c>
      <c r="AG87" s="301">
        <v>-98683.34</v>
      </c>
      <c r="AH87" s="301">
        <v>-98683.34</v>
      </c>
      <c r="AI87" s="301">
        <v>-98683.34</v>
      </c>
      <c r="AJ87" s="301">
        <v>-98683.34</v>
      </c>
      <c r="AK87" s="301">
        <v>-98683.34</v>
      </c>
      <c r="AL87" s="301">
        <v>-98683.34</v>
      </c>
      <c r="AM87" s="301">
        <v>-98683.34</v>
      </c>
      <c r="AN87" s="301">
        <v>-98683.34</v>
      </c>
      <c r="AO87" s="301"/>
      <c r="AP87" s="301">
        <v>-97473.13</v>
      </c>
      <c r="AQ87" s="301">
        <v>-96665.58</v>
      </c>
      <c r="AR87" s="301">
        <v>-95858.03</v>
      </c>
      <c r="AS87" s="301">
        <v>-96670.650000000009</v>
      </c>
      <c r="AT87" s="301">
        <v>96670.650000000009</v>
      </c>
      <c r="AU87" s="301">
        <v>0</v>
      </c>
      <c r="AV87" s="301">
        <v>0</v>
      </c>
      <c r="AW87" s="301">
        <v>0</v>
      </c>
      <c r="AX87" s="301">
        <v>0</v>
      </c>
      <c r="AY87" s="301">
        <v>0</v>
      </c>
      <c r="AZ87" s="301">
        <v>0</v>
      </c>
      <c r="BA87" s="301">
        <v>0</v>
      </c>
    </row>
    <row r="88" spans="1:53" s="69" customFormat="1" outlineLevel="2" x14ac:dyDescent="0.2">
      <c r="A88" s="64" t="s">
        <v>1030</v>
      </c>
      <c r="B88" s="65" t="s">
        <v>1480</v>
      </c>
      <c r="C88" s="66" t="s">
        <v>1929</v>
      </c>
      <c r="D88" s="67"/>
      <c r="E88" s="68"/>
      <c r="F88" s="328">
        <v>4232.91</v>
      </c>
      <c r="G88" s="328">
        <v>4994.21</v>
      </c>
      <c r="H88" s="151">
        <f t="shared" si="8"/>
        <v>-761.30000000000018</v>
      </c>
      <c r="I88" s="97">
        <f t="shared" si="9"/>
        <v>-0.15243652149188763</v>
      </c>
      <c r="J88" s="166"/>
      <c r="K88" s="328">
        <v>12690.4</v>
      </c>
      <c r="L88" s="328">
        <v>14982.64</v>
      </c>
      <c r="M88" s="151">
        <f t="shared" si="10"/>
        <v>-2292.2399999999998</v>
      </c>
      <c r="N88" s="97">
        <f t="shared" si="11"/>
        <v>-0.1529930639727044</v>
      </c>
      <c r="O88" s="273"/>
      <c r="P88" s="166"/>
      <c r="Q88" s="328">
        <v>12690.4</v>
      </c>
      <c r="R88" s="328">
        <v>14982.64</v>
      </c>
      <c r="S88" s="151">
        <f t="shared" si="12"/>
        <v>-2292.2399999999998</v>
      </c>
      <c r="T88" s="97">
        <f t="shared" si="13"/>
        <v>-0.1529930639727044</v>
      </c>
      <c r="U88" s="166"/>
      <c r="V88" s="328">
        <v>57638.29</v>
      </c>
      <c r="W88" s="328">
        <v>50725.38</v>
      </c>
      <c r="X88" s="151">
        <f t="shared" si="14"/>
        <v>6912.9100000000035</v>
      </c>
      <c r="Y88" s="97">
        <f t="shared" si="15"/>
        <v>0.13628108848075665</v>
      </c>
      <c r="Z88" s="140"/>
      <c r="AA88" s="347">
        <v>3971.42</v>
      </c>
      <c r="AB88" s="301"/>
      <c r="AC88" s="301">
        <v>4994.21</v>
      </c>
      <c r="AD88" s="301">
        <v>4994.22</v>
      </c>
      <c r="AE88" s="301">
        <v>4994.21</v>
      </c>
      <c r="AF88" s="301">
        <v>4994.21</v>
      </c>
      <c r="AG88" s="301">
        <v>4994.21</v>
      </c>
      <c r="AH88" s="301">
        <v>4994.22</v>
      </c>
      <c r="AI88" s="301">
        <v>4994.21</v>
      </c>
      <c r="AJ88" s="301">
        <v>4994.2</v>
      </c>
      <c r="AK88" s="301">
        <v>4994.21</v>
      </c>
      <c r="AL88" s="301">
        <v>4994.21</v>
      </c>
      <c r="AM88" s="301">
        <v>4994.22</v>
      </c>
      <c r="AN88" s="301">
        <v>4994.2</v>
      </c>
      <c r="AO88" s="301"/>
      <c r="AP88" s="301">
        <v>4227.3599999999997</v>
      </c>
      <c r="AQ88" s="301">
        <v>4230.13</v>
      </c>
      <c r="AR88" s="301">
        <v>4232.91</v>
      </c>
      <c r="AS88" s="301">
        <v>4113.12</v>
      </c>
      <c r="AT88" s="301">
        <v>-4113.1099999999997</v>
      </c>
      <c r="AU88" s="301">
        <v>0</v>
      </c>
      <c r="AV88" s="301">
        <v>0</v>
      </c>
      <c r="AW88" s="301">
        <v>0</v>
      </c>
      <c r="AX88" s="301">
        <v>0</v>
      </c>
      <c r="AY88" s="301">
        <v>0</v>
      </c>
      <c r="AZ88" s="301">
        <v>0</v>
      </c>
      <c r="BA88" s="301">
        <v>0</v>
      </c>
    </row>
    <row r="89" spans="1:53" s="69" customFormat="1" outlineLevel="2" x14ac:dyDescent="0.2">
      <c r="A89" s="64" t="s">
        <v>1031</v>
      </c>
      <c r="B89" s="65" t="s">
        <v>1481</v>
      </c>
      <c r="C89" s="66" t="s">
        <v>1930</v>
      </c>
      <c r="D89" s="67"/>
      <c r="E89" s="68"/>
      <c r="F89" s="328">
        <v>144819</v>
      </c>
      <c r="G89" s="328">
        <v>149853</v>
      </c>
      <c r="H89" s="151">
        <f t="shared" si="8"/>
        <v>-5034</v>
      </c>
      <c r="I89" s="97">
        <f t="shared" si="9"/>
        <v>-3.359292106264139E-2</v>
      </c>
      <c r="J89" s="166"/>
      <c r="K89" s="328">
        <v>434457</v>
      </c>
      <c r="L89" s="328">
        <v>449559</v>
      </c>
      <c r="M89" s="151">
        <f t="shared" si="10"/>
        <v>-15102</v>
      </c>
      <c r="N89" s="97">
        <f t="shared" si="11"/>
        <v>-3.359292106264139E-2</v>
      </c>
      <c r="O89" s="273"/>
      <c r="P89" s="166"/>
      <c r="Q89" s="328">
        <v>434457</v>
      </c>
      <c r="R89" s="328">
        <v>449559</v>
      </c>
      <c r="S89" s="151">
        <f t="shared" si="12"/>
        <v>-15102</v>
      </c>
      <c r="T89" s="97">
        <f t="shared" si="13"/>
        <v>-3.359292106264139E-2</v>
      </c>
      <c r="U89" s="166"/>
      <c r="V89" s="328">
        <v>-553514</v>
      </c>
      <c r="W89" s="328">
        <v>-1169488.6600000001</v>
      </c>
      <c r="X89" s="151">
        <f t="shared" si="14"/>
        <v>615974.66000000015</v>
      </c>
      <c r="Y89" s="97">
        <f t="shared" si="15"/>
        <v>0.52670426064670017</v>
      </c>
      <c r="Z89" s="140"/>
      <c r="AA89" s="347">
        <v>19909.260000000002</v>
      </c>
      <c r="AB89" s="301"/>
      <c r="AC89" s="301">
        <v>149853</v>
      </c>
      <c r="AD89" s="301">
        <v>149853</v>
      </c>
      <c r="AE89" s="301">
        <v>149853</v>
      </c>
      <c r="AF89" s="301">
        <v>149853</v>
      </c>
      <c r="AG89" s="301">
        <v>149853</v>
      </c>
      <c r="AH89" s="301">
        <v>-1446955</v>
      </c>
      <c r="AI89" s="301">
        <v>149853</v>
      </c>
      <c r="AJ89" s="301">
        <v>149853</v>
      </c>
      <c r="AK89" s="301">
        <v>149853</v>
      </c>
      <c r="AL89" s="301">
        <v>149853</v>
      </c>
      <c r="AM89" s="301">
        <v>149853</v>
      </c>
      <c r="AN89" s="301">
        <v>-589987</v>
      </c>
      <c r="AO89" s="301"/>
      <c r="AP89" s="301">
        <v>144819</v>
      </c>
      <c r="AQ89" s="301">
        <v>144819</v>
      </c>
      <c r="AR89" s="301">
        <v>144819</v>
      </c>
      <c r="AS89" s="301">
        <v>144819</v>
      </c>
      <c r="AT89" s="301">
        <v>0</v>
      </c>
      <c r="AU89" s="301">
        <v>0</v>
      </c>
      <c r="AV89" s="301">
        <v>0</v>
      </c>
      <c r="AW89" s="301">
        <v>0</v>
      </c>
      <c r="AX89" s="301">
        <v>0</v>
      </c>
      <c r="AY89" s="301">
        <v>0</v>
      </c>
      <c r="AZ89" s="301">
        <v>0</v>
      </c>
      <c r="BA89" s="301">
        <v>0</v>
      </c>
    </row>
    <row r="90" spans="1:53" s="69" customFormat="1" outlineLevel="2" x14ac:dyDescent="0.2">
      <c r="A90" s="64" t="s">
        <v>1032</v>
      </c>
      <c r="B90" s="65" t="s">
        <v>1482</v>
      </c>
      <c r="C90" s="66" t="s">
        <v>1931</v>
      </c>
      <c r="D90" s="67"/>
      <c r="E90" s="68"/>
      <c r="F90" s="328">
        <v>-470080</v>
      </c>
      <c r="G90" s="328">
        <v>-149853</v>
      </c>
      <c r="H90" s="151">
        <f t="shared" si="8"/>
        <v>-320227</v>
      </c>
      <c r="I90" s="97">
        <f t="shared" si="9"/>
        <v>-2.1369408687180105</v>
      </c>
      <c r="J90" s="166"/>
      <c r="K90" s="328">
        <v>-1410240</v>
      </c>
      <c r="L90" s="328">
        <v>-449559</v>
      </c>
      <c r="M90" s="151">
        <f t="shared" si="10"/>
        <v>-960681</v>
      </c>
      <c r="N90" s="97">
        <f t="shared" si="11"/>
        <v>-2.1369408687180105</v>
      </c>
      <c r="O90" s="273"/>
      <c r="P90" s="166"/>
      <c r="Q90" s="328">
        <v>-1410240</v>
      </c>
      <c r="R90" s="328">
        <v>-449559</v>
      </c>
      <c r="S90" s="151">
        <f t="shared" si="12"/>
        <v>-960681</v>
      </c>
      <c r="T90" s="97">
        <f t="shared" si="13"/>
        <v>-2.1369408687180105</v>
      </c>
      <c r="U90" s="166"/>
      <c r="V90" s="328">
        <v>2882044</v>
      </c>
      <c r="W90" s="328">
        <v>1169488.8399999999</v>
      </c>
      <c r="X90" s="151">
        <f t="shared" si="14"/>
        <v>1712555.1600000001</v>
      </c>
      <c r="Y90" s="97">
        <f t="shared" si="15"/>
        <v>1.4643621225149959</v>
      </c>
      <c r="Z90" s="140"/>
      <c r="AA90" s="347">
        <v>-19909.240000000002</v>
      </c>
      <c r="AB90" s="301"/>
      <c r="AC90" s="301">
        <v>-149853</v>
      </c>
      <c r="AD90" s="301">
        <v>-149853</v>
      </c>
      <c r="AE90" s="301">
        <v>-149853</v>
      </c>
      <c r="AF90" s="301">
        <v>-149853</v>
      </c>
      <c r="AG90" s="301">
        <v>-149853</v>
      </c>
      <c r="AH90" s="301">
        <v>4269177</v>
      </c>
      <c r="AI90" s="301">
        <v>-149853</v>
      </c>
      <c r="AJ90" s="301">
        <v>-149853</v>
      </c>
      <c r="AK90" s="301">
        <v>-149853</v>
      </c>
      <c r="AL90" s="301">
        <v>-149853</v>
      </c>
      <c r="AM90" s="301">
        <v>-149853</v>
      </c>
      <c r="AN90" s="301">
        <v>1072078</v>
      </c>
      <c r="AO90" s="301"/>
      <c r="AP90" s="301">
        <v>-470080</v>
      </c>
      <c r="AQ90" s="301">
        <v>-470080</v>
      </c>
      <c r="AR90" s="301">
        <v>-470080</v>
      </c>
      <c r="AS90" s="301">
        <v>-470080</v>
      </c>
      <c r="AT90" s="301">
        <v>0</v>
      </c>
      <c r="AU90" s="301">
        <v>0</v>
      </c>
      <c r="AV90" s="301">
        <v>0</v>
      </c>
      <c r="AW90" s="301">
        <v>0</v>
      </c>
      <c r="AX90" s="301">
        <v>0</v>
      </c>
      <c r="AY90" s="301">
        <v>0</v>
      </c>
      <c r="AZ90" s="301">
        <v>0</v>
      </c>
      <c r="BA90" s="301">
        <v>0</v>
      </c>
    </row>
    <row r="91" spans="1:53" s="69" customFormat="1" outlineLevel="2" x14ac:dyDescent="0.2">
      <c r="A91" s="64" t="s">
        <v>1033</v>
      </c>
      <c r="B91" s="65" t="s">
        <v>1483</v>
      </c>
      <c r="C91" s="66" t="s">
        <v>1932</v>
      </c>
      <c r="D91" s="67"/>
      <c r="E91" s="68"/>
      <c r="F91" s="328">
        <v>-17356</v>
      </c>
      <c r="G91" s="328">
        <v>-5231</v>
      </c>
      <c r="H91" s="151">
        <f t="shared" si="8"/>
        <v>-12125</v>
      </c>
      <c r="I91" s="97">
        <f t="shared" si="9"/>
        <v>-2.3179124450391893</v>
      </c>
      <c r="J91" s="166"/>
      <c r="K91" s="328">
        <v>-52068</v>
      </c>
      <c r="L91" s="328">
        <v>-15693</v>
      </c>
      <c r="M91" s="151">
        <f t="shared" si="10"/>
        <v>-36375</v>
      </c>
      <c r="N91" s="97">
        <f t="shared" si="11"/>
        <v>-2.3179124450391893</v>
      </c>
      <c r="O91" s="273"/>
      <c r="P91" s="166"/>
      <c r="Q91" s="328">
        <v>-52068</v>
      </c>
      <c r="R91" s="328">
        <v>-15693</v>
      </c>
      <c r="S91" s="151">
        <f t="shared" si="12"/>
        <v>-36375</v>
      </c>
      <c r="T91" s="97">
        <f t="shared" si="13"/>
        <v>-2.3179124450391893</v>
      </c>
      <c r="U91" s="166"/>
      <c r="V91" s="328">
        <v>109129</v>
      </c>
      <c r="W91" s="328">
        <v>40618.53</v>
      </c>
      <c r="X91" s="151">
        <f t="shared" si="14"/>
        <v>68510.47</v>
      </c>
      <c r="Y91" s="97">
        <f t="shared" si="15"/>
        <v>1.6866801925131216</v>
      </c>
      <c r="Z91" s="140"/>
      <c r="AA91" s="347">
        <v>-717.83</v>
      </c>
      <c r="AB91" s="301"/>
      <c r="AC91" s="301">
        <v>-5231</v>
      </c>
      <c r="AD91" s="301">
        <v>-5231</v>
      </c>
      <c r="AE91" s="301">
        <v>-5231</v>
      </c>
      <c r="AF91" s="301">
        <v>-5231</v>
      </c>
      <c r="AG91" s="301">
        <v>-5231</v>
      </c>
      <c r="AH91" s="301">
        <v>157929</v>
      </c>
      <c r="AI91" s="301">
        <v>-5231</v>
      </c>
      <c r="AJ91" s="301">
        <v>-5231</v>
      </c>
      <c r="AK91" s="301">
        <v>-5231</v>
      </c>
      <c r="AL91" s="301">
        <v>-5231</v>
      </c>
      <c r="AM91" s="301">
        <v>-5231</v>
      </c>
      <c r="AN91" s="301">
        <v>39885</v>
      </c>
      <c r="AO91" s="301"/>
      <c r="AP91" s="301">
        <v>-17356</v>
      </c>
      <c r="AQ91" s="301">
        <v>-17356</v>
      </c>
      <c r="AR91" s="301">
        <v>-17356</v>
      </c>
      <c r="AS91" s="301">
        <v>-17356</v>
      </c>
      <c r="AT91" s="301">
        <v>0</v>
      </c>
      <c r="AU91" s="301">
        <v>0</v>
      </c>
      <c r="AV91" s="301">
        <v>0</v>
      </c>
      <c r="AW91" s="301">
        <v>0</v>
      </c>
      <c r="AX91" s="301">
        <v>0</v>
      </c>
      <c r="AY91" s="301">
        <v>0</v>
      </c>
      <c r="AZ91" s="301">
        <v>0</v>
      </c>
      <c r="BA91" s="301">
        <v>0</v>
      </c>
    </row>
    <row r="92" spans="1:53" s="69" customFormat="1" outlineLevel="2" x14ac:dyDescent="0.2">
      <c r="A92" s="64" t="s">
        <v>1034</v>
      </c>
      <c r="B92" s="65" t="s">
        <v>1484</v>
      </c>
      <c r="C92" s="66" t="s">
        <v>1933</v>
      </c>
      <c r="D92" s="67"/>
      <c r="E92" s="68"/>
      <c r="F92" s="328">
        <v>-70382</v>
      </c>
      <c r="G92" s="328">
        <v>-21782</v>
      </c>
      <c r="H92" s="151">
        <f t="shared" si="8"/>
        <v>-48600</v>
      </c>
      <c r="I92" s="97">
        <f t="shared" si="9"/>
        <v>-2.2312000734551463</v>
      </c>
      <c r="J92" s="166"/>
      <c r="K92" s="328">
        <v>-211146</v>
      </c>
      <c r="L92" s="328">
        <v>-65346</v>
      </c>
      <c r="M92" s="151">
        <f t="shared" si="10"/>
        <v>-145800</v>
      </c>
      <c r="N92" s="97">
        <f t="shared" si="11"/>
        <v>-2.2312000734551463</v>
      </c>
      <c r="O92" s="273"/>
      <c r="P92" s="166"/>
      <c r="Q92" s="328">
        <v>-211146</v>
      </c>
      <c r="R92" s="328">
        <v>-65346</v>
      </c>
      <c r="S92" s="151">
        <f t="shared" si="12"/>
        <v>-145800</v>
      </c>
      <c r="T92" s="97">
        <f t="shared" si="13"/>
        <v>-2.2312000734551463</v>
      </c>
      <c r="U92" s="166"/>
      <c r="V92" s="328">
        <v>437399</v>
      </c>
      <c r="W92" s="328">
        <v>169857.19</v>
      </c>
      <c r="X92" s="151">
        <f t="shared" si="14"/>
        <v>267541.81</v>
      </c>
      <c r="Y92" s="97">
        <f t="shared" si="15"/>
        <v>1.5750985283578516</v>
      </c>
      <c r="Z92" s="140"/>
      <c r="AA92" s="347">
        <v>-2909.09</v>
      </c>
      <c r="AB92" s="301"/>
      <c r="AC92" s="301">
        <v>-21782</v>
      </c>
      <c r="AD92" s="301">
        <v>-21782</v>
      </c>
      <c r="AE92" s="301">
        <v>-21782</v>
      </c>
      <c r="AF92" s="301">
        <v>-21782</v>
      </c>
      <c r="AG92" s="301">
        <v>-21782</v>
      </c>
      <c r="AH92" s="301">
        <v>639852</v>
      </c>
      <c r="AI92" s="301">
        <v>-21782</v>
      </c>
      <c r="AJ92" s="301">
        <v>-21782</v>
      </c>
      <c r="AK92" s="301">
        <v>-21782</v>
      </c>
      <c r="AL92" s="301">
        <v>-21782</v>
      </c>
      <c r="AM92" s="301">
        <v>-21782</v>
      </c>
      <c r="AN92" s="301">
        <v>161167</v>
      </c>
      <c r="AO92" s="301"/>
      <c r="AP92" s="301">
        <v>-70382</v>
      </c>
      <c r="AQ92" s="301">
        <v>-70382</v>
      </c>
      <c r="AR92" s="301">
        <v>-70382</v>
      </c>
      <c r="AS92" s="301">
        <v>-70382</v>
      </c>
      <c r="AT92" s="301">
        <v>0</v>
      </c>
      <c r="AU92" s="301">
        <v>0</v>
      </c>
      <c r="AV92" s="301">
        <v>0</v>
      </c>
      <c r="AW92" s="301">
        <v>0</v>
      </c>
      <c r="AX92" s="301">
        <v>0</v>
      </c>
      <c r="AY92" s="301">
        <v>0</v>
      </c>
      <c r="AZ92" s="301">
        <v>0</v>
      </c>
      <c r="BA92" s="301">
        <v>0</v>
      </c>
    </row>
    <row r="93" spans="1:53" s="22" customFormat="1" outlineLevel="1" x14ac:dyDescent="0.2">
      <c r="A93" s="22" t="s">
        <v>183</v>
      </c>
      <c r="B93" s="54"/>
      <c r="C93" s="52" t="s">
        <v>771</v>
      </c>
      <c r="D93" s="205"/>
      <c r="E93" s="205"/>
      <c r="F93" s="26">
        <v>2850474.6300000004</v>
      </c>
      <c r="G93" s="26">
        <v>4387663.5</v>
      </c>
      <c r="H93" s="42">
        <f t="shared" si="8"/>
        <v>-1537188.8699999996</v>
      </c>
      <c r="I93" s="124">
        <f t="shared" si="9"/>
        <v>-0.35034338207567639</v>
      </c>
      <c r="J93" s="263"/>
      <c r="K93" s="26">
        <v>8571425.9899999984</v>
      </c>
      <c r="L93" s="26">
        <v>11983055.870000003</v>
      </c>
      <c r="M93" s="42">
        <f t="shared" si="10"/>
        <v>-3411629.8800000045</v>
      </c>
      <c r="N93" s="91">
        <f t="shared" si="11"/>
        <v>-0.28470449583241436</v>
      </c>
      <c r="O93" s="226"/>
      <c r="P93" s="226"/>
      <c r="Q93" s="26">
        <v>8571425.9899999984</v>
      </c>
      <c r="R93" s="26">
        <v>11983055.870000003</v>
      </c>
      <c r="S93" s="42">
        <f t="shared" si="12"/>
        <v>-3411629.8800000045</v>
      </c>
      <c r="T93" s="124">
        <f t="shared" si="13"/>
        <v>-0.28470449583241436</v>
      </c>
      <c r="U93" s="226"/>
      <c r="V93" s="26">
        <v>46897878.860000007</v>
      </c>
      <c r="W93" s="26">
        <v>34373368.946999997</v>
      </c>
      <c r="X93" s="42">
        <f t="shared" si="14"/>
        <v>12524509.91300001</v>
      </c>
      <c r="Y93" s="91">
        <f t="shared" si="15"/>
        <v>0.36436666805373208</v>
      </c>
      <c r="AA93" s="339">
        <v>2757739.4329999997</v>
      </c>
      <c r="AC93" s="26">
        <v>3810201.2500000005</v>
      </c>
      <c r="AD93" s="26">
        <v>3785191.1200000015</v>
      </c>
      <c r="AE93" s="26">
        <v>4387663.5</v>
      </c>
      <c r="AF93" s="26">
        <v>3567538.87</v>
      </c>
      <c r="AG93" s="26">
        <v>3648690.88</v>
      </c>
      <c r="AH93" s="26">
        <v>7409939.540000001</v>
      </c>
      <c r="AI93" s="26">
        <v>3822826.9299999997</v>
      </c>
      <c r="AJ93" s="26">
        <v>3822922.43</v>
      </c>
      <c r="AK93" s="26">
        <v>3870271.4899999998</v>
      </c>
      <c r="AL93" s="26">
        <v>3839762.4</v>
      </c>
      <c r="AM93" s="26">
        <v>3731028.7100000009</v>
      </c>
      <c r="AN93" s="26">
        <v>4613471.6199999992</v>
      </c>
      <c r="AP93" s="26">
        <v>2623991.4</v>
      </c>
      <c r="AQ93" s="26">
        <v>3096959.9600000004</v>
      </c>
      <c r="AR93" s="26">
        <v>2850474.6300000004</v>
      </c>
      <c r="AS93" s="26">
        <v>2782689.2600000002</v>
      </c>
      <c r="AT93" s="26">
        <v>19185648.220000003</v>
      </c>
      <c r="AU93" s="26">
        <v>0</v>
      </c>
      <c r="AV93" s="26">
        <v>0</v>
      </c>
      <c r="AW93" s="26">
        <v>0</v>
      </c>
      <c r="AX93" s="26">
        <v>0</v>
      </c>
      <c r="AY93" s="26">
        <v>0</v>
      </c>
      <c r="AZ93" s="26">
        <v>0</v>
      </c>
      <c r="BA93" s="26">
        <v>0</v>
      </c>
    </row>
    <row r="94" spans="1:53" s="24" customFormat="1" x14ac:dyDescent="0.2">
      <c r="A94" s="22"/>
      <c r="B94" s="54" t="s">
        <v>44</v>
      </c>
      <c r="C94" s="206" t="s">
        <v>870</v>
      </c>
      <c r="D94" s="207"/>
      <c r="E94" s="207"/>
      <c r="F94" s="23">
        <f>+F14+F23+F27+F57+F62+F93</f>
        <v>43628257.660000004</v>
      </c>
      <c r="G94" s="23">
        <f>+G14+G23+G27+G57+G62+G93</f>
        <v>52650303.38000001</v>
      </c>
      <c r="H94" s="42">
        <f t="shared" si="8"/>
        <v>-9022045.7200000063</v>
      </c>
      <c r="I94" s="124">
        <f t="shared" si="9"/>
        <v>-0.17135790566834916</v>
      </c>
      <c r="J94" s="266"/>
      <c r="K94" s="23">
        <f>+K14+K23+K27+K57+K62+K93</f>
        <v>173115759.75000006</v>
      </c>
      <c r="L94" s="23">
        <f>+L14+L23+L27+L57+L62+L93</f>
        <v>188226516.32999998</v>
      </c>
      <c r="M94" s="42">
        <f t="shared" si="10"/>
        <v>-15110756.579999924</v>
      </c>
      <c r="N94" s="91">
        <f t="shared" si="11"/>
        <v>-8.0279637931074732E-2</v>
      </c>
      <c r="O94" s="222"/>
      <c r="P94" s="222"/>
      <c r="Q94" s="23">
        <f>+Q14+Q23+Q27+Q57+Q62+Q93</f>
        <v>173115759.75000006</v>
      </c>
      <c r="R94" s="23">
        <f>+R14+R23+R27+R57+R62+R93</f>
        <v>188226516.32999998</v>
      </c>
      <c r="S94" s="42">
        <f t="shared" si="12"/>
        <v>-15110756.579999924</v>
      </c>
      <c r="T94" s="124">
        <f t="shared" si="13"/>
        <v>-8.0279637931074732E-2</v>
      </c>
      <c r="U94" s="222"/>
      <c r="V94" s="23">
        <f>+V14+V23+V27+V57+V62+V93</f>
        <v>787013454.57000017</v>
      </c>
      <c r="W94" s="23">
        <f>+W14+W23+W27+W57+W62+W93</f>
        <v>683510897.97599983</v>
      </c>
      <c r="X94" s="42">
        <f t="shared" si="14"/>
        <v>103502556.59400034</v>
      </c>
      <c r="Y94" s="91">
        <f t="shared" si="15"/>
        <v>0.15142780736999256</v>
      </c>
      <c r="AA94" s="339">
        <f>+AA14+AA23+AA27+AA57+AA62+AA93</f>
        <v>59766783.752999991</v>
      </c>
      <c r="AC94" s="26">
        <f t="shared" ref="AC94:AN94" si="16">+AC14+AC23+AC27+AC57+AC62+AC93</f>
        <v>81720401.420000002</v>
      </c>
      <c r="AD94" s="26">
        <f t="shared" si="16"/>
        <v>53855811.530000001</v>
      </c>
      <c r="AE94" s="26">
        <f t="shared" si="16"/>
        <v>52650303.38000001</v>
      </c>
      <c r="AF94" s="26">
        <f t="shared" si="16"/>
        <v>57085872.669999994</v>
      </c>
      <c r="AG94" s="26">
        <f t="shared" si="16"/>
        <v>62074380.409999996</v>
      </c>
      <c r="AH94" s="26">
        <f t="shared" si="16"/>
        <v>73011986.550000012</v>
      </c>
      <c r="AI94" s="26">
        <f t="shared" si="16"/>
        <v>79131521.030000001</v>
      </c>
      <c r="AJ94" s="26">
        <f t="shared" si="16"/>
        <v>75209685.460000008</v>
      </c>
      <c r="AK94" s="26">
        <f t="shared" si="16"/>
        <v>55206305.82</v>
      </c>
      <c r="AL94" s="26">
        <f t="shared" si="16"/>
        <v>62946399.910000004</v>
      </c>
      <c r="AM94" s="26">
        <f t="shared" si="16"/>
        <v>72962880.460000008</v>
      </c>
      <c r="AN94" s="26">
        <f t="shared" si="16"/>
        <v>76268662.50999999</v>
      </c>
      <c r="AP94" s="26">
        <f t="shared" ref="AP94:BA94" si="17">+AP14+AP23+AP27+AP57+AP62+AP93</f>
        <v>72632893.300000012</v>
      </c>
      <c r="AQ94" s="26">
        <f t="shared" si="17"/>
        <v>56854608.790000007</v>
      </c>
      <c r="AR94" s="26">
        <f t="shared" si="17"/>
        <v>43628257.660000004</v>
      </c>
      <c r="AS94" s="26">
        <f t="shared" si="17"/>
        <v>46403176.829999998</v>
      </c>
      <c r="AT94" s="26">
        <f t="shared" si="17"/>
        <v>130146861.30999999</v>
      </c>
      <c r="AU94" s="26">
        <f t="shared" si="17"/>
        <v>0</v>
      </c>
      <c r="AV94" s="26">
        <f t="shared" si="17"/>
        <v>0</v>
      </c>
      <c r="AW94" s="26">
        <f t="shared" si="17"/>
        <v>0</v>
      </c>
      <c r="AX94" s="26">
        <f t="shared" si="17"/>
        <v>0</v>
      </c>
      <c r="AY94" s="26">
        <f t="shared" si="17"/>
        <v>0</v>
      </c>
      <c r="AZ94" s="26">
        <f t="shared" si="17"/>
        <v>0</v>
      </c>
      <c r="BA94" s="26">
        <f t="shared" si="17"/>
        <v>0</v>
      </c>
    </row>
    <row r="95" spans="1:53" s="22" customFormat="1" x14ac:dyDescent="0.2">
      <c r="B95" s="54" t="s">
        <v>45</v>
      </c>
      <c r="C95" s="233" t="s">
        <v>46</v>
      </c>
      <c r="D95" s="234"/>
      <c r="E95" s="234"/>
      <c r="F95" s="236"/>
      <c r="G95" s="236"/>
      <c r="H95" s="236"/>
      <c r="I95" s="236"/>
      <c r="J95" s="264"/>
      <c r="K95" s="235"/>
      <c r="L95" s="235"/>
      <c r="M95" s="235"/>
      <c r="N95" s="237"/>
      <c r="O95" s="236"/>
      <c r="P95" s="264"/>
      <c r="Q95" s="236"/>
      <c r="R95" s="236"/>
      <c r="S95" s="236"/>
      <c r="T95" s="236"/>
      <c r="U95" s="264"/>
      <c r="V95" s="236"/>
      <c r="W95" s="236"/>
      <c r="X95" s="236"/>
      <c r="Y95" s="236"/>
      <c r="Z95" s="236"/>
      <c r="AA95" s="395"/>
      <c r="AB95" s="144"/>
      <c r="AC95" s="396"/>
      <c r="AD95" s="396"/>
      <c r="AE95" s="396"/>
      <c r="AF95" s="396"/>
      <c r="AG95" s="396"/>
      <c r="AH95" s="396"/>
      <c r="AI95" s="396"/>
      <c r="AJ95" s="396"/>
      <c r="AK95" s="396"/>
      <c r="AL95" s="396"/>
      <c r="AM95" s="396"/>
      <c r="AN95" s="396"/>
      <c r="AO95" s="144"/>
      <c r="AP95" s="396"/>
      <c r="AQ95" s="396"/>
      <c r="AR95" s="396"/>
      <c r="AS95" s="396"/>
      <c r="AT95" s="396"/>
      <c r="AU95" s="396"/>
      <c r="AV95" s="396"/>
      <c r="AW95" s="396"/>
      <c r="AX95" s="396"/>
      <c r="AY95" s="396"/>
      <c r="AZ95" s="396"/>
      <c r="BA95" s="396"/>
    </row>
    <row r="96" spans="1:53" s="22" customFormat="1" ht="0.75" customHeight="1" outlineLevel="2" x14ac:dyDescent="0.2">
      <c r="B96" s="54"/>
      <c r="C96" s="206"/>
      <c r="D96" s="205"/>
      <c r="E96" s="205"/>
      <c r="F96" s="26"/>
      <c r="G96" s="26"/>
      <c r="H96" s="26"/>
      <c r="I96" s="276"/>
      <c r="J96" s="263"/>
      <c r="K96" s="26"/>
      <c r="L96" s="26"/>
      <c r="M96" s="26"/>
      <c r="N96" s="208"/>
      <c r="O96" s="226"/>
      <c r="P96" s="226"/>
      <c r="Q96" s="26"/>
      <c r="R96" s="26"/>
      <c r="S96" s="26"/>
      <c r="T96" s="276"/>
      <c r="U96" s="226"/>
      <c r="V96" s="26"/>
      <c r="W96" s="26"/>
      <c r="X96" s="26"/>
      <c r="Y96" s="208"/>
      <c r="AA96" s="339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</row>
    <row r="97" spans="1:53" s="69" customFormat="1" outlineLevel="2" x14ac:dyDescent="0.2">
      <c r="A97" s="64" t="s">
        <v>1035</v>
      </c>
      <c r="B97" s="65" t="s">
        <v>1485</v>
      </c>
      <c r="C97" s="66" t="s">
        <v>1934</v>
      </c>
      <c r="D97" s="67"/>
      <c r="E97" s="68"/>
      <c r="F97" s="328">
        <v>557819.46</v>
      </c>
      <c r="G97" s="328">
        <v>531008.28</v>
      </c>
      <c r="H97" s="151">
        <f t="shared" ref="H97:H111" si="18">+F97-G97</f>
        <v>26811.179999999935</v>
      </c>
      <c r="I97" s="97">
        <f t="shared" ref="I97:I111" si="19">IF(G97&lt;0,IF(H97=0,0,IF(OR(G97=0,F97=0),"N.M.",IF(ABS(H97/G97)&gt;=10,"N.M.",H97/(-G97)))),IF(H97=0,0,IF(OR(G97=0,F97=0),"N.M.",IF(ABS(H97/G97)&gt;=10,"N.M.",H97/G97))))</f>
        <v>5.0491077088289343E-2</v>
      </c>
      <c r="J97" s="166"/>
      <c r="K97" s="328">
        <v>792109.49</v>
      </c>
      <c r="L97" s="328">
        <v>1498332.12</v>
      </c>
      <c r="M97" s="151">
        <f t="shared" ref="M97:M111" si="20">+K97-L97</f>
        <v>-706222.63000000012</v>
      </c>
      <c r="N97" s="97">
        <f t="shared" ref="N97:N111" si="21">IF(L97&lt;0,IF(M97=0,0,IF(OR(L97=0,K97=0),"N.M.",IF(ABS(M97/L97)&gt;=10,"N.M.",M97/(-L97)))),IF(M97=0,0,IF(OR(L97=0,K97=0),"N.M.",IF(ABS(M97/L97)&gt;=10,"N.M.",M97/L97))))</f>
        <v>-0.47133917812560816</v>
      </c>
      <c r="O97" s="273"/>
      <c r="P97" s="166"/>
      <c r="Q97" s="328">
        <v>792109.49</v>
      </c>
      <c r="R97" s="328">
        <v>1498332.12</v>
      </c>
      <c r="S97" s="151">
        <f t="shared" ref="S97:S111" si="22">+Q97-R97</f>
        <v>-706222.63000000012</v>
      </c>
      <c r="T97" s="97">
        <f t="shared" ref="T97:T111" si="23">IF(R97&lt;0,IF(S97=0,0,IF(OR(R97=0,Q97=0),"N.M.",IF(ABS(S97/R97)&gt;=10,"N.M.",S97/(-R97)))),IF(S97=0,0,IF(OR(R97=0,Q97=0),"N.M.",IF(ABS(S97/R97)&gt;=10,"N.M.",S97/R97))))</f>
        <v>-0.47133917812560816</v>
      </c>
      <c r="U97" s="166"/>
      <c r="V97" s="328">
        <v>6765493.7089999998</v>
      </c>
      <c r="W97" s="328">
        <v>5724010.0959999999</v>
      </c>
      <c r="X97" s="151">
        <f t="shared" ref="X97:X111" si="24">+V97-W97</f>
        <v>1041483.6129999999</v>
      </c>
      <c r="Y97" s="97">
        <f t="shared" ref="Y97:Y111" si="25">IF(W97&lt;0,IF(X97=0,0,IF(OR(W97=0,V97=0),"N.M.",IF(ABS(X97/W97)&gt;=10,"N.M.",X97/(-W97)))),IF(X97=0,0,IF(OR(W97=0,V97=0),"N.M.",IF(ABS(X97/W97)&gt;=10,"N.M.",X97/W97))))</f>
        <v>0.1819499958128655</v>
      </c>
      <c r="Z97" s="140"/>
      <c r="AA97" s="347">
        <v>505318.87</v>
      </c>
      <c r="AB97" s="301"/>
      <c r="AC97" s="301">
        <v>613370.16</v>
      </c>
      <c r="AD97" s="301">
        <v>353953.68</v>
      </c>
      <c r="AE97" s="301">
        <v>531008.28</v>
      </c>
      <c r="AF97" s="301">
        <v>307781.02</v>
      </c>
      <c r="AG97" s="301">
        <v>2251908.73</v>
      </c>
      <c r="AH97" s="301">
        <v>-1036978.35</v>
      </c>
      <c r="AI97" s="301">
        <v>393288.04000000004</v>
      </c>
      <c r="AJ97" s="301">
        <v>736175.65899999999</v>
      </c>
      <c r="AK97" s="301">
        <v>1015458</v>
      </c>
      <c r="AL97" s="301">
        <v>838096.01</v>
      </c>
      <c r="AM97" s="301">
        <v>681019.03</v>
      </c>
      <c r="AN97" s="301">
        <v>786636.08000000007</v>
      </c>
      <c r="AO97" s="301"/>
      <c r="AP97" s="301">
        <v>73411.62</v>
      </c>
      <c r="AQ97" s="301">
        <v>160878.41</v>
      </c>
      <c r="AR97" s="301">
        <v>557819.46</v>
      </c>
      <c r="AS97" s="301">
        <v>485304.51</v>
      </c>
      <c r="AT97" s="301">
        <v>0</v>
      </c>
      <c r="AU97" s="301">
        <v>0</v>
      </c>
      <c r="AV97" s="301">
        <v>0</v>
      </c>
      <c r="AW97" s="301">
        <v>0</v>
      </c>
      <c r="AX97" s="301">
        <v>0</v>
      </c>
      <c r="AY97" s="301">
        <v>0</v>
      </c>
      <c r="AZ97" s="301">
        <v>0</v>
      </c>
      <c r="BA97" s="301">
        <v>0</v>
      </c>
    </row>
    <row r="98" spans="1:53" s="69" customFormat="1" outlineLevel="2" x14ac:dyDescent="0.2">
      <c r="A98" s="64" t="s">
        <v>1036</v>
      </c>
      <c r="B98" s="65" t="s">
        <v>1486</v>
      </c>
      <c r="C98" s="66" t="s">
        <v>1935</v>
      </c>
      <c r="D98" s="67"/>
      <c r="E98" s="68"/>
      <c r="F98" s="328">
        <v>6740326.6299999999</v>
      </c>
      <c r="G98" s="328">
        <v>13308.17</v>
      </c>
      <c r="H98" s="151">
        <f t="shared" si="18"/>
        <v>6727018.46</v>
      </c>
      <c r="I98" s="97" t="str">
        <f t="shared" si="19"/>
        <v>N.M.</v>
      </c>
      <c r="J98" s="166"/>
      <c r="K98" s="328">
        <v>13846030.32</v>
      </c>
      <c r="L98" s="328">
        <v>8269776.9100000001</v>
      </c>
      <c r="M98" s="151">
        <f t="shared" si="20"/>
        <v>5576253.4100000001</v>
      </c>
      <c r="N98" s="97">
        <f t="shared" si="21"/>
        <v>0.67429308803446308</v>
      </c>
      <c r="O98" s="273"/>
      <c r="P98" s="166"/>
      <c r="Q98" s="328">
        <v>13846030.32</v>
      </c>
      <c r="R98" s="328">
        <v>8269776.9100000001</v>
      </c>
      <c r="S98" s="151">
        <f t="shared" si="22"/>
        <v>5576253.4100000001</v>
      </c>
      <c r="T98" s="97">
        <f t="shared" si="23"/>
        <v>0.67429308803446308</v>
      </c>
      <c r="U98" s="166"/>
      <c r="V98" s="328">
        <v>48218495.590000004</v>
      </c>
      <c r="W98" s="328">
        <v>51442022.450000003</v>
      </c>
      <c r="X98" s="151">
        <f t="shared" si="24"/>
        <v>-3223526.8599999994</v>
      </c>
      <c r="Y98" s="97">
        <f t="shared" si="25"/>
        <v>-6.2663299506413542E-2</v>
      </c>
      <c r="Z98" s="140"/>
      <c r="AA98" s="347">
        <v>3909132.21</v>
      </c>
      <c r="AB98" s="301"/>
      <c r="AC98" s="301">
        <v>5947314.9900000002</v>
      </c>
      <c r="AD98" s="301">
        <v>2309153.75</v>
      </c>
      <c r="AE98" s="301">
        <v>13308.17</v>
      </c>
      <c r="AF98" s="301">
        <v>2916223.48</v>
      </c>
      <c r="AG98" s="301">
        <v>3760754.8200000003</v>
      </c>
      <c r="AH98" s="301">
        <v>4813015.57</v>
      </c>
      <c r="AI98" s="301">
        <v>6222777.21</v>
      </c>
      <c r="AJ98" s="301">
        <v>6447737.29</v>
      </c>
      <c r="AK98" s="301">
        <v>2857098.77</v>
      </c>
      <c r="AL98" s="301">
        <v>0</v>
      </c>
      <c r="AM98" s="301">
        <v>308108</v>
      </c>
      <c r="AN98" s="301">
        <v>7046750.1299999999</v>
      </c>
      <c r="AO98" s="301"/>
      <c r="AP98" s="301">
        <v>518411.2</v>
      </c>
      <c r="AQ98" s="301">
        <v>6587292.4900000002</v>
      </c>
      <c r="AR98" s="301">
        <v>6740326.6299999999</v>
      </c>
      <c r="AS98" s="301">
        <v>2008819.49</v>
      </c>
      <c r="AT98" s="301">
        <v>0</v>
      </c>
      <c r="AU98" s="301">
        <v>0</v>
      </c>
      <c r="AV98" s="301">
        <v>0</v>
      </c>
      <c r="AW98" s="301">
        <v>0</v>
      </c>
      <c r="AX98" s="301">
        <v>0</v>
      </c>
      <c r="AY98" s="301">
        <v>0</v>
      </c>
      <c r="AZ98" s="301">
        <v>0</v>
      </c>
      <c r="BA98" s="301">
        <v>0</v>
      </c>
    </row>
    <row r="99" spans="1:53" s="69" customFormat="1" outlineLevel="2" x14ac:dyDescent="0.2">
      <c r="A99" s="64" t="s">
        <v>1037</v>
      </c>
      <c r="B99" s="65" t="s">
        <v>1487</v>
      </c>
      <c r="C99" s="66" t="s">
        <v>1936</v>
      </c>
      <c r="D99" s="67"/>
      <c r="E99" s="68"/>
      <c r="F99" s="328">
        <v>236080.75</v>
      </c>
      <c r="G99" s="328">
        <v>162946.55000000002</v>
      </c>
      <c r="H99" s="151">
        <f t="shared" si="18"/>
        <v>73134.199999999983</v>
      </c>
      <c r="I99" s="97">
        <f t="shared" si="19"/>
        <v>0.44882324909609916</v>
      </c>
      <c r="J99" s="166"/>
      <c r="K99" s="328">
        <v>523173.34</v>
      </c>
      <c r="L99" s="328">
        <v>770370.87</v>
      </c>
      <c r="M99" s="151">
        <f t="shared" si="20"/>
        <v>-247197.52999999997</v>
      </c>
      <c r="N99" s="97">
        <f t="shared" si="21"/>
        <v>-0.32088120102464412</v>
      </c>
      <c r="O99" s="273"/>
      <c r="P99" s="166"/>
      <c r="Q99" s="328">
        <v>523173.34</v>
      </c>
      <c r="R99" s="328">
        <v>770370.87</v>
      </c>
      <c r="S99" s="151">
        <f t="shared" si="22"/>
        <v>-247197.52999999997</v>
      </c>
      <c r="T99" s="97">
        <f t="shared" si="23"/>
        <v>-0.32088120102464412</v>
      </c>
      <c r="U99" s="166"/>
      <c r="V99" s="328">
        <v>2321885.6999999997</v>
      </c>
      <c r="W99" s="328">
        <v>3774924.64</v>
      </c>
      <c r="X99" s="151">
        <f t="shared" si="24"/>
        <v>-1453038.9400000004</v>
      </c>
      <c r="Y99" s="97">
        <f t="shared" si="25"/>
        <v>-0.38491866158154625</v>
      </c>
      <c r="Z99" s="140"/>
      <c r="AA99" s="347">
        <v>288694</v>
      </c>
      <c r="AB99" s="301"/>
      <c r="AC99" s="301">
        <v>432188.42</v>
      </c>
      <c r="AD99" s="301">
        <v>175235.9</v>
      </c>
      <c r="AE99" s="301">
        <v>162946.55000000002</v>
      </c>
      <c r="AF99" s="301">
        <v>157151.5</v>
      </c>
      <c r="AG99" s="301">
        <v>202089.85</v>
      </c>
      <c r="AH99" s="301">
        <v>245323.68</v>
      </c>
      <c r="AI99" s="301">
        <v>349191.5</v>
      </c>
      <c r="AJ99" s="301">
        <v>365162.64</v>
      </c>
      <c r="AK99" s="301">
        <v>161672.84</v>
      </c>
      <c r="AL99" s="301">
        <v>0</v>
      </c>
      <c r="AM99" s="301">
        <v>40759.980000000003</v>
      </c>
      <c r="AN99" s="301">
        <v>277360.37</v>
      </c>
      <c r="AO99" s="301"/>
      <c r="AP99" s="301">
        <v>22942.39</v>
      </c>
      <c r="AQ99" s="301">
        <v>264150.2</v>
      </c>
      <c r="AR99" s="301">
        <v>236080.75</v>
      </c>
      <c r="AS99" s="301">
        <v>76161.680000000008</v>
      </c>
      <c r="AT99" s="301">
        <v>0</v>
      </c>
      <c r="AU99" s="301">
        <v>0</v>
      </c>
      <c r="AV99" s="301">
        <v>0</v>
      </c>
      <c r="AW99" s="301">
        <v>0</v>
      </c>
      <c r="AX99" s="301">
        <v>0</v>
      </c>
      <c r="AY99" s="301">
        <v>0</v>
      </c>
      <c r="AZ99" s="301">
        <v>0</v>
      </c>
      <c r="BA99" s="301">
        <v>0</v>
      </c>
    </row>
    <row r="100" spans="1:53" s="69" customFormat="1" outlineLevel="2" x14ac:dyDescent="0.2">
      <c r="A100" s="64" t="s">
        <v>1038</v>
      </c>
      <c r="B100" s="65" t="s">
        <v>1488</v>
      </c>
      <c r="C100" s="66" t="s">
        <v>1937</v>
      </c>
      <c r="D100" s="67"/>
      <c r="E100" s="68"/>
      <c r="F100" s="328">
        <v>-5232792.21</v>
      </c>
      <c r="G100" s="328">
        <v>-7067631</v>
      </c>
      <c r="H100" s="151">
        <f t="shared" si="18"/>
        <v>1834838.79</v>
      </c>
      <c r="I100" s="97">
        <f t="shared" si="19"/>
        <v>0.25961157140207236</v>
      </c>
      <c r="J100" s="166"/>
      <c r="K100" s="328">
        <v>17775329.550000001</v>
      </c>
      <c r="L100" s="328">
        <v>-7335973.9800000004</v>
      </c>
      <c r="M100" s="151">
        <f t="shared" si="20"/>
        <v>25111303.530000001</v>
      </c>
      <c r="N100" s="97">
        <f t="shared" si="21"/>
        <v>3.4230360683476686</v>
      </c>
      <c r="O100" s="273"/>
      <c r="P100" s="166"/>
      <c r="Q100" s="328">
        <v>17775329.550000001</v>
      </c>
      <c r="R100" s="328">
        <v>-7335973.9800000004</v>
      </c>
      <c r="S100" s="151">
        <f t="shared" si="22"/>
        <v>25111303.530000001</v>
      </c>
      <c r="T100" s="97">
        <f t="shared" si="23"/>
        <v>3.4230360683476686</v>
      </c>
      <c r="U100" s="166"/>
      <c r="V100" s="328">
        <v>10086011.790000001</v>
      </c>
      <c r="W100" s="328">
        <v>-13085993.030000001</v>
      </c>
      <c r="X100" s="151">
        <f t="shared" si="24"/>
        <v>23172004.82</v>
      </c>
      <c r="Y100" s="97">
        <f t="shared" si="25"/>
        <v>1.7707486750816341</v>
      </c>
      <c r="Z100" s="140"/>
      <c r="AA100" s="347">
        <v>9420335.9800000004</v>
      </c>
      <c r="AB100" s="301"/>
      <c r="AC100" s="301">
        <v>6871602.0199999996</v>
      </c>
      <c r="AD100" s="301">
        <v>-7139945</v>
      </c>
      <c r="AE100" s="301">
        <v>-7067631</v>
      </c>
      <c r="AF100" s="301">
        <v>-1103257</v>
      </c>
      <c r="AG100" s="301">
        <v>303957</v>
      </c>
      <c r="AH100" s="301">
        <v>-2409076.06</v>
      </c>
      <c r="AI100" s="301">
        <v>4003360.06</v>
      </c>
      <c r="AJ100" s="301">
        <v>-2314404</v>
      </c>
      <c r="AK100" s="301">
        <v>-7353817.1399999997</v>
      </c>
      <c r="AL100" s="301">
        <v>-2399510.86</v>
      </c>
      <c r="AM100" s="301">
        <v>1893726</v>
      </c>
      <c r="AN100" s="301">
        <v>1689704.24</v>
      </c>
      <c r="AO100" s="301"/>
      <c r="AP100" s="301">
        <v>14640713.76</v>
      </c>
      <c r="AQ100" s="301">
        <v>8367408</v>
      </c>
      <c r="AR100" s="301">
        <v>-5232792.21</v>
      </c>
      <c r="AS100" s="301">
        <v>4445969.21</v>
      </c>
      <c r="AT100" s="301">
        <v>1020163</v>
      </c>
      <c r="AU100" s="301">
        <v>0</v>
      </c>
      <c r="AV100" s="301">
        <v>0</v>
      </c>
      <c r="AW100" s="301">
        <v>0</v>
      </c>
      <c r="AX100" s="301">
        <v>0</v>
      </c>
      <c r="AY100" s="301">
        <v>0</v>
      </c>
      <c r="AZ100" s="301">
        <v>0</v>
      </c>
      <c r="BA100" s="301">
        <v>0</v>
      </c>
    </row>
    <row r="101" spans="1:53" s="69" customFormat="1" outlineLevel="2" x14ac:dyDescent="0.2">
      <c r="A101" s="64" t="s">
        <v>1039</v>
      </c>
      <c r="B101" s="65" t="s">
        <v>1489</v>
      </c>
      <c r="C101" s="66" t="s">
        <v>1938</v>
      </c>
      <c r="D101" s="67"/>
      <c r="E101" s="68"/>
      <c r="F101" s="328">
        <v>0</v>
      </c>
      <c r="G101" s="328">
        <v>0</v>
      </c>
      <c r="H101" s="151">
        <f t="shared" si="18"/>
        <v>0</v>
      </c>
      <c r="I101" s="97">
        <f t="shared" si="19"/>
        <v>0</v>
      </c>
      <c r="J101" s="166"/>
      <c r="K101" s="328">
        <v>0</v>
      </c>
      <c r="L101" s="328">
        <v>0</v>
      </c>
      <c r="M101" s="151">
        <f t="shared" si="20"/>
        <v>0</v>
      </c>
      <c r="N101" s="97">
        <f t="shared" si="21"/>
        <v>0</v>
      </c>
      <c r="O101" s="273"/>
      <c r="P101" s="166"/>
      <c r="Q101" s="328">
        <v>0</v>
      </c>
      <c r="R101" s="328">
        <v>0</v>
      </c>
      <c r="S101" s="151">
        <f t="shared" si="22"/>
        <v>0</v>
      </c>
      <c r="T101" s="97">
        <f t="shared" si="23"/>
        <v>0</v>
      </c>
      <c r="U101" s="166"/>
      <c r="V101" s="328">
        <v>0</v>
      </c>
      <c r="W101" s="328">
        <v>1500</v>
      </c>
      <c r="X101" s="151">
        <f t="shared" si="24"/>
        <v>-1500</v>
      </c>
      <c r="Y101" s="97" t="str">
        <f t="shared" si="25"/>
        <v>N.M.</v>
      </c>
      <c r="Z101" s="140"/>
      <c r="AA101" s="347">
        <v>0</v>
      </c>
      <c r="AB101" s="301"/>
      <c r="AC101" s="301">
        <v>0</v>
      </c>
      <c r="AD101" s="301">
        <v>0</v>
      </c>
      <c r="AE101" s="301">
        <v>0</v>
      </c>
      <c r="AF101" s="301">
        <v>0</v>
      </c>
      <c r="AG101" s="301">
        <v>0</v>
      </c>
      <c r="AH101" s="301">
        <v>0</v>
      </c>
      <c r="AI101" s="301">
        <v>0</v>
      </c>
      <c r="AJ101" s="301">
        <v>0</v>
      </c>
      <c r="AK101" s="301">
        <v>0</v>
      </c>
      <c r="AL101" s="301">
        <v>0</v>
      </c>
      <c r="AM101" s="301">
        <v>0</v>
      </c>
      <c r="AN101" s="301">
        <v>0</v>
      </c>
      <c r="AO101" s="301"/>
      <c r="AP101" s="301">
        <v>0</v>
      </c>
      <c r="AQ101" s="301">
        <v>0</v>
      </c>
      <c r="AR101" s="301">
        <v>0</v>
      </c>
      <c r="AS101" s="301">
        <v>0</v>
      </c>
      <c r="AT101" s="301">
        <v>0</v>
      </c>
      <c r="AU101" s="301">
        <v>0</v>
      </c>
      <c r="AV101" s="301">
        <v>0</v>
      </c>
      <c r="AW101" s="301">
        <v>0</v>
      </c>
      <c r="AX101" s="301">
        <v>0</v>
      </c>
      <c r="AY101" s="301">
        <v>0</v>
      </c>
      <c r="AZ101" s="301">
        <v>0</v>
      </c>
      <c r="BA101" s="301">
        <v>0</v>
      </c>
    </row>
    <row r="102" spans="1:53" s="69" customFormat="1" outlineLevel="2" x14ac:dyDescent="0.2">
      <c r="A102" s="64" t="s">
        <v>1040</v>
      </c>
      <c r="B102" s="65" t="s">
        <v>1490</v>
      </c>
      <c r="C102" s="66" t="s">
        <v>1939</v>
      </c>
      <c r="D102" s="67"/>
      <c r="E102" s="68"/>
      <c r="F102" s="328">
        <v>0</v>
      </c>
      <c r="G102" s="328">
        <v>0</v>
      </c>
      <c r="H102" s="151">
        <f t="shared" si="18"/>
        <v>0</v>
      </c>
      <c r="I102" s="97">
        <f t="shared" si="19"/>
        <v>0</v>
      </c>
      <c r="J102" s="166"/>
      <c r="K102" s="328">
        <v>0</v>
      </c>
      <c r="L102" s="328">
        <v>0</v>
      </c>
      <c r="M102" s="151">
        <f t="shared" si="20"/>
        <v>0</v>
      </c>
      <c r="N102" s="97">
        <f t="shared" si="21"/>
        <v>0</v>
      </c>
      <c r="O102" s="273"/>
      <c r="P102" s="166"/>
      <c r="Q102" s="328">
        <v>0</v>
      </c>
      <c r="R102" s="328">
        <v>0</v>
      </c>
      <c r="S102" s="151">
        <f t="shared" si="22"/>
        <v>0</v>
      </c>
      <c r="T102" s="97">
        <f t="shared" si="23"/>
        <v>0</v>
      </c>
      <c r="U102" s="166"/>
      <c r="V102" s="328">
        <v>221526.38</v>
      </c>
      <c r="W102" s="328">
        <v>22922.93</v>
      </c>
      <c r="X102" s="151">
        <f t="shared" si="24"/>
        <v>198603.45</v>
      </c>
      <c r="Y102" s="97">
        <f t="shared" si="25"/>
        <v>8.6639644233961377</v>
      </c>
      <c r="Z102" s="140"/>
      <c r="AA102" s="347">
        <v>0</v>
      </c>
      <c r="AB102" s="301"/>
      <c r="AC102" s="301">
        <v>0</v>
      </c>
      <c r="AD102" s="301">
        <v>0</v>
      </c>
      <c r="AE102" s="301">
        <v>0</v>
      </c>
      <c r="AF102" s="301">
        <v>-592948.13</v>
      </c>
      <c r="AG102" s="301">
        <v>0</v>
      </c>
      <c r="AH102" s="301">
        <v>0</v>
      </c>
      <c r="AI102" s="301">
        <v>0</v>
      </c>
      <c r="AJ102" s="301">
        <v>0</v>
      </c>
      <c r="AK102" s="301">
        <v>0</v>
      </c>
      <c r="AL102" s="301">
        <v>0</v>
      </c>
      <c r="AM102" s="301">
        <v>814474.51</v>
      </c>
      <c r="AN102" s="301">
        <v>0</v>
      </c>
      <c r="AO102" s="301"/>
      <c r="AP102" s="301">
        <v>0</v>
      </c>
      <c r="AQ102" s="301">
        <v>0</v>
      </c>
      <c r="AR102" s="301">
        <v>0</v>
      </c>
      <c r="AS102" s="301">
        <v>0</v>
      </c>
      <c r="AT102" s="301">
        <v>0</v>
      </c>
      <c r="AU102" s="301">
        <v>0</v>
      </c>
      <c r="AV102" s="301">
        <v>0</v>
      </c>
      <c r="AW102" s="301">
        <v>0</v>
      </c>
      <c r="AX102" s="301">
        <v>0</v>
      </c>
      <c r="AY102" s="301">
        <v>0</v>
      </c>
      <c r="AZ102" s="301">
        <v>0</v>
      </c>
      <c r="BA102" s="301">
        <v>0</v>
      </c>
    </row>
    <row r="103" spans="1:53" s="69" customFormat="1" outlineLevel="2" x14ac:dyDescent="0.2">
      <c r="A103" s="64" t="s">
        <v>1041</v>
      </c>
      <c r="B103" s="65" t="s">
        <v>1491</v>
      </c>
      <c r="C103" s="66" t="s">
        <v>1940</v>
      </c>
      <c r="D103" s="67"/>
      <c r="E103" s="68"/>
      <c r="F103" s="328">
        <v>160547.45000000001</v>
      </c>
      <c r="G103" s="328">
        <v>237737.59</v>
      </c>
      <c r="H103" s="151">
        <f t="shared" si="18"/>
        <v>-77190.139999999985</v>
      </c>
      <c r="I103" s="97">
        <f t="shared" si="19"/>
        <v>-0.32468630644400825</v>
      </c>
      <c r="J103" s="166"/>
      <c r="K103" s="328">
        <v>952830.34</v>
      </c>
      <c r="L103" s="328">
        <v>668356.57000000007</v>
      </c>
      <c r="M103" s="151">
        <f t="shared" si="20"/>
        <v>284473.7699999999</v>
      </c>
      <c r="N103" s="97">
        <f t="shared" si="21"/>
        <v>0.42563174025505557</v>
      </c>
      <c r="O103" s="273"/>
      <c r="P103" s="166"/>
      <c r="Q103" s="328">
        <v>952830.34</v>
      </c>
      <c r="R103" s="328">
        <v>668356.57000000007</v>
      </c>
      <c r="S103" s="151">
        <f t="shared" si="22"/>
        <v>284473.7699999999</v>
      </c>
      <c r="T103" s="97">
        <f t="shared" si="23"/>
        <v>0.42563174025505557</v>
      </c>
      <c r="U103" s="166"/>
      <c r="V103" s="328">
        <v>4710090.41</v>
      </c>
      <c r="W103" s="328">
        <v>2858338.71</v>
      </c>
      <c r="X103" s="151">
        <f t="shared" si="24"/>
        <v>1851751.7000000002</v>
      </c>
      <c r="Y103" s="97">
        <f t="shared" si="25"/>
        <v>0.64784194172705312</v>
      </c>
      <c r="Z103" s="140"/>
      <c r="AA103" s="347">
        <v>383958.3</v>
      </c>
      <c r="AB103" s="301"/>
      <c r="AC103" s="301">
        <v>231661.13</v>
      </c>
      <c r="AD103" s="301">
        <v>198957.85</v>
      </c>
      <c r="AE103" s="301">
        <v>237737.59</v>
      </c>
      <c r="AF103" s="301">
        <v>803993.41</v>
      </c>
      <c r="AG103" s="301">
        <v>286342.75</v>
      </c>
      <c r="AH103" s="301">
        <v>282674.35000000003</v>
      </c>
      <c r="AI103" s="301">
        <v>761314.6</v>
      </c>
      <c r="AJ103" s="301">
        <v>180639.48</v>
      </c>
      <c r="AK103" s="301">
        <v>21793.8</v>
      </c>
      <c r="AL103" s="301">
        <v>0</v>
      </c>
      <c r="AM103" s="301">
        <v>343157.88</v>
      </c>
      <c r="AN103" s="301">
        <v>1077343.8</v>
      </c>
      <c r="AO103" s="301"/>
      <c r="AP103" s="301">
        <v>828922.64</v>
      </c>
      <c r="AQ103" s="301">
        <v>-36639.75</v>
      </c>
      <c r="AR103" s="301">
        <v>160547.45000000001</v>
      </c>
      <c r="AS103" s="301">
        <v>288388.32</v>
      </c>
      <c r="AT103" s="301">
        <v>0</v>
      </c>
      <c r="AU103" s="301">
        <v>0</v>
      </c>
      <c r="AV103" s="301">
        <v>0</v>
      </c>
      <c r="AW103" s="301">
        <v>0</v>
      </c>
      <c r="AX103" s="301">
        <v>0</v>
      </c>
      <c r="AY103" s="301">
        <v>0</v>
      </c>
      <c r="AZ103" s="301">
        <v>0</v>
      </c>
      <c r="BA103" s="301">
        <v>0</v>
      </c>
    </row>
    <row r="104" spans="1:53" s="69" customFormat="1" outlineLevel="2" x14ac:dyDescent="0.2">
      <c r="A104" s="64" t="s">
        <v>1042</v>
      </c>
      <c r="B104" s="65" t="s">
        <v>1492</v>
      </c>
      <c r="C104" s="66" t="s">
        <v>1941</v>
      </c>
      <c r="D104" s="67"/>
      <c r="E104" s="68"/>
      <c r="F104" s="328">
        <v>2870475.3200000003</v>
      </c>
      <c r="G104" s="328">
        <v>1426400.02</v>
      </c>
      <c r="H104" s="151">
        <f t="shared" si="18"/>
        <v>1444075.3000000003</v>
      </c>
      <c r="I104" s="97">
        <f t="shared" si="19"/>
        <v>1.0123915309535683</v>
      </c>
      <c r="J104" s="166"/>
      <c r="K104" s="328">
        <v>8621819.7300000004</v>
      </c>
      <c r="L104" s="328">
        <v>9646917.0399999991</v>
      </c>
      <c r="M104" s="151">
        <f t="shared" si="20"/>
        <v>-1025097.3099999987</v>
      </c>
      <c r="N104" s="97">
        <f t="shared" si="21"/>
        <v>-0.10626164874742187</v>
      </c>
      <c r="O104" s="273"/>
      <c r="P104" s="166"/>
      <c r="Q104" s="328">
        <v>8621819.7300000004</v>
      </c>
      <c r="R104" s="328">
        <v>9646917.0399999991</v>
      </c>
      <c r="S104" s="151">
        <f t="shared" si="22"/>
        <v>-1025097.3099999987</v>
      </c>
      <c r="T104" s="97">
        <f t="shared" si="23"/>
        <v>-0.10626164874742187</v>
      </c>
      <c r="U104" s="166"/>
      <c r="V104" s="328">
        <v>28179483.449999999</v>
      </c>
      <c r="W104" s="328">
        <v>22179928.489999998</v>
      </c>
      <c r="X104" s="151">
        <f t="shared" si="24"/>
        <v>5999554.9600000009</v>
      </c>
      <c r="Y104" s="97">
        <f t="shared" si="25"/>
        <v>0.27049478372777214</v>
      </c>
      <c r="Z104" s="140"/>
      <c r="AA104" s="347">
        <v>984321.94000000006</v>
      </c>
      <c r="AB104" s="301"/>
      <c r="AC104" s="301">
        <v>6371805.6799999997</v>
      </c>
      <c r="AD104" s="301">
        <v>1848711.3399999999</v>
      </c>
      <c r="AE104" s="301">
        <v>1426400.02</v>
      </c>
      <c r="AF104" s="301">
        <v>3027809.47</v>
      </c>
      <c r="AG104" s="301">
        <v>5347407.63</v>
      </c>
      <c r="AH104" s="301">
        <v>4643314.49</v>
      </c>
      <c r="AI104" s="301">
        <v>3637935.45</v>
      </c>
      <c r="AJ104" s="301">
        <v>3149630.7</v>
      </c>
      <c r="AK104" s="301">
        <v>-248533.84</v>
      </c>
      <c r="AL104" s="301">
        <v>99.820000000000007</v>
      </c>
      <c r="AM104" s="301">
        <v>0</v>
      </c>
      <c r="AN104" s="301">
        <v>0</v>
      </c>
      <c r="AO104" s="301"/>
      <c r="AP104" s="301">
        <v>1849792.23</v>
      </c>
      <c r="AQ104" s="301">
        <v>3901552.18</v>
      </c>
      <c r="AR104" s="301">
        <v>2870475.3200000003</v>
      </c>
      <c r="AS104" s="301">
        <v>763701.12</v>
      </c>
      <c r="AT104" s="301">
        <v>-755682</v>
      </c>
      <c r="AU104" s="301">
        <v>0</v>
      </c>
      <c r="AV104" s="301">
        <v>0</v>
      </c>
      <c r="AW104" s="301">
        <v>0</v>
      </c>
      <c r="AX104" s="301">
        <v>0</v>
      </c>
      <c r="AY104" s="301">
        <v>0</v>
      </c>
      <c r="AZ104" s="301">
        <v>0</v>
      </c>
      <c r="BA104" s="301">
        <v>0</v>
      </c>
    </row>
    <row r="105" spans="1:53" s="69" customFormat="1" outlineLevel="2" x14ac:dyDescent="0.2">
      <c r="A105" s="64" t="s">
        <v>1043</v>
      </c>
      <c r="B105" s="65" t="s">
        <v>1493</v>
      </c>
      <c r="C105" s="66" t="s">
        <v>1942</v>
      </c>
      <c r="D105" s="67"/>
      <c r="E105" s="68"/>
      <c r="F105" s="328">
        <v>17131.91</v>
      </c>
      <c r="G105" s="328">
        <v>-66625.5</v>
      </c>
      <c r="H105" s="151">
        <f t="shared" si="18"/>
        <v>83757.41</v>
      </c>
      <c r="I105" s="97">
        <f t="shared" si="19"/>
        <v>1.2571374323644851</v>
      </c>
      <c r="J105" s="166"/>
      <c r="K105" s="328">
        <v>54933.78</v>
      </c>
      <c r="L105" s="328">
        <v>5878.59</v>
      </c>
      <c r="M105" s="151">
        <f t="shared" si="20"/>
        <v>49055.19</v>
      </c>
      <c r="N105" s="97">
        <f t="shared" si="21"/>
        <v>8.3447204176511711</v>
      </c>
      <c r="O105" s="273"/>
      <c r="P105" s="166"/>
      <c r="Q105" s="328">
        <v>54933.78</v>
      </c>
      <c r="R105" s="328">
        <v>5878.59</v>
      </c>
      <c r="S105" s="151">
        <f t="shared" si="22"/>
        <v>49055.19</v>
      </c>
      <c r="T105" s="97">
        <f t="shared" si="23"/>
        <v>8.3447204176511711</v>
      </c>
      <c r="U105" s="166"/>
      <c r="V105" s="328">
        <v>75598.78</v>
      </c>
      <c r="W105" s="328">
        <v>132649.18</v>
      </c>
      <c r="X105" s="151">
        <f t="shared" si="24"/>
        <v>-57050.399999999994</v>
      </c>
      <c r="Y105" s="97">
        <f t="shared" si="25"/>
        <v>-0.43008482977429635</v>
      </c>
      <c r="Z105" s="140"/>
      <c r="AA105" s="347">
        <v>15821.35</v>
      </c>
      <c r="AB105" s="301"/>
      <c r="AC105" s="301">
        <v>59135.42</v>
      </c>
      <c r="AD105" s="301">
        <v>13368.67</v>
      </c>
      <c r="AE105" s="301">
        <v>-66625.5</v>
      </c>
      <c r="AF105" s="301">
        <v>-2924.91</v>
      </c>
      <c r="AG105" s="301">
        <v>6995.3600000000006</v>
      </c>
      <c r="AH105" s="301">
        <v>6197.52</v>
      </c>
      <c r="AI105" s="301">
        <v>5790.77</v>
      </c>
      <c r="AJ105" s="301">
        <v>31416.06</v>
      </c>
      <c r="AK105" s="301">
        <v>-26812.47</v>
      </c>
      <c r="AL105" s="301">
        <v>2.06</v>
      </c>
      <c r="AM105" s="301">
        <v>0.61</v>
      </c>
      <c r="AN105" s="301">
        <v>0</v>
      </c>
      <c r="AO105" s="301"/>
      <c r="AP105" s="301">
        <v>16964.62</v>
      </c>
      <c r="AQ105" s="301">
        <v>20837.25</v>
      </c>
      <c r="AR105" s="301">
        <v>17131.91</v>
      </c>
      <c r="AS105" s="301">
        <v>3729.7000000000003</v>
      </c>
      <c r="AT105" s="301">
        <v>-9357.25</v>
      </c>
      <c r="AU105" s="301">
        <v>0</v>
      </c>
      <c r="AV105" s="301">
        <v>0</v>
      </c>
      <c r="AW105" s="301">
        <v>0</v>
      </c>
      <c r="AX105" s="301">
        <v>0</v>
      </c>
      <c r="AY105" s="301">
        <v>0</v>
      </c>
      <c r="AZ105" s="301">
        <v>0</v>
      </c>
      <c r="BA105" s="301">
        <v>0</v>
      </c>
    </row>
    <row r="106" spans="1:53" s="69" customFormat="1" outlineLevel="2" x14ac:dyDescent="0.2">
      <c r="A106" s="64" t="s">
        <v>1044</v>
      </c>
      <c r="B106" s="65" t="s">
        <v>1494</v>
      </c>
      <c r="C106" s="66" t="s">
        <v>1943</v>
      </c>
      <c r="D106" s="67"/>
      <c r="E106" s="68"/>
      <c r="F106" s="328">
        <v>64183.270000000004</v>
      </c>
      <c r="G106" s="328">
        <v>56648.14</v>
      </c>
      <c r="H106" s="151">
        <f t="shared" si="18"/>
        <v>7535.1300000000047</v>
      </c>
      <c r="I106" s="97">
        <f t="shared" si="19"/>
        <v>0.13301637088172719</v>
      </c>
      <c r="J106" s="166"/>
      <c r="K106" s="328">
        <v>178928.5</v>
      </c>
      <c r="L106" s="328">
        <v>165000.47</v>
      </c>
      <c r="M106" s="151">
        <f t="shared" si="20"/>
        <v>13928.029999999999</v>
      </c>
      <c r="N106" s="97">
        <f t="shared" si="21"/>
        <v>8.4412062583821723E-2</v>
      </c>
      <c r="O106" s="273"/>
      <c r="P106" s="166"/>
      <c r="Q106" s="328">
        <v>178928.5</v>
      </c>
      <c r="R106" s="328">
        <v>165000.47</v>
      </c>
      <c r="S106" s="151">
        <f t="shared" si="22"/>
        <v>13928.029999999999</v>
      </c>
      <c r="T106" s="97">
        <f t="shared" si="23"/>
        <v>8.4412062583821723E-2</v>
      </c>
      <c r="U106" s="166"/>
      <c r="V106" s="328">
        <v>727836.34</v>
      </c>
      <c r="W106" s="328">
        <v>523082.20999999996</v>
      </c>
      <c r="X106" s="151">
        <f t="shared" si="24"/>
        <v>204754.13</v>
      </c>
      <c r="Y106" s="97">
        <f t="shared" si="25"/>
        <v>0.39143776271802477</v>
      </c>
      <c r="Z106" s="140"/>
      <c r="AA106" s="347">
        <v>80142.09</v>
      </c>
      <c r="AB106" s="301"/>
      <c r="AC106" s="301">
        <v>50233.24</v>
      </c>
      <c r="AD106" s="301">
        <v>58119.090000000004</v>
      </c>
      <c r="AE106" s="301">
        <v>56648.14</v>
      </c>
      <c r="AF106" s="301">
        <v>62624.56</v>
      </c>
      <c r="AG106" s="301">
        <v>70440.930000000008</v>
      </c>
      <c r="AH106" s="301">
        <v>70205.78</v>
      </c>
      <c r="AI106" s="301">
        <v>45915.040000000001</v>
      </c>
      <c r="AJ106" s="301">
        <v>56612.450000000004</v>
      </c>
      <c r="AK106" s="301">
        <v>60861.79</v>
      </c>
      <c r="AL106" s="301">
        <v>38519.96</v>
      </c>
      <c r="AM106" s="301">
        <v>55501.760000000002</v>
      </c>
      <c r="AN106" s="301">
        <v>88225.57</v>
      </c>
      <c r="AO106" s="301"/>
      <c r="AP106" s="301">
        <v>49756.1</v>
      </c>
      <c r="AQ106" s="301">
        <v>64989.130000000005</v>
      </c>
      <c r="AR106" s="301">
        <v>64183.270000000004</v>
      </c>
      <c r="AS106" s="301">
        <v>54481.04</v>
      </c>
      <c r="AT106" s="301">
        <v>0</v>
      </c>
      <c r="AU106" s="301">
        <v>0</v>
      </c>
      <c r="AV106" s="301">
        <v>0</v>
      </c>
      <c r="AW106" s="301">
        <v>0</v>
      </c>
      <c r="AX106" s="301">
        <v>0</v>
      </c>
      <c r="AY106" s="301">
        <v>0</v>
      </c>
      <c r="AZ106" s="301">
        <v>0</v>
      </c>
      <c r="BA106" s="301">
        <v>0</v>
      </c>
    </row>
    <row r="107" spans="1:53" s="69" customFormat="1" outlineLevel="2" x14ac:dyDescent="0.2">
      <c r="A107" s="64" t="s">
        <v>1045</v>
      </c>
      <c r="B107" s="65" t="s">
        <v>1495</v>
      </c>
      <c r="C107" s="66" t="s">
        <v>1944</v>
      </c>
      <c r="D107" s="67"/>
      <c r="E107" s="68"/>
      <c r="F107" s="328">
        <v>-94719.11</v>
      </c>
      <c r="G107" s="328">
        <v>-62218.8</v>
      </c>
      <c r="H107" s="151">
        <f t="shared" si="18"/>
        <v>-32500.309999999998</v>
      </c>
      <c r="I107" s="97">
        <f t="shared" si="19"/>
        <v>-0.52235514024699925</v>
      </c>
      <c r="J107" s="166"/>
      <c r="K107" s="328">
        <v>-206985.29</v>
      </c>
      <c r="L107" s="328">
        <v>-264582.13</v>
      </c>
      <c r="M107" s="151">
        <f t="shared" si="20"/>
        <v>57596.84</v>
      </c>
      <c r="N107" s="97">
        <f t="shared" si="21"/>
        <v>0.21768983415471027</v>
      </c>
      <c r="O107" s="273"/>
      <c r="P107" s="166"/>
      <c r="Q107" s="328">
        <v>-206985.29</v>
      </c>
      <c r="R107" s="328">
        <v>-264582.13</v>
      </c>
      <c r="S107" s="151">
        <f t="shared" si="22"/>
        <v>57596.84</v>
      </c>
      <c r="T107" s="97">
        <f t="shared" si="23"/>
        <v>0.21768983415471027</v>
      </c>
      <c r="U107" s="166"/>
      <c r="V107" s="328">
        <v>-540210.82000000007</v>
      </c>
      <c r="W107" s="328">
        <v>-1041490.0700000001</v>
      </c>
      <c r="X107" s="151">
        <f t="shared" si="24"/>
        <v>501279.25</v>
      </c>
      <c r="Y107" s="97">
        <f t="shared" si="25"/>
        <v>0.48130967777734068</v>
      </c>
      <c r="Z107" s="140"/>
      <c r="AA107" s="347">
        <v>-32803.75</v>
      </c>
      <c r="AB107" s="301"/>
      <c r="AC107" s="301">
        <v>-100476.58</v>
      </c>
      <c r="AD107" s="301">
        <v>-101886.75</v>
      </c>
      <c r="AE107" s="301">
        <v>-62218.8</v>
      </c>
      <c r="AF107" s="301">
        <v>0</v>
      </c>
      <c r="AG107" s="301">
        <v>-24260.260000000002</v>
      </c>
      <c r="AH107" s="301">
        <v>-98146.97</v>
      </c>
      <c r="AI107" s="301">
        <v>-55614.66</v>
      </c>
      <c r="AJ107" s="301">
        <v>-84495.95</v>
      </c>
      <c r="AK107" s="301">
        <v>-65880.84</v>
      </c>
      <c r="AL107" s="301">
        <v>-4826.84</v>
      </c>
      <c r="AM107" s="301">
        <v>-0.01</v>
      </c>
      <c r="AN107" s="301">
        <v>0</v>
      </c>
      <c r="AO107" s="301"/>
      <c r="AP107" s="301">
        <v>-43899.8</v>
      </c>
      <c r="AQ107" s="301">
        <v>-68366.38</v>
      </c>
      <c r="AR107" s="301">
        <v>-94719.11</v>
      </c>
      <c r="AS107" s="301">
        <v>-252568.6</v>
      </c>
      <c r="AT107" s="301">
        <v>0</v>
      </c>
      <c r="AU107" s="301">
        <v>0</v>
      </c>
      <c r="AV107" s="301">
        <v>0</v>
      </c>
      <c r="AW107" s="301">
        <v>0</v>
      </c>
      <c r="AX107" s="301">
        <v>0</v>
      </c>
      <c r="AY107" s="301">
        <v>0</v>
      </c>
      <c r="AZ107" s="301">
        <v>0</v>
      </c>
      <c r="BA107" s="301">
        <v>0</v>
      </c>
    </row>
    <row r="108" spans="1:53" s="69" customFormat="1" outlineLevel="2" x14ac:dyDescent="0.2">
      <c r="A108" s="64" t="s">
        <v>1046</v>
      </c>
      <c r="B108" s="65" t="s">
        <v>1496</v>
      </c>
      <c r="C108" s="66" t="s">
        <v>1945</v>
      </c>
      <c r="D108" s="67"/>
      <c r="E108" s="68"/>
      <c r="F108" s="328">
        <v>0</v>
      </c>
      <c r="G108" s="328">
        <v>0</v>
      </c>
      <c r="H108" s="151">
        <f t="shared" si="18"/>
        <v>0</v>
      </c>
      <c r="I108" s="97">
        <f t="shared" si="19"/>
        <v>0</v>
      </c>
      <c r="J108" s="166"/>
      <c r="K108" s="328">
        <v>0</v>
      </c>
      <c r="L108" s="328">
        <v>0</v>
      </c>
      <c r="M108" s="151">
        <f t="shared" si="20"/>
        <v>0</v>
      </c>
      <c r="N108" s="97">
        <f t="shared" si="21"/>
        <v>0</v>
      </c>
      <c r="O108" s="273"/>
      <c r="P108" s="166"/>
      <c r="Q108" s="328">
        <v>0</v>
      </c>
      <c r="R108" s="328">
        <v>0</v>
      </c>
      <c r="S108" s="151">
        <f t="shared" si="22"/>
        <v>0</v>
      </c>
      <c r="T108" s="97">
        <f t="shared" si="23"/>
        <v>0</v>
      </c>
      <c r="U108" s="166"/>
      <c r="V108" s="328">
        <v>-680000</v>
      </c>
      <c r="W108" s="328">
        <v>0</v>
      </c>
      <c r="X108" s="151">
        <f t="shared" si="24"/>
        <v>-680000</v>
      </c>
      <c r="Y108" s="97" t="str">
        <f t="shared" si="25"/>
        <v>N.M.</v>
      </c>
      <c r="Z108" s="140"/>
      <c r="AA108" s="347">
        <v>0</v>
      </c>
      <c r="AB108" s="301"/>
      <c r="AC108" s="301">
        <v>0</v>
      </c>
      <c r="AD108" s="301">
        <v>0</v>
      </c>
      <c r="AE108" s="301">
        <v>0</v>
      </c>
      <c r="AF108" s="301">
        <v>0</v>
      </c>
      <c r="AG108" s="301">
        <v>0</v>
      </c>
      <c r="AH108" s="301">
        <v>0</v>
      </c>
      <c r="AI108" s="301">
        <v>-680000</v>
      </c>
      <c r="AJ108" s="301">
        <v>0</v>
      </c>
      <c r="AK108" s="301">
        <v>0</v>
      </c>
      <c r="AL108" s="301">
        <v>0</v>
      </c>
      <c r="AM108" s="301">
        <v>0</v>
      </c>
      <c r="AN108" s="301">
        <v>0</v>
      </c>
      <c r="AO108" s="301"/>
      <c r="AP108" s="301">
        <v>0</v>
      </c>
      <c r="AQ108" s="301">
        <v>0</v>
      </c>
      <c r="AR108" s="301">
        <v>0</v>
      </c>
      <c r="AS108" s="301">
        <v>0</v>
      </c>
      <c r="AT108" s="301">
        <v>0</v>
      </c>
      <c r="AU108" s="301">
        <v>0</v>
      </c>
      <c r="AV108" s="301">
        <v>0</v>
      </c>
      <c r="AW108" s="301">
        <v>0</v>
      </c>
      <c r="AX108" s="301">
        <v>0</v>
      </c>
      <c r="AY108" s="301">
        <v>0</v>
      </c>
      <c r="AZ108" s="301">
        <v>0</v>
      </c>
      <c r="BA108" s="301">
        <v>0</v>
      </c>
    </row>
    <row r="109" spans="1:53" s="69" customFormat="1" outlineLevel="2" x14ac:dyDescent="0.2">
      <c r="A109" s="64" t="s">
        <v>1047</v>
      </c>
      <c r="B109" s="65" t="s">
        <v>1497</v>
      </c>
      <c r="C109" s="66" t="s">
        <v>1946</v>
      </c>
      <c r="D109" s="67"/>
      <c r="E109" s="68"/>
      <c r="F109" s="328">
        <v>504295.2</v>
      </c>
      <c r="G109" s="328">
        <v>485705.52</v>
      </c>
      <c r="H109" s="151">
        <f t="shared" si="18"/>
        <v>18589.679999999993</v>
      </c>
      <c r="I109" s="97">
        <f t="shared" si="19"/>
        <v>3.8273561313447689E-2</v>
      </c>
      <c r="J109" s="166"/>
      <c r="K109" s="328">
        <v>1469489.78</v>
      </c>
      <c r="L109" s="328">
        <v>1417798.08</v>
      </c>
      <c r="M109" s="151">
        <f t="shared" si="20"/>
        <v>51691.699999999953</v>
      </c>
      <c r="N109" s="97">
        <f t="shared" si="21"/>
        <v>3.6459140923649686E-2</v>
      </c>
      <c r="O109" s="273"/>
      <c r="P109" s="166"/>
      <c r="Q109" s="328">
        <v>1469489.78</v>
      </c>
      <c r="R109" s="328">
        <v>1417798.08</v>
      </c>
      <c r="S109" s="151">
        <f t="shared" si="22"/>
        <v>51691.699999999953</v>
      </c>
      <c r="T109" s="97">
        <f t="shared" si="23"/>
        <v>3.6459140923649686E-2</v>
      </c>
      <c r="U109" s="166"/>
      <c r="V109" s="328">
        <v>5948283.6200000001</v>
      </c>
      <c r="W109" s="328">
        <v>5686973.9900000002</v>
      </c>
      <c r="X109" s="151">
        <f t="shared" si="24"/>
        <v>261309.62999999989</v>
      </c>
      <c r="Y109" s="97">
        <f t="shared" si="25"/>
        <v>4.5948799917053931E-2</v>
      </c>
      <c r="Z109" s="140"/>
      <c r="AA109" s="347">
        <v>476791.91000000003</v>
      </c>
      <c r="AB109" s="301"/>
      <c r="AC109" s="301">
        <v>489587.04000000004</v>
      </c>
      <c r="AD109" s="301">
        <v>442505.52</v>
      </c>
      <c r="AE109" s="301">
        <v>485705.52</v>
      </c>
      <c r="AF109" s="301">
        <v>471305.52</v>
      </c>
      <c r="AG109" s="301">
        <v>517124.88</v>
      </c>
      <c r="AH109" s="301">
        <v>493178.4</v>
      </c>
      <c r="AI109" s="301">
        <v>504496.8</v>
      </c>
      <c r="AJ109" s="301">
        <v>504496.8</v>
      </c>
      <c r="AK109" s="301">
        <v>490096.8</v>
      </c>
      <c r="AL109" s="301">
        <v>504499.32</v>
      </c>
      <c r="AM109" s="301">
        <v>490103.42</v>
      </c>
      <c r="AN109" s="301">
        <v>503491.9</v>
      </c>
      <c r="AO109" s="301"/>
      <c r="AP109" s="301">
        <v>504298.08</v>
      </c>
      <c r="AQ109" s="301">
        <v>460896.5</v>
      </c>
      <c r="AR109" s="301">
        <v>504295.2</v>
      </c>
      <c r="AS109" s="301">
        <v>489895.2</v>
      </c>
      <c r="AT109" s="301">
        <v>-489895.2</v>
      </c>
      <c r="AU109" s="301">
        <v>0</v>
      </c>
      <c r="AV109" s="301">
        <v>0</v>
      </c>
      <c r="AW109" s="301">
        <v>0</v>
      </c>
      <c r="AX109" s="301">
        <v>0</v>
      </c>
      <c r="AY109" s="301">
        <v>0</v>
      </c>
      <c r="AZ109" s="301">
        <v>0</v>
      </c>
      <c r="BA109" s="301">
        <v>0</v>
      </c>
    </row>
    <row r="110" spans="1:53" s="69" customFormat="1" outlineLevel="2" x14ac:dyDescent="0.2">
      <c r="A110" s="64" t="s">
        <v>1048</v>
      </c>
      <c r="B110" s="65" t="s">
        <v>1498</v>
      </c>
      <c r="C110" s="66" t="s">
        <v>1947</v>
      </c>
      <c r="D110" s="67"/>
      <c r="E110" s="68"/>
      <c r="F110" s="328">
        <v>0.15</v>
      </c>
      <c r="G110" s="328">
        <v>0</v>
      </c>
      <c r="H110" s="151">
        <f t="shared" si="18"/>
        <v>0.15</v>
      </c>
      <c r="I110" s="97" t="str">
        <f t="shared" si="19"/>
        <v>N.M.</v>
      </c>
      <c r="J110" s="166"/>
      <c r="K110" s="328">
        <v>0.13</v>
      </c>
      <c r="L110" s="328">
        <v>0</v>
      </c>
      <c r="M110" s="151">
        <f t="shared" si="20"/>
        <v>0.13</v>
      </c>
      <c r="N110" s="97" t="str">
        <f t="shared" si="21"/>
        <v>N.M.</v>
      </c>
      <c r="O110" s="273"/>
      <c r="P110" s="166"/>
      <c r="Q110" s="328">
        <v>0.13</v>
      </c>
      <c r="R110" s="328">
        <v>0</v>
      </c>
      <c r="S110" s="151">
        <f t="shared" si="22"/>
        <v>0.13</v>
      </c>
      <c r="T110" s="97" t="str">
        <f t="shared" si="23"/>
        <v>N.M.</v>
      </c>
      <c r="U110" s="166"/>
      <c r="V110" s="328">
        <v>0.13</v>
      </c>
      <c r="W110" s="328">
        <v>-0.33</v>
      </c>
      <c r="X110" s="151">
        <f t="shared" si="24"/>
        <v>0.46</v>
      </c>
      <c r="Y110" s="97">
        <f t="shared" si="25"/>
        <v>1.393939393939394</v>
      </c>
      <c r="Z110" s="140"/>
      <c r="AA110" s="347">
        <v>0</v>
      </c>
      <c r="AB110" s="301"/>
      <c r="AC110" s="301">
        <v>0</v>
      </c>
      <c r="AD110" s="301">
        <v>0</v>
      </c>
      <c r="AE110" s="301">
        <v>0</v>
      </c>
      <c r="AF110" s="301">
        <v>0</v>
      </c>
      <c r="AG110" s="301">
        <v>0</v>
      </c>
      <c r="AH110" s="301">
        <v>-7.0000000000000001E-3</v>
      </c>
      <c r="AI110" s="301">
        <v>-1.3000000000000001E-2</v>
      </c>
      <c r="AJ110" s="301">
        <v>0.01</v>
      </c>
      <c r="AK110" s="301">
        <v>0.01</v>
      </c>
      <c r="AL110" s="301">
        <v>0</v>
      </c>
      <c r="AM110" s="301">
        <v>0</v>
      </c>
      <c r="AN110" s="301">
        <v>0</v>
      </c>
      <c r="AO110" s="301"/>
      <c r="AP110" s="301">
        <v>-0.01</v>
      </c>
      <c r="AQ110" s="301">
        <v>-0.01</v>
      </c>
      <c r="AR110" s="301">
        <v>0.15</v>
      </c>
      <c r="AS110" s="301">
        <v>-0.12</v>
      </c>
      <c r="AT110" s="301">
        <v>-0.01</v>
      </c>
      <c r="AU110" s="301">
        <v>0</v>
      </c>
      <c r="AV110" s="301">
        <v>0</v>
      </c>
      <c r="AW110" s="301">
        <v>0</v>
      </c>
      <c r="AX110" s="301">
        <v>0</v>
      </c>
      <c r="AY110" s="301">
        <v>0</v>
      </c>
      <c r="AZ110" s="301">
        <v>0</v>
      </c>
      <c r="BA110" s="301">
        <v>0</v>
      </c>
    </row>
    <row r="111" spans="1:53" s="22" customFormat="1" outlineLevel="1" x14ac:dyDescent="0.2">
      <c r="A111" s="22" t="s">
        <v>184</v>
      </c>
      <c r="B111" s="54"/>
      <c r="C111" s="51" t="s">
        <v>871</v>
      </c>
      <c r="D111" s="205"/>
      <c r="E111" s="205"/>
      <c r="F111" s="26">
        <v>5823348.8200000003</v>
      </c>
      <c r="G111" s="26">
        <v>-4282721.0300000012</v>
      </c>
      <c r="H111" s="42">
        <f t="shared" si="18"/>
        <v>10106069.850000001</v>
      </c>
      <c r="I111" s="124">
        <f t="shared" si="19"/>
        <v>2.3597310633142028</v>
      </c>
      <c r="J111" s="263"/>
      <c r="K111" s="26">
        <v>44007659.670000017</v>
      </c>
      <c r="L111" s="26">
        <v>14841874.539999999</v>
      </c>
      <c r="M111" s="42">
        <f t="shared" si="20"/>
        <v>29165785.130000018</v>
      </c>
      <c r="N111" s="91">
        <f t="shared" si="21"/>
        <v>1.9651011771724638</v>
      </c>
      <c r="O111" s="226"/>
      <c r="P111" s="226"/>
      <c r="Q111" s="26">
        <v>44007659.670000017</v>
      </c>
      <c r="R111" s="26">
        <v>14841874.539999999</v>
      </c>
      <c r="S111" s="42">
        <f t="shared" si="22"/>
        <v>29165785.130000018</v>
      </c>
      <c r="T111" s="124">
        <f t="shared" si="23"/>
        <v>1.9651011771724638</v>
      </c>
      <c r="U111" s="226"/>
      <c r="V111" s="26">
        <v>106034495.07900001</v>
      </c>
      <c r="W111" s="26">
        <v>78218869.266000018</v>
      </c>
      <c r="X111" s="42">
        <f t="shared" si="24"/>
        <v>27815625.812999994</v>
      </c>
      <c r="Y111" s="91">
        <f t="shared" si="25"/>
        <v>0.35561273224759871</v>
      </c>
      <c r="AA111" s="339">
        <v>16031712.9</v>
      </c>
      <c r="AC111" s="26">
        <v>20966421.52</v>
      </c>
      <c r="AD111" s="26">
        <v>-1841825.9500000002</v>
      </c>
      <c r="AE111" s="26">
        <v>-4282721.0300000012</v>
      </c>
      <c r="AF111" s="26">
        <v>6047758.9199999999</v>
      </c>
      <c r="AG111" s="26">
        <v>12722761.690000001</v>
      </c>
      <c r="AH111" s="26">
        <v>7009708.4030000009</v>
      </c>
      <c r="AI111" s="26">
        <v>15188454.796999998</v>
      </c>
      <c r="AJ111" s="26">
        <v>9072971.1390000023</v>
      </c>
      <c r="AK111" s="26">
        <v>-3088062.2800000003</v>
      </c>
      <c r="AL111" s="26">
        <v>-1023120.5299999998</v>
      </c>
      <c r="AM111" s="26">
        <v>4626851.18</v>
      </c>
      <c r="AN111" s="26">
        <v>11469512.090000002</v>
      </c>
      <c r="AP111" s="26">
        <v>18461312.829999998</v>
      </c>
      <c r="AQ111" s="26">
        <v>19722998.02</v>
      </c>
      <c r="AR111" s="26">
        <v>5823348.8200000003</v>
      </c>
      <c r="AS111" s="26">
        <v>8363881.5500000017</v>
      </c>
      <c r="AT111" s="26">
        <v>-234771.46000000002</v>
      </c>
      <c r="AU111" s="26">
        <v>0</v>
      </c>
      <c r="AV111" s="26">
        <v>0</v>
      </c>
      <c r="AW111" s="26">
        <v>0</v>
      </c>
      <c r="AX111" s="26">
        <v>0</v>
      </c>
      <c r="AY111" s="26">
        <v>0</v>
      </c>
      <c r="AZ111" s="26">
        <v>0</v>
      </c>
      <c r="BA111" s="26">
        <v>0</v>
      </c>
    </row>
    <row r="112" spans="1:53" s="22" customFormat="1" ht="0.75" customHeight="1" outlineLevel="2" x14ac:dyDescent="0.2">
      <c r="B112" s="54"/>
      <c r="C112" s="51"/>
      <c r="D112" s="205"/>
      <c r="E112" s="205"/>
      <c r="F112" s="26"/>
      <c r="G112" s="26"/>
      <c r="H112" s="42"/>
      <c r="I112" s="124"/>
      <c r="J112" s="263"/>
      <c r="K112" s="26"/>
      <c r="L112" s="26"/>
      <c r="M112" s="42"/>
      <c r="N112" s="91"/>
      <c r="O112" s="226"/>
      <c r="P112" s="226"/>
      <c r="Q112" s="26"/>
      <c r="R112" s="26"/>
      <c r="S112" s="42"/>
      <c r="T112" s="124"/>
      <c r="U112" s="226"/>
      <c r="V112" s="26"/>
      <c r="W112" s="26"/>
      <c r="X112" s="42"/>
      <c r="Y112" s="91"/>
      <c r="AA112" s="339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</row>
    <row r="113" spans="1:53" s="69" customFormat="1" outlineLevel="2" x14ac:dyDescent="0.2">
      <c r="A113" s="64" t="s">
        <v>1049</v>
      </c>
      <c r="B113" s="65" t="s">
        <v>1499</v>
      </c>
      <c r="C113" s="66" t="s">
        <v>1948</v>
      </c>
      <c r="D113" s="67"/>
      <c r="E113" s="68"/>
      <c r="F113" s="328">
        <v>429791.92</v>
      </c>
      <c r="G113" s="328">
        <v>448307.20000000001</v>
      </c>
      <c r="H113" s="151">
        <f t="shared" ref="H113:H132" si="26">+F113-G113</f>
        <v>-18515.280000000028</v>
      </c>
      <c r="I113" s="97">
        <f t="shared" ref="I113:I132" si="27">IF(G113&lt;0,IF(H113=0,0,IF(OR(G113=0,F113=0),"N.M.",IF(ABS(H113/G113)&gt;=10,"N.M.",H113/(-G113)))),IF(H113=0,0,IF(OR(G113=0,F113=0),"N.M.",IF(ABS(H113/G113)&gt;=10,"N.M.",H113/G113))))</f>
        <v>-4.130042970534497E-2</v>
      </c>
      <c r="J113" s="166"/>
      <c r="K113" s="328">
        <v>1259501.44</v>
      </c>
      <c r="L113" s="328">
        <v>1267293.3900000001</v>
      </c>
      <c r="M113" s="151">
        <f t="shared" ref="M113:M132" si="28">+K113-L113</f>
        <v>-7791.9500000001863</v>
      </c>
      <c r="N113" s="97">
        <f t="shared" ref="N113:N132" si="29">IF(L113&lt;0,IF(M113=0,0,IF(OR(L113=0,K113=0),"N.M.",IF(ABS(M113/L113)&gt;=10,"N.M.",M113/(-L113)))),IF(M113=0,0,IF(OR(L113=0,K113=0),"N.M.",IF(ABS(M113/L113)&gt;=10,"N.M.",M113/L113))))</f>
        <v>-6.1484973104769256E-3</v>
      </c>
      <c r="O113" s="273"/>
      <c r="P113" s="166"/>
      <c r="Q113" s="328">
        <v>1259501.44</v>
      </c>
      <c r="R113" s="328">
        <v>1267293.3900000001</v>
      </c>
      <c r="S113" s="151">
        <f t="shared" ref="S113:S132" si="30">+Q113-R113</f>
        <v>-7791.9500000001863</v>
      </c>
      <c r="T113" s="97">
        <f t="shared" ref="T113:T132" si="31">IF(R113&lt;0,IF(S113=0,0,IF(OR(R113=0,Q113=0),"N.M.",IF(ABS(S113/R113)&gt;=10,"N.M.",S113/(-R113)))),IF(S113=0,0,IF(OR(R113=0,Q113=0),"N.M.",IF(ABS(S113/R113)&gt;=10,"N.M.",S113/R113))))</f>
        <v>-6.1484973104769256E-3</v>
      </c>
      <c r="U113" s="166"/>
      <c r="V113" s="328">
        <v>5717095.8800000008</v>
      </c>
      <c r="W113" s="328">
        <v>4929984.4000000004</v>
      </c>
      <c r="X113" s="151">
        <f t="shared" ref="X113:X132" si="32">+V113-W113</f>
        <v>787111.48000000045</v>
      </c>
      <c r="Y113" s="97">
        <f t="shared" ref="Y113:Y132" si="33">IF(W113&lt;0,IF(X113=0,0,IF(OR(W113=0,V113=0),"N.M.",IF(ABS(X113/W113)&gt;=10,"N.M.",X113/(-W113)))),IF(X113=0,0,IF(OR(W113=0,V113=0),"N.M.",IF(ABS(X113/W113)&gt;=10,"N.M.",X113/W113))))</f>
        <v>0.15965800622006032</v>
      </c>
      <c r="Z113" s="140"/>
      <c r="AA113" s="347">
        <v>392740.87</v>
      </c>
      <c r="AB113" s="301"/>
      <c r="AC113" s="301">
        <v>434014.2</v>
      </c>
      <c r="AD113" s="301">
        <v>384971.99</v>
      </c>
      <c r="AE113" s="301">
        <v>448307.20000000001</v>
      </c>
      <c r="AF113" s="301">
        <v>476943.82</v>
      </c>
      <c r="AG113" s="301">
        <v>491063.97000000003</v>
      </c>
      <c r="AH113" s="301">
        <v>526384.07000000007</v>
      </c>
      <c r="AI113" s="301">
        <v>414980</v>
      </c>
      <c r="AJ113" s="301">
        <v>489701.63</v>
      </c>
      <c r="AK113" s="301">
        <v>512863.25</v>
      </c>
      <c r="AL113" s="301">
        <v>531927.37</v>
      </c>
      <c r="AM113" s="301">
        <v>425359.97000000003</v>
      </c>
      <c r="AN113" s="301">
        <v>588370.36</v>
      </c>
      <c r="AO113" s="301"/>
      <c r="AP113" s="301">
        <v>420942.45</v>
      </c>
      <c r="AQ113" s="301">
        <v>408767.07</v>
      </c>
      <c r="AR113" s="301">
        <v>429791.92</v>
      </c>
      <c r="AS113" s="301">
        <v>351173.59</v>
      </c>
      <c r="AT113" s="301">
        <v>2090.41</v>
      </c>
      <c r="AU113" s="301">
        <v>0</v>
      </c>
      <c r="AV113" s="301">
        <v>0</v>
      </c>
      <c r="AW113" s="301">
        <v>0</v>
      </c>
      <c r="AX113" s="301">
        <v>0</v>
      </c>
      <c r="AY113" s="301">
        <v>0</v>
      </c>
      <c r="AZ113" s="301">
        <v>0</v>
      </c>
      <c r="BA113" s="301">
        <v>0</v>
      </c>
    </row>
    <row r="114" spans="1:53" s="69" customFormat="1" outlineLevel="2" x14ac:dyDescent="0.2">
      <c r="A114" s="64" t="s">
        <v>1050</v>
      </c>
      <c r="B114" s="65" t="s">
        <v>1500</v>
      </c>
      <c r="C114" s="66" t="s">
        <v>1949</v>
      </c>
      <c r="D114" s="67"/>
      <c r="E114" s="68"/>
      <c r="F114" s="328">
        <v>0</v>
      </c>
      <c r="G114" s="328">
        <v>0</v>
      </c>
      <c r="H114" s="151">
        <f t="shared" si="26"/>
        <v>0</v>
      </c>
      <c r="I114" s="97">
        <f t="shared" si="27"/>
        <v>0</v>
      </c>
      <c r="J114" s="166"/>
      <c r="K114" s="328">
        <v>0</v>
      </c>
      <c r="L114" s="328">
        <v>0</v>
      </c>
      <c r="M114" s="151">
        <f t="shared" si="28"/>
        <v>0</v>
      </c>
      <c r="N114" s="97">
        <f t="shared" si="29"/>
        <v>0</v>
      </c>
      <c r="O114" s="273"/>
      <c r="P114" s="166"/>
      <c r="Q114" s="328">
        <v>0</v>
      </c>
      <c r="R114" s="328">
        <v>0</v>
      </c>
      <c r="S114" s="151">
        <f t="shared" si="30"/>
        <v>0</v>
      </c>
      <c r="T114" s="97">
        <f t="shared" si="31"/>
        <v>0</v>
      </c>
      <c r="U114" s="166"/>
      <c r="V114" s="328">
        <v>0</v>
      </c>
      <c r="W114" s="328">
        <v>15359.324000000001</v>
      </c>
      <c r="X114" s="151">
        <f t="shared" si="32"/>
        <v>-15359.324000000001</v>
      </c>
      <c r="Y114" s="97" t="str">
        <f t="shared" si="33"/>
        <v>N.M.</v>
      </c>
      <c r="Z114" s="140"/>
      <c r="AA114" s="347">
        <v>913.18000000000006</v>
      </c>
      <c r="AB114" s="301"/>
      <c r="AC114" s="301">
        <v>0</v>
      </c>
      <c r="AD114" s="301">
        <v>0</v>
      </c>
      <c r="AE114" s="301">
        <v>0</v>
      </c>
      <c r="AF114" s="301">
        <v>0</v>
      </c>
      <c r="AG114" s="301">
        <v>0</v>
      </c>
      <c r="AH114" s="301">
        <v>0</v>
      </c>
      <c r="AI114" s="301">
        <v>0</v>
      </c>
      <c r="AJ114" s="301">
        <v>0</v>
      </c>
      <c r="AK114" s="301">
        <v>0</v>
      </c>
      <c r="AL114" s="301">
        <v>0</v>
      </c>
      <c r="AM114" s="301">
        <v>0</v>
      </c>
      <c r="AN114" s="301">
        <v>0</v>
      </c>
      <c r="AO114" s="301"/>
      <c r="AP114" s="301">
        <v>0</v>
      </c>
      <c r="AQ114" s="301">
        <v>0</v>
      </c>
      <c r="AR114" s="301">
        <v>0</v>
      </c>
      <c r="AS114" s="301">
        <v>0</v>
      </c>
      <c r="AT114" s="301">
        <v>0</v>
      </c>
      <c r="AU114" s="301">
        <v>0</v>
      </c>
      <c r="AV114" s="301">
        <v>0</v>
      </c>
      <c r="AW114" s="301">
        <v>0</v>
      </c>
      <c r="AX114" s="301">
        <v>0</v>
      </c>
      <c r="AY114" s="301">
        <v>0</v>
      </c>
      <c r="AZ114" s="301">
        <v>0</v>
      </c>
      <c r="BA114" s="301">
        <v>0</v>
      </c>
    </row>
    <row r="115" spans="1:53" s="69" customFormat="1" outlineLevel="2" x14ac:dyDescent="0.2">
      <c r="A115" s="64" t="s">
        <v>1051</v>
      </c>
      <c r="B115" s="65" t="s">
        <v>1501</v>
      </c>
      <c r="C115" s="66" t="s">
        <v>1950</v>
      </c>
      <c r="D115" s="67"/>
      <c r="E115" s="68"/>
      <c r="F115" s="328">
        <v>109327.69</v>
      </c>
      <c r="G115" s="328">
        <v>143849.24</v>
      </c>
      <c r="H115" s="151">
        <f t="shared" si="26"/>
        <v>-34521.549999999988</v>
      </c>
      <c r="I115" s="97">
        <f t="shared" si="27"/>
        <v>-0.2399842362740324</v>
      </c>
      <c r="J115" s="166"/>
      <c r="K115" s="328">
        <v>376334.36</v>
      </c>
      <c r="L115" s="328">
        <v>503330.15</v>
      </c>
      <c r="M115" s="151">
        <f t="shared" si="28"/>
        <v>-126995.79000000004</v>
      </c>
      <c r="N115" s="97">
        <f t="shared" si="29"/>
        <v>-0.25231111229875663</v>
      </c>
      <c r="O115" s="273"/>
      <c r="P115" s="166"/>
      <c r="Q115" s="328">
        <v>376334.36</v>
      </c>
      <c r="R115" s="328">
        <v>503330.15</v>
      </c>
      <c r="S115" s="151">
        <f t="shared" si="30"/>
        <v>-126995.79000000004</v>
      </c>
      <c r="T115" s="97">
        <f t="shared" si="31"/>
        <v>-0.25231111229875663</v>
      </c>
      <c r="U115" s="166"/>
      <c r="V115" s="328">
        <v>1975739.9100000001</v>
      </c>
      <c r="W115" s="328">
        <v>2119507.37</v>
      </c>
      <c r="X115" s="151">
        <f t="shared" si="32"/>
        <v>-143767.45999999996</v>
      </c>
      <c r="Y115" s="97">
        <f t="shared" si="33"/>
        <v>-6.7830601598710155E-2</v>
      </c>
      <c r="Z115" s="140"/>
      <c r="AA115" s="347">
        <v>199363.66</v>
      </c>
      <c r="AB115" s="301"/>
      <c r="AC115" s="301">
        <v>231424.54</v>
      </c>
      <c r="AD115" s="301">
        <v>128056.37000000001</v>
      </c>
      <c r="AE115" s="301">
        <v>143849.24</v>
      </c>
      <c r="AF115" s="301">
        <v>162282.4</v>
      </c>
      <c r="AG115" s="301">
        <v>159437.89000000001</v>
      </c>
      <c r="AH115" s="301">
        <v>297838.78000000003</v>
      </c>
      <c r="AI115" s="301">
        <v>288981.87</v>
      </c>
      <c r="AJ115" s="301">
        <v>100353.29000000001</v>
      </c>
      <c r="AK115" s="301">
        <v>107625.40000000001</v>
      </c>
      <c r="AL115" s="301">
        <v>101781.86</v>
      </c>
      <c r="AM115" s="301">
        <v>78447.83</v>
      </c>
      <c r="AN115" s="301">
        <v>302656.23</v>
      </c>
      <c r="AO115" s="301"/>
      <c r="AP115" s="301">
        <v>173588.46</v>
      </c>
      <c r="AQ115" s="301">
        <v>93418.21</v>
      </c>
      <c r="AR115" s="301">
        <v>109327.69</v>
      </c>
      <c r="AS115" s="301">
        <v>102115.7</v>
      </c>
      <c r="AT115" s="301">
        <v>-479.6</v>
      </c>
      <c r="AU115" s="301">
        <v>0</v>
      </c>
      <c r="AV115" s="301">
        <v>0</v>
      </c>
      <c r="AW115" s="301">
        <v>0</v>
      </c>
      <c r="AX115" s="301">
        <v>0</v>
      </c>
      <c r="AY115" s="301">
        <v>0</v>
      </c>
      <c r="AZ115" s="301">
        <v>0</v>
      </c>
      <c r="BA115" s="301">
        <v>0</v>
      </c>
    </row>
    <row r="116" spans="1:53" s="69" customFormat="1" outlineLevel="2" x14ac:dyDescent="0.2">
      <c r="A116" s="64" t="s">
        <v>1052</v>
      </c>
      <c r="B116" s="65" t="s">
        <v>1502</v>
      </c>
      <c r="C116" s="66" t="s">
        <v>1951</v>
      </c>
      <c r="D116" s="67"/>
      <c r="E116" s="68"/>
      <c r="F116" s="328">
        <v>263449.16000000003</v>
      </c>
      <c r="G116" s="328">
        <v>930.01</v>
      </c>
      <c r="H116" s="151">
        <f t="shared" si="26"/>
        <v>262519.15000000002</v>
      </c>
      <c r="I116" s="97" t="str">
        <f t="shared" si="27"/>
        <v>N.M.</v>
      </c>
      <c r="J116" s="166"/>
      <c r="K116" s="328">
        <v>424307</v>
      </c>
      <c r="L116" s="328">
        <v>237922.1</v>
      </c>
      <c r="M116" s="151">
        <f t="shared" si="28"/>
        <v>186384.9</v>
      </c>
      <c r="N116" s="97">
        <f t="shared" si="29"/>
        <v>0.78338624280804514</v>
      </c>
      <c r="O116" s="273"/>
      <c r="P116" s="166"/>
      <c r="Q116" s="328">
        <v>424307</v>
      </c>
      <c r="R116" s="328">
        <v>237922.1</v>
      </c>
      <c r="S116" s="151">
        <f t="shared" si="30"/>
        <v>186384.9</v>
      </c>
      <c r="T116" s="97">
        <f t="shared" si="31"/>
        <v>0.78338624280804514</v>
      </c>
      <c r="U116" s="166"/>
      <c r="V116" s="328">
        <v>1278849.78</v>
      </c>
      <c r="W116" s="328">
        <v>951108.13</v>
      </c>
      <c r="X116" s="151">
        <f t="shared" si="32"/>
        <v>327741.65000000002</v>
      </c>
      <c r="Y116" s="97">
        <f t="shared" si="33"/>
        <v>0.34458926347312374</v>
      </c>
      <c r="Z116" s="140"/>
      <c r="AA116" s="347">
        <v>91673.03</v>
      </c>
      <c r="AB116" s="301"/>
      <c r="AC116" s="301">
        <v>164304.9</v>
      </c>
      <c r="AD116" s="301">
        <v>72687.19</v>
      </c>
      <c r="AE116" s="301">
        <v>930.01</v>
      </c>
      <c r="AF116" s="301">
        <v>40834.97</v>
      </c>
      <c r="AG116" s="301">
        <v>122977.33</v>
      </c>
      <c r="AH116" s="301">
        <v>137858.04</v>
      </c>
      <c r="AI116" s="301">
        <v>107643.12</v>
      </c>
      <c r="AJ116" s="301">
        <v>269410.46000000002</v>
      </c>
      <c r="AK116" s="301">
        <v>123385.7</v>
      </c>
      <c r="AL116" s="301">
        <v>-37419</v>
      </c>
      <c r="AM116" s="301">
        <v>785.49</v>
      </c>
      <c r="AN116" s="301">
        <v>89066.67</v>
      </c>
      <c r="AO116" s="301"/>
      <c r="AP116" s="301">
        <v>3261.46</v>
      </c>
      <c r="AQ116" s="301">
        <v>157596.38</v>
      </c>
      <c r="AR116" s="301">
        <v>263449.16000000003</v>
      </c>
      <c r="AS116" s="301">
        <v>1531.69</v>
      </c>
      <c r="AT116" s="301">
        <v>0</v>
      </c>
      <c r="AU116" s="301">
        <v>0</v>
      </c>
      <c r="AV116" s="301">
        <v>0</v>
      </c>
      <c r="AW116" s="301">
        <v>0</v>
      </c>
      <c r="AX116" s="301">
        <v>0</v>
      </c>
      <c r="AY116" s="301">
        <v>0</v>
      </c>
      <c r="AZ116" s="301">
        <v>0</v>
      </c>
      <c r="BA116" s="301">
        <v>0</v>
      </c>
    </row>
    <row r="117" spans="1:53" s="69" customFormat="1" outlineLevel="2" x14ac:dyDescent="0.2">
      <c r="A117" s="64" t="s">
        <v>1053</v>
      </c>
      <c r="B117" s="65" t="s">
        <v>1503</v>
      </c>
      <c r="C117" s="66" t="s">
        <v>1952</v>
      </c>
      <c r="D117" s="67"/>
      <c r="E117" s="68"/>
      <c r="F117" s="328">
        <v>546.03</v>
      </c>
      <c r="G117" s="328">
        <v>794.5</v>
      </c>
      <c r="H117" s="151">
        <f t="shared" si="26"/>
        <v>-248.47000000000003</v>
      </c>
      <c r="I117" s="97">
        <f t="shared" si="27"/>
        <v>-0.31273757079924486</v>
      </c>
      <c r="J117" s="166"/>
      <c r="K117" s="328">
        <v>1668.39</v>
      </c>
      <c r="L117" s="328">
        <v>93049.82</v>
      </c>
      <c r="M117" s="151">
        <f t="shared" si="28"/>
        <v>-91381.430000000008</v>
      </c>
      <c r="N117" s="97">
        <f t="shared" si="29"/>
        <v>-0.98206992770109602</v>
      </c>
      <c r="O117" s="273"/>
      <c r="P117" s="166"/>
      <c r="Q117" s="328">
        <v>1668.39</v>
      </c>
      <c r="R117" s="328">
        <v>93049.82</v>
      </c>
      <c r="S117" s="151">
        <f t="shared" si="30"/>
        <v>-91381.430000000008</v>
      </c>
      <c r="T117" s="97">
        <f t="shared" si="31"/>
        <v>-0.98206992770109602</v>
      </c>
      <c r="U117" s="166"/>
      <c r="V117" s="328">
        <v>296763.01</v>
      </c>
      <c r="W117" s="328">
        <v>353389.51</v>
      </c>
      <c r="X117" s="151">
        <f t="shared" si="32"/>
        <v>-56626.5</v>
      </c>
      <c r="Y117" s="97">
        <f t="shared" si="33"/>
        <v>-0.16023820288270582</v>
      </c>
      <c r="Z117" s="140"/>
      <c r="AA117" s="347">
        <v>14581.42</v>
      </c>
      <c r="AB117" s="301"/>
      <c r="AC117" s="301">
        <v>54803.090000000004</v>
      </c>
      <c r="AD117" s="301">
        <v>37452.230000000003</v>
      </c>
      <c r="AE117" s="301">
        <v>794.5</v>
      </c>
      <c r="AF117" s="301">
        <v>21572.94</v>
      </c>
      <c r="AG117" s="301">
        <v>124591.44</v>
      </c>
      <c r="AH117" s="301">
        <v>77893.240000000005</v>
      </c>
      <c r="AI117" s="301">
        <v>69846.81</v>
      </c>
      <c r="AJ117" s="301">
        <v>50187.81</v>
      </c>
      <c r="AK117" s="301">
        <v>3870.9700000000003</v>
      </c>
      <c r="AL117" s="301">
        <v>-54619.700000000004</v>
      </c>
      <c r="AM117" s="301">
        <v>574.31000000000006</v>
      </c>
      <c r="AN117" s="301">
        <v>1176.8</v>
      </c>
      <c r="AO117" s="301"/>
      <c r="AP117" s="301">
        <v>589.54</v>
      </c>
      <c r="AQ117" s="301">
        <v>532.82000000000005</v>
      </c>
      <c r="AR117" s="301">
        <v>546.03</v>
      </c>
      <c r="AS117" s="301">
        <v>437.68</v>
      </c>
      <c r="AT117" s="301">
        <v>0</v>
      </c>
      <c r="AU117" s="301">
        <v>0</v>
      </c>
      <c r="AV117" s="301">
        <v>0</v>
      </c>
      <c r="AW117" s="301">
        <v>0</v>
      </c>
      <c r="AX117" s="301">
        <v>0</v>
      </c>
      <c r="AY117" s="301">
        <v>0</v>
      </c>
      <c r="AZ117" s="301">
        <v>0</v>
      </c>
      <c r="BA117" s="301">
        <v>0</v>
      </c>
    </row>
    <row r="118" spans="1:53" s="69" customFormat="1" outlineLevel="2" x14ac:dyDescent="0.2">
      <c r="A118" s="64" t="s">
        <v>1054</v>
      </c>
      <c r="B118" s="65" t="s">
        <v>1504</v>
      </c>
      <c r="C118" s="66" t="s">
        <v>1953</v>
      </c>
      <c r="D118" s="67"/>
      <c r="E118" s="68"/>
      <c r="F118" s="328">
        <v>229153.21</v>
      </c>
      <c r="G118" s="328">
        <v>6699.45</v>
      </c>
      <c r="H118" s="151">
        <f t="shared" si="26"/>
        <v>222453.75999999998</v>
      </c>
      <c r="I118" s="97" t="str">
        <f t="shared" si="27"/>
        <v>N.M.</v>
      </c>
      <c r="J118" s="166"/>
      <c r="K118" s="328">
        <v>454352.7</v>
      </c>
      <c r="L118" s="328">
        <v>488890.93</v>
      </c>
      <c r="M118" s="151">
        <f t="shared" si="28"/>
        <v>-34538.229999999981</v>
      </c>
      <c r="N118" s="97">
        <f t="shared" si="29"/>
        <v>-7.0646084598051315E-2</v>
      </c>
      <c r="O118" s="273"/>
      <c r="P118" s="166"/>
      <c r="Q118" s="328">
        <v>454352.7</v>
      </c>
      <c r="R118" s="328">
        <v>488890.93</v>
      </c>
      <c r="S118" s="151">
        <f t="shared" si="30"/>
        <v>-34538.229999999981</v>
      </c>
      <c r="T118" s="97">
        <f t="shared" si="31"/>
        <v>-7.0646084598051315E-2</v>
      </c>
      <c r="U118" s="166"/>
      <c r="V118" s="328">
        <v>1969316.73</v>
      </c>
      <c r="W118" s="328">
        <v>3124587.15</v>
      </c>
      <c r="X118" s="151">
        <f t="shared" si="32"/>
        <v>-1155270.42</v>
      </c>
      <c r="Y118" s="97">
        <f t="shared" si="33"/>
        <v>-0.3697353808806389</v>
      </c>
      <c r="Z118" s="140"/>
      <c r="AA118" s="347">
        <v>220702.39</v>
      </c>
      <c r="AB118" s="301"/>
      <c r="AC118" s="301">
        <v>336986.32</v>
      </c>
      <c r="AD118" s="301">
        <v>145205.16</v>
      </c>
      <c r="AE118" s="301">
        <v>6699.45</v>
      </c>
      <c r="AF118" s="301">
        <v>207748.17</v>
      </c>
      <c r="AG118" s="301">
        <v>182597.16</v>
      </c>
      <c r="AH118" s="301">
        <v>222549.85</v>
      </c>
      <c r="AI118" s="301">
        <v>291891.42</v>
      </c>
      <c r="AJ118" s="301">
        <v>223259.34</v>
      </c>
      <c r="AK118" s="301">
        <v>125878.18000000001</v>
      </c>
      <c r="AL118" s="301">
        <v>11469.26</v>
      </c>
      <c r="AM118" s="301">
        <v>589.75</v>
      </c>
      <c r="AN118" s="301">
        <v>248980.9</v>
      </c>
      <c r="AO118" s="301"/>
      <c r="AP118" s="301">
        <v>22636.77</v>
      </c>
      <c r="AQ118" s="301">
        <v>202562.72</v>
      </c>
      <c r="AR118" s="301">
        <v>229153.21</v>
      </c>
      <c r="AS118" s="301">
        <v>79126.23</v>
      </c>
      <c r="AT118" s="301">
        <v>0</v>
      </c>
      <c r="AU118" s="301">
        <v>0</v>
      </c>
      <c r="AV118" s="301">
        <v>0</v>
      </c>
      <c r="AW118" s="301">
        <v>0</v>
      </c>
      <c r="AX118" s="301">
        <v>0</v>
      </c>
      <c r="AY118" s="301">
        <v>0</v>
      </c>
      <c r="AZ118" s="301">
        <v>0</v>
      </c>
      <c r="BA118" s="301">
        <v>0</v>
      </c>
    </row>
    <row r="119" spans="1:53" s="69" customFormat="1" outlineLevel="2" x14ac:dyDescent="0.2">
      <c r="A119" s="64" t="s">
        <v>1055</v>
      </c>
      <c r="B119" s="65" t="s">
        <v>1505</v>
      </c>
      <c r="C119" s="66" t="s">
        <v>1954</v>
      </c>
      <c r="D119" s="67"/>
      <c r="E119" s="68"/>
      <c r="F119" s="328">
        <v>0</v>
      </c>
      <c r="G119" s="328">
        <v>25677.93</v>
      </c>
      <c r="H119" s="151">
        <f t="shared" si="26"/>
        <v>-25677.93</v>
      </c>
      <c r="I119" s="97" t="str">
        <f t="shared" si="27"/>
        <v>N.M.</v>
      </c>
      <c r="J119" s="166"/>
      <c r="K119" s="328">
        <v>78564.759999999995</v>
      </c>
      <c r="L119" s="328">
        <v>45481.18</v>
      </c>
      <c r="M119" s="151">
        <f t="shared" si="28"/>
        <v>33083.579999999994</v>
      </c>
      <c r="N119" s="97">
        <f t="shared" si="29"/>
        <v>0.72741252535664191</v>
      </c>
      <c r="O119" s="273"/>
      <c r="P119" s="166"/>
      <c r="Q119" s="328">
        <v>78564.759999999995</v>
      </c>
      <c r="R119" s="328">
        <v>45481.18</v>
      </c>
      <c r="S119" s="151">
        <f t="shared" si="30"/>
        <v>33083.579999999994</v>
      </c>
      <c r="T119" s="97">
        <f t="shared" si="31"/>
        <v>0.72741252535664191</v>
      </c>
      <c r="U119" s="166"/>
      <c r="V119" s="328">
        <v>142325.69</v>
      </c>
      <c r="W119" s="328">
        <v>188836.87</v>
      </c>
      <c r="X119" s="151">
        <f t="shared" si="32"/>
        <v>-46511.179999999993</v>
      </c>
      <c r="Y119" s="97">
        <f t="shared" si="33"/>
        <v>-0.24630348935565388</v>
      </c>
      <c r="Z119" s="140"/>
      <c r="AA119" s="347">
        <v>43380.04</v>
      </c>
      <c r="AB119" s="301"/>
      <c r="AC119" s="301">
        <v>19803.25</v>
      </c>
      <c r="AD119" s="301">
        <v>0</v>
      </c>
      <c r="AE119" s="301">
        <v>25677.93</v>
      </c>
      <c r="AF119" s="301">
        <v>0</v>
      </c>
      <c r="AG119" s="301">
        <v>37390.629999999997</v>
      </c>
      <c r="AH119" s="301">
        <v>0</v>
      </c>
      <c r="AI119" s="301">
        <v>50343.3</v>
      </c>
      <c r="AJ119" s="301">
        <v>0</v>
      </c>
      <c r="AK119" s="301">
        <v>-22127.08</v>
      </c>
      <c r="AL119" s="301">
        <v>-1845.92</v>
      </c>
      <c r="AM119" s="301">
        <v>0</v>
      </c>
      <c r="AN119" s="301">
        <v>0</v>
      </c>
      <c r="AO119" s="301"/>
      <c r="AP119" s="301">
        <v>0</v>
      </c>
      <c r="AQ119" s="301">
        <v>78564.759999999995</v>
      </c>
      <c r="AR119" s="301">
        <v>0</v>
      </c>
      <c r="AS119" s="301">
        <v>-37771.520000000004</v>
      </c>
      <c r="AT119" s="301">
        <v>0</v>
      </c>
      <c r="AU119" s="301">
        <v>0</v>
      </c>
      <c r="AV119" s="301">
        <v>0</v>
      </c>
      <c r="AW119" s="301">
        <v>0</v>
      </c>
      <c r="AX119" s="301">
        <v>0</v>
      </c>
      <c r="AY119" s="301">
        <v>0</v>
      </c>
      <c r="AZ119" s="301">
        <v>0</v>
      </c>
      <c r="BA119" s="301">
        <v>0</v>
      </c>
    </row>
    <row r="120" spans="1:53" s="69" customFormat="1" outlineLevel="2" x14ac:dyDescent="0.2">
      <c r="A120" s="64" t="s">
        <v>1056</v>
      </c>
      <c r="B120" s="65" t="s">
        <v>1506</v>
      </c>
      <c r="C120" s="66" t="s">
        <v>1955</v>
      </c>
      <c r="D120" s="67"/>
      <c r="E120" s="68"/>
      <c r="F120" s="328">
        <v>0</v>
      </c>
      <c r="G120" s="328">
        <v>0</v>
      </c>
      <c r="H120" s="151">
        <f t="shared" si="26"/>
        <v>0</v>
      </c>
      <c r="I120" s="97">
        <f t="shared" si="27"/>
        <v>0</v>
      </c>
      <c r="J120" s="166"/>
      <c r="K120" s="328">
        <v>0</v>
      </c>
      <c r="L120" s="328">
        <v>375.42</v>
      </c>
      <c r="M120" s="151">
        <f t="shared" si="28"/>
        <v>-375.42</v>
      </c>
      <c r="N120" s="97" t="str">
        <f t="shared" si="29"/>
        <v>N.M.</v>
      </c>
      <c r="O120" s="273"/>
      <c r="P120" s="166"/>
      <c r="Q120" s="328">
        <v>0</v>
      </c>
      <c r="R120" s="328">
        <v>375.42</v>
      </c>
      <c r="S120" s="151">
        <f t="shared" si="30"/>
        <v>-375.42</v>
      </c>
      <c r="T120" s="97" t="str">
        <f t="shared" si="31"/>
        <v>N.M.</v>
      </c>
      <c r="U120" s="166"/>
      <c r="V120" s="328">
        <v>0</v>
      </c>
      <c r="W120" s="328">
        <v>271675.76</v>
      </c>
      <c r="X120" s="151">
        <f t="shared" si="32"/>
        <v>-271675.76</v>
      </c>
      <c r="Y120" s="97" t="str">
        <f t="shared" si="33"/>
        <v>N.M.</v>
      </c>
      <c r="Z120" s="140"/>
      <c r="AA120" s="347">
        <v>19354.57</v>
      </c>
      <c r="AB120" s="301"/>
      <c r="AC120" s="301">
        <v>375.42</v>
      </c>
      <c r="AD120" s="301">
        <v>0</v>
      </c>
      <c r="AE120" s="301">
        <v>0</v>
      </c>
      <c r="AF120" s="301">
        <v>0</v>
      </c>
      <c r="AG120" s="301">
        <v>0</v>
      </c>
      <c r="AH120" s="301">
        <v>0</v>
      </c>
      <c r="AI120" s="301">
        <v>0</v>
      </c>
      <c r="AJ120" s="301">
        <v>0</v>
      </c>
      <c r="AK120" s="301">
        <v>0</v>
      </c>
      <c r="AL120" s="301">
        <v>0</v>
      </c>
      <c r="AM120" s="301">
        <v>0</v>
      </c>
      <c r="AN120" s="301">
        <v>0</v>
      </c>
      <c r="AO120" s="301"/>
      <c r="AP120" s="301">
        <v>0</v>
      </c>
      <c r="AQ120" s="301">
        <v>0</v>
      </c>
      <c r="AR120" s="301">
        <v>0</v>
      </c>
      <c r="AS120" s="301">
        <v>0</v>
      </c>
      <c r="AT120" s="301">
        <v>0</v>
      </c>
      <c r="AU120" s="301">
        <v>0</v>
      </c>
      <c r="AV120" s="301">
        <v>0</v>
      </c>
      <c r="AW120" s="301">
        <v>0</v>
      </c>
      <c r="AX120" s="301">
        <v>0</v>
      </c>
      <c r="AY120" s="301">
        <v>0</v>
      </c>
      <c r="AZ120" s="301">
        <v>0</v>
      </c>
      <c r="BA120" s="301">
        <v>0</v>
      </c>
    </row>
    <row r="121" spans="1:53" s="69" customFormat="1" outlineLevel="2" x14ac:dyDescent="0.2">
      <c r="A121" s="64" t="s">
        <v>1057</v>
      </c>
      <c r="B121" s="65" t="s">
        <v>1507</v>
      </c>
      <c r="C121" s="66" t="s">
        <v>1956</v>
      </c>
      <c r="D121" s="67"/>
      <c r="E121" s="68"/>
      <c r="F121" s="328">
        <v>-0.41000000000000003</v>
      </c>
      <c r="G121" s="328">
        <v>3.2800000000000002</v>
      </c>
      <c r="H121" s="151">
        <f t="shared" si="26"/>
        <v>-3.6900000000000004</v>
      </c>
      <c r="I121" s="97">
        <f t="shared" si="27"/>
        <v>-1.125</v>
      </c>
      <c r="J121" s="166"/>
      <c r="K121" s="328">
        <v>4.9400000000000004</v>
      </c>
      <c r="L121" s="328">
        <v>7.55</v>
      </c>
      <c r="M121" s="151">
        <f t="shared" si="28"/>
        <v>-2.6099999999999994</v>
      </c>
      <c r="N121" s="97">
        <f t="shared" si="29"/>
        <v>-0.34569536423841052</v>
      </c>
      <c r="O121" s="273"/>
      <c r="P121" s="166"/>
      <c r="Q121" s="328">
        <v>4.9400000000000004</v>
      </c>
      <c r="R121" s="328">
        <v>7.55</v>
      </c>
      <c r="S121" s="151">
        <f t="shared" si="30"/>
        <v>-2.6099999999999994</v>
      </c>
      <c r="T121" s="97">
        <f t="shared" si="31"/>
        <v>-0.34569536423841052</v>
      </c>
      <c r="U121" s="166"/>
      <c r="V121" s="328">
        <v>-7.19</v>
      </c>
      <c r="W121" s="328">
        <v>7.55</v>
      </c>
      <c r="X121" s="151">
        <f t="shared" si="32"/>
        <v>-14.74</v>
      </c>
      <c r="Y121" s="97">
        <f t="shared" si="33"/>
        <v>-1.9523178807947021</v>
      </c>
      <c r="Z121" s="140"/>
      <c r="AA121" s="347">
        <v>0</v>
      </c>
      <c r="AB121" s="301"/>
      <c r="AC121" s="301">
        <v>16.09</v>
      </c>
      <c r="AD121" s="301">
        <v>-11.82</v>
      </c>
      <c r="AE121" s="301">
        <v>3.2800000000000002</v>
      </c>
      <c r="AF121" s="301">
        <v>2.02</v>
      </c>
      <c r="AG121" s="301">
        <v>1.56</v>
      </c>
      <c r="AH121" s="301">
        <v>0.66</v>
      </c>
      <c r="AI121" s="301">
        <v>-8.89</v>
      </c>
      <c r="AJ121" s="301">
        <v>5.46</v>
      </c>
      <c r="AK121" s="301">
        <v>2.38</v>
      </c>
      <c r="AL121" s="301">
        <v>-8</v>
      </c>
      <c r="AM121" s="301">
        <v>5.86</v>
      </c>
      <c r="AN121" s="301">
        <v>-13.18</v>
      </c>
      <c r="AO121" s="301"/>
      <c r="AP121" s="301">
        <v>6.51</v>
      </c>
      <c r="AQ121" s="301">
        <v>-1.1599999999999999</v>
      </c>
      <c r="AR121" s="301">
        <v>-0.41000000000000003</v>
      </c>
      <c r="AS121" s="301">
        <v>0.28000000000000003</v>
      </c>
      <c r="AT121" s="301">
        <v>0</v>
      </c>
      <c r="AU121" s="301">
        <v>0</v>
      </c>
      <c r="AV121" s="301">
        <v>0</v>
      </c>
      <c r="AW121" s="301">
        <v>0</v>
      </c>
      <c r="AX121" s="301">
        <v>0</v>
      </c>
      <c r="AY121" s="301">
        <v>0</v>
      </c>
      <c r="AZ121" s="301">
        <v>0</v>
      </c>
      <c r="BA121" s="301">
        <v>0</v>
      </c>
    </row>
    <row r="122" spans="1:53" s="69" customFormat="1" outlineLevel="2" x14ac:dyDescent="0.2">
      <c r="A122" s="64" t="s">
        <v>1058</v>
      </c>
      <c r="B122" s="65" t="s">
        <v>1508</v>
      </c>
      <c r="C122" s="66" t="s">
        <v>1957</v>
      </c>
      <c r="D122" s="67"/>
      <c r="E122" s="68"/>
      <c r="F122" s="328">
        <v>-1611.75</v>
      </c>
      <c r="G122" s="328">
        <v>22676.7</v>
      </c>
      <c r="H122" s="151">
        <f t="shared" si="26"/>
        <v>-24288.45</v>
      </c>
      <c r="I122" s="97">
        <f t="shared" si="27"/>
        <v>-1.071075156438106</v>
      </c>
      <c r="J122" s="166"/>
      <c r="K122" s="328">
        <v>11050.49</v>
      </c>
      <c r="L122" s="328">
        <v>98223.400000000009</v>
      </c>
      <c r="M122" s="151">
        <f t="shared" si="28"/>
        <v>-87172.91</v>
      </c>
      <c r="N122" s="97">
        <f t="shared" si="29"/>
        <v>-0.88749636033776058</v>
      </c>
      <c r="O122" s="273"/>
      <c r="P122" s="166"/>
      <c r="Q122" s="328">
        <v>11050.49</v>
      </c>
      <c r="R122" s="328">
        <v>98223.400000000009</v>
      </c>
      <c r="S122" s="151">
        <f t="shared" si="30"/>
        <v>-87172.91</v>
      </c>
      <c r="T122" s="97">
        <f t="shared" si="31"/>
        <v>-0.88749636033776058</v>
      </c>
      <c r="U122" s="166"/>
      <c r="V122" s="328">
        <v>94883.57</v>
      </c>
      <c r="W122" s="328">
        <v>329678.78000000003</v>
      </c>
      <c r="X122" s="151">
        <f t="shared" si="32"/>
        <v>-234795.21000000002</v>
      </c>
      <c r="Y122" s="97">
        <f t="shared" si="33"/>
        <v>-0.71219388157163166</v>
      </c>
      <c r="Z122" s="140"/>
      <c r="AA122" s="347">
        <v>45203.81</v>
      </c>
      <c r="AB122" s="301"/>
      <c r="AC122" s="301">
        <v>38627.870000000003</v>
      </c>
      <c r="AD122" s="301">
        <v>36918.83</v>
      </c>
      <c r="AE122" s="301">
        <v>22676.7</v>
      </c>
      <c r="AF122" s="301">
        <v>-1715.24</v>
      </c>
      <c r="AG122" s="301">
        <v>20169.920000000002</v>
      </c>
      <c r="AH122" s="301">
        <v>20886.55</v>
      </c>
      <c r="AI122" s="301">
        <v>12380.720000000001</v>
      </c>
      <c r="AJ122" s="301">
        <v>11815.1</v>
      </c>
      <c r="AK122" s="301">
        <v>-474.48</v>
      </c>
      <c r="AL122" s="301">
        <v>10326.18</v>
      </c>
      <c r="AM122" s="301">
        <v>2600.87</v>
      </c>
      <c r="AN122" s="301">
        <v>7843.46</v>
      </c>
      <c r="AO122" s="301"/>
      <c r="AP122" s="301">
        <v>4859.6400000000003</v>
      </c>
      <c r="AQ122" s="301">
        <v>7802.6</v>
      </c>
      <c r="AR122" s="301">
        <v>-1611.75</v>
      </c>
      <c r="AS122" s="301">
        <v>3438.12</v>
      </c>
      <c r="AT122" s="301">
        <v>0</v>
      </c>
      <c r="AU122" s="301">
        <v>0</v>
      </c>
      <c r="AV122" s="301">
        <v>0</v>
      </c>
      <c r="AW122" s="301">
        <v>0</v>
      </c>
      <c r="AX122" s="301">
        <v>0</v>
      </c>
      <c r="AY122" s="301">
        <v>0</v>
      </c>
      <c r="AZ122" s="301">
        <v>0</v>
      </c>
      <c r="BA122" s="301">
        <v>0</v>
      </c>
    </row>
    <row r="123" spans="1:53" s="69" customFormat="1" outlineLevel="2" x14ac:dyDescent="0.2">
      <c r="A123" s="64" t="s">
        <v>1059</v>
      </c>
      <c r="B123" s="65" t="s">
        <v>1509</v>
      </c>
      <c r="C123" s="66" t="s">
        <v>1958</v>
      </c>
      <c r="D123" s="67"/>
      <c r="E123" s="68"/>
      <c r="F123" s="328">
        <v>695373.77</v>
      </c>
      <c r="G123" s="328">
        <v>582959.71499999997</v>
      </c>
      <c r="H123" s="151">
        <f t="shared" si="26"/>
        <v>112414.05500000005</v>
      </c>
      <c r="I123" s="97">
        <f t="shared" si="27"/>
        <v>0.19283331610658561</v>
      </c>
      <c r="J123" s="166"/>
      <c r="K123" s="328">
        <v>1758177.37</v>
      </c>
      <c r="L123" s="328">
        <v>704279.21499999997</v>
      </c>
      <c r="M123" s="151">
        <f t="shared" si="28"/>
        <v>1053898.1550000003</v>
      </c>
      <c r="N123" s="97">
        <f t="shared" si="29"/>
        <v>1.4964209258965571</v>
      </c>
      <c r="O123" s="273"/>
      <c r="P123" s="166"/>
      <c r="Q123" s="328">
        <v>1758177.37</v>
      </c>
      <c r="R123" s="328">
        <v>704279.21499999997</v>
      </c>
      <c r="S123" s="151">
        <f t="shared" si="30"/>
        <v>1053898.1550000003</v>
      </c>
      <c r="T123" s="97">
        <f t="shared" si="31"/>
        <v>1.4964209258965571</v>
      </c>
      <c r="U123" s="166"/>
      <c r="V123" s="328">
        <v>5925425.5199999996</v>
      </c>
      <c r="W123" s="328">
        <v>4595996.4879999999</v>
      </c>
      <c r="X123" s="151">
        <f t="shared" si="32"/>
        <v>1329429.0319999997</v>
      </c>
      <c r="Y123" s="97">
        <f t="shared" si="33"/>
        <v>0.28925806089519357</v>
      </c>
      <c r="Z123" s="140"/>
      <c r="AA123" s="347">
        <v>968237.62</v>
      </c>
      <c r="AB123" s="301"/>
      <c r="AC123" s="301">
        <v>-221156.62</v>
      </c>
      <c r="AD123" s="301">
        <v>342476.12</v>
      </c>
      <c r="AE123" s="301">
        <v>582959.71499999997</v>
      </c>
      <c r="AF123" s="301">
        <v>329029.57</v>
      </c>
      <c r="AG123" s="301">
        <v>461641.42</v>
      </c>
      <c r="AH123" s="301">
        <v>349670.67</v>
      </c>
      <c r="AI123" s="301">
        <v>534636.19999999995</v>
      </c>
      <c r="AJ123" s="301">
        <v>476704.23</v>
      </c>
      <c r="AK123" s="301">
        <v>544561.66</v>
      </c>
      <c r="AL123" s="301">
        <v>257622.42</v>
      </c>
      <c r="AM123" s="301">
        <v>603444.05000000005</v>
      </c>
      <c r="AN123" s="301">
        <v>609937.93000000005</v>
      </c>
      <c r="AO123" s="301"/>
      <c r="AP123" s="301">
        <v>404878.7</v>
      </c>
      <c r="AQ123" s="301">
        <v>657924.9</v>
      </c>
      <c r="AR123" s="301">
        <v>695373.77</v>
      </c>
      <c r="AS123" s="301">
        <v>388255.3</v>
      </c>
      <c r="AT123" s="301">
        <v>-37296.69</v>
      </c>
      <c r="AU123" s="301">
        <v>0</v>
      </c>
      <c r="AV123" s="301">
        <v>0</v>
      </c>
      <c r="AW123" s="301">
        <v>0</v>
      </c>
      <c r="AX123" s="301">
        <v>0</v>
      </c>
      <c r="AY123" s="301">
        <v>0</v>
      </c>
      <c r="AZ123" s="301">
        <v>0</v>
      </c>
      <c r="BA123" s="301">
        <v>0</v>
      </c>
    </row>
    <row r="124" spans="1:53" s="69" customFormat="1" outlineLevel="2" x14ac:dyDescent="0.2">
      <c r="A124" s="64" t="s">
        <v>1060</v>
      </c>
      <c r="B124" s="65" t="s">
        <v>1510</v>
      </c>
      <c r="C124" s="66" t="s">
        <v>1959</v>
      </c>
      <c r="D124" s="67"/>
      <c r="E124" s="68"/>
      <c r="F124" s="328">
        <v>4517.6400000000003</v>
      </c>
      <c r="G124" s="328">
        <v>4600.9800000000005</v>
      </c>
      <c r="H124" s="151">
        <f t="shared" si="26"/>
        <v>-83.340000000000146</v>
      </c>
      <c r="I124" s="97">
        <f t="shared" si="27"/>
        <v>-1.811353233441574E-2</v>
      </c>
      <c r="J124" s="166"/>
      <c r="K124" s="328">
        <v>13659.27</v>
      </c>
      <c r="L124" s="328">
        <v>12716.62</v>
      </c>
      <c r="M124" s="151">
        <f t="shared" si="28"/>
        <v>942.64999999999964</v>
      </c>
      <c r="N124" s="97">
        <f t="shared" si="29"/>
        <v>7.4127401778145419E-2</v>
      </c>
      <c r="O124" s="273"/>
      <c r="P124" s="166"/>
      <c r="Q124" s="328">
        <v>13659.27</v>
      </c>
      <c r="R124" s="328">
        <v>12716.62</v>
      </c>
      <c r="S124" s="151">
        <f t="shared" si="30"/>
        <v>942.64999999999964</v>
      </c>
      <c r="T124" s="97">
        <f t="shared" si="31"/>
        <v>7.4127401778145419E-2</v>
      </c>
      <c r="U124" s="166"/>
      <c r="V124" s="328">
        <v>46157.26</v>
      </c>
      <c r="W124" s="328">
        <v>42560.959999999999</v>
      </c>
      <c r="X124" s="151">
        <f t="shared" si="32"/>
        <v>3596.3000000000029</v>
      </c>
      <c r="Y124" s="97">
        <f t="shared" si="33"/>
        <v>8.449762411374187E-2</v>
      </c>
      <c r="Z124" s="140"/>
      <c r="AA124" s="347">
        <v>3877.7200000000003</v>
      </c>
      <c r="AB124" s="301"/>
      <c r="AC124" s="301">
        <v>4299</v>
      </c>
      <c r="AD124" s="301">
        <v>3816.64</v>
      </c>
      <c r="AE124" s="301">
        <v>4600.9800000000005</v>
      </c>
      <c r="AF124" s="301">
        <v>4246.42</v>
      </c>
      <c r="AG124" s="301">
        <v>3123.23</v>
      </c>
      <c r="AH124" s="301">
        <v>1850.72</v>
      </c>
      <c r="AI124" s="301">
        <v>4715.12</v>
      </c>
      <c r="AJ124" s="301">
        <v>3432.71</v>
      </c>
      <c r="AK124" s="301">
        <v>3332.7400000000002</v>
      </c>
      <c r="AL124" s="301">
        <v>3903.4700000000003</v>
      </c>
      <c r="AM124" s="301">
        <v>3594.42</v>
      </c>
      <c r="AN124" s="301">
        <v>4299.16</v>
      </c>
      <c r="AO124" s="301"/>
      <c r="AP124" s="301">
        <v>4819.68</v>
      </c>
      <c r="AQ124" s="301">
        <v>4321.95</v>
      </c>
      <c r="AR124" s="301">
        <v>4517.6400000000003</v>
      </c>
      <c r="AS124" s="301">
        <v>3397.7200000000003</v>
      </c>
      <c r="AT124" s="301">
        <v>0</v>
      </c>
      <c r="AU124" s="301">
        <v>0</v>
      </c>
      <c r="AV124" s="301">
        <v>0</v>
      </c>
      <c r="AW124" s="301">
        <v>0</v>
      </c>
      <c r="AX124" s="301">
        <v>0</v>
      </c>
      <c r="AY124" s="301">
        <v>0</v>
      </c>
      <c r="AZ124" s="301">
        <v>0</v>
      </c>
      <c r="BA124" s="301">
        <v>0</v>
      </c>
    </row>
    <row r="125" spans="1:53" s="69" customFormat="1" outlineLevel="2" x14ac:dyDescent="0.2">
      <c r="A125" s="64" t="s">
        <v>1061</v>
      </c>
      <c r="B125" s="65" t="s">
        <v>1511</v>
      </c>
      <c r="C125" s="66" t="s">
        <v>1960</v>
      </c>
      <c r="D125" s="67"/>
      <c r="E125" s="68"/>
      <c r="F125" s="328">
        <v>0</v>
      </c>
      <c r="G125" s="328">
        <v>0</v>
      </c>
      <c r="H125" s="151">
        <f t="shared" si="26"/>
        <v>0</v>
      </c>
      <c r="I125" s="97">
        <f t="shared" si="27"/>
        <v>0</v>
      </c>
      <c r="J125" s="166"/>
      <c r="K125" s="328">
        <v>0</v>
      </c>
      <c r="L125" s="328">
        <v>61.28</v>
      </c>
      <c r="M125" s="151">
        <f t="shared" si="28"/>
        <v>-61.28</v>
      </c>
      <c r="N125" s="97" t="str">
        <f t="shared" si="29"/>
        <v>N.M.</v>
      </c>
      <c r="O125" s="273"/>
      <c r="P125" s="166"/>
      <c r="Q125" s="328">
        <v>0</v>
      </c>
      <c r="R125" s="328">
        <v>61.28</v>
      </c>
      <c r="S125" s="151">
        <f t="shared" si="30"/>
        <v>-61.28</v>
      </c>
      <c r="T125" s="97" t="str">
        <f t="shared" si="31"/>
        <v>N.M.</v>
      </c>
      <c r="U125" s="166"/>
      <c r="V125" s="328">
        <v>13.75</v>
      </c>
      <c r="W125" s="328">
        <v>61.28</v>
      </c>
      <c r="X125" s="151">
        <f t="shared" si="32"/>
        <v>-47.53</v>
      </c>
      <c r="Y125" s="97">
        <f t="shared" si="33"/>
        <v>-0.77562010443864227</v>
      </c>
      <c r="Z125" s="140"/>
      <c r="AA125" s="347">
        <v>0</v>
      </c>
      <c r="AB125" s="301"/>
      <c r="AC125" s="301">
        <v>87.58</v>
      </c>
      <c r="AD125" s="301">
        <v>-26.3</v>
      </c>
      <c r="AE125" s="301">
        <v>0</v>
      </c>
      <c r="AF125" s="301">
        <v>0</v>
      </c>
      <c r="AG125" s="301">
        <v>19.22</v>
      </c>
      <c r="AH125" s="301">
        <v>-5.47</v>
      </c>
      <c r="AI125" s="301">
        <v>0</v>
      </c>
      <c r="AJ125" s="301">
        <v>0</v>
      </c>
      <c r="AK125" s="301">
        <v>0</v>
      </c>
      <c r="AL125" s="301">
        <v>0</v>
      </c>
      <c r="AM125" s="301">
        <v>0</v>
      </c>
      <c r="AN125" s="301">
        <v>0</v>
      </c>
      <c r="AO125" s="301"/>
      <c r="AP125" s="301">
        <v>0</v>
      </c>
      <c r="AQ125" s="301">
        <v>0</v>
      </c>
      <c r="AR125" s="301">
        <v>0</v>
      </c>
      <c r="AS125" s="301">
        <v>0</v>
      </c>
      <c r="AT125" s="301">
        <v>0</v>
      </c>
      <c r="AU125" s="301">
        <v>0</v>
      </c>
      <c r="AV125" s="301">
        <v>0</v>
      </c>
      <c r="AW125" s="301">
        <v>0</v>
      </c>
      <c r="AX125" s="301">
        <v>0</v>
      </c>
      <c r="AY125" s="301">
        <v>0</v>
      </c>
      <c r="AZ125" s="301">
        <v>0</v>
      </c>
      <c r="BA125" s="301">
        <v>0</v>
      </c>
    </row>
    <row r="126" spans="1:53" s="69" customFormat="1" outlineLevel="2" x14ac:dyDescent="0.2">
      <c r="A126" s="64" t="s">
        <v>1062</v>
      </c>
      <c r="B126" s="65" t="s">
        <v>1512</v>
      </c>
      <c r="C126" s="66" t="s">
        <v>1961</v>
      </c>
      <c r="D126" s="67"/>
      <c r="E126" s="68"/>
      <c r="F126" s="328">
        <v>0</v>
      </c>
      <c r="G126" s="328">
        <v>-11542.93</v>
      </c>
      <c r="H126" s="151">
        <f t="shared" si="26"/>
        <v>11542.93</v>
      </c>
      <c r="I126" s="97" t="str">
        <f t="shared" si="27"/>
        <v>N.M.</v>
      </c>
      <c r="J126" s="166"/>
      <c r="K126" s="328">
        <v>0</v>
      </c>
      <c r="L126" s="328">
        <v>-11542.93</v>
      </c>
      <c r="M126" s="151">
        <f t="shared" si="28"/>
        <v>11542.93</v>
      </c>
      <c r="N126" s="97" t="str">
        <f t="shared" si="29"/>
        <v>N.M.</v>
      </c>
      <c r="O126" s="273"/>
      <c r="P126" s="166"/>
      <c r="Q126" s="328">
        <v>0</v>
      </c>
      <c r="R126" s="328">
        <v>-11542.93</v>
      </c>
      <c r="S126" s="151">
        <f t="shared" si="30"/>
        <v>11542.93</v>
      </c>
      <c r="T126" s="97" t="str">
        <f t="shared" si="31"/>
        <v>N.M.</v>
      </c>
      <c r="U126" s="166"/>
      <c r="V126" s="328">
        <v>-68146</v>
      </c>
      <c r="W126" s="328">
        <v>-11542.93</v>
      </c>
      <c r="X126" s="151">
        <f t="shared" si="32"/>
        <v>-56603.07</v>
      </c>
      <c r="Y126" s="97">
        <f t="shared" si="33"/>
        <v>-4.9037003603071314</v>
      </c>
      <c r="Z126" s="140"/>
      <c r="AA126" s="347">
        <v>0</v>
      </c>
      <c r="AB126" s="301"/>
      <c r="AC126" s="301">
        <v>0</v>
      </c>
      <c r="AD126" s="301">
        <v>0</v>
      </c>
      <c r="AE126" s="301">
        <v>-11542.93</v>
      </c>
      <c r="AF126" s="301">
        <v>0</v>
      </c>
      <c r="AG126" s="301">
        <v>-68146</v>
      </c>
      <c r="AH126" s="301">
        <v>0</v>
      </c>
      <c r="AI126" s="301">
        <v>0</v>
      </c>
      <c r="AJ126" s="301">
        <v>0</v>
      </c>
      <c r="AK126" s="301">
        <v>0</v>
      </c>
      <c r="AL126" s="301">
        <v>0</v>
      </c>
      <c r="AM126" s="301">
        <v>0</v>
      </c>
      <c r="AN126" s="301">
        <v>0</v>
      </c>
      <c r="AO126" s="301"/>
      <c r="AP126" s="301">
        <v>0</v>
      </c>
      <c r="AQ126" s="301">
        <v>0</v>
      </c>
      <c r="AR126" s="301">
        <v>0</v>
      </c>
      <c r="AS126" s="301">
        <v>0</v>
      </c>
      <c r="AT126" s="301">
        <v>0</v>
      </c>
      <c r="AU126" s="301">
        <v>0</v>
      </c>
      <c r="AV126" s="301">
        <v>0</v>
      </c>
      <c r="AW126" s="301">
        <v>0</v>
      </c>
      <c r="AX126" s="301">
        <v>0</v>
      </c>
      <c r="AY126" s="301">
        <v>0</v>
      </c>
      <c r="AZ126" s="301">
        <v>0</v>
      </c>
      <c r="BA126" s="301">
        <v>0</v>
      </c>
    </row>
    <row r="127" spans="1:53" s="69" customFormat="1" outlineLevel="2" x14ac:dyDescent="0.2">
      <c r="A127" s="64" t="s">
        <v>1063</v>
      </c>
      <c r="B127" s="65" t="s">
        <v>1513</v>
      </c>
      <c r="C127" s="66" t="s">
        <v>1962</v>
      </c>
      <c r="D127" s="67"/>
      <c r="E127" s="68"/>
      <c r="F127" s="328">
        <v>120.42</v>
      </c>
      <c r="G127" s="328">
        <v>0</v>
      </c>
      <c r="H127" s="151">
        <f t="shared" si="26"/>
        <v>120.42</v>
      </c>
      <c r="I127" s="97" t="str">
        <f t="shared" si="27"/>
        <v>N.M.</v>
      </c>
      <c r="J127" s="166"/>
      <c r="K127" s="328">
        <v>736.99</v>
      </c>
      <c r="L127" s="328">
        <v>34.619999999999997</v>
      </c>
      <c r="M127" s="151">
        <f t="shared" si="28"/>
        <v>702.37</v>
      </c>
      <c r="N127" s="97" t="str">
        <f t="shared" si="29"/>
        <v>N.M.</v>
      </c>
      <c r="O127" s="273"/>
      <c r="P127" s="166"/>
      <c r="Q127" s="328">
        <v>736.99</v>
      </c>
      <c r="R127" s="328">
        <v>34.619999999999997</v>
      </c>
      <c r="S127" s="151">
        <f t="shared" si="30"/>
        <v>702.37</v>
      </c>
      <c r="T127" s="97" t="str">
        <f t="shared" si="31"/>
        <v>N.M.</v>
      </c>
      <c r="U127" s="166"/>
      <c r="V127" s="328">
        <v>1516.77</v>
      </c>
      <c r="W127" s="328">
        <v>2506.2799999999997</v>
      </c>
      <c r="X127" s="151">
        <f t="shared" si="32"/>
        <v>-989.50999999999976</v>
      </c>
      <c r="Y127" s="97">
        <f t="shared" si="33"/>
        <v>-0.39481223167403479</v>
      </c>
      <c r="Z127" s="140"/>
      <c r="AA127" s="347">
        <v>403.12</v>
      </c>
      <c r="AB127" s="301"/>
      <c r="AC127" s="301">
        <v>34.619999999999997</v>
      </c>
      <c r="AD127" s="301">
        <v>0</v>
      </c>
      <c r="AE127" s="301">
        <v>0</v>
      </c>
      <c r="AF127" s="301">
        <v>107.08</v>
      </c>
      <c r="AG127" s="301">
        <v>-2.44</v>
      </c>
      <c r="AH127" s="301">
        <v>0</v>
      </c>
      <c r="AI127" s="301">
        <v>0</v>
      </c>
      <c r="AJ127" s="301">
        <v>0</v>
      </c>
      <c r="AK127" s="301">
        <v>0</v>
      </c>
      <c r="AL127" s="301">
        <v>0</v>
      </c>
      <c r="AM127" s="301">
        <v>155.68</v>
      </c>
      <c r="AN127" s="301">
        <v>519.46</v>
      </c>
      <c r="AO127" s="301"/>
      <c r="AP127" s="301">
        <v>325.99</v>
      </c>
      <c r="AQ127" s="301">
        <v>290.58</v>
      </c>
      <c r="AR127" s="301">
        <v>120.42</v>
      </c>
      <c r="AS127" s="301">
        <v>-2.97</v>
      </c>
      <c r="AT127" s="301">
        <v>0</v>
      </c>
      <c r="AU127" s="301">
        <v>0</v>
      </c>
      <c r="AV127" s="301">
        <v>0</v>
      </c>
      <c r="AW127" s="301">
        <v>0</v>
      </c>
      <c r="AX127" s="301">
        <v>0</v>
      </c>
      <c r="AY127" s="301">
        <v>0</v>
      </c>
      <c r="AZ127" s="301">
        <v>0</v>
      </c>
      <c r="BA127" s="301">
        <v>0</v>
      </c>
    </row>
    <row r="128" spans="1:53" s="69" customFormat="1" outlineLevel="2" x14ac:dyDescent="0.2">
      <c r="A128" s="64" t="s">
        <v>1064</v>
      </c>
      <c r="B128" s="65" t="s">
        <v>1514</v>
      </c>
      <c r="C128" s="66" t="s">
        <v>1963</v>
      </c>
      <c r="D128" s="67"/>
      <c r="E128" s="68"/>
      <c r="F128" s="328">
        <v>0</v>
      </c>
      <c r="G128" s="328">
        <v>42.74</v>
      </c>
      <c r="H128" s="151">
        <f t="shared" si="26"/>
        <v>-42.74</v>
      </c>
      <c r="I128" s="97" t="str">
        <f t="shared" si="27"/>
        <v>N.M.</v>
      </c>
      <c r="J128" s="166"/>
      <c r="K128" s="328">
        <v>0</v>
      </c>
      <c r="L128" s="328">
        <v>73.83</v>
      </c>
      <c r="M128" s="151">
        <f t="shared" si="28"/>
        <v>-73.83</v>
      </c>
      <c r="N128" s="97" t="str">
        <f t="shared" si="29"/>
        <v>N.M.</v>
      </c>
      <c r="O128" s="273"/>
      <c r="P128" s="166"/>
      <c r="Q128" s="328">
        <v>0</v>
      </c>
      <c r="R128" s="328">
        <v>73.83</v>
      </c>
      <c r="S128" s="151">
        <f t="shared" si="30"/>
        <v>-73.83</v>
      </c>
      <c r="T128" s="97" t="str">
        <f t="shared" si="31"/>
        <v>N.M.</v>
      </c>
      <c r="U128" s="166"/>
      <c r="V128" s="328">
        <v>-73.790000000000006</v>
      </c>
      <c r="W128" s="328">
        <v>55.23</v>
      </c>
      <c r="X128" s="151">
        <f t="shared" si="32"/>
        <v>-129.02000000000001</v>
      </c>
      <c r="Y128" s="97">
        <f t="shared" si="33"/>
        <v>-2.3360492485967774</v>
      </c>
      <c r="Z128" s="140"/>
      <c r="AA128" s="347">
        <v>-10.46</v>
      </c>
      <c r="AB128" s="301"/>
      <c r="AC128" s="301">
        <v>0</v>
      </c>
      <c r="AD128" s="301">
        <v>31.09</v>
      </c>
      <c r="AE128" s="301">
        <v>42.74</v>
      </c>
      <c r="AF128" s="301">
        <v>-20.2</v>
      </c>
      <c r="AG128" s="301">
        <v>-3.3000000000000003</v>
      </c>
      <c r="AH128" s="301">
        <v>-41.38</v>
      </c>
      <c r="AI128" s="301">
        <v>-7.57</v>
      </c>
      <c r="AJ128" s="301">
        <v>-1.34</v>
      </c>
      <c r="AK128" s="301">
        <v>0</v>
      </c>
      <c r="AL128" s="301">
        <v>0</v>
      </c>
      <c r="AM128" s="301">
        <v>0</v>
      </c>
      <c r="AN128" s="301">
        <v>0</v>
      </c>
      <c r="AO128" s="301"/>
      <c r="AP128" s="301">
        <v>218.05</v>
      </c>
      <c r="AQ128" s="301">
        <v>-218.05</v>
      </c>
      <c r="AR128" s="301">
        <v>0</v>
      </c>
      <c r="AS128" s="301">
        <v>0</v>
      </c>
      <c r="AT128" s="301">
        <v>0</v>
      </c>
      <c r="AU128" s="301">
        <v>0</v>
      </c>
      <c r="AV128" s="301">
        <v>0</v>
      </c>
      <c r="AW128" s="301">
        <v>0</v>
      </c>
      <c r="AX128" s="301">
        <v>0</v>
      </c>
      <c r="AY128" s="301">
        <v>0</v>
      </c>
      <c r="AZ128" s="301">
        <v>0</v>
      </c>
      <c r="BA128" s="301">
        <v>0</v>
      </c>
    </row>
    <row r="129" spans="1:53" s="69" customFormat="1" outlineLevel="2" x14ac:dyDescent="0.2">
      <c r="A129" s="64" t="s">
        <v>1065</v>
      </c>
      <c r="B129" s="65" t="s">
        <v>1515</v>
      </c>
      <c r="C129" s="66" t="s">
        <v>1964</v>
      </c>
      <c r="D129" s="67"/>
      <c r="E129" s="68"/>
      <c r="F129" s="328">
        <v>0</v>
      </c>
      <c r="G129" s="328">
        <v>0</v>
      </c>
      <c r="H129" s="151">
        <f t="shared" si="26"/>
        <v>0</v>
      </c>
      <c r="I129" s="97">
        <f t="shared" si="27"/>
        <v>0</v>
      </c>
      <c r="J129" s="166"/>
      <c r="K129" s="328">
        <v>0</v>
      </c>
      <c r="L129" s="328">
        <v>0</v>
      </c>
      <c r="M129" s="151">
        <f t="shared" si="28"/>
        <v>0</v>
      </c>
      <c r="N129" s="97">
        <f t="shared" si="29"/>
        <v>0</v>
      </c>
      <c r="O129" s="273"/>
      <c r="P129" s="166"/>
      <c r="Q129" s="328">
        <v>0</v>
      </c>
      <c r="R129" s="328">
        <v>0</v>
      </c>
      <c r="S129" s="151">
        <f t="shared" si="30"/>
        <v>0</v>
      </c>
      <c r="T129" s="97">
        <f t="shared" si="31"/>
        <v>0</v>
      </c>
      <c r="U129" s="166"/>
      <c r="V129" s="328">
        <v>0</v>
      </c>
      <c r="W129" s="328">
        <v>-0.01</v>
      </c>
      <c r="X129" s="151">
        <f t="shared" si="32"/>
        <v>0.01</v>
      </c>
      <c r="Y129" s="97" t="str">
        <f t="shared" si="33"/>
        <v>N.M.</v>
      </c>
      <c r="Z129" s="140"/>
      <c r="AA129" s="347">
        <v>0</v>
      </c>
      <c r="AB129" s="301"/>
      <c r="AC129" s="301">
        <v>0</v>
      </c>
      <c r="AD129" s="301">
        <v>0</v>
      </c>
      <c r="AE129" s="301">
        <v>0</v>
      </c>
      <c r="AF129" s="301">
        <v>0</v>
      </c>
      <c r="AG129" s="301">
        <v>0</v>
      </c>
      <c r="AH129" s="301">
        <v>0</v>
      </c>
      <c r="AI129" s="301">
        <v>0</v>
      </c>
      <c r="AJ129" s="301">
        <v>0</v>
      </c>
      <c r="AK129" s="301">
        <v>0</v>
      </c>
      <c r="AL129" s="301">
        <v>0</v>
      </c>
      <c r="AM129" s="301">
        <v>0</v>
      </c>
      <c r="AN129" s="301">
        <v>0</v>
      </c>
      <c r="AO129" s="301"/>
      <c r="AP129" s="301">
        <v>0</v>
      </c>
      <c r="AQ129" s="301">
        <v>0</v>
      </c>
      <c r="AR129" s="301">
        <v>0</v>
      </c>
      <c r="AS129" s="301">
        <v>0</v>
      </c>
      <c r="AT129" s="301">
        <v>0</v>
      </c>
      <c r="AU129" s="301">
        <v>0</v>
      </c>
      <c r="AV129" s="301">
        <v>0</v>
      </c>
      <c r="AW129" s="301">
        <v>0</v>
      </c>
      <c r="AX129" s="301">
        <v>0</v>
      </c>
      <c r="AY129" s="301">
        <v>0</v>
      </c>
      <c r="AZ129" s="301">
        <v>0</v>
      </c>
      <c r="BA129" s="301">
        <v>0</v>
      </c>
    </row>
    <row r="130" spans="1:53" s="69" customFormat="1" outlineLevel="2" x14ac:dyDescent="0.2">
      <c r="A130" s="64" t="s">
        <v>1066</v>
      </c>
      <c r="B130" s="65" t="s">
        <v>1516</v>
      </c>
      <c r="C130" s="66" t="s">
        <v>1965</v>
      </c>
      <c r="D130" s="67"/>
      <c r="E130" s="68"/>
      <c r="F130" s="328">
        <v>3220.85</v>
      </c>
      <c r="G130" s="328">
        <v>158</v>
      </c>
      <c r="H130" s="151">
        <f t="shared" si="26"/>
        <v>3062.85</v>
      </c>
      <c r="I130" s="97" t="str">
        <f t="shared" si="27"/>
        <v>N.M.</v>
      </c>
      <c r="J130" s="166"/>
      <c r="K130" s="328">
        <v>10010.27</v>
      </c>
      <c r="L130" s="328">
        <v>11138.75</v>
      </c>
      <c r="M130" s="151">
        <f t="shared" si="28"/>
        <v>-1128.4799999999996</v>
      </c>
      <c r="N130" s="97">
        <f t="shared" si="29"/>
        <v>-0.10131118841880818</v>
      </c>
      <c r="O130" s="273"/>
      <c r="P130" s="166"/>
      <c r="Q130" s="328">
        <v>10010.27</v>
      </c>
      <c r="R130" s="328">
        <v>11138.75</v>
      </c>
      <c r="S130" s="151">
        <f t="shared" si="30"/>
        <v>-1128.4799999999996</v>
      </c>
      <c r="T130" s="97">
        <f t="shared" si="31"/>
        <v>-0.10131118841880818</v>
      </c>
      <c r="U130" s="166"/>
      <c r="V130" s="328">
        <v>51943.430000000008</v>
      </c>
      <c r="W130" s="328">
        <v>66831.62</v>
      </c>
      <c r="X130" s="151">
        <f t="shared" si="32"/>
        <v>-14888.189999999988</v>
      </c>
      <c r="Y130" s="97">
        <f t="shared" si="33"/>
        <v>-0.22277164611601497</v>
      </c>
      <c r="Z130" s="140"/>
      <c r="AA130" s="347">
        <v>5138.32</v>
      </c>
      <c r="AB130" s="301"/>
      <c r="AC130" s="301">
        <v>6942.87</v>
      </c>
      <c r="AD130" s="301">
        <v>4037.88</v>
      </c>
      <c r="AE130" s="301">
        <v>158</v>
      </c>
      <c r="AF130" s="301">
        <v>4423.9000000000005</v>
      </c>
      <c r="AG130" s="301">
        <v>4423.9000000000005</v>
      </c>
      <c r="AH130" s="301">
        <v>5490.36</v>
      </c>
      <c r="AI130" s="301">
        <v>9993.26</v>
      </c>
      <c r="AJ130" s="301">
        <v>8097.31</v>
      </c>
      <c r="AK130" s="301">
        <v>3579.57</v>
      </c>
      <c r="AL130" s="301">
        <v>0</v>
      </c>
      <c r="AM130" s="301">
        <v>829.48</v>
      </c>
      <c r="AN130" s="301">
        <v>5095.38</v>
      </c>
      <c r="AO130" s="301"/>
      <c r="AP130" s="301">
        <v>4257.6900000000005</v>
      </c>
      <c r="AQ130" s="301">
        <v>2531.73</v>
      </c>
      <c r="AR130" s="301">
        <v>3220.85</v>
      </c>
      <c r="AS130" s="301">
        <v>1194.25</v>
      </c>
      <c r="AT130" s="301">
        <v>0</v>
      </c>
      <c r="AU130" s="301">
        <v>0</v>
      </c>
      <c r="AV130" s="301">
        <v>0</v>
      </c>
      <c r="AW130" s="301">
        <v>0</v>
      </c>
      <c r="AX130" s="301">
        <v>0</v>
      </c>
      <c r="AY130" s="301">
        <v>0</v>
      </c>
      <c r="AZ130" s="301">
        <v>0</v>
      </c>
      <c r="BA130" s="301">
        <v>0</v>
      </c>
    </row>
    <row r="131" spans="1:53" s="69" customFormat="1" outlineLevel="2" x14ac:dyDescent="0.2">
      <c r="A131" s="64" t="s">
        <v>1067</v>
      </c>
      <c r="B131" s="65" t="s">
        <v>1517</v>
      </c>
      <c r="C131" s="66" t="s">
        <v>1966</v>
      </c>
      <c r="D131" s="67"/>
      <c r="E131" s="68"/>
      <c r="F131" s="328">
        <v>19.670000000000002</v>
      </c>
      <c r="G131" s="328">
        <v>1</v>
      </c>
      <c r="H131" s="151">
        <f t="shared" si="26"/>
        <v>18.670000000000002</v>
      </c>
      <c r="I131" s="97" t="str">
        <f t="shared" si="27"/>
        <v>N.M.</v>
      </c>
      <c r="J131" s="166"/>
      <c r="K131" s="328">
        <v>63.96</v>
      </c>
      <c r="L131" s="328">
        <v>70.75</v>
      </c>
      <c r="M131" s="151">
        <f t="shared" si="28"/>
        <v>-6.7899999999999991</v>
      </c>
      <c r="N131" s="97">
        <f t="shared" si="29"/>
        <v>-9.5971731448763239E-2</v>
      </c>
      <c r="O131" s="273"/>
      <c r="P131" s="166"/>
      <c r="Q131" s="328">
        <v>63.96</v>
      </c>
      <c r="R131" s="328">
        <v>70.75</v>
      </c>
      <c r="S131" s="151">
        <f t="shared" si="30"/>
        <v>-6.7899999999999991</v>
      </c>
      <c r="T131" s="97">
        <f t="shared" si="31"/>
        <v>-9.5971731448763239E-2</v>
      </c>
      <c r="U131" s="166"/>
      <c r="V131" s="328">
        <v>327.58</v>
      </c>
      <c r="W131" s="328">
        <v>399.74</v>
      </c>
      <c r="X131" s="151">
        <f t="shared" si="32"/>
        <v>-72.160000000000025</v>
      </c>
      <c r="Y131" s="97">
        <f t="shared" si="33"/>
        <v>-0.18051733626857464</v>
      </c>
      <c r="Z131" s="140"/>
      <c r="AA131" s="347">
        <v>30.37</v>
      </c>
      <c r="AB131" s="301"/>
      <c r="AC131" s="301">
        <v>44.300000000000004</v>
      </c>
      <c r="AD131" s="301">
        <v>25.45</v>
      </c>
      <c r="AE131" s="301">
        <v>1</v>
      </c>
      <c r="AF131" s="301">
        <v>28.04</v>
      </c>
      <c r="AG131" s="301">
        <v>27.75</v>
      </c>
      <c r="AH131" s="301">
        <v>34.43</v>
      </c>
      <c r="AI131" s="301">
        <v>62.67</v>
      </c>
      <c r="AJ131" s="301">
        <v>50.78</v>
      </c>
      <c r="AK131" s="301">
        <v>22.79</v>
      </c>
      <c r="AL131" s="301">
        <v>0</v>
      </c>
      <c r="AM131" s="301">
        <v>5.2</v>
      </c>
      <c r="AN131" s="301">
        <v>31.96</v>
      </c>
      <c r="AO131" s="301"/>
      <c r="AP131" s="301">
        <v>26.830000000000002</v>
      </c>
      <c r="AQ131" s="301">
        <v>17.46</v>
      </c>
      <c r="AR131" s="301">
        <v>19.670000000000002</v>
      </c>
      <c r="AS131" s="301">
        <v>7.54</v>
      </c>
      <c r="AT131" s="301">
        <v>0</v>
      </c>
      <c r="AU131" s="301">
        <v>0</v>
      </c>
      <c r="AV131" s="301">
        <v>0</v>
      </c>
      <c r="AW131" s="301">
        <v>0</v>
      </c>
      <c r="AX131" s="301">
        <v>0</v>
      </c>
      <c r="AY131" s="301">
        <v>0</v>
      </c>
      <c r="AZ131" s="301">
        <v>0</v>
      </c>
      <c r="BA131" s="301">
        <v>0</v>
      </c>
    </row>
    <row r="132" spans="1:53" s="22" customFormat="1" outlineLevel="1" x14ac:dyDescent="0.2">
      <c r="A132" s="22" t="s">
        <v>185</v>
      </c>
      <c r="B132" s="54"/>
      <c r="C132" s="51" t="s">
        <v>872</v>
      </c>
      <c r="D132" s="205"/>
      <c r="E132" s="205"/>
      <c r="F132" s="26">
        <v>1733908.2</v>
      </c>
      <c r="G132" s="26">
        <v>1225157.8149999999</v>
      </c>
      <c r="H132" s="42">
        <f t="shared" si="26"/>
        <v>508750.38500000001</v>
      </c>
      <c r="I132" s="124">
        <f t="shared" si="27"/>
        <v>0.41525294029161464</v>
      </c>
      <c r="J132" s="263"/>
      <c r="K132" s="26">
        <v>4388431.9399999985</v>
      </c>
      <c r="L132" s="26">
        <v>3451406.0749999997</v>
      </c>
      <c r="M132" s="42">
        <f t="shared" si="28"/>
        <v>937025.86499999883</v>
      </c>
      <c r="N132" s="91">
        <f t="shared" si="29"/>
        <v>0.27149105165783743</v>
      </c>
      <c r="O132" s="226"/>
      <c r="P132" s="226"/>
      <c r="Q132" s="26">
        <v>4388431.9399999985</v>
      </c>
      <c r="R132" s="26">
        <v>3451406.0749999997</v>
      </c>
      <c r="S132" s="42">
        <f t="shared" si="30"/>
        <v>937025.86499999883</v>
      </c>
      <c r="T132" s="124">
        <f t="shared" si="31"/>
        <v>0.27149105165783743</v>
      </c>
      <c r="U132" s="226"/>
      <c r="V132" s="26">
        <v>17432131.899999995</v>
      </c>
      <c r="W132" s="26">
        <v>16981003.502000004</v>
      </c>
      <c r="X132" s="42">
        <f t="shared" si="32"/>
        <v>451128.39799999073</v>
      </c>
      <c r="Y132" s="91">
        <f t="shared" si="33"/>
        <v>2.6566651255142685E-2</v>
      </c>
      <c r="AA132" s="339">
        <v>2005589.6600000001</v>
      </c>
      <c r="AC132" s="26">
        <v>1070607.4300000004</v>
      </c>
      <c r="AD132" s="26">
        <v>1155640.8299999998</v>
      </c>
      <c r="AE132" s="26">
        <v>1225157.8149999999</v>
      </c>
      <c r="AF132" s="26">
        <v>1245483.8899999999</v>
      </c>
      <c r="AG132" s="26">
        <v>1539313.6799999997</v>
      </c>
      <c r="AH132" s="26">
        <v>1640410.5200000003</v>
      </c>
      <c r="AI132" s="26">
        <v>1785458.03</v>
      </c>
      <c r="AJ132" s="26">
        <v>1633016.7800000003</v>
      </c>
      <c r="AK132" s="26">
        <v>1402521.08</v>
      </c>
      <c r="AL132" s="26">
        <v>823137.94000000006</v>
      </c>
      <c r="AM132" s="26">
        <v>1116392.9099999999</v>
      </c>
      <c r="AN132" s="26">
        <v>1857965.1299999997</v>
      </c>
      <c r="AP132" s="26">
        <v>1040411.77</v>
      </c>
      <c r="AQ132" s="26">
        <v>1614111.9699999997</v>
      </c>
      <c r="AR132" s="26">
        <v>1733908.2</v>
      </c>
      <c r="AS132" s="26">
        <v>892903.6100000001</v>
      </c>
      <c r="AT132" s="26">
        <v>-35685.880000000005</v>
      </c>
      <c r="AU132" s="26">
        <v>0</v>
      </c>
      <c r="AV132" s="26">
        <v>0</v>
      </c>
      <c r="AW132" s="26">
        <v>0</v>
      </c>
      <c r="AX132" s="26">
        <v>0</v>
      </c>
      <c r="AY132" s="26">
        <v>0</v>
      </c>
      <c r="AZ132" s="26">
        <v>0</v>
      </c>
      <c r="BA132" s="26">
        <v>0</v>
      </c>
    </row>
    <row r="133" spans="1:53" s="22" customFormat="1" ht="0.75" customHeight="1" outlineLevel="2" x14ac:dyDescent="0.2">
      <c r="B133" s="54"/>
      <c r="C133" s="51"/>
      <c r="D133" s="205"/>
      <c r="E133" s="205"/>
      <c r="F133" s="26"/>
      <c r="G133" s="26"/>
      <c r="H133" s="42"/>
      <c r="I133" s="124"/>
      <c r="J133" s="263"/>
      <c r="K133" s="26"/>
      <c r="L133" s="26"/>
      <c r="M133" s="42"/>
      <c r="N133" s="91"/>
      <c r="O133" s="226"/>
      <c r="P133" s="226"/>
      <c r="Q133" s="26"/>
      <c r="R133" s="26"/>
      <c r="S133" s="42"/>
      <c r="T133" s="124"/>
      <c r="U133" s="226"/>
      <c r="V133" s="26"/>
      <c r="W133" s="26"/>
      <c r="X133" s="42"/>
      <c r="Y133" s="91"/>
      <c r="AA133" s="339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</row>
    <row r="134" spans="1:53" s="22" customFormat="1" outlineLevel="1" x14ac:dyDescent="0.2">
      <c r="A134" s="22" t="s">
        <v>186</v>
      </c>
      <c r="B134" s="54"/>
      <c r="C134" s="51" t="s">
        <v>873</v>
      </c>
      <c r="D134" s="205"/>
      <c r="E134" s="205"/>
      <c r="F134" s="26">
        <v>0</v>
      </c>
      <c r="G134" s="26">
        <v>0</v>
      </c>
      <c r="H134" s="42">
        <f>+F134-G134</f>
        <v>0</v>
      </c>
      <c r="I134" s="124">
        <f>IF(G134&lt;0,IF(H134=0,0,IF(OR(G134=0,F134=0),"N.M.",IF(ABS(H134/G134)&gt;=10,"N.M.",H134/(-G134)))),IF(H134=0,0,IF(OR(G134=0,F134=0),"N.M.",IF(ABS(H134/G134)&gt;=10,"N.M.",H134/G134))))</f>
        <v>0</v>
      </c>
      <c r="J134" s="263"/>
      <c r="K134" s="26">
        <v>0</v>
      </c>
      <c r="L134" s="26">
        <v>0</v>
      </c>
      <c r="M134" s="42">
        <f>+K134-L134</f>
        <v>0</v>
      </c>
      <c r="N134" s="91">
        <f>IF(L134&lt;0,IF(M134=0,0,IF(OR(L134=0,K134=0),"N.M.",IF(ABS(M134/L134)&gt;=10,"N.M.",M134/(-L134)))),IF(M134=0,0,IF(OR(L134=0,K134=0),"N.M.",IF(ABS(M134/L134)&gt;=10,"N.M.",M134/L134))))</f>
        <v>0</v>
      </c>
      <c r="O134" s="226"/>
      <c r="P134" s="226"/>
      <c r="Q134" s="26">
        <v>0</v>
      </c>
      <c r="R134" s="26">
        <v>0</v>
      </c>
      <c r="S134" s="42">
        <f>+Q134-R134</f>
        <v>0</v>
      </c>
      <c r="T134" s="124">
        <f>IF(R134&lt;0,IF(S134=0,0,IF(OR(R134=0,Q134=0),"N.M.",IF(ABS(S134/R134)&gt;=10,"N.M.",S134/(-R134)))),IF(S134=0,0,IF(OR(R134=0,Q134=0),"N.M.",IF(ABS(S134/R134)&gt;=10,"N.M.",S134/R134))))</f>
        <v>0</v>
      </c>
      <c r="U134" s="226"/>
      <c r="V134" s="26">
        <v>0</v>
      </c>
      <c r="W134" s="26">
        <v>0</v>
      </c>
      <c r="X134" s="42">
        <f>+V134-W134</f>
        <v>0</v>
      </c>
      <c r="Y134" s="91">
        <f>IF(W134&lt;0,IF(X134=0,0,IF(OR(W134=0,V134=0),"N.M.",IF(ABS(X134/W134)&gt;=10,"N.M.",X134/(-W134)))),IF(X134=0,0,IF(OR(W134=0,V134=0),"N.M.",IF(ABS(X134/W134)&gt;=10,"N.M.",X134/W134))))</f>
        <v>0</v>
      </c>
      <c r="AA134" s="339">
        <v>0</v>
      </c>
      <c r="AC134" s="26">
        <v>0</v>
      </c>
      <c r="AD134" s="26">
        <v>0</v>
      </c>
      <c r="AE134" s="26">
        <v>0</v>
      </c>
      <c r="AF134" s="26">
        <v>0</v>
      </c>
      <c r="AG134" s="26">
        <v>0</v>
      </c>
      <c r="AH134" s="26">
        <v>0</v>
      </c>
      <c r="AI134" s="26">
        <v>0</v>
      </c>
      <c r="AJ134" s="26">
        <v>0</v>
      </c>
      <c r="AK134" s="26">
        <v>0</v>
      </c>
      <c r="AL134" s="26">
        <v>0</v>
      </c>
      <c r="AM134" s="26">
        <v>0</v>
      </c>
      <c r="AN134" s="26">
        <v>0</v>
      </c>
      <c r="AP134" s="26">
        <v>0</v>
      </c>
      <c r="AQ134" s="26">
        <v>0</v>
      </c>
      <c r="AR134" s="26">
        <v>0</v>
      </c>
      <c r="AS134" s="26">
        <v>0</v>
      </c>
      <c r="AT134" s="26">
        <v>0</v>
      </c>
      <c r="AU134" s="26">
        <v>0</v>
      </c>
      <c r="AV134" s="26">
        <v>0</v>
      </c>
      <c r="AW134" s="26">
        <v>0</v>
      </c>
      <c r="AX134" s="26">
        <v>0</v>
      </c>
      <c r="AY134" s="26">
        <v>0</v>
      </c>
      <c r="AZ134" s="26">
        <v>0</v>
      </c>
      <c r="BA134" s="26">
        <v>0</v>
      </c>
    </row>
    <row r="135" spans="1:53" s="22" customFormat="1" ht="0.75" customHeight="1" outlineLevel="2" x14ac:dyDescent="0.2">
      <c r="B135" s="54"/>
      <c r="C135" s="51"/>
      <c r="D135" s="205"/>
      <c r="E135" s="205"/>
      <c r="F135" s="26"/>
      <c r="G135" s="26"/>
      <c r="H135" s="42"/>
      <c r="I135" s="124"/>
      <c r="J135" s="263"/>
      <c r="K135" s="26"/>
      <c r="L135" s="26"/>
      <c r="M135" s="42"/>
      <c r="N135" s="91"/>
      <c r="O135" s="226"/>
      <c r="P135" s="226"/>
      <c r="Q135" s="26"/>
      <c r="R135" s="26"/>
      <c r="S135" s="42"/>
      <c r="T135" s="124"/>
      <c r="U135" s="226"/>
      <c r="V135" s="26"/>
      <c r="W135" s="26"/>
      <c r="X135" s="42"/>
      <c r="Y135" s="91"/>
      <c r="AA135" s="339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</row>
    <row r="136" spans="1:53" s="22" customFormat="1" outlineLevel="1" x14ac:dyDescent="0.2">
      <c r="A136" s="22" t="s">
        <v>264</v>
      </c>
      <c r="B136" s="54"/>
      <c r="C136" s="51" t="s">
        <v>874</v>
      </c>
      <c r="D136" s="205"/>
      <c r="E136" s="205"/>
      <c r="F136" s="26">
        <v>0</v>
      </c>
      <c r="G136" s="26">
        <v>0</v>
      </c>
      <c r="H136" s="42">
        <f>+F136-G136</f>
        <v>0</v>
      </c>
      <c r="I136" s="124">
        <f>IF(G136&lt;0,IF(H136=0,0,IF(OR(G136=0,F136=0),"N.M.",IF(ABS(H136/G136)&gt;=10,"N.M.",H136/(-G136)))),IF(H136=0,0,IF(OR(G136=0,F136=0),"N.M.",IF(ABS(H136/G136)&gt;=10,"N.M.",H136/G136))))</f>
        <v>0</v>
      </c>
      <c r="J136" s="263"/>
      <c r="K136" s="26">
        <v>0</v>
      </c>
      <c r="L136" s="26">
        <v>0</v>
      </c>
      <c r="M136" s="42">
        <f>+K136-L136</f>
        <v>0</v>
      </c>
      <c r="N136" s="91">
        <f>IF(L136&lt;0,IF(M136=0,0,IF(OR(L136=0,K136=0),"N.M.",IF(ABS(M136/L136)&gt;=10,"N.M.",M136/(-L136)))),IF(M136=0,0,IF(OR(L136=0,K136=0),"N.M.",IF(ABS(M136/L136)&gt;=10,"N.M.",M136/L136))))</f>
        <v>0</v>
      </c>
      <c r="O136" s="226"/>
      <c r="P136" s="226"/>
      <c r="Q136" s="26">
        <v>0</v>
      </c>
      <c r="R136" s="26">
        <v>0</v>
      </c>
      <c r="S136" s="42">
        <f>+Q136-R136</f>
        <v>0</v>
      </c>
      <c r="T136" s="124">
        <f>IF(R136&lt;0,IF(S136=0,0,IF(OR(R136=0,Q136=0),"N.M.",IF(ABS(S136/R136)&gt;=10,"N.M.",S136/(-R136)))),IF(S136=0,0,IF(OR(R136=0,Q136=0),"N.M.",IF(ABS(S136/R136)&gt;=10,"N.M.",S136/R136))))</f>
        <v>0</v>
      </c>
      <c r="U136" s="226"/>
      <c r="V136" s="26">
        <v>0</v>
      </c>
      <c r="W136" s="26">
        <v>0</v>
      </c>
      <c r="X136" s="42">
        <f>+V136-W136</f>
        <v>0</v>
      </c>
      <c r="Y136" s="91">
        <f>IF(W136&lt;0,IF(X136=0,0,IF(OR(W136=0,V136=0),"N.M.",IF(ABS(X136/W136)&gt;=10,"N.M.",X136/(-W136)))),IF(X136=0,0,IF(OR(W136=0,V136=0),"N.M.",IF(ABS(X136/W136)&gt;=10,"N.M.",X136/W136))))</f>
        <v>0</v>
      </c>
      <c r="AA136" s="339">
        <v>0</v>
      </c>
      <c r="AC136" s="26">
        <v>0</v>
      </c>
      <c r="AD136" s="26">
        <v>0</v>
      </c>
      <c r="AE136" s="26">
        <v>0</v>
      </c>
      <c r="AF136" s="26">
        <v>0</v>
      </c>
      <c r="AG136" s="26">
        <v>0</v>
      </c>
      <c r="AH136" s="26">
        <v>0</v>
      </c>
      <c r="AI136" s="26">
        <v>0</v>
      </c>
      <c r="AJ136" s="26">
        <v>0</v>
      </c>
      <c r="AK136" s="26">
        <v>0</v>
      </c>
      <c r="AL136" s="26">
        <v>0</v>
      </c>
      <c r="AM136" s="26">
        <v>0</v>
      </c>
      <c r="AN136" s="26">
        <v>0</v>
      </c>
      <c r="AP136" s="26">
        <v>0</v>
      </c>
      <c r="AQ136" s="26">
        <v>0</v>
      </c>
      <c r="AR136" s="26">
        <v>0</v>
      </c>
      <c r="AS136" s="26">
        <v>0</v>
      </c>
      <c r="AT136" s="26">
        <v>0</v>
      </c>
      <c r="AU136" s="26">
        <v>0</v>
      </c>
      <c r="AV136" s="26">
        <v>0</v>
      </c>
      <c r="AW136" s="26">
        <v>0</v>
      </c>
      <c r="AX136" s="26">
        <v>0</v>
      </c>
      <c r="AY136" s="26">
        <v>0</v>
      </c>
      <c r="AZ136" s="26">
        <v>0</v>
      </c>
      <c r="BA136" s="26">
        <v>0</v>
      </c>
    </row>
    <row r="137" spans="1:53" s="22" customFormat="1" ht="0.75" customHeight="1" outlineLevel="2" x14ac:dyDescent="0.2">
      <c r="B137" s="54"/>
      <c r="C137" s="51"/>
      <c r="D137" s="205"/>
      <c r="E137" s="205"/>
      <c r="F137" s="26"/>
      <c r="G137" s="26"/>
      <c r="H137" s="42"/>
      <c r="I137" s="124"/>
      <c r="J137" s="263"/>
      <c r="K137" s="26"/>
      <c r="L137" s="26"/>
      <c r="M137" s="42"/>
      <c r="N137" s="91"/>
      <c r="O137" s="226"/>
      <c r="P137" s="226"/>
      <c r="Q137" s="26"/>
      <c r="R137" s="26"/>
      <c r="S137" s="42"/>
      <c r="T137" s="124"/>
      <c r="U137" s="226"/>
      <c r="V137" s="26"/>
      <c r="W137" s="26"/>
      <c r="X137" s="42"/>
      <c r="Y137" s="91"/>
      <c r="AA137" s="339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</row>
    <row r="138" spans="1:53" s="69" customFormat="1" outlineLevel="2" x14ac:dyDescent="0.2">
      <c r="A138" s="64" t="s">
        <v>1068</v>
      </c>
      <c r="B138" s="65" t="s">
        <v>1518</v>
      </c>
      <c r="C138" s="66" t="s">
        <v>1967</v>
      </c>
      <c r="D138" s="67"/>
      <c r="E138" s="68"/>
      <c r="F138" s="328">
        <v>450043.65</v>
      </c>
      <c r="G138" s="328">
        <v>0</v>
      </c>
      <c r="H138" s="151">
        <f>+F138-G138</f>
        <v>450043.65</v>
      </c>
      <c r="I138" s="97" t="str">
        <f>IF(G138&lt;0,IF(H138=0,0,IF(OR(G138=0,F138=0),"N.M.",IF(ABS(H138/G138)&gt;=10,"N.M.",H138/(-G138)))),IF(H138=0,0,IF(OR(G138=0,F138=0),"N.M.",IF(ABS(H138/G138)&gt;=10,"N.M.",H138/G138))))</f>
        <v>N.M.</v>
      </c>
      <c r="J138" s="166"/>
      <c r="K138" s="328">
        <v>450043.65</v>
      </c>
      <c r="L138" s="328">
        <v>0</v>
      </c>
      <c r="M138" s="151">
        <f>+K138-L138</f>
        <v>450043.65</v>
      </c>
      <c r="N138" s="97" t="str">
        <f>IF(L138&lt;0,IF(M138=0,0,IF(OR(L138=0,K138=0),"N.M.",IF(ABS(M138/L138)&gt;=10,"N.M.",M138/(-L138)))),IF(M138=0,0,IF(OR(L138=0,K138=0),"N.M.",IF(ABS(M138/L138)&gt;=10,"N.M.",M138/L138))))</f>
        <v>N.M.</v>
      </c>
      <c r="O138" s="273"/>
      <c r="P138" s="166"/>
      <c r="Q138" s="328">
        <v>450043.65</v>
      </c>
      <c r="R138" s="328">
        <v>0</v>
      </c>
      <c r="S138" s="151">
        <f>+Q138-R138</f>
        <v>450043.65</v>
      </c>
      <c r="T138" s="97" t="str">
        <f>IF(R138&lt;0,IF(S138=0,0,IF(OR(R138=0,Q138=0),"N.M.",IF(ABS(S138/R138)&gt;=10,"N.M.",S138/(-R138)))),IF(S138=0,0,IF(OR(R138=0,Q138=0),"N.M.",IF(ABS(S138/R138)&gt;=10,"N.M.",S138/R138))))</f>
        <v>N.M.</v>
      </c>
      <c r="U138" s="166"/>
      <c r="V138" s="328">
        <v>450043.65</v>
      </c>
      <c r="W138" s="328">
        <v>0</v>
      </c>
      <c r="X138" s="151">
        <f>+V138-W138</f>
        <v>450043.65</v>
      </c>
      <c r="Y138" s="97" t="str">
        <f>IF(W138&lt;0,IF(X138=0,0,IF(OR(W138=0,V138=0),"N.M.",IF(ABS(X138/W138)&gt;=10,"N.M.",X138/(-W138)))),IF(X138=0,0,IF(OR(W138=0,V138=0),"N.M.",IF(ABS(X138/W138)&gt;=10,"N.M.",X138/W138))))</f>
        <v>N.M.</v>
      </c>
      <c r="Z138" s="140"/>
      <c r="AA138" s="347">
        <v>0</v>
      </c>
      <c r="AB138" s="301"/>
      <c r="AC138" s="301">
        <v>0</v>
      </c>
      <c r="AD138" s="301">
        <v>0</v>
      </c>
      <c r="AE138" s="301">
        <v>0</v>
      </c>
      <c r="AF138" s="301">
        <v>0</v>
      </c>
      <c r="AG138" s="301">
        <v>0</v>
      </c>
      <c r="AH138" s="301">
        <v>0</v>
      </c>
      <c r="AI138" s="301">
        <v>0</v>
      </c>
      <c r="AJ138" s="301">
        <v>0</v>
      </c>
      <c r="AK138" s="301">
        <v>0</v>
      </c>
      <c r="AL138" s="301">
        <v>0</v>
      </c>
      <c r="AM138" s="301">
        <v>0</v>
      </c>
      <c r="AN138" s="301">
        <v>0</v>
      </c>
      <c r="AO138" s="301"/>
      <c r="AP138" s="301">
        <v>0</v>
      </c>
      <c r="AQ138" s="301">
        <v>0</v>
      </c>
      <c r="AR138" s="301">
        <v>450043.65</v>
      </c>
      <c r="AS138" s="301">
        <v>0</v>
      </c>
      <c r="AT138" s="301">
        <v>0</v>
      </c>
      <c r="AU138" s="301">
        <v>0</v>
      </c>
      <c r="AV138" s="301">
        <v>0</v>
      </c>
      <c r="AW138" s="301">
        <v>0</v>
      </c>
      <c r="AX138" s="301">
        <v>0</v>
      </c>
      <c r="AY138" s="301">
        <v>0</v>
      </c>
      <c r="AZ138" s="301">
        <v>0</v>
      </c>
      <c r="BA138" s="301">
        <v>0</v>
      </c>
    </row>
    <row r="139" spans="1:53" s="69" customFormat="1" outlineLevel="2" x14ac:dyDescent="0.2">
      <c r="A139" s="64" t="s">
        <v>1069</v>
      </c>
      <c r="B139" s="65" t="s">
        <v>1519</v>
      </c>
      <c r="C139" s="66" t="s">
        <v>1968</v>
      </c>
      <c r="D139" s="67"/>
      <c r="E139" s="68"/>
      <c r="F139" s="328">
        <v>0.72</v>
      </c>
      <c r="G139" s="328">
        <v>20.85</v>
      </c>
      <c r="H139" s="151">
        <f>+F139-G139</f>
        <v>-20.130000000000003</v>
      </c>
      <c r="I139" s="97">
        <f>IF(G139&lt;0,IF(H139=0,0,IF(OR(G139=0,F139=0),"N.M.",IF(ABS(H139/G139)&gt;=10,"N.M.",H139/(-G139)))),IF(H139=0,0,IF(OR(G139=0,F139=0),"N.M.",IF(ABS(H139/G139)&gt;=10,"N.M.",H139/G139))))</f>
        <v>-0.96546762589928059</v>
      </c>
      <c r="J139" s="166"/>
      <c r="K139" s="328">
        <v>-0.18</v>
      </c>
      <c r="L139" s="328">
        <v>20.85</v>
      </c>
      <c r="M139" s="151">
        <f>+K139-L139</f>
        <v>-21.03</v>
      </c>
      <c r="N139" s="97">
        <f>IF(L139&lt;0,IF(M139=0,0,IF(OR(L139=0,K139=0),"N.M.",IF(ABS(M139/L139)&gt;=10,"N.M.",M139/(-L139)))),IF(M139=0,0,IF(OR(L139=0,K139=0),"N.M.",IF(ABS(M139/L139)&gt;=10,"N.M.",M139/L139))))</f>
        <v>-1.0086330935251799</v>
      </c>
      <c r="O139" s="273"/>
      <c r="P139" s="166"/>
      <c r="Q139" s="328">
        <v>-0.18</v>
      </c>
      <c r="R139" s="328">
        <v>20.85</v>
      </c>
      <c r="S139" s="151">
        <f>+Q139-R139</f>
        <v>-21.03</v>
      </c>
      <c r="T139" s="97">
        <f>IF(R139&lt;0,IF(S139=0,0,IF(OR(R139=0,Q139=0),"N.M.",IF(ABS(S139/R139)&gt;=10,"N.M.",S139/(-R139)))),IF(S139=0,0,IF(OR(R139=0,Q139=0),"N.M.",IF(ABS(S139/R139)&gt;=10,"N.M.",S139/R139))))</f>
        <v>-1.0086330935251799</v>
      </c>
      <c r="U139" s="166"/>
      <c r="V139" s="328">
        <v>-20.62</v>
      </c>
      <c r="W139" s="328">
        <v>20.85</v>
      </c>
      <c r="X139" s="151">
        <f>+V139-W139</f>
        <v>-41.47</v>
      </c>
      <c r="Y139" s="97">
        <f>IF(W139&lt;0,IF(X139=0,0,IF(OR(W139=0,V139=0),"N.M.",IF(ABS(X139/W139)&gt;=10,"N.M.",X139/(-W139)))),IF(X139=0,0,IF(OR(W139=0,V139=0),"N.M.",IF(ABS(X139/W139)&gt;=10,"N.M.",X139/W139))))</f>
        <v>-1.9889688249400477</v>
      </c>
      <c r="Z139" s="140"/>
      <c r="AA139" s="347">
        <v>0</v>
      </c>
      <c r="AB139" s="301"/>
      <c r="AC139" s="301">
        <v>0</v>
      </c>
      <c r="AD139" s="301">
        <v>0</v>
      </c>
      <c r="AE139" s="301">
        <v>20.85</v>
      </c>
      <c r="AF139" s="301">
        <v>-20.85</v>
      </c>
      <c r="AG139" s="301">
        <v>0</v>
      </c>
      <c r="AH139" s="301">
        <v>0</v>
      </c>
      <c r="AI139" s="301">
        <v>0</v>
      </c>
      <c r="AJ139" s="301">
        <v>0</v>
      </c>
      <c r="AK139" s="301">
        <v>0</v>
      </c>
      <c r="AL139" s="301">
        <v>0</v>
      </c>
      <c r="AM139" s="301">
        <v>0.62</v>
      </c>
      <c r="AN139" s="301">
        <v>-0.21</v>
      </c>
      <c r="AO139" s="301"/>
      <c r="AP139" s="301">
        <v>8.42</v>
      </c>
      <c r="AQ139" s="301">
        <v>-9.32</v>
      </c>
      <c r="AR139" s="301">
        <v>0.72</v>
      </c>
      <c r="AS139" s="301">
        <v>0.18</v>
      </c>
      <c r="AT139" s="301">
        <v>0</v>
      </c>
      <c r="AU139" s="301">
        <v>0</v>
      </c>
      <c r="AV139" s="301">
        <v>0</v>
      </c>
      <c r="AW139" s="301">
        <v>0</v>
      </c>
      <c r="AX139" s="301">
        <v>0</v>
      </c>
      <c r="AY139" s="301">
        <v>0</v>
      </c>
      <c r="AZ139" s="301">
        <v>0</v>
      </c>
      <c r="BA139" s="301">
        <v>0</v>
      </c>
    </row>
    <row r="140" spans="1:53" s="69" customFormat="1" outlineLevel="2" x14ac:dyDescent="0.2">
      <c r="A140" s="64" t="s">
        <v>1070</v>
      </c>
      <c r="B140" s="65" t="s">
        <v>1520</v>
      </c>
      <c r="C140" s="66" t="s">
        <v>1969</v>
      </c>
      <c r="D140" s="67"/>
      <c r="E140" s="68"/>
      <c r="F140" s="328">
        <v>-75.78</v>
      </c>
      <c r="G140" s="328">
        <v>4.8100000000000005</v>
      </c>
      <c r="H140" s="151">
        <f>+F140-G140</f>
        <v>-80.59</v>
      </c>
      <c r="I140" s="97" t="str">
        <f>IF(G140&lt;0,IF(H140=0,0,IF(OR(G140=0,F140=0),"N.M.",IF(ABS(H140/G140)&gt;=10,"N.M.",H140/(-G140)))),IF(H140=0,0,IF(OR(G140=0,F140=0),"N.M.",IF(ABS(H140/G140)&gt;=10,"N.M.",H140/G140))))</f>
        <v>N.M.</v>
      </c>
      <c r="J140" s="166"/>
      <c r="K140" s="328">
        <v>77.239999999999995</v>
      </c>
      <c r="L140" s="328">
        <v>24.8</v>
      </c>
      <c r="M140" s="151">
        <f>+K140-L140</f>
        <v>52.44</v>
      </c>
      <c r="N140" s="97">
        <f>IF(L140&lt;0,IF(M140=0,0,IF(OR(L140=0,K140=0),"N.M.",IF(ABS(M140/L140)&gt;=10,"N.M.",M140/(-L140)))),IF(M140=0,0,IF(OR(L140=0,K140=0),"N.M.",IF(ABS(M140/L140)&gt;=10,"N.M.",M140/L140))))</f>
        <v>2.1145161290322578</v>
      </c>
      <c r="O140" s="273"/>
      <c r="P140" s="166"/>
      <c r="Q140" s="328">
        <v>77.239999999999995</v>
      </c>
      <c r="R140" s="328">
        <v>24.8</v>
      </c>
      <c r="S140" s="151">
        <f>+Q140-R140</f>
        <v>52.44</v>
      </c>
      <c r="T140" s="97">
        <f>IF(R140&lt;0,IF(S140=0,0,IF(OR(R140=0,Q140=0),"N.M.",IF(ABS(S140/R140)&gt;=10,"N.M.",S140/(-R140)))),IF(S140=0,0,IF(OR(R140=0,Q140=0),"N.M.",IF(ABS(S140/R140)&gt;=10,"N.M.",S140/R140))))</f>
        <v>2.1145161290322578</v>
      </c>
      <c r="U140" s="166"/>
      <c r="V140" s="328">
        <v>-33.540000000000006</v>
      </c>
      <c r="W140" s="328">
        <v>31.67</v>
      </c>
      <c r="X140" s="151">
        <f>+V140-W140</f>
        <v>-65.210000000000008</v>
      </c>
      <c r="Y140" s="97">
        <f>IF(W140&lt;0,IF(X140=0,0,IF(OR(W140=0,V140=0),"N.M.",IF(ABS(X140/W140)&gt;=10,"N.M.",X140/(-W140)))),IF(X140=0,0,IF(OR(W140=0,V140=0),"N.M.",IF(ABS(X140/W140)&gt;=10,"N.M.",X140/W140))))</f>
        <v>-2.0590464161667192</v>
      </c>
      <c r="Z140" s="140"/>
      <c r="AA140" s="347">
        <v>-39.6</v>
      </c>
      <c r="AB140" s="301"/>
      <c r="AC140" s="301">
        <v>17.809999999999999</v>
      </c>
      <c r="AD140" s="301">
        <v>2.1800000000000002</v>
      </c>
      <c r="AE140" s="301">
        <v>4.8100000000000005</v>
      </c>
      <c r="AF140" s="301">
        <v>134.28</v>
      </c>
      <c r="AG140" s="301">
        <v>-159.08000000000001</v>
      </c>
      <c r="AH140" s="301">
        <v>0</v>
      </c>
      <c r="AI140" s="301">
        <v>0</v>
      </c>
      <c r="AJ140" s="301">
        <v>0</v>
      </c>
      <c r="AK140" s="301">
        <v>0</v>
      </c>
      <c r="AL140" s="301">
        <v>0</v>
      </c>
      <c r="AM140" s="301">
        <v>-31.93</v>
      </c>
      <c r="AN140" s="301">
        <v>-54.050000000000004</v>
      </c>
      <c r="AO140" s="301"/>
      <c r="AP140" s="301">
        <v>94.49</v>
      </c>
      <c r="AQ140" s="301">
        <v>58.53</v>
      </c>
      <c r="AR140" s="301">
        <v>-75.78</v>
      </c>
      <c r="AS140" s="301">
        <v>-77.239999999999995</v>
      </c>
      <c r="AT140" s="301">
        <v>0</v>
      </c>
      <c r="AU140" s="301">
        <v>0</v>
      </c>
      <c r="AV140" s="301">
        <v>0</v>
      </c>
      <c r="AW140" s="301">
        <v>0</v>
      </c>
      <c r="AX140" s="301">
        <v>0</v>
      </c>
      <c r="AY140" s="301">
        <v>0</v>
      </c>
      <c r="AZ140" s="301">
        <v>0</v>
      </c>
      <c r="BA140" s="301">
        <v>0</v>
      </c>
    </row>
    <row r="141" spans="1:53" s="22" customFormat="1" outlineLevel="1" x14ac:dyDescent="0.2">
      <c r="A141" s="22" t="s">
        <v>187</v>
      </c>
      <c r="B141" s="54"/>
      <c r="C141" s="51" t="s">
        <v>875</v>
      </c>
      <c r="D141" s="205"/>
      <c r="E141" s="205"/>
      <c r="F141" s="26">
        <v>449968.58999999997</v>
      </c>
      <c r="G141" s="26">
        <v>25.660000000000004</v>
      </c>
      <c r="H141" s="42">
        <f>+F141-G141</f>
        <v>449942.93</v>
      </c>
      <c r="I141" s="124" t="str">
        <f>IF(G141&lt;0,IF(H141=0,0,IF(OR(G141=0,F141=0),"N.M.",IF(ABS(H141/G141)&gt;=10,"N.M.",H141/(-G141)))),IF(H141=0,0,IF(OR(G141=0,F141=0),"N.M.",IF(ABS(H141/G141)&gt;=10,"N.M.",H141/G141))))</f>
        <v>N.M.</v>
      </c>
      <c r="J141" s="263"/>
      <c r="K141" s="26">
        <v>450120.71</v>
      </c>
      <c r="L141" s="26">
        <v>45.650000000000006</v>
      </c>
      <c r="M141" s="42">
        <f>+K141-L141</f>
        <v>450075.06</v>
      </c>
      <c r="N141" s="91" t="str">
        <f>IF(L141&lt;0,IF(M141=0,0,IF(OR(L141=0,K141=0),"N.M.",IF(ABS(M141/L141)&gt;=10,"N.M.",M141/(-L141)))),IF(M141=0,0,IF(OR(L141=0,K141=0),"N.M.",IF(ABS(M141/L141)&gt;=10,"N.M.",M141/L141))))</f>
        <v>N.M.</v>
      </c>
      <c r="O141" s="226"/>
      <c r="P141" s="226"/>
      <c r="Q141" s="26">
        <v>450120.71</v>
      </c>
      <c r="R141" s="26">
        <v>45.650000000000006</v>
      </c>
      <c r="S141" s="42">
        <f>+Q141-R141</f>
        <v>450075.06</v>
      </c>
      <c r="T141" s="124" t="str">
        <f>IF(R141&lt;0,IF(S141=0,0,IF(OR(R141=0,Q141=0),"N.M.",IF(ABS(S141/R141)&gt;=10,"N.M.",S141/(-R141)))),IF(S141=0,0,IF(OR(R141=0,Q141=0),"N.M.",IF(ABS(S141/R141)&gt;=10,"N.M.",S141/R141))))</f>
        <v>N.M.</v>
      </c>
      <c r="U141" s="226"/>
      <c r="V141" s="26">
        <v>449989.49000000005</v>
      </c>
      <c r="W141" s="26">
        <v>52.52</v>
      </c>
      <c r="X141" s="42">
        <f>+V141-W141</f>
        <v>449936.97000000003</v>
      </c>
      <c r="Y141" s="91" t="str">
        <f>IF(W141&lt;0,IF(X141=0,0,IF(OR(W141=0,V141=0),"N.M.",IF(ABS(X141/W141)&gt;=10,"N.M.",X141/(-W141)))),IF(X141=0,0,IF(OR(W141=0,V141=0),"N.M.",IF(ABS(X141/W141)&gt;=10,"N.M.",X141/W141))))</f>
        <v>N.M.</v>
      </c>
      <c r="AA141" s="339">
        <v>-39.6</v>
      </c>
      <c r="AC141" s="26">
        <v>17.809999999999999</v>
      </c>
      <c r="AD141" s="26">
        <v>2.1800000000000002</v>
      </c>
      <c r="AE141" s="26">
        <v>25.660000000000004</v>
      </c>
      <c r="AF141" s="26">
        <v>113.43</v>
      </c>
      <c r="AG141" s="26">
        <v>-159.08000000000001</v>
      </c>
      <c r="AH141" s="26">
        <v>0</v>
      </c>
      <c r="AI141" s="26">
        <v>0</v>
      </c>
      <c r="AJ141" s="26">
        <v>0</v>
      </c>
      <c r="AK141" s="26">
        <v>0</v>
      </c>
      <c r="AL141" s="26">
        <v>0</v>
      </c>
      <c r="AM141" s="26">
        <v>-31.31</v>
      </c>
      <c r="AN141" s="26">
        <v>-54.260000000000005</v>
      </c>
      <c r="AP141" s="26">
        <v>102.91</v>
      </c>
      <c r="AQ141" s="26">
        <v>49.21</v>
      </c>
      <c r="AR141" s="26">
        <v>449968.58999999997</v>
      </c>
      <c r="AS141" s="26">
        <v>-77.059999999999988</v>
      </c>
      <c r="AT141" s="26">
        <v>0</v>
      </c>
      <c r="AU141" s="26">
        <v>0</v>
      </c>
      <c r="AV141" s="26">
        <v>0</v>
      </c>
      <c r="AW141" s="26">
        <v>0</v>
      </c>
      <c r="AX141" s="26">
        <v>0</v>
      </c>
      <c r="AY141" s="26">
        <v>0</v>
      </c>
      <c r="AZ141" s="26">
        <v>0</v>
      </c>
      <c r="BA141" s="26">
        <v>0</v>
      </c>
    </row>
    <row r="142" spans="1:53" s="22" customFormat="1" ht="0.75" customHeight="1" outlineLevel="2" x14ac:dyDescent="0.2">
      <c r="B142" s="54"/>
      <c r="C142" s="51"/>
      <c r="D142" s="205"/>
      <c r="E142" s="205"/>
      <c r="F142" s="26"/>
      <c r="G142" s="26"/>
      <c r="H142" s="42"/>
      <c r="I142" s="124"/>
      <c r="J142" s="263"/>
      <c r="K142" s="26"/>
      <c r="L142" s="26"/>
      <c r="M142" s="42"/>
      <c r="N142" s="91"/>
      <c r="O142" s="226"/>
      <c r="P142" s="226"/>
      <c r="Q142" s="26"/>
      <c r="R142" s="26"/>
      <c r="S142" s="42"/>
      <c r="T142" s="124"/>
      <c r="U142" s="226"/>
      <c r="V142" s="26"/>
      <c r="W142" s="26"/>
      <c r="X142" s="42"/>
      <c r="Y142" s="91"/>
      <c r="AA142" s="339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</row>
    <row r="143" spans="1:53" s="69" customFormat="1" outlineLevel="2" x14ac:dyDescent="0.2">
      <c r="A143" s="64" t="s">
        <v>1071</v>
      </c>
      <c r="B143" s="65" t="s">
        <v>1521</v>
      </c>
      <c r="C143" s="66" t="s">
        <v>1970</v>
      </c>
      <c r="D143" s="67"/>
      <c r="E143" s="68"/>
      <c r="F143" s="328">
        <v>3760609.09</v>
      </c>
      <c r="G143" s="328">
        <v>19881750.640000001</v>
      </c>
      <c r="H143" s="151">
        <f t="shared" ref="H143:H175" si="34">+F143-G143</f>
        <v>-16121141.550000001</v>
      </c>
      <c r="I143" s="97">
        <f t="shared" ref="I143:I175" si="35">IF(G143&lt;0,IF(H143=0,0,IF(OR(G143=0,F143=0),"N.M.",IF(ABS(H143/G143)&gt;=10,"N.M.",H143/(-G143)))),IF(H143=0,0,IF(OR(G143=0,F143=0),"N.M.",IF(ABS(H143/G143)&gt;=10,"N.M.",H143/G143))))</f>
        <v>-0.81085120932791255</v>
      </c>
      <c r="J143" s="166"/>
      <c r="K143" s="328">
        <v>24729157.68</v>
      </c>
      <c r="L143" s="328">
        <v>39031678.640000001</v>
      </c>
      <c r="M143" s="151">
        <f t="shared" ref="M143:M175" si="36">+K143-L143</f>
        <v>-14302520.960000001</v>
      </c>
      <c r="N143" s="97">
        <f t="shared" ref="N143:N175" si="37">IF(L143&lt;0,IF(M143=0,0,IF(OR(L143=0,K143=0),"N.M.",IF(ABS(M143/L143)&gt;=10,"N.M.",M143/(-L143)))),IF(M143=0,0,IF(OR(L143=0,K143=0),"N.M.",IF(ABS(M143/L143)&gt;=10,"N.M.",M143/L143))))</f>
        <v>-0.36643366256204657</v>
      </c>
      <c r="O143" s="273"/>
      <c r="P143" s="166"/>
      <c r="Q143" s="328">
        <v>24729157.68</v>
      </c>
      <c r="R143" s="328">
        <v>39031678.640000001</v>
      </c>
      <c r="S143" s="151">
        <f t="shared" ref="S143:S175" si="38">+Q143-R143</f>
        <v>-14302520.960000001</v>
      </c>
      <c r="T143" s="97">
        <f t="shared" ref="T143:T175" si="39">IF(R143&lt;0,IF(S143=0,0,IF(OR(R143=0,Q143=0),"N.M.",IF(ABS(S143/R143)&gt;=10,"N.M.",S143/(-R143)))),IF(S143=0,0,IF(OR(R143=0,Q143=0),"N.M.",IF(ABS(S143/R143)&gt;=10,"N.M.",S143/R143))))</f>
        <v>-0.36643366256204657</v>
      </c>
      <c r="U143" s="166"/>
      <c r="V143" s="328">
        <v>184153428.09</v>
      </c>
      <c r="W143" s="328">
        <v>102823360.56999999</v>
      </c>
      <c r="X143" s="151">
        <f t="shared" ref="X143:X175" si="40">+V143-W143</f>
        <v>81330067.520000011</v>
      </c>
      <c r="Y143" s="97">
        <f t="shared" ref="Y143:Y175" si="41">IF(W143&lt;0,IF(X143=0,0,IF(OR(W143=0,V143=0),"N.M.",IF(ABS(X143/W143)&gt;=10,"N.M.",X143/(-W143)))),IF(X143=0,0,IF(OR(W143=0,V143=0),"N.M.",IF(ABS(X143/W143)&gt;=10,"N.M.",X143/W143))))</f>
        <v>0.79096877469426996</v>
      </c>
      <c r="Z143" s="140"/>
      <c r="AA143" s="347">
        <v>7203130.4199999999</v>
      </c>
      <c r="AB143" s="301"/>
      <c r="AC143" s="301">
        <v>5296993.0599999996</v>
      </c>
      <c r="AD143" s="301">
        <v>13852934.939999999</v>
      </c>
      <c r="AE143" s="301">
        <v>19881750.640000001</v>
      </c>
      <c r="AF143" s="301">
        <v>10286478.029999999</v>
      </c>
      <c r="AG143" s="301">
        <v>10598249.25</v>
      </c>
      <c r="AH143" s="301">
        <v>11508532.57</v>
      </c>
      <c r="AI143" s="301">
        <v>7107370.4900000002</v>
      </c>
      <c r="AJ143" s="301">
        <v>14266214.609999999</v>
      </c>
      <c r="AK143" s="301">
        <v>23189915.34</v>
      </c>
      <c r="AL143" s="301">
        <v>24836664.890000001</v>
      </c>
      <c r="AM143" s="301">
        <v>23931908.77</v>
      </c>
      <c r="AN143" s="301">
        <v>33698936.460000001</v>
      </c>
      <c r="AO143" s="301"/>
      <c r="AP143" s="301">
        <v>16657452.34</v>
      </c>
      <c r="AQ143" s="301">
        <v>4311096.25</v>
      </c>
      <c r="AR143" s="301">
        <v>3760609.09</v>
      </c>
      <c r="AS143" s="301">
        <v>9375078.8499999996</v>
      </c>
      <c r="AT143" s="301">
        <v>-9271980.8699999992</v>
      </c>
      <c r="AU143" s="301">
        <v>0</v>
      </c>
      <c r="AV143" s="301">
        <v>0</v>
      </c>
      <c r="AW143" s="301">
        <v>0</v>
      </c>
      <c r="AX143" s="301">
        <v>0</v>
      </c>
      <c r="AY143" s="301">
        <v>0</v>
      </c>
      <c r="AZ143" s="301">
        <v>0</v>
      </c>
      <c r="BA143" s="301">
        <v>0</v>
      </c>
    </row>
    <row r="144" spans="1:53" s="69" customFormat="1" outlineLevel="2" x14ac:dyDescent="0.2">
      <c r="A144" s="64" t="s">
        <v>1072</v>
      </c>
      <c r="B144" s="65" t="s">
        <v>1522</v>
      </c>
      <c r="C144" s="66" t="s">
        <v>1971</v>
      </c>
      <c r="D144" s="67"/>
      <c r="E144" s="68"/>
      <c r="F144" s="328">
        <v>236220</v>
      </c>
      <c r="G144" s="328">
        <v>0</v>
      </c>
      <c r="H144" s="151">
        <f t="shared" si="34"/>
        <v>236220</v>
      </c>
      <c r="I144" s="97" t="str">
        <f t="shared" si="35"/>
        <v>N.M.</v>
      </c>
      <c r="J144" s="166"/>
      <c r="K144" s="328">
        <v>670124.64</v>
      </c>
      <c r="L144" s="328">
        <v>0</v>
      </c>
      <c r="M144" s="151">
        <f t="shared" si="36"/>
        <v>670124.64</v>
      </c>
      <c r="N144" s="97" t="str">
        <f t="shared" si="37"/>
        <v>N.M.</v>
      </c>
      <c r="O144" s="273"/>
      <c r="P144" s="166"/>
      <c r="Q144" s="328">
        <v>670124.64</v>
      </c>
      <c r="R144" s="328">
        <v>0</v>
      </c>
      <c r="S144" s="151">
        <f t="shared" si="38"/>
        <v>670124.64</v>
      </c>
      <c r="T144" s="97" t="str">
        <f t="shared" si="39"/>
        <v>N.M.</v>
      </c>
      <c r="U144" s="166"/>
      <c r="V144" s="328">
        <v>868680</v>
      </c>
      <c r="W144" s="328">
        <v>0</v>
      </c>
      <c r="X144" s="151">
        <f t="shared" si="40"/>
        <v>868680</v>
      </c>
      <c r="Y144" s="97" t="str">
        <f t="shared" si="41"/>
        <v>N.M.</v>
      </c>
      <c r="Z144" s="140"/>
      <c r="AA144" s="347">
        <v>0</v>
      </c>
      <c r="AB144" s="301"/>
      <c r="AC144" s="301">
        <v>0</v>
      </c>
      <c r="AD144" s="301">
        <v>0</v>
      </c>
      <c r="AE144" s="301">
        <v>0</v>
      </c>
      <c r="AF144" s="301">
        <v>0</v>
      </c>
      <c r="AG144" s="301">
        <v>0</v>
      </c>
      <c r="AH144" s="301">
        <v>0</v>
      </c>
      <c r="AI144" s="301">
        <v>0</v>
      </c>
      <c r="AJ144" s="301">
        <v>0</v>
      </c>
      <c r="AK144" s="301">
        <v>0</v>
      </c>
      <c r="AL144" s="301">
        <v>0</v>
      </c>
      <c r="AM144" s="301">
        <v>0</v>
      </c>
      <c r="AN144" s="301">
        <v>198555.36000000002</v>
      </c>
      <c r="AO144" s="301"/>
      <c r="AP144" s="301">
        <v>220544.64000000001</v>
      </c>
      <c r="AQ144" s="301">
        <v>213360</v>
      </c>
      <c r="AR144" s="301">
        <v>236220</v>
      </c>
      <c r="AS144" s="301">
        <v>228600</v>
      </c>
      <c r="AT144" s="301">
        <v>0</v>
      </c>
      <c r="AU144" s="301">
        <v>0</v>
      </c>
      <c r="AV144" s="301">
        <v>0</v>
      </c>
      <c r="AW144" s="301">
        <v>0</v>
      </c>
      <c r="AX144" s="301">
        <v>0</v>
      </c>
      <c r="AY144" s="301">
        <v>0</v>
      </c>
      <c r="AZ144" s="301">
        <v>0</v>
      </c>
      <c r="BA144" s="301">
        <v>0</v>
      </c>
    </row>
    <row r="145" spans="1:53" s="69" customFormat="1" outlineLevel="2" x14ac:dyDescent="0.2">
      <c r="A145" s="64" t="s">
        <v>1073</v>
      </c>
      <c r="B145" s="65" t="s">
        <v>1523</v>
      </c>
      <c r="C145" s="66" t="s">
        <v>1972</v>
      </c>
      <c r="D145" s="67"/>
      <c r="E145" s="68"/>
      <c r="F145" s="328">
        <v>288828.68</v>
      </c>
      <c r="G145" s="328">
        <v>6631532.3200000003</v>
      </c>
      <c r="H145" s="151">
        <f t="shared" si="34"/>
        <v>-6342703.6400000006</v>
      </c>
      <c r="I145" s="97">
        <f t="shared" si="35"/>
        <v>-0.95644616265701932</v>
      </c>
      <c r="J145" s="166"/>
      <c r="K145" s="328">
        <v>307311.58</v>
      </c>
      <c r="L145" s="328">
        <v>18279839.390000001</v>
      </c>
      <c r="M145" s="151">
        <f t="shared" si="36"/>
        <v>-17972527.810000002</v>
      </c>
      <c r="N145" s="97">
        <f t="shared" si="37"/>
        <v>-0.98318849671249775</v>
      </c>
      <c r="O145" s="273"/>
      <c r="P145" s="166"/>
      <c r="Q145" s="328">
        <v>307311.58</v>
      </c>
      <c r="R145" s="328">
        <v>18279839.390000001</v>
      </c>
      <c r="S145" s="151">
        <f t="shared" si="38"/>
        <v>-17972527.810000002</v>
      </c>
      <c r="T145" s="97">
        <f t="shared" si="39"/>
        <v>-0.98318849671249775</v>
      </c>
      <c r="U145" s="166"/>
      <c r="V145" s="328">
        <v>46035950.589999996</v>
      </c>
      <c r="W145" s="328">
        <v>70391243.400000006</v>
      </c>
      <c r="X145" s="151">
        <f t="shared" si="40"/>
        <v>-24355292.81000001</v>
      </c>
      <c r="Y145" s="97">
        <f t="shared" si="41"/>
        <v>-0.3459989003404933</v>
      </c>
      <c r="Z145" s="140"/>
      <c r="AA145" s="347">
        <v>5342821.3499999996</v>
      </c>
      <c r="AB145" s="301"/>
      <c r="AC145" s="301">
        <v>5855028.7999999998</v>
      </c>
      <c r="AD145" s="301">
        <v>5793278.2699999996</v>
      </c>
      <c r="AE145" s="301">
        <v>6631532.3200000003</v>
      </c>
      <c r="AF145" s="301">
        <v>5664754.2800000003</v>
      </c>
      <c r="AG145" s="301">
        <v>6130390.4199999999</v>
      </c>
      <c r="AH145" s="301">
        <v>4720903.5</v>
      </c>
      <c r="AI145" s="301">
        <v>7108901</v>
      </c>
      <c r="AJ145" s="301">
        <v>6039379.7800000003</v>
      </c>
      <c r="AK145" s="301">
        <v>5770189.04</v>
      </c>
      <c r="AL145" s="301">
        <v>4295654.12</v>
      </c>
      <c r="AM145" s="301">
        <v>5547490.9699999997</v>
      </c>
      <c r="AN145" s="301">
        <v>450975.9</v>
      </c>
      <c r="AO145" s="301"/>
      <c r="AP145" s="301">
        <v>0</v>
      </c>
      <c r="AQ145" s="301">
        <v>18482.900000000001</v>
      </c>
      <c r="AR145" s="301">
        <v>288828.68</v>
      </c>
      <c r="AS145" s="301">
        <v>0</v>
      </c>
      <c r="AT145" s="301">
        <v>0</v>
      </c>
      <c r="AU145" s="301">
        <v>0</v>
      </c>
      <c r="AV145" s="301">
        <v>0</v>
      </c>
      <c r="AW145" s="301">
        <v>0</v>
      </c>
      <c r="AX145" s="301">
        <v>0</v>
      </c>
      <c r="AY145" s="301">
        <v>0</v>
      </c>
      <c r="AZ145" s="301">
        <v>0</v>
      </c>
      <c r="BA145" s="301">
        <v>0</v>
      </c>
    </row>
    <row r="146" spans="1:53" s="69" customFormat="1" outlineLevel="2" x14ac:dyDescent="0.2">
      <c r="A146" s="64" t="s">
        <v>1074</v>
      </c>
      <c r="B146" s="65" t="s">
        <v>1524</v>
      </c>
      <c r="C146" s="66" t="s">
        <v>1973</v>
      </c>
      <c r="D146" s="67"/>
      <c r="E146" s="68"/>
      <c r="F146" s="328">
        <v>0</v>
      </c>
      <c r="G146" s="328">
        <v>0</v>
      </c>
      <c r="H146" s="151">
        <f t="shared" si="34"/>
        <v>0</v>
      </c>
      <c r="I146" s="97">
        <f t="shared" si="35"/>
        <v>0</v>
      </c>
      <c r="J146" s="166"/>
      <c r="K146" s="328">
        <v>0</v>
      </c>
      <c r="L146" s="328">
        <v>0</v>
      </c>
      <c r="M146" s="151">
        <f t="shared" si="36"/>
        <v>0</v>
      </c>
      <c r="N146" s="97">
        <f t="shared" si="37"/>
        <v>0</v>
      </c>
      <c r="O146" s="273"/>
      <c r="P146" s="166"/>
      <c r="Q146" s="328">
        <v>0</v>
      </c>
      <c r="R146" s="328">
        <v>0</v>
      </c>
      <c r="S146" s="151">
        <f t="shared" si="38"/>
        <v>0</v>
      </c>
      <c r="T146" s="97">
        <f t="shared" si="39"/>
        <v>0</v>
      </c>
      <c r="U146" s="166"/>
      <c r="V146" s="328">
        <v>0</v>
      </c>
      <c r="W146" s="328">
        <v>0</v>
      </c>
      <c r="X146" s="151">
        <f t="shared" si="40"/>
        <v>0</v>
      </c>
      <c r="Y146" s="97">
        <f t="shared" si="41"/>
        <v>0</v>
      </c>
      <c r="Z146" s="140"/>
      <c r="AA146" s="347">
        <v>0</v>
      </c>
      <c r="AB146" s="301"/>
      <c r="AC146" s="301">
        <v>0</v>
      </c>
      <c r="AD146" s="301">
        <v>0</v>
      </c>
      <c r="AE146" s="301">
        <v>0</v>
      </c>
      <c r="AF146" s="301">
        <v>0</v>
      </c>
      <c r="AG146" s="301">
        <v>0</v>
      </c>
      <c r="AH146" s="301">
        <v>0</v>
      </c>
      <c r="AI146" s="301">
        <v>0</v>
      </c>
      <c r="AJ146" s="301">
        <v>0</v>
      </c>
      <c r="AK146" s="301">
        <v>0</v>
      </c>
      <c r="AL146" s="301">
        <v>0</v>
      </c>
      <c r="AM146" s="301">
        <v>0</v>
      </c>
      <c r="AN146" s="301">
        <v>0</v>
      </c>
      <c r="AO146" s="301"/>
      <c r="AP146" s="301">
        <v>0</v>
      </c>
      <c r="AQ146" s="301">
        <v>0</v>
      </c>
      <c r="AR146" s="301">
        <v>0</v>
      </c>
      <c r="AS146" s="301">
        <v>0</v>
      </c>
      <c r="AT146" s="301">
        <v>126857859.55</v>
      </c>
      <c r="AU146" s="301">
        <v>0</v>
      </c>
      <c r="AV146" s="301">
        <v>0</v>
      </c>
      <c r="AW146" s="301">
        <v>0</v>
      </c>
      <c r="AX146" s="301">
        <v>0</v>
      </c>
      <c r="AY146" s="301">
        <v>0</v>
      </c>
      <c r="AZ146" s="301">
        <v>0</v>
      </c>
      <c r="BA146" s="301">
        <v>0</v>
      </c>
    </row>
    <row r="147" spans="1:53" s="69" customFormat="1" outlineLevel="2" x14ac:dyDescent="0.2">
      <c r="A147" s="64" t="s">
        <v>1075</v>
      </c>
      <c r="B147" s="65" t="s">
        <v>1525</v>
      </c>
      <c r="C147" s="66" t="s">
        <v>1974</v>
      </c>
      <c r="D147" s="67"/>
      <c r="E147" s="68"/>
      <c r="F147" s="328">
        <v>-22.05</v>
      </c>
      <c r="G147" s="328">
        <v>-87.63</v>
      </c>
      <c r="H147" s="151">
        <f t="shared" si="34"/>
        <v>65.58</v>
      </c>
      <c r="I147" s="97">
        <f t="shared" si="35"/>
        <v>0.74837384457377609</v>
      </c>
      <c r="J147" s="166"/>
      <c r="K147" s="328">
        <v>-651.89</v>
      </c>
      <c r="L147" s="328">
        <v>204.93</v>
      </c>
      <c r="M147" s="151">
        <f t="shared" si="36"/>
        <v>-856.81999999999994</v>
      </c>
      <c r="N147" s="97">
        <f t="shared" si="37"/>
        <v>-4.1810374274142381</v>
      </c>
      <c r="O147" s="273"/>
      <c r="P147" s="166"/>
      <c r="Q147" s="328">
        <v>-651.89</v>
      </c>
      <c r="R147" s="328">
        <v>204.93</v>
      </c>
      <c r="S147" s="151">
        <f t="shared" si="38"/>
        <v>-856.81999999999994</v>
      </c>
      <c r="T147" s="97">
        <f t="shared" si="39"/>
        <v>-4.1810374274142381</v>
      </c>
      <c r="U147" s="166"/>
      <c r="V147" s="328">
        <v>213.18000000000006</v>
      </c>
      <c r="W147" s="328">
        <v>3600.7599999999998</v>
      </c>
      <c r="X147" s="151">
        <f t="shared" si="40"/>
        <v>-3387.58</v>
      </c>
      <c r="Y147" s="97">
        <f t="shared" si="41"/>
        <v>-0.94079583199102412</v>
      </c>
      <c r="Z147" s="140"/>
      <c r="AA147" s="347">
        <v>-96.34</v>
      </c>
      <c r="AB147" s="301"/>
      <c r="AC147" s="301">
        <v>450.03000000000003</v>
      </c>
      <c r="AD147" s="301">
        <v>-157.47</v>
      </c>
      <c r="AE147" s="301">
        <v>-87.63</v>
      </c>
      <c r="AF147" s="301">
        <v>-722.85</v>
      </c>
      <c r="AG147" s="301">
        <v>-197.46</v>
      </c>
      <c r="AH147" s="301">
        <v>129.42000000000002</v>
      </c>
      <c r="AI147" s="301">
        <v>554.35</v>
      </c>
      <c r="AJ147" s="301">
        <v>-56.22</v>
      </c>
      <c r="AK147" s="301">
        <v>-126.34</v>
      </c>
      <c r="AL147" s="301">
        <v>-87.51</v>
      </c>
      <c r="AM147" s="301">
        <v>-209.84</v>
      </c>
      <c r="AN147" s="301">
        <v>1581.52</v>
      </c>
      <c r="AO147" s="301"/>
      <c r="AP147" s="301">
        <v>-607.09</v>
      </c>
      <c r="AQ147" s="301">
        <v>-22.75</v>
      </c>
      <c r="AR147" s="301">
        <v>-22.05</v>
      </c>
      <c r="AS147" s="301">
        <v>-26.69</v>
      </c>
      <c r="AT147" s="301">
        <v>16.740000000000002</v>
      </c>
      <c r="AU147" s="301">
        <v>0</v>
      </c>
      <c r="AV147" s="301">
        <v>0</v>
      </c>
      <c r="AW147" s="301">
        <v>0</v>
      </c>
      <c r="AX147" s="301">
        <v>0</v>
      </c>
      <c r="AY147" s="301">
        <v>0</v>
      </c>
      <c r="AZ147" s="301">
        <v>0</v>
      </c>
      <c r="BA147" s="301">
        <v>0</v>
      </c>
    </row>
    <row r="148" spans="1:53" s="69" customFormat="1" outlineLevel="2" x14ac:dyDescent="0.2">
      <c r="A148" s="64" t="s">
        <v>1076</v>
      </c>
      <c r="B148" s="65" t="s">
        <v>1526</v>
      </c>
      <c r="C148" s="66" t="s">
        <v>1975</v>
      </c>
      <c r="D148" s="67"/>
      <c r="E148" s="68"/>
      <c r="F148" s="328">
        <v>579.89</v>
      </c>
      <c r="G148" s="328">
        <v>-1885.6100000000001</v>
      </c>
      <c r="H148" s="151">
        <f t="shared" si="34"/>
        <v>2465.5</v>
      </c>
      <c r="I148" s="97">
        <f t="shared" si="35"/>
        <v>1.3075344318284268</v>
      </c>
      <c r="J148" s="166"/>
      <c r="K148" s="328">
        <v>-15227.960000000001</v>
      </c>
      <c r="L148" s="328">
        <v>-3016.4700000000003</v>
      </c>
      <c r="M148" s="151">
        <f t="shared" si="36"/>
        <v>-12211.490000000002</v>
      </c>
      <c r="N148" s="97">
        <f t="shared" si="37"/>
        <v>-4.0482716552791844</v>
      </c>
      <c r="O148" s="273"/>
      <c r="P148" s="166"/>
      <c r="Q148" s="328">
        <v>-15227.960000000001</v>
      </c>
      <c r="R148" s="328">
        <v>-3016.4700000000003</v>
      </c>
      <c r="S148" s="151">
        <f t="shared" si="38"/>
        <v>-12211.490000000002</v>
      </c>
      <c r="T148" s="97">
        <f t="shared" si="39"/>
        <v>-4.0482716552791844</v>
      </c>
      <c r="U148" s="166"/>
      <c r="V148" s="328">
        <v>-210771.3</v>
      </c>
      <c r="W148" s="328">
        <v>9255.7999999999993</v>
      </c>
      <c r="X148" s="151">
        <f t="shared" si="40"/>
        <v>-220027.09999999998</v>
      </c>
      <c r="Y148" s="97" t="str">
        <f t="shared" si="41"/>
        <v>N.M.</v>
      </c>
      <c r="Z148" s="140"/>
      <c r="AA148" s="347">
        <v>-2195.9900000000002</v>
      </c>
      <c r="AB148" s="301"/>
      <c r="AC148" s="301">
        <v>-1866.39</v>
      </c>
      <c r="AD148" s="301">
        <v>735.53</v>
      </c>
      <c r="AE148" s="301">
        <v>-1885.6100000000001</v>
      </c>
      <c r="AF148" s="301">
        <v>-6311.29</v>
      </c>
      <c r="AG148" s="301">
        <v>-4755.38</v>
      </c>
      <c r="AH148" s="301">
        <v>-4782.78</v>
      </c>
      <c r="AI148" s="301">
        <v>2872.65</v>
      </c>
      <c r="AJ148" s="301">
        <v>-6347.64</v>
      </c>
      <c r="AK148" s="301">
        <v>-12972.39</v>
      </c>
      <c r="AL148" s="301">
        <v>-7490.47</v>
      </c>
      <c r="AM148" s="301">
        <v>-9677.5300000000007</v>
      </c>
      <c r="AN148" s="301">
        <v>-146078.51</v>
      </c>
      <c r="AO148" s="301"/>
      <c r="AP148" s="301">
        <v>-14449.87</v>
      </c>
      <c r="AQ148" s="301">
        <v>-1357.98</v>
      </c>
      <c r="AR148" s="301">
        <v>579.89</v>
      </c>
      <c r="AS148" s="301">
        <v>1627.46</v>
      </c>
      <c r="AT148" s="301">
        <v>-1871.3400000000001</v>
      </c>
      <c r="AU148" s="301">
        <v>0</v>
      </c>
      <c r="AV148" s="301">
        <v>0</v>
      </c>
      <c r="AW148" s="301">
        <v>0</v>
      </c>
      <c r="AX148" s="301">
        <v>0</v>
      </c>
      <c r="AY148" s="301">
        <v>0</v>
      </c>
      <c r="AZ148" s="301">
        <v>0</v>
      </c>
      <c r="BA148" s="301">
        <v>0</v>
      </c>
    </row>
    <row r="149" spans="1:53" s="69" customFormat="1" outlineLevel="2" x14ac:dyDescent="0.2">
      <c r="A149" s="64" t="s">
        <v>1077</v>
      </c>
      <c r="B149" s="65" t="s">
        <v>1527</v>
      </c>
      <c r="C149" s="66" t="s">
        <v>1976</v>
      </c>
      <c r="D149" s="67"/>
      <c r="E149" s="68"/>
      <c r="F149" s="328">
        <v>0</v>
      </c>
      <c r="G149" s="328">
        <v>125869</v>
      </c>
      <c r="H149" s="151">
        <f t="shared" si="34"/>
        <v>-125869</v>
      </c>
      <c r="I149" s="97" t="str">
        <f t="shared" si="35"/>
        <v>N.M.</v>
      </c>
      <c r="J149" s="166"/>
      <c r="K149" s="328">
        <v>0</v>
      </c>
      <c r="L149" s="328">
        <v>6170190</v>
      </c>
      <c r="M149" s="151">
        <f t="shared" si="36"/>
        <v>-6170190</v>
      </c>
      <c r="N149" s="97" t="str">
        <f t="shared" si="37"/>
        <v>N.M.</v>
      </c>
      <c r="O149" s="273"/>
      <c r="P149" s="166"/>
      <c r="Q149" s="328">
        <v>0</v>
      </c>
      <c r="R149" s="328">
        <v>6170190</v>
      </c>
      <c r="S149" s="151">
        <f t="shared" si="38"/>
        <v>-6170190</v>
      </c>
      <c r="T149" s="97" t="str">
        <f t="shared" si="39"/>
        <v>N.M.</v>
      </c>
      <c r="U149" s="166"/>
      <c r="V149" s="328">
        <v>22759444.629999999</v>
      </c>
      <c r="W149" s="328">
        <v>25322906.039999999</v>
      </c>
      <c r="X149" s="151">
        <f t="shared" si="40"/>
        <v>-2563461.41</v>
      </c>
      <c r="Y149" s="97">
        <f t="shared" si="41"/>
        <v>-0.10123093320927554</v>
      </c>
      <c r="Z149" s="140"/>
      <c r="AA149" s="347">
        <v>2507667</v>
      </c>
      <c r="AB149" s="301"/>
      <c r="AC149" s="301">
        <v>3295763</v>
      </c>
      <c r="AD149" s="301">
        <v>2748558</v>
      </c>
      <c r="AE149" s="301">
        <v>125869</v>
      </c>
      <c r="AF149" s="301">
        <v>2842903</v>
      </c>
      <c r="AG149" s="301">
        <v>2527856</v>
      </c>
      <c r="AH149" s="301">
        <v>3686364</v>
      </c>
      <c r="AI149" s="301">
        <v>5259645</v>
      </c>
      <c r="AJ149" s="301">
        <v>4285297</v>
      </c>
      <c r="AK149" s="301">
        <v>612807</v>
      </c>
      <c r="AL149" s="301">
        <v>345255</v>
      </c>
      <c r="AM149" s="301">
        <v>1616771</v>
      </c>
      <c r="AN149" s="301">
        <v>1582546.63</v>
      </c>
      <c r="AO149" s="301"/>
      <c r="AP149" s="301">
        <v>0</v>
      </c>
      <c r="AQ149" s="301">
        <v>0</v>
      </c>
      <c r="AR149" s="301">
        <v>0</v>
      </c>
      <c r="AS149" s="301">
        <v>0</v>
      </c>
      <c r="AT149" s="301">
        <v>0</v>
      </c>
      <c r="AU149" s="301">
        <v>0</v>
      </c>
      <c r="AV149" s="301">
        <v>0</v>
      </c>
      <c r="AW149" s="301">
        <v>0</v>
      </c>
      <c r="AX149" s="301">
        <v>0</v>
      </c>
      <c r="AY149" s="301">
        <v>0</v>
      </c>
      <c r="AZ149" s="301">
        <v>0</v>
      </c>
      <c r="BA149" s="301">
        <v>0</v>
      </c>
    </row>
    <row r="150" spans="1:53" s="69" customFormat="1" outlineLevel="2" x14ac:dyDescent="0.2">
      <c r="A150" s="64" t="s">
        <v>1078</v>
      </c>
      <c r="B150" s="65" t="s">
        <v>1528</v>
      </c>
      <c r="C150" s="66" t="s">
        <v>1977</v>
      </c>
      <c r="D150" s="67"/>
      <c r="E150" s="68"/>
      <c r="F150" s="328">
        <v>200435.05000000002</v>
      </c>
      <c r="G150" s="328">
        <v>177766.2</v>
      </c>
      <c r="H150" s="151">
        <f t="shared" si="34"/>
        <v>22668.850000000006</v>
      </c>
      <c r="I150" s="97">
        <f t="shared" si="35"/>
        <v>0.1275205860281651</v>
      </c>
      <c r="J150" s="166"/>
      <c r="K150" s="328">
        <v>597994.23999999999</v>
      </c>
      <c r="L150" s="328">
        <v>531663.89</v>
      </c>
      <c r="M150" s="151">
        <f t="shared" si="36"/>
        <v>66330.349999999977</v>
      </c>
      <c r="N150" s="97">
        <f t="shared" si="37"/>
        <v>0.12475993056440221</v>
      </c>
      <c r="O150" s="273"/>
      <c r="P150" s="166"/>
      <c r="Q150" s="328">
        <v>597994.23999999999</v>
      </c>
      <c r="R150" s="328">
        <v>531663.89</v>
      </c>
      <c r="S150" s="151">
        <f t="shared" si="38"/>
        <v>66330.349999999977</v>
      </c>
      <c r="T150" s="97">
        <f t="shared" si="39"/>
        <v>0.12475993056440221</v>
      </c>
      <c r="U150" s="166"/>
      <c r="V150" s="328">
        <v>2342086.12</v>
      </c>
      <c r="W150" s="328">
        <v>2119810.0700000003</v>
      </c>
      <c r="X150" s="151">
        <f t="shared" si="40"/>
        <v>222276.04999999981</v>
      </c>
      <c r="Y150" s="97">
        <f t="shared" si="41"/>
        <v>0.10485658745832818</v>
      </c>
      <c r="Z150" s="140"/>
      <c r="AA150" s="347">
        <v>176361.93</v>
      </c>
      <c r="AB150" s="301"/>
      <c r="AC150" s="301">
        <v>177120.98</v>
      </c>
      <c r="AD150" s="301">
        <v>176776.71</v>
      </c>
      <c r="AE150" s="301">
        <v>177766.2</v>
      </c>
      <c r="AF150" s="301">
        <v>181353.81</v>
      </c>
      <c r="AG150" s="301">
        <v>190722.73</v>
      </c>
      <c r="AH150" s="301">
        <v>218407.39</v>
      </c>
      <c r="AI150" s="301">
        <v>191826.19</v>
      </c>
      <c r="AJ150" s="301">
        <v>192074.45</v>
      </c>
      <c r="AK150" s="301">
        <v>190618.48</v>
      </c>
      <c r="AL150" s="301">
        <v>194360.25</v>
      </c>
      <c r="AM150" s="301">
        <v>192783.45</v>
      </c>
      <c r="AN150" s="301">
        <v>191945.13</v>
      </c>
      <c r="AO150" s="301"/>
      <c r="AP150" s="301">
        <v>198121.34</v>
      </c>
      <c r="AQ150" s="301">
        <v>199437.85</v>
      </c>
      <c r="AR150" s="301">
        <v>200435.05000000002</v>
      </c>
      <c r="AS150" s="301">
        <v>202244.77000000002</v>
      </c>
      <c r="AT150" s="301">
        <v>-202954.52000000002</v>
      </c>
      <c r="AU150" s="301">
        <v>0</v>
      </c>
      <c r="AV150" s="301">
        <v>0</v>
      </c>
      <c r="AW150" s="301">
        <v>0</v>
      </c>
      <c r="AX150" s="301">
        <v>0</v>
      </c>
      <c r="AY150" s="301">
        <v>0</v>
      </c>
      <c r="AZ150" s="301">
        <v>0</v>
      </c>
      <c r="BA150" s="301">
        <v>0</v>
      </c>
    </row>
    <row r="151" spans="1:53" s="69" customFormat="1" outlineLevel="2" x14ac:dyDescent="0.2">
      <c r="A151" s="64" t="s">
        <v>1079</v>
      </c>
      <c r="B151" s="65" t="s">
        <v>1529</v>
      </c>
      <c r="C151" s="66" t="s">
        <v>1978</v>
      </c>
      <c r="D151" s="67"/>
      <c r="E151" s="68"/>
      <c r="F151" s="328">
        <v>-119573</v>
      </c>
      <c r="G151" s="328">
        <v>-119572.89</v>
      </c>
      <c r="H151" s="151">
        <f t="shared" si="34"/>
        <v>-0.11000000000058208</v>
      </c>
      <c r="I151" s="97">
        <f t="shared" si="35"/>
        <v>-9.1994096655673435E-7</v>
      </c>
      <c r="J151" s="166"/>
      <c r="K151" s="328">
        <v>-358719</v>
      </c>
      <c r="L151" s="328">
        <v>-358718.66000000003</v>
      </c>
      <c r="M151" s="151">
        <f t="shared" si="36"/>
        <v>-0.33999999996740371</v>
      </c>
      <c r="N151" s="97">
        <f t="shared" si="37"/>
        <v>-9.4781799186973903E-7</v>
      </c>
      <c r="O151" s="273"/>
      <c r="P151" s="166"/>
      <c r="Q151" s="328">
        <v>-358719</v>
      </c>
      <c r="R151" s="328">
        <v>-358718.66000000003</v>
      </c>
      <c r="S151" s="151">
        <f t="shared" si="38"/>
        <v>-0.33999999996740371</v>
      </c>
      <c r="T151" s="97">
        <f t="shared" si="39"/>
        <v>-9.4781799186973903E-7</v>
      </c>
      <c r="U151" s="166"/>
      <c r="V151" s="328">
        <v>-1430890.08</v>
      </c>
      <c r="W151" s="328">
        <v>-1427032.5499999998</v>
      </c>
      <c r="X151" s="151">
        <f t="shared" si="40"/>
        <v>-3857.5300000002608</v>
      </c>
      <c r="Y151" s="97">
        <f t="shared" si="41"/>
        <v>-2.7031829091776929E-3</v>
      </c>
      <c r="Z151" s="140"/>
      <c r="AA151" s="347">
        <v>-119572.89</v>
      </c>
      <c r="AB151" s="301"/>
      <c r="AC151" s="301">
        <v>-119572.89</v>
      </c>
      <c r="AD151" s="301">
        <v>-119572.88</v>
      </c>
      <c r="AE151" s="301">
        <v>-119572.89</v>
      </c>
      <c r="AF151" s="301">
        <v>-119573.1</v>
      </c>
      <c r="AG151" s="301">
        <v>-115587.12</v>
      </c>
      <c r="AH151" s="301">
        <v>-119573.1</v>
      </c>
      <c r="AI151" s="301">
        <v>-119572.89</v>
      </c>
      <c r="AJ151" s="301">
        <v>-119572.89</v>
      </c>
      <c r="AK151" s="301">
        <v>-119573.1</v>
      </c>
      <c r="AL151" s="301">
        <v>-119572.89</v>
      </c>
      <c r="AM151" s="301">
        <v>-119573.1</v>
      </c>
      <c r="AN151" s="301">
        <v>-119572.89</v>
      </c>
      <c r="AO151" s="301"/>
      <c r="AP151" s="301">
        <v>-119573</v>
      </c>
      <c r="AQ151" s="301">
        <v>-119573</v>
      </c>
      <c r="AR151" s="301">
        <v>-119573</v>
      </c>
      <c r="AS151" s="301">
        <v>-119573</v>
      </c>
      <c r="AT151" s="301">
        <v>119573</v>
      </c>
      <c r="AU151" s="301">
        <v>0</v>
      </c>
      <c r="AV151" s="301">
        <v>0</v>
      </c>
      <c r="AW151" s="301">
        <v>0</v>
      </c>
      <c r="AX151" s="301">
        <v>0</v>
      </c>
      <c r="AY151" s="301">
        <v>0</v>
      </c>
      <c r="AZ151" s="301">
        <v>0</v>
      </c>
      <c r="BA151" s="301">
        <v>0</v>
      </c>
    </row>
    <row r="152" spans="1:53" s="69" customFormat="1" outlineLevel="2" x14ac:dyDescent="0.2">
      <c r="A152" s="64" t="s">
        <v>1080</v>
      </c>
      <c r="B152" s="65" t="s">
        <v>1530</v>
      </c>
      <c r="C152" s="66" t="s">
        <v>1979</v>
      </c>
      <c r="D152" s="67"/>
      <c r="E152" s="68"/>
      <c r="F152" s="328">
        <v>72281.259999999995</v>
      </c>
      <c r="G152" s="328">
        <v>70325.88</v>
      </c>
      <c r="H152" s="151">
        <f t="shared" si="34"/>
        <v>1955.3799999999901</v>
      </c>
      <c r="I152" s="97">
        <f t="shared" si="35"/>
        <v>2.7804557866890397E-2</v>
      </c>
      <c r="J152" s="166"/>
      <c r="K152" s="328">
        <v>215679.69</v>
      </c>
      <c r="L152" s="328">
        <v>210326.74</v>
      </c>
      <c r="M152" s="151">
        <f t="shared" si="36"/>
        <v>5352.9500000000116</v>
      </c>
      <c r="N152" s="97">
        <f t="shared" si="37"/>
        <v>2.5450639324319922E-2</v>
      </c>
      <c r="O152" s="273"/>
      <c r="P152" s="166"/>
      <c r="Q152" s="328">
        <v>215679.69</v>
      </c>
      <c r="R152" s="328">
        <v>210326.74</v>
      </c>
      <c r="S152" s="151">
        <f t="shared" si="38"/>
        <v>5352.9500000000116</v>
      </c>
      <c r="T152" s="97">
        <f t="shared" si="39"/>
        <v>2.5450639324319922E-2</v>
      </c>
      <c r="U152" s="166"/>
      <c r="V152" s="328">
        <v>850109.91999999993</v>
      </c>
      <c r="W152" s="328">
        <v>848601.87</v>
      </c>
      <c r="X152" s="151">
        <f t="shared" si="40"/>
        <v>1508.0499999999302</v>
      </c>
      <c r="Y152" s="97">
        <f t="shared" si="41"/>
        <v>1.777099548460729E-3</v>
      </c>
      <c r="Z152" s="140"/>
      <c r="AA152" s="347">
        <v>69255.839999999997</v>
      </c>
      <c r="AB152" s="301"/>
      <c r="AC152" s="301">
        <v>70068.990000000005</v>
      </c>
      <c r="AD152" s="301">
        <v>69931.87</v>
      </c>
      <c r="AE152" s="301">
        <v>70325.88</v>
      </c>
      <c r="AF152" s="301">
        <v>72758.06</v>
      </c>
      <c r="AG152" s="301">
        <v>73817.650000000009</v>
      </c>
      <c r="AH152" s="301">
        <v>69526.540000000008</v>
      </c>
      <c r="AI152" s="301">
        <v>70081.009999999995</v>
      </c>
      <c r="AJ152" s="301">
        <v>69107.37</v>
      </c>
      <c r="AK152" s="301">
        <v>68905.180000000008</v>
      </c>
      <c r="AL152" s="301">
        <v>70095.81</v>
      </c>
      <c r="AM152" s="301">
        <v>70921.990000000005</v>
      </c>
      <c r="AN152" s="301">
        <v>69216.62</v>
      </c>
      <c r="AO152" s="301"/>
      <c r="AP152" s="301">
        <v>71444.2</v>
      </c>
      <c r="AQ152" s="301">
        <v>71954.23</v>
      </c>
      <c r="AR152" s="301">
        <v>72281.259999999995</v>
      </c>
      <c r="AS152" s="301">
        <v>73928.11</v>
      </c>
      <c r="AT152" s="301">
        <v>-74184.88</v>
      </c>
      <c r="AU152" s="301">
        <v>0</v>
      </c>
      <c r="AV152" s="301">
        <v>0</v>
      </c>
      <c r="AW152" s="301">
        <v>0</v>
      </c>
      <c r="AX152" s="301">
        <v>0</v>
      </c>
      <c r="AY152" s="301">
        <v>0</v>
      </c>
      <c r="AZ152" s="301">
        <v>0</v>
      </c>
      <c r="BA152" s="301">
        <v>0</v>
      </c>
    </row>
    <row r="153" spans="1:53" s="69" customFormat="1" outlineLevel="2" x14ac:dyDescent="0.2">
      <c r="A153" s="64" t="s">
        <v>1081</v>
      </c>
      <c r="B153" s="65" t="s">
        <v>1531</v>
      </c>
      <c r="C153" s="66" t="s">
        <v>1980</v>
      </c>
      <c r="D153" s="67"/>
      <c r="E153" s="68"/>
      <c r="F153" s="328">
        <v>38189.78</v>
      </c>
      <c r="G153" s="328">
        <v>80035.360000000001</v>
      </c>
      <c r="H153" s="151">
        <f t="shared" si="34"/>
        <v>-41845.58</v>
      </c>
      <c r="I153" s="97">
        <f t="shared" si="35"/>
        <v>-0.52283865531435103</v>
      </c>
      <c r="J153" s="166"/>
      <c r="K153" s="328">
        <v>160403.43</v>
      </c>
      <c r="L153" s="328">
        <v>138658.72</v>
      </c>
      <c r="M153" s="151">
        <f t="shared" si="36"/>
        <v>21744.709999999992</v>
      </c>
      <c r="N153" s="97">
        <f t="shared" si="37"/>
        <v>0.15682179959543829</v>
      </c>
      <c r="O153" s="273"/>
      <c r="P153" s="166"/>
      <c r="Q153" s="328">
        <v>160403.43</v>
      </c>
      <c r="R153" s="328">
        <v>138658.72</v>
      </c>
      <c r="S153" s="151">
        <f t="shared" si="38"/>
        <v>21744.709999999992</v>
      </c>
      <c r="T153" s="97">
        <f t="shared" si="39"/>
        <v>0.15682179959543829</v>
      </c>
      <c r="U153" s="166"/>
      <c r="V153" s="328">
        <v>1174171.46</v>
      </c>
      <c r="W153" s="328">
        <v>560073.61</v>
      </c>
      <c r="X153" s="151">
        <f t="shared" si="40"/>
        <v>614097.85</v>
      </c>
      <c r="Y153" s="97">
        <f t="shared" si="41"/>
        <v>1.0964591779284154</v>
      </c>
      <c r="Z153" s="140"/>
      <c r="AA153" s="347">
        <v>75445.41</v>
      </c>
      <c r="AB153" s="301"/>
      <c r="AC153" s="301">
        <v>4746.83</v>
      </c>
      <c r="AD153" s="301">
        <v>53876.53</v>
      </c>
      <c r="AE153" s="301">
        <v>80035.360000000001</v>
      </c>
      <c r="AF153" s="301">
        <v>46970.94</v>
      </c>
      <c r="AG153" s="301">
        <v>19544.010000000002</v>
      </c>
      <c r="AH153" s="301">
        <v>77327.27</v>
      </c>
      <c r="AI153" s="301">
        <v>13004.53</v>
      </c>
      <c r="AJ153" s="301">
        <v>17723.52</v>
      </c>
      <c r="AK153" s="301">
        <v>135304.73000000001</v>
      </c>
      <c r="AL153" s="301">
        <v>142032.53</v>
      </c>
      <c r="AM153" s="301">
        <v>96975.13</v>
      </c>
      <c r="AN153" s="301">
        <v>464885.37</v>
      </c>
      <c r="AO153" s="301"/>
      <c r="AP153" s="301">
        <v>85029.51</v>
      </c>
      <c r="AQ153" s="301">
        <v>37184.14</v>
      </c>
      <c r="AR153" s="301">
        <v>38189.78</v>
      </c>
      <c r="AS153" s="301">
        <v>54174.81</v>
      </c>
      <c r="AT153" s="301">
        <v>-51064.66</v>
      </c>
      <c r="AU153" s="301">
        <v>0</v>
      </c>
      <c r="AV153" s="301">
        <v>0</v>
      </c>
      <c r="AW153" s="301">
        <v>0</v>
      </c>
      <c r="AX153" s="301">
        <v>0</v>
      </c>
      <c r="AY153" s="301">
        <v>0</v>
      </c>
      <c r="AZ153" s="301">
        <v>0</v>
      </c>
      <c r="BA153" s="301">
        <v>0</v>
      </c>
    </row>
    <row r="154" spans="1:53" s="69" customFormat="1" outlineLevel="2" x14ac:dyDescent="0.2">
      <c r="A154" s="64" t="s">
        <v>1082</v>
      </c>
      <c r="B154" s="65" t="s">
        <v>1532</v>
      </c>
      <c r="C154" s="66" t="s">
        <v>1981</v>
      </c>
      <c r="D154" s="67"/>
      <c r="E154" s="68"/>
      <c r="F154" s="328">
        <v>-1618.8600000000001</v>
      </c>
      <c r="G154" s="328">
        <v>-12985.630000000001</v>
      </c>
      <c r="H154" s="151">
        <f t="shared" si="34"/>
        <v>11366.77</v>
      </c>
      <c r="I154" s="97">
        <f t="shared" si="35"/>
        <v>0.8753345043713705</v>
      </c>
      <c r="J154" s="166"/>
      <c r="K154" s="328">
        <v>-8836.24</v>
      </c>
      <c r="L154" s="328">
        <v>-32863.24</v>
      </c>
      <c r="M154" s="151">
        <f t="shared" si="36"/>
        <v>24027</v>
      </c>
      <c r="N154" s="97">
        <f t="shared" si="37"/>
        <v>0.73112085113944947</v>
      </c>
      <c r="O154" s="273"/>
      <c r="P154" s="166"/>
      <c r="Q154" s="328">
        <v>-8836.24</v>
      </c>
      <c r="R154" s="328">
        <v>-32863.24</v>
      </c>
      <c r="S154" s="151">
        <f t="shared" si="38"/>
        <v>24027</v>
      </c>
      <c r="T154" s="97">
        <f t="shared" si="39"/>
        <v>0.73112085113944947</v>
      </c>
      <c r="U154" s="166"/>
      <c r="V154" s="328">
        <v>-286835.15999999997</v>
      </c>
      <c r="W154" s="328">
        <v>-149362.99</v>
      </c>
      <c r="X154" s="151">
        <f t="shared" si="40"/>
        <v>-137472.16999999998</v>
      </c>
      <c r="Y154" s="97">
        <f t="shared" si="41"/>
        <v>-0.92038978330575727</v>
      </c>
      <c r="Z154" s="140"/>
      <c r="AA154" s="347">
        <v>-42417.3</v>
      </c>
      <c r="AB154" s="301"/>
      <c r="AC154" s="301">
        <v>-3877.98</v>
      </c>
      <c r="AD154" s="301">
        <v>-15999.630000000001</v>
      </c>
      <c r="AE154" s="301">
        <v>-12985.630000000001</v>
      </c>
      <c r="AF154" s="301">
        <v>-12534.83</v>
      </c>
      <c r="AG154" s="301">
        <v>-12146.39</v>
      </c>
      <c r="AH154" s="301">
        <v>-18251.900000000001</v>
      </c>
      <c r="AI154" s="301">
        <v>-8128.43</v>
      </c>
      <c r="AJ154" s="301">
        <v>-12979.54</v>
      </c>
      <c r="AK154" s="301">
        <v>-45541.56</v>
      </c>
      <c r="AL154" s="301">
        <v>-1983.93</v>
      </c>
      <c r="AM154" s="301">
        <v>-2103.13</v>
      </c>
      <c r="AN154" s="301">
        <v>-164329.21</v>
      </c>
      <c r="AO154" s="301"/>
      <c r="AP154" s="301">
        <v>-6244.3600000000006</v>
      </c>
      <c r="AQ154" s="301">
        <v>-973.02</v>
      </c>
      <c r="AR154" s="301">
        <v>-1618.8600000000001</v>
      </c>
      <c r="AS154" s="301">
        <v>-1131.33</v>
      </c>
      <c r="AT154" s="301">
        <v>495.06</v>
      </c>
      <c r="AU154" s="301">
        <v>0</v>
      </c>
      <c r="AV154" s="301">
        <v>0</v>
      </c>
      <c r="AW154" s="301">
        <v>0</v>
      </c>
      <c r="AX154" s="301">
        <v>0</v>
      </c>
      <c r="AY154" s="301">
        <v>0</v>
      </c>
      <c r="AZ154" s="301">
        <v>0</v>
      </c>
      <c r="BA154" s="301">
        <v>0</v>
      </c>
    </row>
    <row r="155" spans="1:53" s="69" customFormat="1" outlineLevel="2" x14ac:dyDescent="0.2">
      <c r="A155" s="64" t="s">
        <v>1083</v>
      </c>
      <c r="B155" s="65" t="s">
        <v>1533</v>
      </c>
      <c r="C155" s="66" t="s">
        <v>1982</v>
      </c>
      <c r="D155" s="67"/>
      <c r="E155" s="68"/>
      <c r="F155" s="328">
        <v>312578.2</v>
      </c>
      <c r="G155" s="328">
        <v>455830.66000000003</v>
      </c>
      <c r="H155" s="151">
        <f t="shared" si="34"/>
        <v>-143252.46000000002</v>
      </c>
      <c r="I155" s="97">
        <f t="shared" si="35"/>
        <v>-0.31426683760148999</v>
      </c>
      <c r="J155" s="166"/>
      <c r="K155" s="328">
        <v>1672145.33</v>
      </c>
      <c r="L155" s="328">
        <v>6449813.7300000004</v>
      </c>
      <c r="M155" s="151">
        <f t="shared" si="36"/>
        <v>-4777668.4000000004</v>
      </c>
      <c r="N155" s="97">
        <f t="shared" si="37"/>
        <v>-0.74074517497732451</v>
      </c>
      <c r="O155" s="273"/>
      <c r="P155" s="166"/>
      <c r="Q155" s="328">
        <v>1672145.33</v>
      </c>
      <c r="R155" s="328">
        <v>6449813.7300000004</v>
      </c>
      <c r="S155" s="151">
        <f t="shared" si="38"/>
        <v>-4777668.4000000004</v>
      </c>
      <c r="T155" s="97">
        <f t="shared" si="39"/>
        <v>-0.74074517497732451</v>
      </c>
      <c r="U155" s="166"/>
      <c r="V155" s="328">
        <v>25184299.520000003</v>
      </c>
      <c r="W155" s="328">
        <v>17574369.84</v>
      </c>
      <c r="X155" s="151">
        <f t="shared" si="40"/>
        <v>7609929.6800000034</v>
      </c>
      <c r="Y155" s="97">
        <f t="shared" si="41"/>
        <v>0.43301294722269279</v>
      </c>
      <c r="Z155" s="140"/>
      <c r="AA155" s="347">
        <v>918247.96</v>
      </c>
      <c r="AB155" s="301"/>
      <c r="AC155" s="301">
        <v>5037651.07</v>
      </c>
      <c r="AD155" s="301">
        <v>956332</v>
      </c>
      <c r="AE155" s="301">
        <v>455830.66000000003</v>
      </c>
      <c r="AF155" s="301">
        <v>2500038.13</v>
      </c>
      <c r="AG155" s="301">
        <v>3028099.42</v>
      </c>
      <c r="AH155" s="301">
        <v>2344555.0499999998</v>
      </c>
      <c r="AI155" s="301">
        <v>6882080.2800000003</v>
      </c>
      <c r="AJ155" s="301">
        <v>5020593.91</v>
      </c>
      <c r="AK155" s="301">
        <v>568463.55000000005</v>
      </c>
      <c r="AL155" s="301">
        <v>482226.76</v>
      </c>
      <c r="AM155" s="301">
        <v>838114.63</v>
      </c>
      <c r="AN155" s="301">
        <v>1847982.46</v>
      </c>
      <c r="AO155" s="301"/>
      <c r="AP155" s="301">
        <v>1268426.33</v>
      </c>
      <c r="AQ155" s="301">
        <v>91140.800000000003</v>
      </c>
      <c r="AR155" s="301">
        <v>312578.2</v>
      </c>
      <c r="AS155" s="301">
        <v>65540.89</v>
      </c>
      <c r="AT155" s="301">
        <v>-226670.23</v>
      </c>
      <c r="AU155" s="301">
        <v>0</v>
      </c>
      <c r="AV155" s="301">
        <v>0</v>
      </c>
      <c r="AW155" s="301">
        <v>0</v>
      </c>
      <c r="AX155" s="301">
        <v>0</v>
      </c>
      <c r="AY155" s="301">
        <v>0</v>
      </c>
      <c r="AZ155" s="301">
        <v>0</v>
      </c>
      <c r="BA155" s="301">
        <v>0</v>
      </c>
    </row>
    <row r="156" spans="1:53" s="69" customFormat="1" outlineLevel="2" x14ac:dyDescent="0.2">
      <c r="A156" s="64" t="s">
        <v>1084</v>
      </c>
      <c r="B156" s="65" t="s">
        <v>1534</v>
      </c>
      <c r="C156" s="66" t="s">
        <v>1983</v>
      </c>
      <c r="D156" s="67"/>
      <c r="E156" s="68"/>
      <c r="F156" s="328">
        <v>-7797.42</v>
      </c>
      <c r="G156" s="328">
        <v>45747.340000000004</v>
      </c>
      <c r="H156" s="151">
        <f t="shared" si="34"/>
        <v>-53544.76</v>
      </c>
      <c r="I156" s="97">
        <f t="shared" si="35"/>
        <v>-1.1704453198808935</v>
      </c>
      <c r="J156" s="166"/>
      <c r="K156" s="328">
        <v>28010.11</v>
      </c>
      <c r="L156" s="328">
        <v>164592.95000000001</v>
      </c>
      <c r="M156" s="151">
        <f t="shared" si="36"/>
        <v>-136582.84000000003</v>
      </c>
      <c r="N156" s="97">
        <f t="shared" si="37"/>
        <v>-0.82982193344247135</v>
      </c>
      <c r="O156" s="273"/>
      <c r="P156" s="166"/>
      <c r="Q156" s="328">
        <v>28010.11</v>
      </c>
      <c r="R156" s="328">
        <v>164592.95000000001</v>
      </c>
      <c r="S156" s="151">
        <f t="shared" si="38"/>
        <v>-136582.84000000003</v>
      </c>
      <c r="T156" s="97">
        <f t="shared" si="39"/>
        <v>-0.82982193344247135</v>
      </c>
      <c r="U156" s="166"/>
      <c r="V156" s="328">
        <v>714191.26</v>
      </c>
      <c r="W156" s="328">
        <v>579403.67000000004</v>
      </c>
      <c r="X156" s="151">
        <f t="shared" si="40"/>
        <v>134787.58999999997</v>
      </c>
      <c r="Y156" s="97">
        <f t="shared" si="41"/>
        <v>0.23263157791182087</v>
      </c>
      <c r="Z156" s="140"/>
      <c r="AA156" s="347">
        <v>53514.51</v>
      </c>
      <c r="AB156" s="301"/>
      <c r="AC156" s="301">
        <v>64020.43</v>
      </c>
      <c r="AD156" s="301">
        <v>54825.18</v>
      </c>
      <c r="AE156" s="301">
        <v>45747.340000000004</v>
      </c>
      <c r="AF156" s="301">
        <v>48200.75</v>
      </c>
      <c r="AG156" s="301">
        <v>42696.480000000003</v>
      </c>
      <c r="AH156" s="301">
        <v>244718.24</v>
      </c>
      <c r="AI156" s="301">
        <v>38455.08</v>
      </c>
      <c r="AJ156" s="301">
        <v>38300.71</v>
      </c>
      <c r="AK156" s="301">
        <v>21063.96</v>
      </c>
      <c r="AL156" s="301">
        <v>35553.480000000003</v>
      </c>
      <c r="AM156" s="301">
        <v>72379.570000000007</v>
      </c>
      <c r="AN156" s="301">
        <v>144812.88</v>
      </c>
      <c r="AO156" s="301"/>
      <c r="AP156" s="301">
        <v>12779.95</v>
      </c>
      <c r="AQ156" s="301">
        <v>23027.58</v>
      </c>
      <c r="AR156" s="301">
        <v>-7797.42</v>
      </c>
      <c r="AS156" s="301">
        <v>10665.14</v>
      </c>
      <c r="AT156" s="301">
        <v>-15768.710000000001</v>
      </c>
      <c r="AU156" s="301">
        <v>0</v>
      </c>
      <c r="AV156" s="301">
        <v>0</v>
      </c>
      <c r="AW156" s="301">
        <v>0</v>
      </c>
      <c r="AX156" s="301">
        <v>0</v>
      </c>
      <c r="AY156" s="301">
        <v>0</v>
      </c>
      <c r="AZ156" s="301">
        <v>0</v>
      </c>
      <c r="BA156" s="301">
        <v>0</v>
      </c>
    </row>
    <row r="157" spans="1:53" s="69" customFormat="1" outlineLevel="2" x14ac:dyDescent="0.2">
      <c r="A157" s="64" t="s">
        <v>1085</v>
      </c>
      <c r="B157" s="65" t="s">
        <v>1535</v>
      </c>
      <c r="C157" s="66" t="s">
        <v>1984</v>
      </c>
      <c r="D157" s="67"/>
      <c r="E157" s="68"/>
      <c r="F157" s="328">
        <v>19875.689999999999</v>
      </c>
      <c r="G157" s="328">
        <v>-1361.79</v>
      </c>
      <c r="H157" s="151">
        <f t="shared" si="34"/>
        <v>21237.48</v>
      </c>
      <c r="I157" s="97" t="str">
        <f t="shared" si="35"/>
        <v>N.M.</v>
      </c>
      <c r="J157" s="166"/>
      <c r="K157" s="328">
        <v>19566.95</v>
      </c>
      <c r="L157" s="328">
        <v>-7429.46</v>
      </c>
      <c r="M157" s="151">
        <f t="shared" si="36"/>
        <v>26996.41</v>
      </c>
      <c r="N157" s="97">
        <f t="shared" si="37"/>
        <v>3.6336974692642534</v>
      </c>
      <c r="O157" s="273"/>
      <c r="P157" s="166"/>
      <c r="Q157" s="328">
        <v>19566.95</v>
      </c>
      <c r="R157" s="328">
        <v>-7429.46</v>
      </c>
      <c r="S157" s="151">
        <f t="shared" si="38"/>
        <v>26996.41</v>
      </c>
      <c r="T157" s="97">
        <f t="shared" si="39"/>
        <v>3.6336974692642534</v>
      </c>
      <c r="U157" s="166"/>
      <c r="V157" s="328">
        <v>-60312.490000000005</v>
      </c>
      <c r="W157" s="328">
        <v>-39645.94</v>
      </c>
      <c r="X157" s="151">
        <f t="shared" si="40"/>
        <v>-20666.550000000003</v>
      </c>
      <c r="Y157" s="97">
        <f t="shared" si="41"/>
        <v>-0.52127784080791129</v>
      </c>
      <c r="Z157" s="140"/>
      <c r="AA157" s="347">
        <v>-1482.22</v>
      </c>
      <c r="AB157" s="301"/>
      <c r="AC157" s="301">
        <v>-1523.95</v>
      </c>
      <c r="AD157" s="301">
        <v>-4543.72</v>
      </c>
      <c r="AE157" s="301">
        <v>-1361.79</v>
      </c>
      <c r="AF157" s="301">
        <v>-3399.66</v>
      </c>
      <c r="AG157" s="301">
        <v>-10303.130000000001</v>
      </c>
      <c r="AH157" s="301">
        <v>-40537.25</v>
      </c>
      <c r="AI157" s="301">
        <v>-10722.15</v>
      </c>
      <c r="AJ157" s="301">
        <v>-3922.51</v>
      </c>
      <c r="AK157" s="301">
        <v>-1435.23</v>
      </c>
      <c r="AL157" s="301">
        <v>0</v>
      </c>
      <c r="AM157" s="301">
        <v>0</v>
      </c>
      <c r="AN157" s="301">
        <v>-9559.51</v>
      </c>
      <c r="AO157" s="301"/>
      <c r="AP157" s="301">
        <v>-10.19</v>
      </c>
      <c r="AQ157" s="301">
        <v>-298.55</v>
      </c>
      <c r="AR157" s="301">
        <v>19875.689999999999</v>
      </c>
      <c r="AS157" s="301">
        <v>2296.0700000000002</v>
      </c>
      <c r="AT157" s="301">
        <v>-2077.39</v>
      </c>
      <c r="AU157" s="301">
        <v>0</v>
      </c>
      <c r="AV157" s="301">
        <v>0</v>
      </c>
      <c r="AW157" s="301">
        <v>0</v>
      </c>
      <c r="AX157" s="301">
        <v>0</v>
      </c>
      <c r="AY157" s="301">
        <v>0</v>
      </c>
      <c r="AZ157" s="301">
        <v>0</v>
      </c>
      <c r="BA157" s="301">
        <v>0</v>
      </c>
    </row>
    <row r="158" spans="1:53" s="69" customFormat="1" outlineLevel="2" x14ac:dyDescent="0.2">
      <c r="A158" s="64" t="s">
        <v>1086</v>
      </c>
      <c r="B158" s="65" t="s">
        <v>1536</v>
      </c>
      <c r="C158" s="66" t="s">
        <v>1985</v>
      </c>
      <c r="D158" s="67"/>
      <c r="E158" s="68"/>
      <c r="F158" s="328">
        <v>0</v>
      </c>
      <c r="G158" s="328">
        <v>510.6</v>
      </c>
      <c r="H158" s="151">
        <f t="shared" si="34"/>
        <v>-510.6</v>
      </c>
      <c r="I158" s="97" t="str">
        <f t="shared" si="35"/>
        <v>N.M.</v>
      </c>
      <c r="J158" s="166"/>
      <c r="K158" s="328">
        <v>0</v>
      </c>
      <c r="L158" s="328">
        <v>1353.3</v>
      </c>
      <c r="M158" s="151">
        <f t="shared" si="36"/>
        <v>-1353.3</v>
      </c>
      <c r="N158" s="97" t="str">
        <f t="shared" si="37"/>
        <v>N.M.</v>
      </c>
      <c r="O158" s="273"/>
      <c r="P158" s="166"/>
      <c r="Q158" s="328">
        <v>0</v>
      </c>
      <c r="R158" s="328">
        <v>1353.3</v>
      </c>
      <c r="S158" s="151">
        <f t="shared" si="38"/>
        <v>-1353.3</v>
      </c>
      <c r="T158" s="97" t="str">
        <f t="shared" si="39"/>
        <v>N.M.</v>
      </c>
      <c r="U158" s="166"/>
      <c r="V158" s="328">
        <v>43120.46</v>
      </c>
      <c r="W158" s="328">
        <v>47513.950000000004</v>
      </c>
      <c r="X158" s="151">
        <f t="shared" si="40"/>
        <v>-4393.4900000000052</v>
      </c>
      <c r="Y158" s="97">
        <f t="shared" si="41"/>
        <v>-9.2467370109199615E-2</v>
      </c>
      <c r="Z158" s="140"/>
      <c r="AA158" s="347">
        <v>493.7</v>
      </c>
      <c r="AB158" s="301"/>
      <c r="AC158" s="301">
        <v>437.69</v>
      </c>
      <c r="AD158" s="301">
        <v>405.01</v>
      </c>
      <c r="AE158" s="301">
        <v>510.6</v>
      </c>
      <c r="AF158" s="301">
        <v>258.48</v>
      </c>
      <c r="AG158" s="301">
        <v>451.51</v>
      </c>
      <c r="AH158" s="301">
        <v>15502.87</v>
      </c>
      <c r="AI158" s="301">
        <v>12950.67</v>
      </c>
      <c r="AJ158" s="301">
        <v>11552.04</v>
      </c>
      <c r="AK158" s="301">
        <v>2424.25</v>
      </c>
      <c r="AL158" s="301">
        <v>-19.05</v>
      </c>
      <c r="AM158" s="301">
        <v>-0.31</v>
      </c>
      <c r="AN158" s="301">
        <v>0</v>
      </c>
      <c r="AO158" s="301"/>
      <c r="AP158" s="301">
        <v>0</v>
      </c>
      <c r="AQ158" s="301">
        <v>0</v>
      </c>
      <c r="AR158" s="301">
        <v>0</v>
      </c>
      <c r="AS158" s="301">
        <v>0</v>
      </c>
      <c r="AT158" s="301">
        <v>0</v>
      </c>
      <c r="AU158" s="301">
        <v>0</v>
      </c>
      <c r="AV158" s="301">
        <v>0</v>
      </c>
      <c r="AW158" s="301">
        <v>0</v>
      </c>
      <c r="AX158" s="301">
        <v>0</v>
      </c>
      <c r="AY158" s="301">
        <v>0</v>
      </c>
      <c r="AZ158" s="301">
        <v>0</v>
      </c>
      <c r="BA158" s="301">
        <v>0</v>
      </c>
    </row>
    <row r="159" spans="1:53" s="69" customFormat="1" outlineLevel="2" x14ac:dyDescent="0.2">
      <c r="A159" s="64" t="s">
        <v>1087</v>
      </c>
      <c r="B159" s="65" t="s">
        <v>1537</v>
      </c>
      <c r="C159" s="66" t="s">
        <v>1986</v>
      </c>
      <c r="D159" s="67"/>
      <c r="E159" s="68"/>
      <c r="F159" s="328">
        <v>0</v>
      </c>
      <c r="G159" s="328">
        <v>0</v>
      </c>
      <c r="H159" s="151">
        <f t="shared" si="34"/>
        <v>0</v>
      </c>
      <c r="I159" s="97">
        <f t="shared" si="35"/>
        <v>0</v>
      </c>
      <c r="J159" s="166"/>
      <c r="K159" s="328">
        <v>0</v>
      </c>
      <c r="L159" s="328">
        <v>0</v>
      </c>
      <c r="M159" s="151">
        <f t="shared" si="36"/>
        <v>0</v>
      </c>
      <c r="N159" s="97">
        <f t="shared" si="37"/>
        <v>0</v>
      </c>
      <c r="O159" s="273"/>
      <c r="P159" s="166"/>
      <c r="Q159" s="328">
        <v>0</v>
      </c>
      <c r="R159" s="328">
        <v>0</v>
      </c>
      <c r="S159" s="151">
        <f t="shared" si="38"/>
        <v>0</v>
      </c>
      <c r="T159" s="97">
        <f t="shared" si="39"/>
        <v>0</v>
      </c>
      <c r="U159" s="166"/>
      <c r="V159" s="328">
        <v>0</v>
      </c>
      <c r="W159" s="328">
        <v>0</v>
      </c>
      <c r="X159" s="151">
        <f t="shared" si="40"/>
        <v>0</v>
      </c>
      <c r="Y159" s="97">
        <f t="shared" si="41"/>
        <v>0</v>
      </c>
      <c r="Z159" s="140"/>
      <c r="AA159" s="347">
        <v>0</v>
      </c>
      <c r="AB159" s="301"/>
      <c r="AC159" s="301">
        <v>0</v>
      </c>
      <c r="AD159" s="301">
        <v>0</v>
      </c>
      <c r="AE159" s="301">
        <v>0</v>
      </c>
      <c r="AF159" s="301">
        <v>0</v>
      </c>
      <c r="AG159" s="301">
        <v>0</v>
      </c>
      <c r="AH159" s="301">
        <v>0</v>
      </c>
      <c r="AI159" s="301">
        <v>0</v>
      </c>
      <c r="AJ159" s="301">
        <v>0</v>
      </c>
      <c r="AK159" s="301">
        <v>0</v>
      </c>
      <c r="AL159" s="301">
        <v>0</v>
      </c>
      <c r="AM159" s="301">
        <v>0</v>
      </c>
      <c r="AN159" s="301">
        <v>0</v>
      </c>
      <c r="AO159" s="301"/>
      <c r="AP159" s="301">
        <v>0</v>
      </c>
      <c r="AQ159" s="301">
        <v>0</v>
      </c>
      <c r="AR159" s="301">
        <v>0</v>
      </c>
      <c r="AS159" s="301">
        <v>0</v>
      </c>
      <c r="AT159" s="301">
        <v>0</v>
      </c>
      <c r="AU159" s="301">
        <v>0</v>
      </c>
      <c r="AV159" s="301">
        <v>0</v>
      </c>
      <c r="AW159" s="301">
        <v>0</v>
      </c>
      <c r="AX159" s="301">
        <v>0</v>
      </c>
      <c r="AY159" s="301">
        <v>0</v>
      </c>
      <c r="AZ159" s="301">
        <v>0</v>
      </c>
      <c r="BA159" s="301">
        <v>0</v>
      </c>
    </row>
    <row r="160" spans="1:53" s="69" customFormat="1" outlineLevel="2" x14ac:dyDescent="0.2">
      <c r="A160" s="64" t="s">
        <v>1088</v>
      </c>
      <c r="B160" s="65" t="s">
        <v>1538</v>
      </c>
      <c r="C160" s="66" t="s">
        <v>1987</v>
      </c>
      <c r="D160" s="67"/>
      <c r="E160" s="68"/>
      <c r="F160" s="328">
        <v>30189.100000000002</v>
      </c>
      <c r="G160" s="328">
        <v>25918.58</v>
      </c>
      <c r="H160" s="151">
        <f t="shared" si="34"/>
        <v>4270.5200000000004</v>
      </c>
      <c r="I160" s="97">
        <f t="shared" si="35"/>
        <v>0.16476674262247393</v>
      </c>
      <c r="J160" s="166"/>
      <c r="K160" s="328">
        <v>126256.53</v>
      </c>
      <c r="L160" s="328">
        <v>117735.13</v>
      </c>
      <c r="M160" s="151">
        <f t="shared" si="36"/>
        <v>8521.3999999999942</v>
      </c>
      <c r="N160" s="97">
        <f t="shared" si="37"/>
        <v>7.2377717678657111E-2</v>
      </c>
      <c r="O160" s="273"/>
      <c r="P160" s="166"/>
      <c r="Q160" s="328">
        <v>126256.53</v>
      </c>
      <c r="R160" s="328">
        <v>117735.13</v>
      </c>
      <c r="S160" s="151">
        <f t="shared" si="38"/>
        <v>8521.3999999999942</v>
      </c>
      <c r="T160" s="97">
        <f t="shared" si="39"/>
        <v>7.2377717678657111E-2</v>
      </c>
      <c r="U160" s="166"/>
      <c r="V160" s="328">
        <v>1229635.79</v>
      </c>
      <c r="W160" s="328">
        <v>659259.54</v>
      </c>
      <c r="X160" s="151">
        <f t="shared" si="40"/>
        <v>570376.25</v>
      </c>
      <c r="Y160" s="97">
        <f t="shared" si="41"/>
        <v>0.86517708943582361</v>
      </c>
      <c r="Z160" s="140"/>
      <c r="AA160" s="347">
        <v>59107.05</v>
      </c>
      <c r="AB160" s="301"/>
      <c r="AC160" s="301">
        <v>39930.74</v>
      </c>
      <c r="AD160" s="301">
        <v>51885.81</v>
      </c>
      <c r="AE160" s="301">
        <v>25918.58</v>
      </c>
      <c r="AF160" s="301">
        <v>34854.9</v>
      </c>
      <c r="AG160" s="301">
        <v>40094.29</v>
      </c>
      <c r="AH160" s="301">
        <v>75819.34</v>
      </c>
      <c r="AI160" s="301">
        <v>133934.92000000001</v>
      </c>
      <c r="AJ160" s="301">
        <v>114319.27</v>
      </c>
      <c r="AK160" s="301">
        <v>101435.68000000001</v>
      </c>
      <c r="AL160" s="301">
        <v>48612.04</v>
      </c>
      <c r="AM160" s="301">
        <v>145461.11000000002</v>
      </c>
      <c r="AN160" s="301">
        <v>408847.71</v>
      </c>
      <c r="AO160" s="301"/>
      <c r="AP160" s="301">
        <v>73151.63</v>
      </c>
      <c r="AQ160" s="301">
        <v>22915.8</v>
      </c>
      <c r="AR160" s="301">
        <v>30189.100000000002</v>
      </c>
      <c r="AS160" s="301">
        <v>214364.67</v>
      </c>
      <c r="AT160" s="301">
        <v>-39462.550000000003</v>
      </c>
      <c r="AU160" s="301">
        <v>0</v>
      </c>
      <c r="AV160" s="301">
        <v>0</v>
      </c>
      <c r="AW160" s="301">
        <v>0</v>
      </c>
      <c r="AX160" s="301">
        <v>0</v>
      </c>
      <c r="AY160" s="301">
        <v>0</v>
      </c>
      <c r="AZ160" s="301">
        <v>0</v>
      </c>
      <c r="BA160" s="301">
        <v>0</v>
      </c>
    </row>
    <row r="161" spans="1:53" s="69" customFormat="1" outlineLevel="2" x14ac:dyDescent="0.2">
      <c r="A161" s="64" t="s">
        <v>1089</v>
      </c>
      <c r="B161" s="65" t="s">
        <v>1539</v>
      </c>
      <c r="C161" s="66" t="s">
        <v>1988</v>
      </c>
      <c r="D161" s="67"/>
      <c r="E161" s="68"/>
      <c r="F161" s="328">
        <v>522281.51</v>
      </c>
      <c r="G161" s="328">
        <v>1114757.76</v>
      </c>
      <c r="H161" s="151">
        <f t="shared" si="34"/>
        <v>-592476.25</v>
      </c>
      <c r="I161" s="97">
        <f t="shared" si="35"/>
        <v>-0.53148430202450436</v>
      </c>
      <c r="J161" s="166"/>
      <c r="K161" s="328">
        <v>1350425.06</v>
      </c>
      <c r="L161" s="328">
        <v>3175923.09</v>
      </c>
      <c r="M161" s="151">
        <f t="shared" si="36"/>
        <v>-1825498.0299999998</v>
      </c>
      <c r="N161" s="97">
        <f t="shared" si="37"/>
        <v>-0.5747928958821229</v>
      </c>
      <c r="O161" s="273"/>
      <c r="P161" s="166"/>
      <c r="Q161" s="328">
        <v>1350425.06</v>
      </c>
      <c r="R161" s="328">
        <v>3175923.09</v>
      </c>
      <c r="S161" s="151">
        <f t="shared" si="38"/>
        <v>-1825498.0299999998</v>
      </c>
      <c r="T161" s="97">
        <f t="shared" si="39"/>
        <v>-0.5747928958821229</v>
      </c>
      <c r="U161" s="166"/>
      <c r="V161" s="328">
        <v>12030756.700000001</v>
      </c>
      <c r="W161" s="328">
        <v>10986938.6</v>
      </c>
      <c r="X161" s="151">
        <f t="shared" si="40"/>
        <v>1043818.1000000015</v>
      </c>
      <c r="Y161" s="97">
        <f t="shared" si="41"/>
        <v>9.5005363914566834E-2</v>
      </c>
      <c r="Z161" s="140"/>
      <c r="AA161" s="347">
        <v>417544.99</v>
      </c>
      <c r="AB161" s="301"/>
      <c r="AC161" s="301">
        <v>1119956.01</v>
      </c>
      <c r="AD161" s="301">
        <v>941209.32000000007</v>
      </c>
      <c r="AE161" s="301">
        <v>1114757.76</v>
      </c>
      <c r="AF161" s="301">
        <v>636322.31000000006</v>
      </c>
      <c r="AG161" s="301">
        <v>251306.89</v>
      </c>
      <c r="AH161" s="301">
        <v>2159600.84</v>
      </c>
      <c r="AI161" s="301">
        <v>1107312.1299999999</v>
      </c>
      <c r="AJ161" s="301">
        <v>116111.92</v>
      </c>
      <c r="AK161" s="301">
        <v>797945.62</v>
      </c>
      <c r="AL161" s="301">
        <v>1478442.49</v>
      </c>
      <c r="AM161" s="301">
        <v>980278.67</v>
      </c>
      <c r="AN161" s="301">
        <v>3153010.77</v>
      </c>
      <c r="AO161" s="301"/>
      <c r="AP161" s="301">
        <v>720265.96</v>
      </c>
      <c r="AQ161" s="301">
        <v>107877.59</v>
      </c>
      <c r="AR161" s="301">
        <v>522281.51</v>
      </c>
      <c r="AS161" s="301">
        <v>783369.75</v>
      </c>
      <c r="AT161" s="301">
        <v>-772384.98</v>
      </c>
      <c r="AU161" s="301">
        <v>0</v>
      </c>
      <c r="AV161" s="301">
        <v>0</v>
      </c>
      <c r="AW161" s="301">
        <v>0</v>
      </c>
      <c r="AX161" s="301">
        <v>0</v>
      </c>
      <c r="AY161" s="301">
        <v>0</v>
      </c>
      <c r="AZ161" s="301">
        <v>0</v>
      </c>
      <c r="BA161" s="301">
        <v>0</v>
      </c>
    </row>
    <row r="162" spans="1:53" s="69" customFormat="1" outlineLevel="2" x14ac:dyDescent="0.2">
      <c r="A162" s="64" t="s">
        <v>1090</v>
      </c>
      <c r="B162" s="65" t="s">
        <v>1540</v>
      </c>
      <c r="C162" s="66" t="s">
        <v>1989</v>
      </c>
      <c r="D162" s="67"/>
      <c r="E162" s="68"/>
      <c r="F162" s="328">
        <v>-268053.28000000003</v>
      </c>
      <c r="G162" s="328">
        <v>-613075.94000000006</v>
      </c>
      <c r="H162" s="151">
        <f t="shared" si="34"/>
        <v>345022.66000000003</v>
      </c>
      <c r="I162" s="97">
        <f t="shared" si="35"/>
        <v>0.56277312073280839</v>
      </c>
      <c r="J162" s="166"/>
      <c r="K162" s="328">
        <v>-1307921.83</v>
      </c>
      <c r="L162" s="328">
        <v>-4138330.32</v>
      </c>
      <c r="M162" s="151">
        <f t="shared" si="36"/>
        <v>2830408.4899999998</v>
      </c>
      <c r="N162" s="97">
        <f t="shared" si="37"/>
        <v>0.68394938807108074</v>
      </c>
      <c r="O162" s="273"/>
      <c r="P162" s="166"/>
      <c r="Q162" s="328">
        <v>-1307921.83</v>
      </c>
      <c r="R162" s="328">
        <v>-4138330.32</v>
      </c>
      <c r="S162" s="151">
        <f t="shared" si="38"/>
        <v>2830408.4899999998</v>
      </c>
      <c r="T162" s="97">
        <f t="shared" si="39"/>
        <v>0.68394938807108074</v>
      </c>
      <c r="U162" s="166"/>
      <c r="V162" s="328">
        <v>-13079819.27</v>
      </c>
      <c r="W162" s="328">
        <v>-11354198</v>
      </c>
      <c r="X162" s="151">
        <f t="shared" si="40"/>
        <v>-1725621.2699999996</v>
      </c>
      <c r="Y162" s="97">
        <f t="shared" si="41"/>
        <v>-0.15198090345086457</v>
      </c>
      <c r="Z162" s="140"/>
      <c r="AA162" s="347">
        <v>-642628.46</v>
      </c>
      <c r="AB162" s="301"/>
      <c r="AC162" s="301">
        <v>-2494673.94</v>
      </c>
      <c r="AD162" s="301">
        <v>-1030580.44</v>
      </c>
      <c r="AE162" s="301">
        <v>-613075.94000000006</v>
      </c>
      <c r="AF162" s="301">
        <v>-504140.23000000004</v>
      </c>
      <c r="AG162" s="301">
        <v>-1017969.75</v>
      </c>
      <c r="AH162" s="301">
        <v>-1966959.13</v>
      </c>
      <c r="AI162" s="301">
        <v>-1199520.3799999999</v>
      </c>
      <c r="AJ162" s="301">
        <v>-687603.78</v>
      </c>
      <c r="AK162" s="301">
        <v>-494487.7</v>
      </c>
      <c r="AL162" s="301">
        <v>-1157697.8500000001</v>
      </c>
      <c r="AM162" s="301">
        <v>-1201113.56</v>
      </c>
      <c r="AN162" s="301">
        <v>-3542405.06</v>
      </c>
      <c r="AO162" s="301"/>
      <c r="AP162" s="301">
        <v>-452175.95</v>
      </c>
      <c r="AQ162" s="301">
        <v>-587692.6</v>
      </c>
      <c r="AR162" s="301">
        <v>-268053.28000000003</v>
      </c>
      <c r="AS162" s="301">
        <v>-302293.08</v>
      </c>
      <c r="AT162" s="301">
        <v>287604.74</v>
      </c>
      <c r="AU162" s="301">
        <v>0</v>
      </c>
      <c r="AV162" s="301">
        <v>0</v>
      </c>
      <c r="AW162" s="301">
        <v>0</v>
      </c>
      <c r="AX162" s="301">
        <v>0</v>
      </c>
      <c r="AY162" s="301">
        <v>0</v>
      </c>
      <c r="AZ162" s="301">
        <v>0</v>
      </c>
      <c r="BA162" s="301">
        <v>0</v>
      </c>
    </row>
    <row r="163" spans="1:53" s="69" customFormat="1" outlineLevel="2" x14ac:dyDescent="0.2">
      <c r="A163" s="64" t="s">
        <v>1091</v>
      </c>
      <c r="B163" s="65" t="s">
        <v>1541</v>
      </c>
      <c r="C163" s="66" t="s">
        <v>1990</v>
      </c>
      <c r="D163" s="67"/>
      <c r="E163" s="68"/>
      <c r="F163" s="328">
        <v>-104621.25</v>
      </c>
      <c r="G163" s="328">
        <v>-6723.6</v>
      </c>
      <c r="H163" s="151">
        <f t="shared" si="34"/>
        <v>-97897.65</v>
      </c>
      <c r="I163" s="97" t="str">
        <f t="shared" si="35"/>
        <v>N.M.</v>
      </c>
      <c r="J163" s="166"/>
      <c r="K163" s="328">
        <v>-112229.98</v>
      </c>
      <c r="L163" s="328">
        <v>-18509.71</v>
      </c>
      <c r="M163" s="151">
        <f t="shared" si="36"/>
        <v>-93720.26999999999</v>
      </c>
      <c r="N163" s="97">
        <f t="shared" si="37"/>
        <v>-5.0633029907005564</v>
      </c>
      <c r="O163" s="273"/>
      <c r="P163" s="166"/>
      <c r="Q163" s="328">
        <v>-112229.98</v>
      </c>
      <c r="R163" s="328">
        <v>-18509.71</v>
      </c>
      <c r="S163" s="151">
        <f t="shared" si="38"/>
        <v>-93720.26999999999</v>
      </c>
      <c r="T163" s="97">
        <f t="shared" si="39"/>
        <v>-5.0633029907005564</v>
      </c>
      <c r="U163" s="166"/>
      <c r="V163" s="328">
        <v>-236696</v>
      </c>
      <c r="W163" s="328">
        <v>-35937.82</v>
      </c>
      <c r="X163" s="151">
        <f t="shared" si="40"/>
        <v>-200758.18</v>
      </c>
      <c r="Y163" s="97">
        <f t="shared" si="41"/>
        <v>-5.5862648318679318</v>
      </c>
      <c r="Z163" s="140"/>
      <c r="AA163" s="347">
        <v>-5756.37</v>
      </c>
      <c r="AB163" s="301"/>
      <c r="AC163" s="301">
        <v>-4928.18</v>
      </c>
      <c r="AD163" s="301">
        <v>-6857.93</v>
      </c>
      <c r="AE163" s="301">
        <v>-6723.6</v>
      </c>
      <c r="AF163" s="301">
        <v>-326.40000000000003</v>
      </c>
      <c r="AG163" s="301">
        <v>-14301.57</v>
      </c>
      <c r="AH163" s="301">
        <v>-20495.23</v>
      </c>
      <c r="AI163" s="301">
        <v>-20213.89</v>
      </c>
      <c r="AJ163" s="301">
        <v>-24641.41</v>
      </c>
      <c r="AK163" s="301">
        <v>-37795.090000000004</v>
      </c>
      <c r="AL163" s="301">
        <v>0</v>
      </c>
      <c r="AM163" s="301">
        <v>-20.56</v>
      </c>
      <c r="AN163" s="301">
        <v>-6671.87</v>
      </c>
      <c r="AO163" s="301"/>
      <c r="AP163" s="301">
        <v>-96.11</v>
      </c>
      <c r="AQ163" s="301">
        <v>-7512.62</v>
      </c>
      <c r="AR163" s="301">
        <v>-104621.25</v>
      </c>
      <c r="AS163" s="301">
        <v>-180.23</v>
      </c>
      <c r="AT163" s="301">
        <v>94.710000000000008</v>
      </c>
      <c r="AU163" s="301">
        <v>0</v>
      </c>
      <c r="AV163" s="301">
        <v>0</v>
      </c>
      <c r="AW163" s="301">
        <v>0</v>
      </c>
      <c r="AX163" s="301">
        <v>0</v>
      </c>
      <c r="AY163" s="301">
        <v>0</v>
      </c>
      <c r="AZ163" s="301">
        <v>0</v>
      </c>
      <c r="BA163" s="301">
        <v>0</v>
      </c>
    </row>
    <row r="164" spans="1:53" s="69" customFormat="1" outlineLevel="2" x14ac:dyDescent="0.2">
      <c r="A164" s="64" t="s">
        <v>1092</v>
      </c>
      <c r="B164" s="65" t="s">
        <v>1542</v>
      </c>
      <c r="C164" s="66" t="s">
        <v>1991</v>
      </c>
      <c r="D164" s="67"/>
      <c r="E164" s="68"/>
      <c r="F164" s="328">
        <v>708109.8</v>
      </c>
      <c r="G164" s="328">
        <v>-1249999.99</v>
      </c>
      <c r="H164" s="151">
        <f t="shared" si="34"/>
        <v>1958109.79</v>
      </c>
      <c r="I164" s="97">
        <f t="shared" si="35"/>
        <v>1.5664878445319028</v>
      </c>
      <c r="J164" s="166"/>
      <c r="K164" s="328">
        <v>2113690.8199999998</v>
      </c>
      <c r="L164" s="328">
        <v>-3749999.9699999997</v>
      </c>
      <c r="M164" s="151">
        <f t="shared" si="36"/>
        <v>5863690.7899999991</v>
      </c>
      <c r="N164" s="97">
        <f t="shared" si="37"/>
        <v>1.5636508898425403</v>
      </c>
      <c r="O164" s="273"/>
      <c r="P164" s="166"/>
      <c r="Q164" s="328">
        <v>2113690.8199999998</v>
      </c>
      <c r="R164" s="328">
        <v>-3749999.9699999997</v>
      </c>
      <c r="S164" s="151">
        <f t="shared" si="38"/>
        <v>5863690.7899999991</v>
      </c>
      <c r="T164" s="97">
        <f t="shared" si="39"/>
        <v>1.5636508898425403</v>
      </c>
      <c r="U164" s="166"/>
      <c r="V164" s="328">
        <v>-7690709.2199999988</v>
      </c>
      <c r="W164" s="328">
        <v>-14999999.879999999</v>
      </c>
      <c r="X164" s="151">
        <f t="shared" si="40"/>
        <v>7309290.6600000001</v>
      </c>
      <c r="Y164" s="97">
        <f t="shared" si="41"/>
        <v>0.48728604789828844</v>
      </c>
      <c r="Z164" s="140"/>
      <c r="AA164" s="347">
        <v>-1249999.99</v>
      </c>
      <c r="AB164" s="301"/>
      <c r="AC164" s="301">
        <v>-1249999.99</v>
      </c>
      <c r="AD164" s="301">
        <v>-1249999.99</v>
      </c>
      <c r="AE164" s="301">
        <v>-1249999.99</v>
      </c>
      <c r="AF164" s="301">
        <v>-1249999.99</v>
      </c>
      <c r="AG164" s="301">
        <v>-1249999.99</v>
      </c>
      <c r="AH164" s="301">
        <v>-1249999.99</v>
      </c>
      <c r="AI164" s="301">
        <v>-1249999.99</v>
      </c>
      <c r="AJ164" s="301">
        <v>-1249999.99</v>
      </c>
      <c r="AK164" s="301">
        <v>-1249999.99</v>
      </c>
      <c r="AL164" s="301">
        <v>-1249999.99</v>
      </c>
      <c r="AM164" s="301">
        <v>-1249999.99</v>
      </c>
      <c r="AN164" s="301">
        <v>195599.88</v>
      </c>
      <c r="AO164" s="301"/>
      <c r="AP164" s="301">
        <v>701024.89</v>
      </c>
      <c r="AQ164" s="301">
        <v>704556.13</v>
      </c>
      <c r="AR164" s="301">
        <v>708109.8</v>
      </c>
      <c r="AS164" s="301">
        <v>711686.03</v>
      </c>
      <c r="AT164" s="301">
        <v>0</v>
      </c>
      <c r="AU164" s="301">
        <v>0</v>
      </c>
      <c r="AV164" s="301">
        <v>0</v>
      </c>
      <c r="AW164" s="301">
        <v>0</v>
      </c>
      <c r="AX164" s="301">
        <v>0</v>
      </c>
      <c r="AY164" s="301">
        <v>0</v>
      </c>
      <c r="AZ164" s="301">
        <v>0</v>
      </c>
      <c r="BA164" s="301">
        <v>0</v>
      </c>
    </row>
    <row r="165" spans="1:53" s="69" customFormat="1" outlineLevel="2" x14ac:dyDescent="0.2">
      <c r="A165" s="64" t="s">
        <v>1093</v>
      </c>
      <c r="B165" s="65" t="s">
        <v>1543</v>
      </c>
      <c r="C165" s="66" t="s">
        <v>1992</v>
      </c>
      <c r="D165" s="67"/>
      <c r="E165" s="68"/>
      <c r="F165" s="328">
        <v>583041.14</v>
      </c>
      <c r="G165" s="328">
        <v>390203.57</v>
      </c>
      <c r="H165" s="151">
        <f t="shared" si="34"/>
        <v>192837.57</v>
      </c>
      <c r="I165" s="97">
        <f t="shared" si="35"/>
        <v>0.49419734934767512</v>
      </c>
      <c r="J165" s="166"/>
      <c r="K165" s="328">
        <v>1389250.9</v>
      </c>
      <c r="L165" s="328">
        <v>2022862.82</v>
      </c>
      <c r="M165" s="151">
        <f t="shared" si="36"/>
        <v>-633611.92000000016</v>
      </c>
      <c r="N165" s="97">
        <f t="shared" si="37"/>
        <v>-0.31322535257235096</v>
      </c>
      <c r="O165" s="273"/>
      <c r="P165" s="166"/>
      <c r="Q165" s="328">
        <v>1389250.9</v>
      </c>
      <c r="R165" s="328">
        <v>2022862.82</v>
      </c>
      <c r="S165" s="151">
        <f t="shared" si="38"/>
        <v>-633611.92000000016</v>
      </c>
      <c r="T165" s="97">
        <f t="shared" si="39"/>
        <v>-0.31322535257235096</v>
      </c>
      <c r="U165" s="166"/>
      <c r="V165" s="328">
        <v>13594068.91</v>
      </c>
      <c r="W165" s="328">
        <v>8784122.0299999993</v>
      </c>
      <c r="X165" s="151">
        <f t="shared" si="40"/>
        <v>4809946.8800000008</v>
      </c>
      <c r="Y165" s="97">
        <f t="shared" si="41"/>
        <v>0.54757286653951476</v>
      </c>
      <c r="Z165" s="140"/>
      <c r="AA165" s="347">
        <v>777992.26</v>
      </c>
      <c r="AB165" s="301"/>
      <c r="AC165" s="301">
        <v>1396038.96</v>
      </c>
      <c r="AD165" s="301">
        <v>236620.29</v>
      </c>
      <c r="AE165" s="301">
        <v>390203.57</v>
      </c>
      <c r="AF165" s="301">
        <v>1177465.79</v>
      </c>
      <c r="AG165" s="301">
        <v>1314813.1000000001</v>
      </c>
      <c r="AH165" s="301">
        <v>1723655.4300000002</v>
      </c>
      <c r="AI165" s="301">
        <v>1802938.1800000002</v>
      </c>
      <c r="AJ165" s="301">
        <v>1717289.94</v>
      </c>
      <c r="AK165" s="301">
        <v>1091679.32</v>
      </c>
      <c r="AL165" s="301">
        <v>830873.21</v>
      </c>
      <c r="AM165" s="301">
        <v>836516.34</v>
      </c>
      <c r="AN165" s="301">
        <v>1709586.7000000002</v>
      </c>
      <c r="AO165" s="301"/>
      <c r="AP165" s="301">
        <v>446374.03</v>
      </c>
      <c r="AQ165" s="301">
        <v>359835.73</v>
      </c>
      <c r="AR165" s="301">
        <v>583041.14</v>
      </c>
      <c r="AS165" s="301">
        <v>261759.83000000002</v>
      </c>
      <c r="AT165" s="301">
        <v>-261402.67</v>
      </c>
      <c r="AU165" s="301">
        <v>0</v>
      </c>
      <c r="AV165" s="301">
        <v>0</v>
      </c>
      <c r="AW165" s="301">
        <v>0</v>
      </c>
      <c r="AX165" s="301">
        <v>0</v>
      </c>
      <c r="AY165" s="301">
        <v>0</v>
      </c>
      <c r="AZ165" s="301">
        <v>0</v>
      </c>
      <c r="BA165" s="301">
        <v>0</v>
      </c>
    </row>
    <row r="166" spans="1:53" s="69" customFormat="1" outlineLevel="2" x14ac:dyDescent="0.2">
      <c r="A166" s="64" t="s">
        <v>1094</v>
      </c>
      <c r="B166" s="65" t="s">
        <v>1544</v>
      </c>
      <c r="C166" s="66" t="s">
        <v>1993</v>
      </c>
      <c r="D166" s="67"/>
      <c r="E166" s="68"/>
      <c r="F166" s="328">
        <v>-138152.46</v>
      </c>
      <c r="G166" s="328">
        <v>-202352.64000000001</v>
      </c>
      <c r="H166" s="151">
        <f t="shared" si="34"/>
        <v>64200.180000000022</v>
      </c>
      <c r="I166" s="97">
        <f t="shared" si="35"/>
        <v>0.3172688036093822</v>
      </c>
      <c r="J166" s="166"/>
      <c r="K166" s="328">
        <v>-534919.74</v>
      </c>
      <c r="L166" s="328">
        <v>-1028700.3</v>
      </c>
      <c r="M166" s="151">
        <f t="shared" si="36"/>
        <v>493780.56000000006</v>
      </c>
      <c r="N166" s="97">
        <f t="shared" si="37"/>
        <v>0.48000429279548185</v>
      </c>
      <c r="O166" s="273"/>
      <c r="P166" s="166"/>
      <c r="Q166" s="328">
        <v>-534919.74</v>
      </c>
      <c r="R166" s="328">
        <v>-1028700.3</v>
      </c>
      <c r="S166" s="151">
        <f t="shared" si="38"/>
        <v>493780.56000000006</v>
      </c>
      <c r="T166" s="97">
        <f t="shared" si="39"/>
        <v>0.48000429279548185</v>
      </c>
      <c r="U166" s="166"/>
      <c r="V166" s="328">
        <v>-4029286.83</v>
      </c>
      <c r="W166" s="328">
        <v>-2647957.4800000004</v>
      </c>
      <c r="X166" s="151">
        <f t="shared" si="40"/>
        <v>-1381329.3499999996</v>
      </c>
      <c r="Y166" s="97">
        <f t="shared" si="41"/>
        <v>-0.52165843312559512</v>
      </c>
      <c r="Z166" s="140"/>
      <c r="AA166" s="347">
        <v>-194681.85</v>
      </c>
      <c r="AB166" s="301"/>
      <c r="AC166" s="301">
        <v>-523833.32</v>
      </c>
      <c r="AD166" s="301">
        <v>-302514.34000000003</v>
      </c>
      <c r="AE166" s="301">
        <v>-202352.64000000001</v>
      </c>
      <c r="AF166" s="301">
        <v>-199792.65</v>
      </c>
      <c r="AG166" s="301">
        <v>-350907.46</v>
      </c>
      <c r="AH166" s="301">
        <v>-380878.7</v>
      </c>
      <c r="AI166" s="301">
        <v>-460081.31</v>
      </c>
      <c r="AJ166" s="301">
        <v>-545398.23</v>
      </c>
      <c r="AK166" s="301">
        <v>-386136.86</v>
      </c>
      <c r="AL166" s="301">
        <v>-251486.17</v>
      </c>
      <c r="AM166" s="301">
        <v>-269590.61</v>
      </c>
      <c r="AN166" s="301">
        <v>-650095.1</v>
      </c>
      <c r="AO166" s="301"/>
      <c r="AP166" s="301">
        <v>-239847.74</v>
      </c>
      <c r="AQ166" s="301">
        <v>-156919.54</v>
      </c>
      <c r="AR166" s="301">
        <v>-138152.46</v>
      </c>
      <c r="AS166" s="301">
        <v>-101755.54000000001</v>
      </c>
      <c r="AT166" s="301">
        <v>104536.17</v>
      </c>
      <c r="AU166" s="301">
        <v>0</v>
      </c>
      <c r="AV166" s="301">
        <v>0</v>
      </c>
      <c r="AW166" s="301">
        <v>0</v>
      </c>
      <c r="AX166" s="301">
        <v>0</v>
      </c>
      <c r="AY166" s="301">
        <v>0</v>
      </c>
      <c r="AZ166" s="301">
        <v>0</v>
      </c>
      <c r="BA166" s="301">
        <v>0</v>
      </c>
    </row>
    <row r="167" spans="1:53" s="69" customFormat="1" outlineLevel="2" x14ac:dyDescent="0.2">
      <c r="A167" s="64" t="s">
        <v>1095</v>
      </c>
      <c r="B167" s="65" t="s">
        <v>1545</v>
      </c>
      <c r="C167" s="66" t="s">
        <v>1994</v>
      </c>
      <c r="D167" s="67"/>
      <c r="E167" s="68"/>
      <c r="F167" s="328">
        <v>-139.94</v>
      </c>
      <c r="G167" s="328">
        <v>0</v>
      </c>
      <c r="H167" s="151">
        <f t="shared" si="34"/>
        <v>-139.94</v>
      </c>
      <c r="I167" s="97" t="str">
        <f t="shared" si="35"/>
        <v>N.M.</v>
      </c>
      <c r="J167" s="166"/>
      <c r="K167" s="328">
        <v>-2423.5</v>
      </c>
      <c r="L167" s="328">
        <v>-617.48</v>
      </c>
      <c r="M167" s="151">
        <f t="shared" si="36"/>
        <v>-1806.02</v>
      </c>
      <c r="N167" s="97">
        <f t="shared" si="37"/>
        <v>-2.9248234760640019</v>
      </c>
      <c r="O167" s="273"/>
      <c r="P167" s="166"/>
      <c r="Q167" s="328">
        <v>-2423.5</v>
      </c>
      <c r="R167" s="328">
        <v>-617.48</v>
      </c>
      <c r="S167" s="151">
        <f t="shared" si="38"/>
        <v>-1806.02</v>
      </c>
      <c r="T167" s="97">
        <f t="shared" si="39"/>
        <v>-2.9248234760640019</v>
      </c>
      <c r="U167" s="166"/>
      <c r="V167" s="328">
        <v>-7632.81</v>
      </c>
      <c r="W167" s="328">
        <v>-5198.1000000000004</v>
      </c>
      <c r="X167" s="151">
        <f t="shared" si="40"/>
        <v>-2434.71</v>
      </c>
      <c r="Y167" s="97">
        <f t="shared" si="41"/>
        <v>-0.46838460206613952</v>
      </c>
      <c r="Z167" s="140"/>
      <c r="AA167" s="347">
        <v>0</v>
      </c>
      <c r="AB167" s="301"/>
      <c r="AC167" s="301">
        <v>-44.28</v>
      </c>
      <c r="AD167" s="301">
        <v>-573.20000000000005</v>
      </c>
      <c r="AE167" s="301">
        <v>0</v>
      </c>
      <c r="AF167" s="301">
        <v>-357.83</v>
      </c>
      <c r="AG167" s="301">
        <v>0</v>
      </c>
      <c r="AH167" s="301">
        <v>-943.88</v>
      </c>
      <c r="AI167" s="301">
        <v>0</v>
      </c>
      <c r="AJ167" s="301">
        <v>-526.88</v>
      </c>
      <c r="AK167" s="301">
        <v>-515.82000000000005</v>
      </c>
      <c r="AL167" s="301">
        <v>-1918.96</v>
      </c>
      <c r="AM167" s="301">
        <v>-822.62</v>
      </c>
      <c r="AN167" s="301">
        <v>-123.32000000000001</v>
      </c>
      <c r="AO167" s="301"/>
      <c r="AP167" s="301">
        <v>-700.13</v>
      </c>
      <c r="AQ167" s="301">
        <v>-1583.43</v>
      </c>
      <c r="AR167" s="301">
        <v>-139.94</v>
      </c>
      <c r="AS167" s="301">
        <v>-7200.87</v>
      </c>
      <c r="AT167" s="301">
        <v>0</v>
      </c>
      <c r="AU167" s="301">
        <v>0</v>
      </c>
      <c r="AV167" s="301">
        <v>0</v>
      </c>
      <c r="AW167" s="301">
        <v>0</v>
      </c>
      <c r="AX167" s="301">
        <v>0</v>
      </c>
      <c r="AY167" s="301">
        <v>0</v>
      </c>
      <c r="AZ167" s="301">
        <v>0</v>
      </c>
      <c r="BA167" s="301">
        <v>0</v>
      </c>
    </row>
    <row r="168" spans="1:53" s="69" customFormat="1" outlineLevel="2" x14ac:dyDescent="0.2">
      <c r="A168" s="64" t="s">
        <v>1096</v>
      </c>
      <c r="B168" s="65" t="s">
        <v>1546</v>
      </c>
      <c r="C168" s="66" t="s">
        <v>1995</v>
      </c>
      <c r="D168" s="67"/>
      <c r="E168" s="68"/>
      <c r="F168" s="328">
        <v>0</v>
      </c>
      <c r="G168" s="328">
        <v>0</v>
      </c>
      <c r="H168" s="151">
        <f t="shared" si="34"/>
        <v>0</v>
      </c>
      <c r="I168" s="97">
        <f t="shared" si="35"/>
        <v>0</v>
      </c>
      <c r="J168" s="166"/>
      <c r="K168" s="328">
        <v>0</v>
      </c>
      <c r="L168" s="328">
        <v>0</v>
      </c>
      <c r="M168" s="151">
        <f t="shared" si="36"/>
        <v>0</v>
      </c>
      <c r="N168" s="97">
        <f t="shared" si="37"/>
        <v>0</v>
      </c>
      <c r="O168" s="273"/>
      <c r="P168" s="166"/>
      <c r="Q168" s="328">
        <v>0</v>
      </c>
      <c r="R168" s="328">
        <v>0</v>
      </c>
      <c r="S168" s="151">
        <f t="shared" si="38"/>
        <v>0</v>
      </c>
      <c r="T168" s="97">
        <f t="shared" si="39"/>
        <v>0</v>
      </c>
      <c r="U168" s="166"/>
      <c r="V168" s="328">
        <v>9020.42</v>
      </c>
      <c r="W168" s="328">
        <v>0</v>
      </c>
      <c r="X168" s="151">
        <f t="shared" si="40"/>
        <v>9020.42</v>
      </c>
      <c r="Y168" s="97" t="str">
        <f t="shared" si="41"/>
        <v>N.M.</v>
      </c>
      <c r="Z168" s="140"/>
      <c r="AA168" s="347">
        <v>0</v>
      </c>
      <c r="AB168" s="301"/>
      <c r="AC168" s="301">
        <v>0</v>
      </c>
      <c r="AD168" s="301">
        <v>0</v>
      </c>
      <c r="AE168" s="301">
        <v>0</v>
      </c>
      <c r="AF168" s="301">
        <v>0</v>
      </c>
      <c r="AG168" s="301">
        <v>0</v>
      </c>
      <c r="AH168" s="301">
        <v>0</v>
      </c>
      <c r="AI168" s="301">
        <v>0</v>
      </c>
      <c r="AJ168" s="301">
        <v>0</v>
      </c>
      <c r="AK168" s="301">
        <v>0</v>
      </c>
      <c r="AL168" s="301">
        <v>9020.42</v>
      </c>
      <c r="AM168" s="301">
        <v>0</v>
      </c>
      <c r="AN168" s="301">
        <v>0</v>
      </c>
      <c r="AO168" s="301"/>
      <c r="AP168" s="301">
        <v>0</v>
      </c>
      <c r="AQ168" s="301">
        <v>0</v>
      </c>
      <c r="AR168" s="301">
        <v>0</v>
      </c>
      <c r="AS168" s="301">
        <v>0</v>
      </c>
      <c r="AT168" s="301">
        <v>0</v>
      </c>
      <c r="AU168" s="301">
        <v>0</v>
      </c>
      <c r="AV168" s="301">
        <v>0</v>
      </c>
      <c r="AW168" s="301">
        <v>0</v>
      </c>
      <c r="AX168" s="301">
        <v>0</v>
      </c>
      <c r="AY168" s="301">
        <v>0</v>
      </c>
      <c r="AZ168" s="301">
        <v>0</v>
      </c>
      <c r="BA168" s="301">
        <v>0</v>
      </c>
    </row>
    <row r="169" spans="1:53" s="69" customFormat="1" outlineLevel="2" x14ac:dyDescent="0.2">
      <c r="A169" s="64" t="s">
        <v>1097</v>
      </c>
      <c r="B169" s="65" t="s">
        <v>1547</v>
      </c>
      <c r="C169" s="66" t="s">
        <v>1996</v>
      </c>
      <c r="D169" s="67"/>
      <c r="E169" s="68"/>
      <c r="F169" s="328">
        <v>2943.13</v>
      </c>
      <c r="G169" s="328">
        <v>33629.550000000003</v>
      </c>
      <c r="H169" s="151">
        <f t="shared" si="34"/>
        <v>-30686.420000000002</v>
      </c>
      <c r="I169" s="97">
        <f t="shared" si="35"/>
        <v>-0.91248381259933597</v>
      </c>
      <c r="J169" s="166"/>
      <c r="K169" s="328">
        <v>4932.5600000000004</v>
      </c>
      <c r="L169" s="328">
        <v>98021.930000000008</v>
      </c>
      <c r="M169" s="151">
        <f t="shared" si="36"/>
        <v>-93089.37000000001</v>
      </c>
      <c r="N169" s="97">
        <f t="shared" si="37"/>
        <v>-0.94967901570597524</v>
      </c>
      <c r="O169" s="273"/>
      <c r="P169" s="166"/>
      <c r="Q169" s="328">
        <v>4932.5600000000004</v>
      </c>
      <c r="R169" s="328">
        <v>98021.930000000008</v>
      </c>
      <c r="S169" s="151">
        <f t="shared" si="38"/>
        <v>-93089.37000000001</v>
      </c>
      <c r="T169" s="97">
        <f t="shared" si="39"/>
        <v>-0.94967901570597524</v>
      </c>
      <c r="U169" s="166"/>
      <c r="V169" s="328">
        <v>174000.2</v>
      </c>
      <c r="W169" s="328">
        <v>327647.63</v>
      </c>
      <c r="X169" s="151">
        <f t="shared" si="40"/>
        <v>-153647.43</v>
      </c>
      <c r="Y169" s="97">
        <f t="shared" si="41"/>
        <v>-0.46894106940434754</v>
      </c>
      <c r="Z169" s="140"/>
      <c r="AA169" s="347">
        <v>17997.46</v>
      </c>
      <c r="AB169" s="301"/>
      <c r="AC169" s="301">
        <v>35686.410000000003</v>
      </c>
      <c r="AD169" s="301">
        <v>28705.97</v>
      </c>
      <c r="AE169" s="301">
        <v>33629.550000000003</v>
      </c>
      <c r="AF169" s="301">
        <v>28708.25</v>
      </c>
      <c r="AG169" s="301">
        <v>30226.27</v>
      </c>
      <c r="AH169" s="301">
        <v>35190.020000000004</v>
      </c>
      <c r="AI169" s="301">
        <v>23904.98</v>
      </c>
      <c r="AJ169" s="301">
        <v>32430.68</v>
      </c>
      <c r="AK169" s="301">
        <v>6635.26</v>
      </c>
      <c r="AL169" s="301">
        <v>7283.74</v>
      </c>
      <c r="AM169" s="301">
        <v>5630.4800000000005</v>
      </c>
      <c r="AN169" s="301">
        <v>-942.04</v>
      </c>
      <c r="AO169" s="301"/>
      <c r="AP169" s="301">
        <v>-325.78000000000003</v>
      </c>
      <c r="AQ169" s="301">
        <v>2315.21</v>
      </c>
      <c r="AR169" s="301">
        <v>2943.13</v>
      </c>
      <c r="AS169" s="301">
        <v>2045.3700000000001</v>
      </c>
      <c r="AT169" s="301">
        <v>0</v>
      </c>
      <c r="AU169" s="301">
        <v>0</v>
      </c>
      <c r="AV169" s="301">
        <v>0</v>
      </c>
      <c r="AW169" s="301">
        <v>0</v>
      </c>
      <c r="AX169" s="301">
        <v>0</v>
      </c>
      <c r="AY169" s="301">
        <v>0</v>
      </c>
      <c r="AZ169" s="301">
        <v>0</v>
      </c>
      <c r="BA169" s="301">
        <v>0</v>
      </c>
    </row>
    <row r="170" spans="1:53" s="69" customFormat="1" outlineLevel="2" x14ac:dyDescent="0.2">
      <c r="A170" s="64" t="s">
        <v>1098</v>
      </c>
      <c r="B170" s="65" t="s">
        <v>1548</v>
      </c>
      <c r="C170" s="66" t="s">
        <v>1997</v>
      </c>
      <c r="D170" s="67"/>
      <c r="E170" s="68"/>
      <c r="F170" s="328">
        <v>85199.85</v>
      </c>
      <c r="G170" s="328">
        <v>54736.83</v>
      </c>
      <c r="H170" s="151">
        <f t="shared" si="34"/>
        <v>30463.020000000004</v>
      </c>
      <c r="I170" s="97">
        <f t="shared" si="35"/>
        <v>0.55653606538778377</v>
      </c>
      <c r="J170" s="166"/>
      <c r="K170" s="328">
        <v>209019.04</v>
      </c>
      <c r="L170" s="328">
        <v>136869.19</v>
      </c>
      <c r="M170" s="151">
        <f t="shared" si="36"/>
        <v>72149.850000000006</v>
      </c>
      <c r="N170" s="97">
        <f t="shared" si="37"/>
        <v>0.52714456774384366</v>
      </c>
      <c r="O170" s="273"/>
      <c r="P170" s="166"/>
      <c r="Q170" s="328">
        <v>209019.04</v>
      </c>
      <c r="R170" s="328">
        <v>136869.19</v>
      </c>
      <c r="S170" s="151">
        <f t="shared" si="38"/>
        <v>72149.850000000006</v>
      </c>
      <c r="T170" s="97">
        <f t="shared" si="39"/>
        <v>0.52714456774384366</v>
      </c>
      <c r="U170" s="166"/>
      <c r="V170" s="328">
        <v>814455.17</v>
      </c>
      <c r="W170" s="328">
        <v>493547.49</v>
      </c>
      <c r="X170" s="151">
        <f t="shared" si="40"/>
        <v>320907.68000000005</v>
      </c>
      <c r="Y170" s="97">
        <f t="shared" si="41"/>
        <v>0.65020628511351575</v>
      </c>
      <c r="Z170" s="140"/>
      <c r="AA170" s="347">
        <v>31829.39</v>
      </c>
      <c r="AB170" s="301"/>
      <c r="AC170" s="301">
        <v>43560.86</v>
      </c>
      <c r="AD170" s="301">
        <v>38571.5</v>
      </c>
      <c r="AE170" s="301">
        <v>54736.83</v>
      </c>
      <c r="AF170" s="301">
        <v>64340.58</v>
      </c>
      <c r="AG170" s="301">
        <v>61260.23</v>
      </c>
      <c r="AH170" s="301">
        <v>69110.23</v>
      </c>
      <c r="AI170" s="301">
        <v>58428.78</v>
      </c>
      <c r="AJ170" s="301">
        <v>67714.850000000006</v>
      </c>
      <c r="AK170" s="301">
        <v>70429.87</v>
      </c>
      <c r="AL170" s="301">
        <v>66974.899999999994</v>
      </c>
      <c r="AM170" s="301">
        <v>61574.67</v>
      </c>
      <c r="AN170" s="301">
        <v>85602.02</v>
      </c>
      <c r="AO170" s="301"/>
      <c r="AP170" s="301">
        <v>58855.55</v>
      </c>
      <c r="AQ170" s="301">
        <v>64963.64</v>
      </c>
      <c r="AR170" s="301">
        <v>85199.85</v>
      </c>
      <c r="AS170" s="301">
        <v>47792.19</v>
      </c>
      <c r="AT170" s="301">
        <v>0</v>
      </c>
      <c r="AU170" s="301">
        <v>0</v>
      </c>
      <c r="AV170" s="301">
        <v>0</v>
      </c>
      <c r="AW170" s="301">
        <v>0</v>
      </c>
      <c r="AX170" s="301">
        <v>0</v>
      </c>
      <c r="AY170" s="301">
        <v>0</v>
      </c>
      <c r="AZ170" s="301">
        <v>0</v>
      </c>
      <c r="BA170" s="301">
        <v>0</v>
      </c>
    </row>
    <row r="171" spans="1:53" s="69" customFormat="1" outlineLevel="2" x14ac:dyDescent="0.2">
      <c r="A171" s="64" t="s">
        <v>1099</v>
      </c>
      <c r="B171" s="65" t="s">
        <v>1549</v>
      </c>
      <c r="C171" s="66" t="s">
        <v>1998</v>
      </c>
      <c r="D171" s="67"/>
      <c r="E171" s="68"/>
      <c r="F171" s="328">
        <v>0</v>
      </c>
      <c r="G171" s="328">
        <v>0</v>
      </c>
      <c r="H171" s="151">
        <f t="shared" si="34"/>
        <v>0</v>
      </c>
      <c r="I171" s="97">
        <f t="shared" si="35"/>
        <v>0</v>
      </c>
      <c r="J171" s="166"/>
      <c r="K171" s="328">
        <v>0</v>
      </c>
      <c r="L171" s="328">
        <v>225.18</v>
      </c>
      <c r="M171" s="151">
        <f t="shared" si="36"/>
        <v>-225.18</v>
      </c>
      <c r="N171" s="97" t="str">
        <f t="shared" si="37"/>
        <v>N.M.</v>
      </c>
      <c r="O171" s="273"/>
      <c r="P171" s="166"/>
      <c r="Q171" s="328">
        <v>0</v>
      </c>
      <c r="R171" s="328">
        <v>225.18</v>
      </c>
      <c r="S171" s="151">
        <f t="shared" si="38"/>
        <v>-225.18</v>
      </c>
      <c r="T171" s="97" t="str">
        <f t="shared" si="39"/>
        <v>N.M.</v>
      </c>
      <c r="U171" s="166"/>
      <c r="V171" s="328">
        <v>32659.58</v>
      </c>
      <c r="W171" s="328">
        <v>52597.090000000004</v>
      </c>
      <c r="X171" s="151">
        <f t="shared" si="40"/>
        <v>-19937.510000000002</v>
      </c>
      <c r="Y171" s="97">
        <f t="shared" si="41"/>
        <v>-0.37906108493834928</v>
      </c>
      <c r="Z171" s="140"/>
      <c r="AA171" s="347">
        <v>5.41</v>
      </c>
      <c r="AB171" s="301"/>
      <c r="AC171" s="301">
        <v>225.18</v>
      </c>
      <c r="AD171" s="301">
        <v>0</v>
      </c>
      <c r="AE171" s="301">
        <v>0</v>
      </c>
      <c r="AF171" s="301">
        <v>0</v>
      </c>
      <c r="AG171" s="301">
        <v>0</v>
      </c>
      <c r="AH171" s="301">
        <v>0</v>
      </c>
      <c r="AI171" s="301">
        <v>0</v>
      </c>
      <c r="AJ171" s="301">
        <v>32659.58</v>
      </c>
      <c r="AK171" s="301">
        <v>0</v>
      </c>
      <c r="AL171" s="301">
        <v>0</v>
      </c>
      <c r="AM171" s="301">
        <v>0</v>
      </c>
      <c r="AN171" s="301">
        <v>0</v>
      </c>
      <c r="AO171" s="301"/>
      <c r="AP171" s="301">
        <v>0</v>
      </c>
      <c r="AQ171" s="301">
        <v>0</v>
      </c>
      <c r="AR171" s="301">
        <v>0</v>
      </c>
      <c r="AS171" s="301">
        <v>0</v>
      </c>
      <c r="AT171" s="301">
        <v>0</v>
      </c>
      <c r="AU171" s="301">
        <v>0</v>
      </c>
      <c r="AV171" s="301">
        <v>0</v>
      </c>
      <c r="AW171" s="301">
        <v>0</v>
      </c>
      <c r="AX171" s="301">
        <v>0</v>
      </c>
      <c r="AY171" s="301">
        <v>0</v>
      </c>
      <c r="AZ171" s="301">
        <v>0</v>
      </c>
      <c r="BA171" s="301">
        <v>0</v>
      </c>
    </row>
    <row r="172" spans="1:53" s="69" customFormat="1" outlineLevel="2" x14ac:dyDescent="0.2">
      <c r="A172" s="64" t="s">
        <v>1100</v>
      </c>
      <c r="B172" s="65" t="s">
        <v>1550</v>
      </c>
      <c r="C172" s="66" t="s">
        <v>1999</v>
      </c>
      <c r="D172" s="67"/>
      <c r="E172" s="68"/>
      <c r="F172" s="328">
        <v>0</v>
      </c>
      <c r="G172" s="328">
        <v>15.14</v>
      </c>
      <c r="H172" s="151">
        <f t="shared" si="34"/>
        <v>-15.14</v>
      </c>
      <c r="I172" s="97" t="str">
        <f t="shared" si="35"/>
        <v>N.M.</v>
      </c>
      <c r="J172" s="166"/>
      <c r="K172" s="328">
        <v>0</v>
      </c>
      <c r="L172" s="328">
        <v>15.14</v>
      </c>
      <c r="M172" s="151">
        <f t="shared" si="36"/>
        <v>-15.14</v>
      </c>
      <c r="N172" s="97" t="str">
        <f t="shared" si="37"/>
        <v>N.M.</v>
      </c>
      <c r="O172" s="273"/>
      <c r="P172" s="166"/>
      <c r="Q172" s="328">
        <v>0</v>
      </c>
      <c r="R172" s="328">
        <v>15.14</v>
      </c>
      <c r="S172" s="151">
        <f t="shared" si="38"/>
        <v>-15.14</v>
      </c>
      <c r="T172" s="97" t="str">
        <f t="shared" si="39"/>
        <v>N.M.</v>
      </c>
      <c r="U172" s="166"/>
      <c r="V172" s="328">
        <v>157.91</v>
      </c>
      <c r="W172" s="328">
        <v>15.14</v>
      </c>
      <c r="X172" s="151">
        <f t="shared" si="40"/>
        <v>142.76999999999998</v>
      </c>
      <c r="Y172" s="97">
        <f t="shared" si="41"/>
        <v>9.4299867899603687</v>
      </c>
      <c r="Z172" s="140"/>
      <c r="AA172" s="347">
        <v>0</v>
      </c>
      <c r="AB172" s="301"/>
      <c r="AC172" s="301">
        <v>0</v>
      </c>
      <c r="AD172" s="301">
        <v>0</v>
      </c>
      <c r="AE172" s="301">
        <v>15.14</v>
      </c>
      <c r="AF172" s="301">
        <v>0.22</v>
      </c>
      <c r="AG172" s="301">
        <v>0</v>
      </c>
      <c r="AH172" s="301">
        <v>0</v>
      </c>
      <c r="AI172" s="301">
        <v>157.69</v>
      </c>
      <c r="AJ172" s="301">
        <v>0</v>
      </c>
      <c r="AK172" s="301">
        <v>0</v>
      </c>
      <c r="AL172" s="301">
        <v>0</v>
      </c>
      <c r="AM172" s="301">
        <v>0</v>
      </c>
      <c r="AN172" s="301">
        <v>0</v>
      </c>
      <c r="AO172" s="301"/>
      <c r="AP172" s="301">
        <v>0</v>
      </c>
      <c r="AQ172" s="301">
        <v>0</v>
      </c>
      <c r="AR172" s="301">
        <v>0</v>
      </c>
      <c r="AS172" s="301">
        <v>0</v>
      </c>
      <c r="AT172" s="301">
        <v>0</v>
      </c>
      <c r="AU172" s="301">
        <v>0</v>
      </c>
      <c r="AV172" s="301">
        <v>0</v>
      </c>
      <c r="AW172" s="301">
        <v>0</v>
      </c>
      <c r="AX172" s="301">
        <v>0</v>
      </c>
      <c r="AY172" s="301">
        <v>0</v>
      </c>
      <c r="AZ172" s="301">
        <v>0</v>
      </c>
      <c r="BA172" s="301">
        <v>0</v>
      </c>
    </row>
    <row r="173" spans="1:53" s="69" customFormat="1" outlineLevel="2" x14ac:dyDescent="0.2">
      <c r="A173" s="64" t="s">
        <v>1101</v>
      </c>
      <c r="B173" s="65" t="s">
        <v>1551</v>
      </c>
      <c r="C173" s="66" t="s">
        <v>2000</v>
      </c>
      <c r="D173" s="67"/>
      <c r="E173" s="68"/>
      <c r="F173" s="328">
        <v>0</v>
      </c>
      <c r="G173" s="328">
        <v>2.04</v>
      </c>
      <c r="H173" s="151">
        <f t="shared" si="34"/>
        <v>-2.04</v>
      </c>
      <c r="I173" s="97" t="str">
        <f t="shared" si="35"/>
        <v>N.M.</v>
      </c>
      <c r="J173" s="166"/>
      <c r="K173" s="328">
        <v>0</v>
      </c>
      <c r="L173" s="328">
        <v>2.04</v>
      </c>
      <c r="M173" s="151">
        <f t="shared" si="36"/>
        <v>-2.04</v>
      </c>
      <c r="N173" s="97" t="str">
        <f t="shared" si="37"/>
        <v>N.M.</v>
      </c>
      <c r="O173" s="273"/>
      <c r="P173" s="166"/>
      <c r="Q173" s="328">
        <v>0</v>
      </c>
      <c r="R173" s="328">
        <v>2.04</v>
      </c>
      <c r="S173" s="151">
        <f t="shared" si="38"/>
        <v>-2.04</v>
      </c>
      <c r="T173" s="97" t="str">
        <f t="shared" si="39"/>
        <v>N.M.</v>
      </c>
      <c r="U173" s="166"/>
      <c r="V173" s="328">
        <v>-2.04</v>
      </c>
      <c r="W173" s="328">
        <v>2.04</v>
      </c>
      <c r="X173" s="151">
        <f t="shared" si="40"/>
        <v>-4.08</v>
      </c>
      <c r="Y173" s="97">
        <f t="shared" si="41"/>
        <v>-2</v>
      </c>
      <c r="Z173" s="140"/>
      <c r="AA173" s="347">
        <v>0</v>
      </c>
      <c r="AB173" s="301"/>
      <c r="AC173" s="301">
        <v>0</v>
      </c>
      <c r="AD173" s="301">
        <v>0</v>
      </c>
      <c r="AE173" s="301">
        <v>2.04</v>
      </c>
      <c r="AF173" s="301">
        <v>-2.04</v>
      </c>
      <c r="AG173" s="301">
        <v>0</v>
      </c>
      <c r="AH173" s="301">
        <v>0</v>
      </c>
      <c r="AI173" s="301">
        <v>0</v>
      </c>
      <c r="AJ173" s="301">
        <v>0</v>
      </c>
      <c r="AK173" s="301">
        <v>23.72</v>
      </c>
      <c r="AL173" s="301">
        <v>-21.94</v>
      </c>
      <c r="AM173" s="301">
        <v>-1.78</v>
      </c>
      <c r="AN173" s="301">
        <v>0</v>
      </c>
      <c r="AO173" s="301"/>
      <c r="AP173" s="301">
        <v>0</v>
      </c>
      <c r="AQ173" s="301">
        <v>0</v>
      </c>
      <c r="AR173" s="301">
        <v>0</v>
      </c>
      <c r="AS173" s="301">
        <v>0</v>
      </c>
      <c r="AT173" s="301">
        <v>0</v>
      </c>
      <c r="AU173" s="301">
        <v>0</v>
      </c>
      <c r="AV173" s="301">
        <v>0</v>
      </c>
      <c r="AW173" s="301">
        <v>0</v>
      </c>
      <c r="AX173" s="301">
        <v>0</v>
      </c>
      <c r="AY173" s="301">
        <v>0</v>
      </c>
      <c r="AZ173" s="301">
        <v>0</v>
      </c>
      <c r="BA173" s="301">
        <v>0</v>
      </c>
    </row>
    <row r="174" spans="1:53" s="69" customFormat="1" outlineLevel="2" x14ac:dyDescent="0.2">
      <c r="A174" s="64" t="s">
        <v>1102</v>
      </c>
      <c r="B174" s="65" t="s">
        <v>1552</v>
      </c>
      <c r="C174" s="66" t="s">
        <v>2001</v>
      </c>
      <c r="D174" s="67"/>
      <c r="E174" s="68"/>
      <c r="F174" s="328">
        <v>0</v>
      </c>
      <c r="G174" s="328">
        <v>0</v>
      </c>
      <c r="H174" s="151">
        <f t="shared" si="34"/>
        <v>0</v>
      </c>
      <c r="I174" s="97">
        <f t="shared" si="35"/>
        <v>0</v>
      </c>
      <c r="J174" s="166"/>
      <c r="K174" s="328">
        <v>0</v>
      </c>
      <c r="L174" s="328">
        <v>0</v>
      </c>
      <c r="M174" s="151">
        <f t="shared" si="36"/>
        <v>0</v>
      </c>
      <c r="N174" s="97">
        <f t="shared" si="37"/>
        <v>0</v>
      </c>
      <c r="O174" s="273"/>
      <c r="P174" s="166"/>
      <c r="Q174" s="328">
        <v>0</v>
      </c>
      <c r="R174" s="328">
        <v>0</v>
      </c>
      <c r="S174" s="151">
        <f t="shared" si="38"/>
        <v>0</v>
      </c>
      <c r="T174" s="97">
        <f t="shared" si="39"/>
        <v>0</v>
      </c>
      <c r="U174" s="166"/>
      <c r="V174" s="328">
        <v>0</v>
      </c>
      <c r="W174" s="328">
        <v>10.51</v>
      </c>
      <c r="X174" s="151">
        <f t="shared" si="40"/>
        <v>-10.51</v>
      </c>
      <c r="Y174" s="97" t="str">
        <f t="shared" si="41"/>
        <v>N.M.</v>
      </c>
      <c r="Z174" s="140"/>
      <c r="AA174" s="347">
        <v>0</v>
      </c>
      <c r="AB174" s="301"/>
      <c r="AC174" s="301">
        <v>0</v>
      </c>
      <c r="AD174" s="301">
        <v>0</v>
      </c>
      <c r="AE174" s="301">
        <v>0</v>
      </c>
      <c r="AF174" s="301">
        <v>0</v>
      </c>
      <c r="AG174" s="301">
        <v>0</v>
      </c>
      <c r="AH174" s="301">
        <v>0</v>
      </c>
      <c r="AI174" s="301">
        <v>0</v>
      </c>
      <c r="AJ174" s="301">
        <v>0</v>
      </c>
      <c r="AK174" s="301">
        <v>0</v>
      </c>
      <c r="AL174" s="301">
        <v>0</v>
      </c>
      <c r="AM174" s="301">
        <v>0</v>
      </c>
      <c r="AN174" s="301">
        <v>0</v>
      </c>
      <c r="AO174" s="301"/>
      <c r="AP174" s="301">
        <v>0</v>
      </c>
      <c r="AQ174" s="301">
        <v>0</v>
      </c>
      <c r="AR174" s="301">
        <v>0</v>
      </c>
      <c r="AS174" s="301">
        <v>0</v>
      </c>
      <c r="AT174" s="301">
        <v>0</v>
      </c>
      <c r="AU174" s="301">
        <v>0</v>
      </c>
      <c r="AV174" s="301">
        <v>0</v>
      </c>
      <c r="AW174" s="301">
        <v>0</v>
      </c>
      <c r="AX174" s="301">
        <v>0</v>
      </c>
      <c r="AY174" s="301">
        <v>0</v>
      </c>
      <c r="AZ174" s="301">
        <v>0</v>
      </c>
      <c r="BA174" s="301">
        <v>0</v>
      </c>
    </row>
    <row r="175" spans="1:53" s="22" customFormat="1" outlineLevel="1" x14ac:dyDescent="0.2">
      <c r="A175" s="22" t="s">
        <v>188</v>
      </c>
      <c r="B175" s="54"/>
      <c r="C175" s="51" t="s">
        <v>876</v>
      </c>
      <c r="D175" s="205"/>
      <c r="E175" s="205"/>
      <c r="F175" s="26">
        <v>6221383.9099999974</v>
      </c>
      <c r="G175" s="26">
        <v>26880585.75</v>
      </c>
      <c r="H175" s="42">
        <f t="shared" si="34"/>
        <v>-20659201.840000004</v>
      </c>
      <c r="I175" s="124">
        <f t="shared" si="35"/>
        <v>-0.76855474922082023</v>
      </c>
      <c r="J175" s="263"/>
      <c r="K175" s="26">
        <v>31253038.419999998</v>
      </c>
      <c r="L175" s="26">
        <v>67191791.200000033</v>
      </c>
      <c r="M175" s="42">
        <f t="shared" si="36"/>
        <v>-35938752.780000031</v>
      </c>
      <c r="N175" s="91">
        <f t="shared" si="37"/>
        <v>-0.53486820544828717</v>
      </c>
      <c r="O175" s="226"/>
      <c r="P175" s="226"/>
      <c r="Q175" s="26">
        <v>31253038.419999998</v>
      </c>
      <c r="R175" s="26">
        <v>67191791.200000033</v>
      </c>
      <c r="S175" s="42">
        <f t="shared" si="38"/>
        <v>-35938752.780000031</v>
      </c>
      <c r="T175" s="124">
        <f t="shared" si="39"/>
        <v>-0.53486820544828717</v>
      </c>
      <c r="U175" s="226"/>
      <c r="V175" s="26">
        <v>284977494.70999986</v>
      </c>
      <c r="W175" s="26">
        <v>210924946.88999993</v>
      </c>
      <c r="X175" s="42">
        <f t="shared" si="40"/>
        <v>74052547.819999933</v>
      </c>
      <c r="Y175" s="91">
        <f t="shared" si="41"/>
        <v>0.35108482382892003</v>
      </c>
      <c r="AA175" s="339">
        <v>15392583.27</v>
      </c>
      <c r="AC175" s="26">
        <v>18037358.120000001</v>
      </c>
      <c r="AD175" s="26">
        <v>22273847.330000009</v>
      </c>
      <c r="AE175" s="26">
        <v>26880585.75</v>
      </c>
      <c r="AF175" s="26">
        <v>21488246.66</v>
      </c>
      <c r="AG175" s="26">
        <v>21533360</v>
      </c>
      <c r="AH175" s="26">
        <v>23146920.750000004</v>
      </c>
      <c r="AI175" s="26">
        <v>26746178.890000015</v>
      </c>
      <c r="AJ175" s="26">
        <v>29369720.540000003</v>
      </c>
      <c r="AK175" s="26">
        <v>30279256.920000006</v>
      </c>
      <c r="AL175" s="26">
        <v>30052770.879999995</v>
      </c>
      <c r="AM175" s="26">
        <v>31543693.75</v>
      </c>
      <c r="AN175" s="26">
        <v>39564307.900000021</v>
      </c>
      <c r="AP175" s="26">
        <v>19679440.150000002</v>
      </c>
      <c r="AQ175" s="26">
        <v>5352214.3600000003</v>
      </c>
      <c r="AR175" s="26">
        <v>6221383.9099999974</v>
      </c>
      <c r="AS175" s="26">
        <v>11503013.200000001</v>
      </c>
      <c r="AT175" s="26">
        <v>116450357.16999999</v>
      </c>
      <c r="AU175" s="26">
        <v>0</v>
      </c>
      <c r="AV175" s="26">
        <v>0</v>
      </c>
      <c r="AW175" s="26">
        <v>0</v>
      </c>
      <c r="AX175" s="26">
        <v>0</v>
      </c>
      <c r="AY175" s="26">
        <v>0</v>
      </c>
      <c r="AZ175" s="26">
        <v>0</v>
      </c>
      <c r="BA175" s="26">
        <v>0</v>
      </c>
    </row>
    <row r="176" spans="1:53" s="22" customFormat="1" ht="0.75" customHeight="1" outlineLevel="2" x14ac:dyDescent="0.2">
      <c r="B176" s="54"/>
      <c r="C176" s="51"/>
      <c r="D176" s="205"/>
      <c r="E176" s="205"/>
      <c r="F176" s="26"/>
      <c r="G176" s="26"/>
      <c r="H176" s="42"/>
      <c r="I176" s="124"/>
      <c r="J176" s="263"/>
      <c r="K176" s="26"/>
      <c r="L176" s="26"/>
      <c r="M176" s="42"/>
      <c r="N176" s="91"/>
      <c r="O176" s="226"/>
      <c r="P176" s="226"/>
      <c r="Q176" s="26"/>
      <c r="R176" s="26"/>
      <c r="S176" s="42"/>
      <c r="T176" s="124"/>
      <c r="U176" s="226"/>
      <c r="V176" s="26"/>
      <c r="W176" s="26"/>
      <c r="X176" s="42"/>
      <c r="Y176" s="91"/>
      <c r="AA176" s="339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</row>
    <row r="177" spans="1:53" s="22" customFormat="1" outlineLevel="1" x14ac:dyDescent="0.2">
      <c r="A177" s="22" t="s">
        <v>189</v>
      </c>
      <c r="B177" s="54"/>
      <c r="C177" s="51" t="s">
        <v>877</v>
      </c>
      <c r="D177" s="205"/>
      <c r="E177" s="205"/>
      <c r="F177" s="26">
        <v>0</v>
      </c>
      <c r="G177" s="26">
        <v>0</v>
      </c>
      <c r="H177" s="42">
        <f>+F177-G177</f>
        <v>0</v>
      </c>
      <c r="I177" s="124">
        <f>IF(G177&lt;0,IF(H177=0,0,IF(OR(G177=0,F177=0),"N.M.",IF(ABS(H177/G177)&gt;=10,"N.M.",H177/(-G177)))),IF(H177=0,0,IF(OR(G177=0,F177=0),"N.M.",IF(ABS(H177/G177)&gt;=10,"N.M.",H177/G177))))</f>
        <v>0</v>
      </c>
      <c r="J177" s="263"/>
      <c r="K177" s="26">
        <v>0</v>
      </c>
      <c r="L177" s="26">
        <v>0</v>
      </c>
      <c r="M177" s="42">
        <f>+K177-L177</f>
        <v>0</v>
      </c>
      <c r="N177" s="91">
        <f>IF(L177&lt;0,IF(M177=0,0,IF(OR(L177=0,K177=0),"N.M.",IF(ABS(M177/L177)&gt;=10,"N.M.",M177/(-L177)))),IF(M177=0,0,IF(OR(L177=0,K177=0),"N.M.",IF(ABS(M177/L177)&gt;=10,"N.M.",M177/L177))))</f>
        <v>0</v>
      </c>
      <c r="O177" s="226"/>
      <c r="P177" s="226"/>
      <c r="Q177" s="26">
        <v>0</v>
      </c>
      <c r="R177" s="26">
        <v>0</v>
      </c>
      <c r="S177" s="42">
        <f>+Q177-R177</f>
        <v>0</v>
      </c>
      <c r="T177" s="124">
        <f>IF(R177&lt;0,IF(S177=0,0,IF(OR(R177=0,Q177=0),"N.M.",IF(ABS(S177/R177)&gt;=10,"N.M.",S177/(-R177)))),IF(S177=0,0,IF(OR(R177=0,Q177=0),"N.M.",IF(ABS(S177/R177)&gt;=10,"N.M.",S177/R177))))</f>
        <v>0</v>
      </c>
      <c r="U177" s="226"/>
      <c r="V177" s="26">
        <v>0</v>
      </c>
      <c r="W177" s="26">
        <v>0</v>
      </c>
      <c r="X177" s="42">
        <f>+V177-W177</f>
        <v>0</v>
      </c>
      <c r="Y177" s="91">
        <f>IF(W177&lt;0,IF(X177=0,0,IF(OR(W177=0,V177=0),"N.M.",IF(ABS(X177/W177)&gt;=10,"N.M.",X177/(-W177)))),IF(X177=0,0,IF(OR(W177=0,V177=0),"N.M.",IF(ABS(X177/W177)&gt;=10,"N.M.",X177/W177))))</f>
        <v>0</v>
      </c>
      <c r="AA177" s="339">
        <v>0</v>
      </c>
      <c r="AC177" s="26">
        <v>0</v>
      </c>
      <c r="AD177" s="26">
        <v>0</v>
      </c>
      <c r="AE177" s="26">
        <v>0</v>
      </c>
      <c r="AF177" s="26">
        <v>0</v>
      </c>
      <c r="AG177" s="26">
        <v>0</v>
      </c>
      <c r="AH177" s="26">
        <v>0</v>
      </c>
      <c r="AI177" s="26">
        <v>0</v>
      </c>
      <c r="AJ177" s="26">
        <v>0</v>
      </c>
      <c r="AK177" s="26">
        <v>0</v>
      </c>
      <c r="AL177" s="26">
        <v>0</v>
      </c>
      <c r="AM177" s="26">
        <v>0</v>
      </c>
      <c r="AN177" s="26">
        <v>0</v>
      </c>
      <c r="AP177" s="26">
        <v>0</v>
      </c>
      <c r="AQ177" s="26">
        <v>0</v>
      </c>
      <c r="AR177" s="26">
        <v>0</v>
      </c>
      <c r="AS177" s="26">
        <v>0</v>
      </c>
      <c r="AT177" s="26">
        <v>0</v>
      </c>
      <c r="AU177" s="26">
        <v>0</v>
      </c>
      <c r="AV177" s="26">
        <v>0</v>
      </c>
      <c r="AW177" s="26">
        <v>0</v>
      </c>
      <c r="AX177" s="26">
        <v>0</v>
      </c>
      <c r="AY177" s="26">
        <v>0</v>
      </c>
      <c r="AZ177" s="26">
        <v>0</v>
      </c>
      <c r="BA177" s="26">
        <v>0</v>
      </c>
    </row>
    <row r="178" spans="1:53" s="22" customFormat="1" ht="0.75" customHeight="1" outlineLevel="2" x14ac:dyDescent="0.2">
      <c r="B178" s="54"/>
      <c r="C178" s="51"/>
      <c r="D178" s="205"/>
      <c r="E178" s="205"/>
      <c r="F178" s="26"/>
      <c r="G178" s="26"/>
      <c r="H178" s="42"/>
      <c r="I178" s="124"/>
      <c r="J178" s="263"/>
      <c r="K178" s="26"/>
      <c r="L178" s="26"/>
      <c r="M178" s="42"/>
      <c r="N178" s="91"/>
      <c r="O178" s="226"/>
      <c r="P178" s="226"/>
      <c r="Q178" s="26"/>
      <c r="R178" s="26"/>
      <c r="S178" s="42"/>
      <c r="T178" s="124"/>
      <c r="U178" s="226"/>
      <c r="V178" s="26"/>
      <c r="W178" s="26"/>
      <c r="X178" s="42"/>
      <c r="Y178" s="91"/>
      <c r="AA178" s="339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</row>
    <row r="179" spans="1:53" s="69" customFormat="1" outlineLevel="2" x14ac:dyDescent="0.2">
      <c r="A179" s="64" t="s">
        <v>1103</v>
      </c>
      <c r="B179" s="65" t="s">
        <v>1553</v>
      </c>
      <c r="C179" s="66" t="s">
        <v>1948</v>
      </c>
      <c r="D179" s="67"/>
      <c r="E179" s="68"/>
      <c r="F179" s="328">
        <v>751863.65</v>
      </c>
      <c r="G179" s="328">
        <v>242891.4</v>
      </c>
      <c r="H179" s="151">
        <f t="shared" ref="H179:H212" si="42">+F179-G179</f>
        <v>508972.25</v>
      </c>
      <c r="I179" s="97">
        <f t="shared" ref="I179:I212" si="43">IF(G179&lt;0,IF(H179=0,0,IF(OR(G179=0,F179=0),"N.M.",IF(ABS(H179/G179)&gt;=10,"N.M.",H179/(-G179)))),IF(H179=0,0,IF(OR(G179=0,F179=0),"N.M.",IF(ABS(H179/G179)&gt;=10,"N.M.",H179/G179))))</f>
        <v>2.0954725033492334</v>
      </c>
      <c r="J179" s="166"/>
      <c r="K179" s="328">
        <v>1276212.1299999999</v>
      </c>
      <c r="L179" s="328">
        <v>795328.48</v>
      </c>
      <c r="M179" s="151">
        <f t="shared" ref="M179:M212" si="44">+K179-L179</f>
        <v>480883.64999999991</v>
      </c>
      <c r="N179" s="97">
        <f t="shared" ref="N179:N212" si="45">IF(L179&lt;0,IF(M179=0,0,IF(OR(L179=0,K179=0),"N.M.",IF(ABS(M179/L179)&gt;=10,"N.M.",M179/(-L179)))),IF(M179=0,0,IF(OR(L179=0,K179=0),"N.M.",IF(ABS(M179/L179)&gt;=10,"N.M.",M179/L179))))</f>
        <v>0.60463526969385017</v>
      </c>
      <c r="O179" s="273"/>
      <c r="P179" s="166"/>
      <c r="Q179" s="328">
        <v>1276212.1299999999</v>
      </c>
      <c r="R179" s="328">
        <v>795328.48</v>
      </c>
      <c r="S179" s="151">
        <f t="shared" ref="S179:S212" si="46">+Q179-R179</f>
        <v>480883.64999999991</v>
      </c>
      <c r="T179" s="97">
        <f t="shared" ref="T179:T212" si="47">IF(R179&lt;0,IF(S179=0,0,IF(OR(R179=0,Q179=0),"N.M.",IF(ABS(S179/R179)&gt;=10,"N.M.",S179/(-R179)))),IF(S179=0,0,IF(OR(R179=0,Q179=0),"N.M.",IF(ABS(S179/R179)&gt;=10,"N.M.",S179/R179))))</f>
        <v>0.60463526969385017</v>
      </c>
      <c r="U179" s="166"/>
      <c r="V179" s="328">
        <v>3597391.25</v>
      </c>
      <c r="W179" s="328">
        <v>2602815.36</v>
      </c>
      <c r="X179" s="151">
        <f t="shared" ref="X179:X212" si="48">+V179-W179</f>
        <v>994575.89000000013</v>
      </c>
      <c r="Y179" s="97">
        <f t="shared" ref="Y179:Y212" si="49">IF(W179&lt;0,IF(X179=0,0,IF(OR(W179=0,V179=0),"N.M.",IF(ABS(X179/W179)&gt;=10,"N.M.",X179/(-W179)))),IF(X179=0,0,IF(OR(W179=0,V179=0),"N.M.",IF(ABS(X179/W179)&gt;=10,"N.M.",X179/W179))))</f>
        <v>0.38211542212506389</v>
      </c>
      <c r="Z179" s="140"/>
      <c r="AA179" s="347">
        <v>147939.45000000001</v>
      </c>
      <c r="AB179" s="301"/>
      <c r="AC179" s="301">
        <v>349561.39</v>
      </c>
      <c r="AD179" s="301">
        <v>202875.69</v>
      </c>
      <c r="AE179" s="301">
        <v>242891.4</v>
      </c>
      <c r="AF179" s="301">
        <v>209151.12</v>
      </c>
      <c r="AG179" s="301">
        <v>203994.32</v>
      </c>
      <c r="AH179" s="301">
        <v>232116.02000000002</v>
      </c>
      <c r="AI179" s="301">
        <v>137771.42000000001</v>
      </c>
      <c r="AJ179" s="301">
        <v>698071.19000000006</v>
      </c>
      <c r="AK179" s="301">
        <v>166561.32</v>
      </c>
      <c r="AL179" s="301">
        <v>356151.60000000003</v>
      </c>
      <c r="AM179" s="301">
        <v>102942.21</v>
      </c>
      <c r="AN179" s="301">
        <v>214419.92</v>
      </c>
      <c r="AO179" s="301"/>
      <c r="AP179" s="301">
        <v>247991.85</v>
      </c>
      <c r="AQ179" s="301">
        <v>276356.63</v>
      </c>
      <c r="AR179" s="301">
        <v>751863.65</v>
      </c>
      <c r="AS179" s="301">
        <v>161064.16</v>
      </c>
      <c r="AT179" s="301">
        <v>2364.66</v>
      </c>
      <c r="AU179" s="301">
        <v>0</v>
      </c>
      <c r="AV179" s="301">
        <v>0</v>
      </c>
      <c r="AW179" s="301">
        <v>0</v>
      </c>
      <c r="AX179" s="301">
        <v>0</v>
      </c>
      <c r="AY179" s="301">
        <v>0</v>
      </c>
      <c r="AZ179" s="301">
        <v>0</v>
      </c>
      <c r="BA179" s="301">
        <v>0</v>
      </c>
    </row>
    <row r="180" spans="1:53" s="69" customFormat="1" outlineLevel="2" x14ac:dyDescent="0.2">
      <c r="A180" s="64" t="s">
        <v>1104</v>
      </c>
      <c r="B180" s="65" t="s">
        <v>1554</v>
      </c>
      <c r="C180" s="66" t="s">
        <v>2002</v>
      </c>
      <c r="D180" s="67"/>
      <c r="E180" s="68"/>
      <c r="F180" s="328">
        <v>0</v>
      </c>
      <c r="G180" s="328">
        <v>-2.06</v>
      </c>
      <c r="H180" s="151">
        <f t="shared" si="42"/>
        <v>2.06</v>
      </c>
      <c r="I180" s="97" t="str">
        <f t="shared" si="43"/>
        <v>N.M.</v>
      </c>
      <c r="J180" s="166"/>
      <c r="K180" s="328">
        <v>0</v>
      </c>
      <c r="L180" s="328">
        <v>0</v>
      </c>
      <c r="M180" s="151">
        <f t="shared" si="44"/>
        <v>0</v>
      </c>
      <c r="N180" s="97">
        <f t="shared" si="45"/>
        <v>0</v>
      </c>
      <c r="O180" s="273"/>
      <c r="P180" s="166"/>
      <c r="Q180" s="328">
        <v>0</v>
      </c>
      <c r="R180" s="328">
        <v>0</v>
      </c>
      <c r="S180" s="151">
        <f t="shared" si="46"/>
        <v>0</v>
      </c>
      <c r="T180" s="97">
        <f t="shared" si="47"/>
        <v>0</v>
      </c>
      <c r="U180" s="166"/>
      <c r="V180" s="328">
        <v>0</v>
      </c>
      <c r="W180" s="328">
        <v>0</v>
      </c>
      <c r="X180" s="151">
        <f t="shared" si="48"/>
        <v>0</v>
      </c>
      <c r="Y180" s="97">
        <f t="shared" si="49"/>
        <v>0</v>
      </c>
      <c r="Z180" s="140"/>
      <c r="AA180" s="347">
        <v>0</v>
      </c>
      <c r="AB180" s="301"/>
      <c r="AC180" s="301">
        <v>0</v>
      </c>
      <c r="AD180" s="301">
        <v>2.06</v>
      </c>
      <c r="AE180" s="301">
        <v>-2.06</v>
      </c>
      <c r="AF180" s="301">
        <v>0</v>
      </c>
      <c r="AG180" s="301">
        <v>0</v>
      </c>
      <c r="AH180" s="301">
        <v>0</v>
      </c>
      <c r="AI180" s="301">
        <v>0</v>
      </c>
      <c r="AJ180" s="301">
        <v>0</v>
      </c>
      <c r="AK180" s="301">
        <v>0</v>
      </c>
      <c r="AL180" s="301">
        <v>0</v>
      </c>
      <c r="AM180" s="301">
        <v>0</v>
      </c>
      <c r="AN180" s="301">
        <v>0</v>
      </c>
      <c r="AO180" s="301"/>
      <c r="AP180" s="301">
        <v>0</v>
      </c>
      <c r="AQ180" s="301">
        <v>0</v>
      </c>
      <c r="AR180" s="301">
        <v>0</v>
      </c>
      <c r="AS180" s="301">
        <v>0</v>
      </c>
      <c r="AT180" s="301">
        <v>0</v>
      </c>
      <c r="AU180" s="301">
        <v>0</v>
      </c>
      <c r="AV180" s="301">
        <v>0</v>
      </c>
      <c r="AW180" s="301">
        <v>0</v>
      </c>
      <c r="AX180" s="301">
        <v>0</v>
      </c>
      <c r="AY180" s="301">
        <v>0</v>
      </c>
      <c r="AZ180" s="301">
        <v>0</v>
      </c>
      <c r="BA180" s="301">
        <v>0</v>
      </c>
    </row>
    <row r="181" spans="1:53" s="69" customFormat="1" outlineLevel="2" x14ac:dyDescent="0.2">
      <c r="A181" s="64" t="s">
        <v>1105</v>
      </c>
      <c r="B181" s="65" t="s">
        <v>1555</v>
      </c>
      <c r="C181" s="66" t="s">
        <v>2003</v>
      </c>
      <c r="D181" s="67"/>
      <c r="E181" s="68"/>
      <c r="F181" s="328">
        <v>29138.850000000002</v>
      </c>
      <c r="G181" s="328">
        <v>28444.03</v>
      </c>
      <c r="H181" s="151">
        <f t="shared" si="42"/>
        <v>694.82000000000335</v>
      </c>
      <c r="I181" s="97">
        <f t="shared" si="43"/>
        <v>2.4427621543079633E-2</v>
      </c>
      <c r="J181" s="166"/>
      <c r="K181" s="328">
        <v>85243.21</v>
      </c>
      <c r="L181" s="328">
        <v>80582.240000000005</v>
      </c>
      <c r="M181" s="151">
        <f t="shared" si="44"/>
        <v>4660.9700000000012</v>
      </c>
      <c r="N181" s="97">
        <f t="shared" si="45"/>
        <v>5.7841157058925154E-2</v>
      </c>
      <c r="O181" s="273"/>
      <c r="P181" s="166"/>
      <c r="Q181" s="328">
        <v>85243.21</v>
      </c>
      <c r="R181" s="328">
        <v>80582.240000000005</v>
      </c>
      <c r="S181" s="151">
        <f t="shared" si="46"/>
        <v>4660.9700000000012</v>
      </c>
      <c r="T181" s="97">
        <f t="shared" si="47"/>
        <v>5.7841157058925154E-2</v>
      </c>
      <c r="U181" s="166"/>
      <c r="V181" s="328">
        <v>317582.62</v>
      </c>
      <c r="W181" s="328">
        <v>309154.49</v>
      </c>
      <c r="X181" s="151">
        <f t="shared" si="48"/>
        <v>8428.1300000000047</v>
      </c>
      <c r="Y181" s="97">
        <f t="shared" si="49"/>
        <v>2.7261871564601907E-2</v>
      </c>
      <c r="Z181" s="140"/>
      <c r="AA181" s="347">
        <v>21348.720000000001</v>
      </c>
      <c r="AB181" s="301"/>
      <c r="AC181" s="301">
        <v>27134.400000000001</v>
      </c>
      <c r="AD181" s="301">
        <v>25003.81</v>
      </c>
      <c r="AE181" s="301">
        <v>28444.03</v>
      </c>
      <c r="AF181" s="301">
        <v>29411.87</v>
      </c>
      <c r="AG181" s="301">
        <v>27322.89</v>
      </c>
      <c r="AH181" s="301">
        <v>28297.940000000002</v>
      </c>
      <c r="AI181" s="301">
        <v>18064.36</v>
      </c>
      <c r="AJ181" s="301">
        <v>26576.48</v>
      </c>
      <c r="AK181" s="301">
        <v>24946.22</v>
      </c>
      <c r="AL181" s="301">
        <v>25228.37</v>
      </c>
      <c r="AM181" s="301">
        <v>23304.37</v>
      </c>
      <c r="AN181" s="301">
        <v>29186.91</v>
      </c>
      <c r="AO181" s="301"/>
      <c r="AP181" s="301">
        <v>29656.03</v>
      </c>
      <c r="AQ181" s="301">
        <v>26448.33</v>
      </c>
      <c r="AR181" s="301">
        <v>29138.850000000002</v>
      </c>
      <c r="AS181" s="301">
        <v>26605.66</v>
      </c>
      <c r="AT181" s="301">
        <v>0</v>
      </c>
      <c r="AU181" s="301">
        <v>0</v>
      </c>
      <c r="AV181" s="301">
        <v>0</v>
      </c>
      <c r="AW181" s="301">
        <v>0</v>
      </c>
      <c r="AX181" s="301">
        <v>0</v>
      </c>
      <c r="AY181" s="301">
        <v>0</v>
      </c>
      <c r="AZ181" s="301">
        <v>0</v>
      </c>
      <c r="BA181" s="301">
        <v>0</v>
      </c>
    </row>
    <row r="182" spans="1:53" s="69" customFormat="1" outlineLevel="2" x14ac:dyDescent="0.2">
      <c r="A182" s="64" t="s">
        <v>1106</v>
      </c>
      <c r="B182" s="65" t="s">
        <v>1556</v>
      </c>
      <c r="C182" s="66" t="s">
        <v>2004</v>
      </c>
      <c r="D182" s="67"/>
      <c r="E182" s="68"/>
      <c r="F182" s="328">
        <v>3899.09</v>
      </c>
      <c r="G182" s="328">
        <v>2211.04</v>
      </c>
      <c r="H182" s="151">
        <f t="shared" si="42"/>
        <v>1688.0500000000002</v>
      </c>
      <c r="I182" s="97">
        <f t="shared" si="43"/>
        <v>0.76346425211665103</v>
      </c>
      <c r="J182" s="166"/>
      <c r="K182" s="328">
        <v>9561.86</v>
      </c>
      <c r="L182" s="328">
        <v>18479.77</v>
      </c>
      <c r="M182" s="151">
        <f t="shared" si="44"/>
        <v>-8917.91</v>
      </c>
      <c r="N182" s="97">
        <f t="shared" si="45"/>
        <v>-0.48257689354358846</v>
      </c>
      <c r="O182" s="273"/>
      <c r="P182" s="166"/>
      <c r="Q182" s="328">
        <v>9561.86</v>
      </c>
      <c r="R182" s="328">
        <v>18479.77</v>
      </c>
      <c r="S182" s="151">
        <f t="shared" si="46"/>
        <v>-8917.91</v>
      </c>
      <c r="T182" s="97">
        <f t="shared" si="47"/>
        <v>-0.48257689354358846</v>
      </c>
      <c r="U182" s="166"/>
      <c r="V182" s="328">
        <v>76554.790000000008</v>
      </c>
      <c r="W182" s="328">
        <v>113399.72</v>
      </c>
      <c r="X182" s="151">
        <f t="shared" si="48"/>
        <v>-36844.929999999993</v>
      </c>
      <c r="Y182" s="97">
        <f t="shared" si="49"/>
        <v>-0.32491200154638822</v>
      </c>
      <c r="Z182" s="140"/>
      <c r="AA182" s="347">
        <v>4283.41</v>
      </c>
      <c r="AB182" s="301"/>
      <c r="AC182" s="301">
        <v>1193.42</v>
      </c>
      <c r="AD182" s="301">
        <v>15075.31</v>
      </c>
      <c r="AE182" s="301">
        <v>2211.04</v>
      </c>
      <c r="AF182" s="301">
        <v>14515.2</v>
      </c>
      <c r="AG182" s="301">
        <v>6543.18</v>
      </c>
      <c r="AH182" s="301">
        <v>10821.92</v>
      </c>
      <c r="AI182" s="301">
        <v>14111.74</v>
      </c>
      <c r="AJ182" s="301">
        <v>8151.1</v>
      </c>
      <c r="AK182" s="301">
        <v>270.69</v>
      </c>
      <c r="AL182" s="301">
        <v>3189.46</v>
      </c>
      <c r="AM182" s="301">
        <v>4169.2</v>
      </c>
      <c r="AN182" s="301">
        <v>5220.4400000000005</v>
      </c>
      <c r="AO182" s="301"/>
      <c r="AP182" s="301">
        <v>-117.62</v>
      </c>
      <c r="AQ182" s="301">
        <v>5780.39</v>
      </c>
      <c r="AR182" s="301">
        <v>3899.09</v>
      </c>
      <c r="AS182" s="301">
        <v>8454.7199999999993</v>
      </c>
      <c r="AT182" s="301">
        <v>-1998.54</v>
      </c>
      <c r="AU182" s="301">
        <v>0</v>
      </c>
      <c r="AV182" s="301">
        <v>0</v>
      </c>
      <c r="AW182" s="301">
        <v>0</v>
      </c>
      <c r="AX182" s="301">
        <v>0</v>
      </c>
      <c r="AY182" s="301">
        <v>0</v>
      </c>
      <c r="AZ182" s="301">
        <v>0</v>
      </c>
      <c r="BA182" s="301">
        <v>0</v>
      </c>
    </row>
    <row r="183" spans="1:53" s="69" customFormat="1" outlineLevel="2" x14ac:dyDescent="0.2">
      <c r="A183" s="64" t="s">
        <v>1107</v>
      </c>
      <c r="B183" s="65" t="s">
        <v>1557</v>
      </c>
      <c r="C183" s="66" t="s">
        <v>2005</v>
      </c>
      <c r="D183" s="67"/>
      <c r="E183" s="68"/>
      <c r="F183" s="328">
        <v>94112.82</v>
      </c>
      <c r="G183" s="328">
        <v>87930.36</v>
      </c>
      <c r="H183" s="151">
        <f t="shared" si="42"/>
        <v>6182.4600000000064</v>
      </c>
      <c r="I183" s="97">
        <f t="shared" si="43"/>
        <v>7.0310868737487334E-2</v>
      </c>
      <c r="J183" s="166"/>
      <c r="K183" s="328">
        <v>213372.14</v>
      </c>
      <c r="L183" s="328">
        <v>274047.92</v>
      </c>
      <c r="M183" s="151">
        <f t="shared" si="44"/>
        <v>-60675.77999999997</v>
      </c>
      <c r="N183" s="97">
        <f t="shared" si="45"/>
        <v>-0.22140573079335896</v>
      </c>
      <c r="O183" s="273"/>
      <c r="P183" s="166"/>
      <c r="Q183" s="328">
        <v>213372.14</v>
      </c>
      <c r="R183" s="328">
        <v>274047.92</v>
      </c>
      <c r="S183" s="151">
        <f t="shared" si="46"/>
        <v>-60675.77999999997</v>
      </c>
      <c r="T183" s="97">
        <f t="shared" si="47"/>
        <v>-0.22140573079335896</v>
      </c>
      <c r="U183" s="166"/>
      <c r="V183" s="328">
        <v>1080926.07</v>
      </c>
      <c r="W183" s="328">
        <v>964351.34000000008</v>
      </c>
      <c r="X183" s="151">
        <f t="shared" si="48"/>
        <v>116574.72999999998</v>
      </c>
      <c r="Y183" s="97">
        <f t="shared" si="49"/>
        <v>0.12088408566944074</v>
      </c>
      <c r="Z183" s="140"/>
      <c r="AA183" s="347">
        <v>83856</v>
      </c>
      <c r="AB183" s="301"/>
      <c r="AC183" s="301">
        <v>7300.87</v>
      </c>
      <c r="AD183" s="301">
        <v>178816.69</v>
      </c>
      <c r="AE183" s="301">
        <v>87930.36</v>
      </c>
      <c r="AF183" s="301">
        <v>91307.16</v>
      </c>
      <c r="AG183" s="301">
        <v>94499.67</v>
      </c>
      <c r="AH183" s="301">
        <v>107491.65000000001</v>
      </c>
      <c r="AI183" s="301">
        <v>78032.400000000009</v>
      </c>
      <c r="AJ183" s="301">
        <v>72859.839999999997</v>
      </c>
      <c r="AK183" s="301">
        <v>2027.3700000000001</v>
      </c>
      <c r="AL183" s="301">
        <v>184393.29</v>
      </c>
      <c r="AM183" s="301">
        <v>124230.51000000001</v>
      </c>
      <c r="AN183" s="301">
        <v>112712.04000000001</v>
      </c>
      <c r="AO183" s="301"/>
      <c r="AP183" s="301">
        <v>14069.59</v>
      </c>
      <c r="AQ183" s="301">
        <v>105189.73</v>
      </c>
      <c r="AR183" s="301">
        <v>94112.82</v>
      </c>
      <c r="AS183" s="301">
        <v>224922.80000000002</v>
      </c>
      <c r="AT183" s="301">
        <v>-110029.34</v>
      </c>
      <c r="AU183" s="301">
        <v>0</v>
      </c>
      <c r="AV183" s="301">
        <v>0</v>
      </c>
      <c r="AW183" s="301">
        <v>0</v>
      </c>
      <c r="AX183" s="301">
        <v>0</v>
      </c>
      <c r="AY183" s="301">
        <v>0</v>
      </c>
      <c r="AZ183" s="301">
        <v>0</v>
      </c>
      <c r="BA183" s="301">
        <v>0</v>
      </c>
    </row>
    <row r="184" spans="1:53" s="69" customFormat="1" outlineLevel="2" x14ac:dyDescent="0.2">
      <c r="A184" s="64" t="s">
        <v>1108</v>
      </c>
      <c r="B184" s="65" t="s">
        <v>1558</v>
      </c>
      <c r="C184" s="66" t="s">
        <v>2006</v>
      </c>
      <c r="D184" s="67"/>
      <c r="E184" s="68"/>
      <c r="F184" s="328">
        <v>0</v>
      </c>
      <c r="G184" s="328">
        <v>0</v>
      </c>
      <c r="H184" s="151">
        <f t="shared" si="42"/>
        <v>0</v>
      </c>
      <c r="I184" s="97">
        <f t="shared" si="43"/>
        <v>0</v>
      </c>
      <c r="J184" s="166"/>
      <c r="K184" s="328">
        <v>0</v>
      </c>
      <c r="L184" s="328">
        <v>0</v>
      </c>
      <c r="M184" s="151">
        <f t="shared" si="44"/>
        <v>0</v>
      </c>
      <c r="N184" s="97">
        <f t="shared" si="45"/>
        <v>0</v>
      </c>
      <c r="O184" s="273"/>
      <c r="P184" s="166"/>
      <c r="Q184" s="328">
        <v>0</v>
      </c>
      <c r="R184" s="328">
        <v>0</v>
      </c>
      <c r="S184" s="151">
        <f t="shared" si="46"/>
        <v>0</v>
      </c>
      <c r="T184" s="97">
        <f t="shared" si="47"/>
        <v>0</v>
      </c>
      <c r="U184" s="166"/>
      <c r="V184" s="328">
        <v>0</v>
      </c>
      <c r="W184" s="328">
        <v>65.42</v>
      </c>
      <c r="X184" s="151">
        <f t="shared" si="48"/>
        <v>-65.42</v>
      </c>
      <c r="Y184" s="97" t="str">
        <f t="shared" si="49"/>
        <v>N.M.</v>
      </c>
      <c r="Z184" s="140"/>
      <c r="AA184" s="347">
        <v>0</v>
      </c>
      <c r="AB184" s="301"/>
      <c r="AC184" s="301">
        <v>0</v>
      </c>
      <c r="AD184" s="301">
        <v>0</v>
      </c>
      <c r="AE184" s="301">
        <v>0</v>
      </c>
      <c r="AF184" s="301">
        <v>0</v>
      </c>
      <c r="AG184" s="301">
        <v>0</v>
      </c>
      <c r="AH184" s="301">
        <v>0</v>
      </c>
      <c r="AI184" s="301">
        <v>0</v>
      </c>
      <c r="AJ184" s="301">
        <v>0</v>
      </c>
      <c r="AK184" s="301">
        <v>0</v>
      </c>
      <c r="AL184" s="301">
        <v>0</v>
      </c>
      <c r="AM184" s="301">
        <v>0</v>
      </c>
      <c r="AN184" s="301">
        <v>0</v>
      </c>
      <c r="AO184" s="301"/>
      <c r="AP184" s="301">
        <v>0</v>
      </c>
      <c r="AQ184" s="301">
        <v>0</v>
      </c>
      <c r="AR184" s="301">
        <v>0</v>
      </c>
      <c r="AS184" s="301">
        <v>0</v>
      </c>
      <c r="AT184" s="301">
        <v>0</v>
      </c>
      <c r="AU184" s="301">
        <v>0</v>
      </c>
      <c r="AV184" s="301">
        <v>0</v>
      </c>
      <c r="AW184" s="301">
        <v>0</v>
      </c>
      <c r="AX184" s="301">
        <v>0</v>
      </c>
      <c r="AY184" s="301">
        <v>0</v>
      </c>
      <c r="AZ184" s="301">
        <v>0</v>
      </c>
      <c r="BA184" s="301">
        <v>0</v>
      </c>
    </row>
    <row r="185" spans="1:53" s="69" customFormat="1" outlineLevel="2" x14ac:dyDescent="0.2">
      <c r="A185" s="64" t="s">
        <v>1109</v>
      </c>
      <c r="B185" s="65" t="s">
        <v>1559</v>
      </c>
      <c r="C185" s="66" t="s">
        <v>2007</v>
      </c>
      <c r="D185" s="67"/>
      <c r="E185" s="68"/>
      <c r="F185" s="328">
        <v>4112.75</v>
      </c>
      <c r="G185" s="328">
        <v>4112.75</v>
      </c>
      <c r="H185" s="151">
        <f t="shared" si="42"/>
        <v>0</v>
      </c>
      <c r="I185" s="97">
        <f t="shared" si="43"/>
        <v>0</v>
      </c>
      <c r="J185" s="166"/>
      <c r="K185" s="328">
        <v>4112.75</v>
      </c>
      <c r="L185" s="328">
        <v>4112.75</v>
      </c>
      <c r="M185" s="151">
        <f t="shared" si="44"/>
        <v>0</v>
      </c>
      <c r="N185" s="97">
        <f t="shared" si="45"/>
        <v>0</v>
      </c>
      <c r="O185" s="273"/>
      <c r="P185" s="166"/>
      <c r="Q185" s="328">
        <v>4112.75</v>
      </c>
      <c r="R185" s="328">
        <v>4112.75</v>
      </c>
      <c r="S185" s="151">
        <f t="shared" si="46"/>
        <v>0</v>
      </c>
      <c r="T185" s="97">
        <f t="shared" si="47"/>
        <v>0</v>
      </c>
      <c r="U185" s="166"/>
      <c r="V185" s="328">
        <v>16451</v>
      </c>
      <c r="W185" s="328">
        <v>20582.170000000002</v>
      </c>
      <c r="X185" s="151">
        <f t="shared" si="48"/>
        <v>-4131.1700000000019</v>
      </c>
      <c r="Y185" s="97">
        <f t="shared" si="49"/>
        <v>-0.20071595949309531</v>
      </c>
      <c r="Z185" s="140"/>
      <c r="AA185" s="347">
        <v>4112.75</v>
      </c>
      <c r="AB185" s="301"/>
      <c r="AC185" s="301">
        <v>0</v>
      </c>
      <c r="AD185" s="301">
        <v>0</v>
      </c>
      <c r="AE185" s="301">
        <v>4112.75</v>
      </c>
      <c r="AF185" s="301">
        <v>0</v>
      </c>
      <c r="AG185" s="301">
        <v>0</v>
      </c>
      <c r="AH185" s="301">
        <v>4112.75</v>
      </c>
      <c r="AI185" s="301">
        <v>0</v>
      </c>
      <c r="AJ185" s="301">
        <v>0</v>
      </c>
      <c r="AK185" s="301">
        <v>4112.75</v>
      </c>
      <c r="AL185" s="301">
        <v>0</v>
      </c>
      <c r="AM185" s="301">
        <v>0</v>
      </c>
      <c r="AN185" s="301">
        <v>4112.75</v>
      </c>
      <c r="AO185" s="301"/>
      <c r="AP185" s="301">
        <v>0</v>
      </c>
      <c r="AQ185" s="301">
        <v>0</v>
      </c>
      <c r="AR185" s="301">
        <v>4112.75</v>
      </c>
      <c r="AS185" s="301">
        <v>0</v>
      </c>
      <c r="AT185" s="301">
        <v>0</v>
      </c>
      <c r="AU185" s="301">
        <v>0</v>
      </c>
      <c r="AV185" s="301">
        <v>0</v>
      </c>
      <c r="AW185" s="301">
        <v>0</v>
      </c>
      <c r="AX185" s="301">
        <v>0</v>
      </c>
      <c r="AY185" s="301">
        <v>0</v>
      </c>
      <c r="AZ185" s="301">
        <v>0</v>
      </c>
      <c r="BA185" s="301">
        <v>0</v>
      </c>
    </row>
    <row r="186" spans="1:53" s="69" customFormat="1" outlineLevel="2" x14ac:dyDescent="0.2">
      <c r="A186" s="64" t="s">
        <v>1110</v>
      </c>
      <c r="B186" s="65" t="s">
        <v>1560</v>
      </c>
      <c r="C186" s="66" t="s">
        <v>2008</v>
      </c>
      <c r="D186" s="67"/>
      <c r="E186" s="68"/>
      <c r="F186" s="328">
        <v>8429.380000000001</v>
      </c>
      <c r="G186" s="328">
        <v>8429.4240000000009</v>
      </c>
      <c r="H186" s="151">
        <f t="shared" si="42"/>
        <v>-4.3999999999869033E-2</v>
      </c>
      <c r="I186" s="97">
        <f t="shared" si="43"/>
        <v>-5.2198109858833807E-6</v>
      </c>
      <c r="J186" s="166"/>
      <c r="K186" s="328">
        <v>25288.14</v>
      </c>
      <c r="L186" s="328">
        <v>25288.184000000001</v>
      </c>
      <c r="M186" s="151">
        <f t="shared" si="44"/>
        <v>-4.4000000001688022E-2</v>
      </c>
      <c r="N186" s="97">
        <f t="shared" si="45"/>
        <v>-1.7399430501489558E-6</v>
      </c>
      <c r="O186" s="273"/>
      <c r="P186" s="166"/>
      <c r="Q186" s="328">
        <v>25288.14</v>
      </c>
      <c r="R186" s="328">
        <v>25288.184000000001</v>
      </c>
      <c r="S186" s="151">
        <f t="shared" si="46"/>
        <v>-4.4000000001688022E-2</v>
      </c>
      <c r="T186" s="97">
        <f t="shared" si="47"/>
        <v>-1.7399430501489558E-6</v>
      </c>
      <c r="U186" s="166"/>
      <c r="V186" s="328">
        <v>101152.56</v>
      </c>
      <c r="W186" s="328">
        <v>100120.75400000002</v>
      </c>
      <c r="X186" s="151">
        <f t="shared" si="48"/>
        <v>1031.8059999999823</v>
      </c>
      <c r="Y186" s="97">
        <f t="shared" si="49"/>
        <v>1.0305615556990133E-2</v>
      </c>
      <c r="Z186" s="140"/>
      <c r="AA186" s="347">
        <v>8429.380000000001</v>
      </c>
      <c r="AB186" s="301"/>
      <c r="AC186" s="301">
        <v>8429.380000000001</v>
      </c>
      <c r="AD186" s="301">
        <v>8429.380000000001</v>
      </c>
      <c r="AE186" s="301">
        <v>8429.4240000000009</v>
      </c>
      <c r="AF186" s="301">
        <v>8429.380000000001</v>
      </c>
      <c r="AG186" s="301">
        <v>8429.380000000001</v>
      </c>
      <c r="AH186" s="301">
        <v>8429.380000000001</v>
      </c>
      <c r="AI186" s="301">
        <v>8429.380000000001</v>
      </c>
      <c r="AJ186" s="301">
        <v>8429.380000000001</v>
      </c>
      <c r="AK186" s="301">
        <v>8429.380000000001</v>
      </c>
      <c r="AL186" s="301">
        <v>8429.380000000001</v>
      </c>
      <c r="AM186" s="301">
        <v>8429.380000000001</v>
      </c>
      <c r="AN186" s="301">
        <v>8429.380000000001</v>
      </c>
      <c r="AO186" s="301"/>
      <c r="AP186" s="301">
        <v>8429.380000000001</v>
      </c>
      <c r="AQ186" s="301">
        <v>8429.380000000001</v>
      </c>
      <c r="AR186" s="301">
        <v>8429.380000000001</v>
      </c>
      <c r="AS186" s="301">
        <v>8429.380000000001</v>
      </c>
      <c r="AT186" s="301">
        <v>0</v>
      </c>
      <c r="AU186" s="301">
        <v>0</v>
      </c>
      <c r="AV186" s="301">
        <v>0</v>
      </c>
      <c r="AW186" s="301">
        <v>0</v>
      </c>
      <c r="AX186" s="301">
        <v>0</v>
      </c>
      <c r="AY186" s="301">
        <v>0</v>
      </c>
      <c r="AZ186" s="301">
        <v>0</v>
      </c>
      <c r="BA186" s="301">
        <v>0</v>
      </c>
    </row>
    <row r="187" spans="1:53" s="69" customFormat="1" outlineLevel="2" x14ac:dyDescent="0.2">
      <c r="A187" s="64" t="s">
        <v>1111</v>
      </c>
      <c r="B187" s="65" t="s">
        <v>1561</v>
      </c>
      <c r="C187" s="66" t="s">
        <v>2009</v>
      </c>
      <c r="D187" s="67"/>
      <c r="E187" s="68"/>
      <c r="F187" s="328">
        <v>5516.49</v>
      </c>
      <c r="G187" s="328">
        <v>5015.99</v>
      </c>
      <c r="H187" s="151">
        <f t="shared" si="42"/>
        <v>500.5</v>
      </c>
      <c r="I187" s="97">
        <f t="shared" si="43"/>
        <v>9.9780900679626555E-2</v>
      </c>
      <c r="J187" s="166"/>
      <c r="K187" s="328">
        <v>18115.11</v>
      </c>
      <c r="L187" s="328">
        <v>25981.97</v>
      </c>
      <c r="M187" s="151">
        <f t="shared" si="44"/>
        <v>-7866.8600000000006</v>
      </c>
      <c r="N187" s="97">
        <f t="shared" si="45"/>
        <v>-0.30278150579036156</v>
      </c>
      <c r="O187" s="273"/>
      <c r="P187" s="166"/>
      <c r="Q187" s="328">
        <v>18115.11</v>
      </c>
      <c r="R187" s="328">
        <v>25981.97</v>
      </c>
      <c r="S187" s="151">
        <f t="shared" si="46"/>
        <v>-7866.8600000000006</v>
      </c>
      <c r="T187" s="97">
        <f t="shared" si="47"/>
        <v>-0.30278150579036156</v>
      </c>
      <c r="U187" s="166"/>
      <c r="V187" s="328">
        <v>72003.22</v>
      </c>
      <c r="W187" s="328">
        <v>122864.67</v>
      </c>
      <c r="X187" s="151">
        <f t="shared" si="48"/>
        <v>-50861.45</v>
      </c>
      <c r="Y187" s="97">
        <f t="shared" si="49"/>
        <v>-0.41396318404631693</v>
      </c>
      <c r="Z187" s="140"/>
      <c r="AA187" s="347">
        <v>8280.33</v>
      </c>
      <c r="AB187" s="301"/>
      <c r="AC187" s="301">
        <v>11078.12</v>
      </c>
      <c r="AD187" s="301">
        <v>9887.86</v>
      </c>
      <c r="AE187" s="301">
        <v>5015.99</v>
      </c>
      <c r="AF187" s="301">
        <v>4713.88</v>
      </c>
      <c r="AG187" s="301">
        <v>4756.46</v>
      </c>
      <c r="AH187" s="301">
        <v>5167.92</v>
      </c>
      <c r="AI187" s="301">
        <v>7150.87</v>
      </c>
      <c r="AJ187" s="301">
        <v>10298.15</v>
      </c>
      <c r="AK187" s="301">
        <v>5672.4000000000005</v>
      </c>
      <c r="AL187" s="301">
        <v>6254.43</v>
      </c>
      <c r="AM187" s="301">
        <v>4894.96</v>
      </c>
      <c r="AN187" s="301">
        <v>4979.04</v>
      </c>
      <c r="AO187" s="301"/>
      <c r="AP187" s="301">
        <v>7055.45</v>
      </c>
      <c r="AQ187" s="301">
        <v>5543.17</v>
      </c>
      <c r="AR187" s="301">
        <v>5516.49</v>
      </c>
      <c r="AS187" s="301">
        <v>5964.9000000000005</v>
      </c>
      <c r="AT187" s="301">
        <v>0</v>
      </c>
      <c r="AU187" s="301">
        <v>0</v>
      </c>
      <c r="AV187" s="301">
        <v>0</v>
      </c>
      <c r="AW187" s="301">
        <v>0</v>
      </c>
      <c r="AX187" s="301">
        <v>0</v>
      </c>
      <c r="AY187" s="301">
        <v>0</v>
      </c>
      <c r="AZ187" s="301">
        <v>0</v>
      </c>
      <c r="BA187" s="301">
        <v>0</v>
      </c>
    </row>
    <row r="188" spans="1:53" s="69" customFormat="1" outlineLevel="2" x14ac:dyDescent="0.2">
      <c r="A188" s="64" t="s">
        <v>1112</v>
      </c>
      <c r="B188" s="65" t="s">
        <v>1562</v>
      </c>
      <c r="C188" s="66" t="s">
        <v>2010</v>
      </c>
      <c r="D188" s="67"/>
      <c r="E188" s="68"/>
      <c r="F188" s="328">
        <v>0</v>
      </c>
      <c r="G188" s="328">
        <v>72.97</v>
      </c>
      <c r="H188" s="151">
        <f t="shared" si="42"/>
        <v>-72.97</v>
      </c>
      <c r="I188" s="97" t="str">
        <f t="shared" si="43"/>
        <v>N.M.</v>
      </c>
      <c r="J188" s="166"/>
      <c r="K188" s="328">
        <v>0</v>
      </c>
      <c r="L188" s="328">
        <v>72.97</v>
      </c>
      <c r="M188" s="151">
        <f t="shared" si="44"/>
        <v>-72.97</v>
      </c>
      <c r="N188" s="97" t="str">
        <f t="shared" si="45"/>
        <v>N.M.</v>
      </c>
      <c r="O188" s="273"/>
      <c r="P188" s="166"/>
      <c r="Q188" s="328">
        <v>0</v>
      </c>
      <c r="R188" s="328">
        <v>72.97</v>
      </c>
      <c r="S188" s="151">
        <f t="shared" si="46"/>
        <v>-72.97</v>
      </c>
      <c r="T188" s="97" t="str">
        <f t="shared" si="47"/>
        <v>N.M.</v>
      </c>
      <c r="U188" s="166"/>
      <c r="V188" s="328">
        <v>-72.97</v>
      </c>
      <c r="W188" s="328">
        <v>72.97</v>
      </c>
      <c r="X188" s="151">
        <f t="shared" si="48"/>
        <v>-145.94</v>
      </c>
      <c r="Y188" s="97">
        <f t="shared" si="49"/>
        <v>-2</v>
      </c>
      <c r="Z188" s="140"/>
      <c r="AA188" s="347">
        <v>0</v>
      </c>
      <c r="AB188" s="301"/>
      <c r="AC188" s="301">
        <v>0</v>
      </c>
      <c r="AD188" s="301">
        <v>0</v>
      </c>
      <c r="AE188" s="301">
        <v>72.97</v>
      </c>
      <c r="AF188" s="301">
        <v>-72.97</v>
      </c>
      <c r="AG188" s="301">
        <v>27.900000000000002</v>
      </c>
      <c r="AH188" s="301">
        <v>-27.900000000000002</v>
      </c>
      <c r="AI188" s="301">
        <v>51.15</v>
      </c>
      <c r="AJ188" s="301">
        <v>-51.15</v>
      </c>
      <c r="AK188" s="301">
        <v>0</v>
      </c>
      <c r="AL188" s="301">
        <v>0</v>
      </c>
      <c r="AM188" s="301">
        <v>0</v>
      </c>
      <c r="AN188" s="301">
        <v>0</v>
      </c>
      <c r="AO188" s="301"/>
      <c r="AP188" s="301">
        <v>0</v>
      </c>
      <c r="AQ188" s="301">
        <v>0</v>
      </c>
      <c r="AR188" s="301">
        <v>0</v>
      </c>
      <c r="AS188" s="301">
        <v>0</v>
      </c>
      <c r="AT188" s="301">
        <v>0</v>
      </c>
      <c r="AU188" s="301">
        <v>0</v>
      </c>
      <c r="AV188" s="301">
        <v>0</v>
      </c>
      <c r="AW188" s="301">
        <v>0</v>
      </c>
      <c r="AX188" s="301">
        <v>0</v>
      </c>
      <c r="AY188" s="301">
        <v>0</v>
      </c>
      <c r="AZ188" s="301">
        <v>0</v>
      </c>
      <c r="BA188" s="301">
        <v>0</v>
      </c>
    </row>
    <row r="189" spans="1:53" s="69" customFormat="1" outlineLevel="2" x14ac:dyDescent="0.2">
      <c r="A189" s="64" t="s">
        <v>1113</v>
      </c>
      <c r="B189" s="65" t="s">
        <v>1563</v>
      </c>
      <c r="C189" s="66" t="s">
        <v>2011</v>
      </c>
      <c r="D189" s="67"/>
      <c r="E189" s="68"/>
      <c r="F189" s="328">
        <v>1096.3600000000001</v>
      </c>
      <c r="G189" s="328">
        <v>391.28000000000003</v>
      </c>
      <c r="H189" s="151">
        <f t="shared" si="42"/>
        <v>705.08000000000015</v>
      </c>
      <c r="I189" s="97">
        <f t="shared" si="43"/>
        <v>1.8019832345123699</v>
      </c>
      <c r="J189" s="166"/>
      <c r="K189" s="328">
        <v>3560.85</v>
      </c>
      <c r="L189" s="328">
        <v>6441.66</v>
      </c>
      <c r="M189" s="151">
        <f t="shared" si="44"/>
        <v>-2880.81</v>
      </c>
      <c r="N189" s="97">
        <f t="shared" si="45"/>
        <v>-0.44721546930449607</v>
      </c>
      <c r="O189" s="273"/>
      <c r="P189" s="166"/>
      <c r="Q189" s="328">
        <v>3560.85</v>
      </c>
      <c r="R189" s="328">
        <v>6441.66</v>
      </c>
      <c r="S189" s="151">
        <f t="shared" si="46"/>
        <v>-2880.81</v>
      </c>
      <c r="T189" s="97">
        <f t="shared" si="47"/>
        <v>-0.44721546930449607</v>
      </c>
      <c r="U189" s="166"/>
      <c r="V189" s="328">
        <v>22422.46</v>
      </c>
      <c r="W189" s="328">
        <v>32439.29</v>
      </c>
      <c r="X189" s="151">
        <f t="shared" si="48"/>
        <v>-10016.830000000002</v>
      </c>
      <c r="Y189" s="97">
        <f t="shared" si="49"/>
        <v>-0.30878696790219518</v>
      </c>
      <c r="Z189" s="140"/>
      <c r="AA189" s="347">
        <v>1260.52</v>
      </c>
      <c r="AB189" s="301"/>
      <c r="AC189" s="301">
        <v>2727.42</v>
      </c>
      <c r="AD189" s="301">
        <v>3322.96</v>
      </c>
      <c r="AE189" s="301">
        <v>391.28000000000003</v>
      </c>
      <c r="AF189" s="301">
        <v>3969.02</v>
      </c>
      <c r="AG189" s="301">
        <v>1312.1100000000001</v>
      </c>
      <c r="AH189" s="301">
        <v>2401.7200000000003</v>
      </c>
      <c r="AI189" s="301">
        <v>4409.37</v>
      </c>
      <c r="AJ189" s="301">
        <v>3187.9</v>
      </c>
      <c r="AK189" s="301">
        <v>219.85</v>
      </c>
      <c r="AL189" s="301">
        <v>919.91</v>
      </c>
      <c r="AM189" s="301">
        <v>1027.5899999999999</v>
      </c>
      <c r="AN189" s="301">
        <v>1414.14</v>
      </c>
      <c r="AO189" s="301"/>
      <c r="AP189" s="301">
        <v>648.94000000000005</v>
      </c>
      <c r="AQ189" s="301">
        <v>1815.55</v>
      </c>
      <c r="AR189" s="301">
        <v>1096.3600000000001</v>
      </c>
      <c r="AS189" s="301">
        <v>2149.9499999999998</v>
      </c>
      <c r="AT189" s="301">
        <v>-507.90000000000003</v>
      </c>
      <c r="AU189" s="301">
        <v>0</v>
      </c>
      <c r="AV189" s="301">
        <v>0</v>
      </c>
      <c r="AW189" s="301">
        <v>0</v>
      </c>
      <c r="AX189" s="301">
        <v>0</v>
      </c>
      <c r="AY189" s="301">
        <v>0</v>
      </c>
      <c r="AZ189" s="301">
        <v>0</v>
      </c>
      <c r="BA189" s="301">
        <v>0</v>
      </c>
    </row>
    <row r="190" spans="1:53" s="69" customFormat="1" outlineLevel="2" x14ac:dyDescent="0.2">
      <c r="A190" s="64" t="s">
        <v>1114</v>
      </c>
      <c r="B190" s="65" t="s">
        <v>1564</v>
      </c>
      <c r="C190" s="66" t="s">
        <v>2012</v>
      </c>
      <c r="D190" s="67"/>
      <c r="E190" s="68"/>
      <c r="F190" s="328">
        <v>26882.12</v>
      </c>
      <c r="G190" s="328">
        <v>20744.11</v>
      </c>
      <c r="H190" s="151">
        <f t="shared" si="42"/>
        <v>6138.0099999999984</v>
      </c>
      <c r="I190" s="97">
        <f t="shared" si="43"/>
        <v>0.29589170130702153</v>
      </c>
      <c r="J190" s="166"/>
      <c r="K190" s="328">
        <v>79794.5</v>
      </c>
      <c r="L190" s="328">
        <v>91676.180000000008</v>
      </c>
      <c r="M190" s="151">
        <f t="shared" si="44"/>
        <v>-11881.680000000008</v>
      </c>
      <c r="N190" s="97">
        <f t="shared" si="45"/>
        <v>-0.12960487664298412</v>
      </c>
      <c r="O190" s="273"/>
      <c r="P190" s="166"/>
      <c r="Q190" s="328">
        <v>79794.5</v>
      </c>
      <c r="R190" s="328">
        <v>91676.180000000008</v>
      </c>
      <c r="S190" s="151">
        <f t="shared" si="46"/>
        <v>-11881.680000000008</v>
      </c>
      <c r="T190" s="97">
        <f t="shared" si="47"/>
        <v>-0.12960487664298412</v>
      </c>
      <c r="U190" s="166"/>
      <c r="V190" s="328">
        <v>315394.39</v>
      </c>
      <c r="W190" s="328">
        <v>284887.24</v>
      </c>
      <c r="X190" s="151">
        <f t="shared" si="48"/>
        <v>30507.150000000023</v>
      </c>
      <c r="Y190" s="97">
        <f t="shared" si="49"/>
        <v>0.10708499966513076</v>
      </c>
      <c r="Z190" s="140"/>
      <c r="AA190" s="347">
        <v>24659.63</v>
      </c>
      <c r="AB190" s="301"/>
      <c r="AC190" s="301">
        <v>24156.36</v>
      </c>
      <c r="AD190" s="301">
        <v>46775.71</v>
      </c>
      <c r="AE190" s="301">
        <v>20744.11</v>
      </c>
      <c r="AF190" s="301">
        <v>23722.670000000002</v>
      </c>
      <c r="AG190" s="301">
        <v>21626.27</v>
      </c>
      <c r="AH190" s="301">
        <v>23814.77</v>
      </c>
      <c r="AI190" s="301">
        <v>26057.66</v>
      </c>
      <c r="AJ190" s="301">
        <v>26157.010000000002</v>
      </c>
      <c r="AK190" s="301">
        <v>1668.94</v>
      </c>
      <c r="AL190" s="301">
        <v>53342.239999999998</v>
      </c>
      <c r="AM190" s="301">
        <v>28588.100000000002</v>
      </c>
      <c r="AN190" s="301">
        <v>30622.23</v>
      </c>
      <c r="AO190" s="301"/>
      <c r="AP190" s="301">
        <v>19525.580000000002</v>
      </c>
      <c r="AQ190" s="301">
        <v>33386.800000000003</v>
      </c>
      <c r="AR190" s="301">
        <v>26882.12</v>
      </c>
      <c r="AS190" s="301">
        <v>57067.31</v>
      </c>
      <c r="AT190" s="301">
        <v>-27963.06</v>
      </c>
      <c r="AU190" s="301">
        <v>0</v>
      </c>
      <c r="AV190" s="301">
        <v>0</v>
      </c>
      <c r="AW190" s="301">
        <v>0</v>
      </c>
      <c r="AX190" s="301">
        <v>0</v>
      </c>
      <c r="AY190" s="301">
        <v>0</v>
      </c>
      <c r="AZ190" s="301">
        <v>0</v>
      </c>
      <c r="BA190" s="301">
        <v>0</v>
      </c>
    </row>
    <row r="191" spans="1:53" s="69" customFormat="1" outlineLevel="2" x14ac:dyDescent="0.2">
      <c r="A191" s="64" t="s">
        <v>1115</v>
      </c>
      <c r="B191" s="65" t="s">
        <v>1565</v>
      </c>
      <c r="C191" s="66" t="s">
        <v>2013</v>
      </c>
      <c r="D191" s="67"/>
      <c r="E191" s="68"/>
      <c r="F191" s="328">
        <v>20907.45</v>
      </c>
      <c r="G191" s="328">
        <v>33221.620000000003</v>
      </c>
      <c r="H191" s="151">
        <f t="shared" si="42"/>
        <v>-12314.170000000002</v>
      </c>
      <c r="I191" s="97">
        <f t="shared" si="43"/>
        <v>-0.37066735457211303</v>
      </c>
      <c r="J191" s="166"/>
      <c r="K191" s="328">
        <v>60591.01</v>
      </c>
      <c r="L191" s="328">
        <v>73464.98</v>
      </c>
      <c r="M191" s="151">
        <f t="shared" si="44"/>
        <v>-12873.969999999994</v>
      </c>
      <c r="N191" s="97">
        <f t="shared" si="45"/>
        <v>-0.17523954951052861</v>
      </c>
      <c r="O191" s="273"/>
      <c r="P191" s="166"/>
      <c r="Q191" s="328">
        <v>60591.01</v>
      </c>
      <c r="R191" s="328">
        <v>73464.98</v>
      </c>
      <c r="S191" s="151">
        <f t="shared" si="46"/>
        <v>-12873.969999999994</v>
      </c>
      <c r="T191" s="97">
        <f t="shared" si="47"/>
        <v>-0.17523954951052861</v>
      </c>
      <c r="U191" s="166"/>
      <c r="V191" s="328">
        <v>309788.84000000003</v>
      </c>
      <c r="W191" s="328">
        <v>200809.58000000002</v>
      </c>
      <c r="X191" s="151">
        <f t="shared" si="48"/>
        <v>108979.26000000001</v>
      </c>
      <c r="Y191" s="97">
        <f t="shared" si="49"/>
        <v>0.54269950666696276</v>
      </c>
      <c r="Z191" s="140"/>
      <c r="AA191" s="347">
        <v>35384.550000000003</v>
      </c>
      <c r="AB191" s="301"/>
      <c r="AC191" s="301">
        <v>12507.61</v>
      </c>
      <c r="AD191" s="301">
        <v>27735.75</v>
      </c>
      <c r="AE191" s="301">
        <v>33221.620000000003</v>
      </c>
      <c r="AF191" s="301">
        <v>23827.8</v>
      </c>
      <c r="AG191" s="301">
        <v>20377.060000000001</v>
      </c>
      <c r="AH191" s="301">
        <v>18719.75</v>
      </c>
      <c r="AI191" s="301">
        <v>27782.43</v>
      </c>
      <c r="AJ191" s="301">
        <v>34291.89</v>
      </c>
      <c r="AK191" s="301">
        <v>28388.43</v>
      </c>
      <c r="AL191" s="301">
        <v>26274.77</v>
      </c>
      <c r="AM191" s="301">
        <v>36358.31</v>
      </c>
      <c r="AN191" s="301">
        <v>33177.39</v>
      </c>
      <c r="AO191" s="301"/>
      <c r="AP191" s="301">
        <v>20701.64</v>
      </c>
      <c r="AQ191" s="301">
        <v>18981.920000000002</v>
      </c>
      <c r="AR191" s="301">
        <v>20907.45</v>
      </c>
      <c r="AS191" s="301">
        <v>12653.89</v>
      </c>
      <c r="AT191" s="301">
        <v>498.97</v>
      </c>
      <c r="AU191" s="301">
        <v>0</v>
      </c>
      <c r="AV191" s="301">
        <v>0</v>
      </c>
      <c r="AW191" s="301">
        <v>0</v>
      </c>
      <c r="AX191" s="301">
        <v>0</v>
      </c>
      <c r="AY191" s="301">
        <v>0</v>
      </c>
      <c r="AZ191" s="301">
        <v>0</v>
      </c>
      <c r="BA191" s="301">
        <v>0</v>
      </c>
    </row>
    <row r="192" spans="1:53" s="69" customFormat="1" outlineLevel="2" x14ac:dyDescent="0.2">
      <c r="A192" s="64" t="s">
        <v>1116</v>
      </c>
      <c r="B192" s="65" t="s">
        <v>1566</v>
      </c>
      <c r="C192" s="66" t="s">
        <v>2014</v>
      </c>
      <c r="D192" s="67"/>
      <c r="E192" s="68"/>
      <c r="F192" s="328">
        <v>1392.6000000000001</v>
      </c>
      <c r="G192" s="328">
        <v>1602.13</v>
      </c>
      <c r="H192" s="151">
        <f t="shared" si="42"/>
        <v>-209.52999999999997</v>
      </c>
      <c r="I192" s="97">
        <f t="shared" si="43"/>
        <v>-0.13078214626778098</v>
      </c>
      <c r="J192" s="166"/>
      <c r="K192" s="328">
        <v>4384.08</v>
      </c>
      <c r="L192" s="328">
        <v>4472.68</v>
      </c>
      <c r="M192" s="151">
        <f t="shared" si="44"/>
        <v>-88.600000000000364</v>
      </c>
      <c r="N192" s="97">
        <f t="shared" si="45"/>
        <v>-1.9809152454456917E-2</v>
      </c>
      <c r="O192" s="273"/>
      <c r="P192" s="166"/>
      <c r="Q192" s="328">
        <v>4384.08</v>
      </c>
      <c r="R192" s="328">
        <v>4472.68</v>
      </c>
      <c r="S192" s="151">
        <f t="shared" si="46"/>
        <v>-88.600000000000364</v>
      </c>
      <c r="T192" s="97">
        <f t="shared" si="47"/>
        <v>-1.9809152454456917E-2</v>
      </c>
      <c r="U192" s="166"/>
      <c r="V192" s="328">
        <v>23895.120000000003</v>
      </c>
      <c r="W192" s="328">
        <v>18298.09</v>
      </c>
      <c r="X192" s="151">
        <f t="shared" si="48"/>
        <v>5597.0300000000025</v>
      </c>
      <c r="Y192" s="97">
        <f t="shared" si="49"/>
        <v>0.30588055911846551</v>
      </c>
      <c r="Z192" s="140"/>
      <c r="AA192" s="347">
        <v>2455.1</v>
      </c>
      <c r="AB192" s="301"/>
      <c r="AC192" s="301">
        <v>1670.06</v>
      </c>
      <c r="AD192" s="301">
        <v>1200.49</v>
      </c>
      <c r="AE192" s="301">
        <v>1602.13</v>
      </c>
      <c r="AF192" s="301">
        <v>2577.91</v>
      </c>
      <c r="AG192" s="301">
        <v>1916.8400000000001</v>
      </c>
      <c r="AH192" s="301">
        <v>4110.43</v>
      </c>
      <c r="AI192" s="301">
        <v>1856.92</v>
      </c>
      <c r="AJ192" s="301">
        <v>2412.94</v>
      </c>
      <c r="AK192" s="301">
        <v>1743.49</v>
      </c>
      <c r="AL192" s="301">
        <v>1851.77</v>
      </c>
      <c r="AM192" s="301">
        <v>1794.79</v>
      </c>
      <c r="AN192" s="301">
        <v>1245.95</v>
      </c>
      <c r="AO192" s="301"/>
      <c r="AP192" s="301">
        <v>1412.07</v>
      </c>
      <c r="AQ192" s="301">
        <v>1579.41</v>
      </c>
      <c r="AR192" s="301">
        <v>1392.6000000000001</v>
      </c>
      <c r="AS192" s="301">
        <v>4095.9700000000003</v>
      </c>
      <c r="AT192" s="301">
        <v>43.9</v>
      </c>
      <c r="AU192" s="301">
        <v>0</v>
      </c>
      <c r="AV192" s="301">
        <v>0</v>
      </c>
      <c r="AW192" s="301">
        <v>0</v>
      </c>
      <c r="AX192" s="301">
        <v>0</v>
      </c>
      <c r="AY192" s="301">
        <v>0</v>
      </c>
      <c r="AZ192" s="301">
        <v>0</v>
      </c>
      <c r="BA192" s="301">
        <v>0</v>
      </c>
    </row>
    <row r="193" spans="1:53" s="69" customFormat="1" outlineLevel="2" x14ac:dyDescent="0.2">
      <c r="A193" s="64" t="s">
        <v>1117</v>
      </c>
      <c r="B193" s="65" t="s">
        <v>1567</v>
      </c>
      <c r="C193" s="66" t="s">
        <v>2015</v>
      </c>
      <c r="D193" s="67"/>
      <c r="E193" s="68"/>
      <c r="F193" s="328">
        <v>3605</v>
      </c>
      <c r="G193" s="328">
        <v>-1140</v>
      </c>
      <c r="H193" s="151">
        <f t="shared" si="42"/>
        <v>4745</v>
      </c>
      <c r="I193" s="97">
        <f t="shared" si="43"/>
        <v>4.1622807017543861</v>
      </c>
      <c r="J193" s="166"/>
      <c r="K193" s="328">
        <v>0</v>
      </c>
      <c r="L193" s="328">
        <v>4741.37</v>
      </c>
      <c r="M193" s="151">
        <f t="shared" si="44"/>
        <v>-4741.37</v>
      </c>
      <c r="N193" s="97" t="str">
        <f t="shared" si="45"/>
        <v>N.M.</v>
      </c>
      <c r="O193" s="273"/>
      <c r="P193" s="166"/>
      <c r="Q193" s="328">
        <v>0</v>
      </c>
      <c r="R193" s="328">
        <v>4741.37</v>
      </c>
      <c r="S193" s="151">
        <f t="shared" si="46"/>
        <v>-4741.37</v>
      </c>
      <c r="T193" s="97" t="str">
        <f t="shared" si="47"/>
        <v>N.M.</v>
      </c>
      <c r="U193" s="166"/>
      <c r="V193" s="328">
        <v>60012.22</v>
      </c>
      <c r="W193" s="328">
        <v>4741.37</v>
      </c>
      <c r="X193" s="151">
        <f t="shared" si="48"/>
        <v>55270.85</v>
      </c>
      <c r="Y193" s="97" t="str">
        <f t="shared" si="49"/>
        <v>N.M.</v>
      </c>
      <c r="Z193" s="140"/>
      <c r="AA193" s="347">
        <v>0</v>
      </c>
      <c r="AB193" s="301"/>
      <c r="AC193" s="301">
        <v>466.37</v>
      </c>
      <c r="AD193" s="301">
        <v>5415</v>
      </c>
      <c r="AE193" s="301">
        <v>-1140</v>
      </c>
      <c r="AF193" s="301">
        <v>1813</v>
      </c>
      <c r="AG193" s="301">
        <v>4905.22</v>
      </c>
      <c r="AH193" s="301">
        <v>3467.5</v>
      </c>
      <c r="AI193" s="301">
        <v>3641.25</v>
      </c>
      <c r="AJ193" s="301">
        <v>-306.25</v>
      </c>
      <c r="AK193" s="301">
        <v>1820.25</v>
      </c>
      <c r="AL193" s="301">
        <v>44671.25</v>
      </c>
      <c r="AM193" s="301">
        <v>0</v>
      </c>
      <c r="AN193" s="301">
        <v>0</v>
      </c>
      <c r="AO193" s="301"/>
      <c r="AP193" s="301">
        <v>0</v>
      </c>
      <c r="AQ193" s="301">
        <v>-3605</v>
      </c>
      <c r="AR193" s="301">
        <v>3605</v>
      </c>
      <c r="AS193" s="301">
        <v>12130</v>
      </c>
      <c r="AT193" s="301">
        <v>-15735</v>
      </c>
      <c r="AU193" s="301">
        <v>0</v>
      </c>
      <c r="AV193" s="301">
        <v>0</v>
      </c>
      <c r="AW193" s="301">
        <v>0</v>
      </c>
      <c r="AX193" s="301">
        <v>0</v>
      </c>
      <c r="AY193" s="301">
        <v>0</v>
      </c>
      <c r="AZ193" s="301">
        <v>0</v>
      </c>
      <c r="BA193" s="301">
        <v>0</v>
      </c>
    </row>
    <row r="194" spans="1:53" s="69" customFormat="1" outlineLevel="2" x14ac:dyDescent="0.2">
      <c r="A194" s="64" t="s">
        <v>1118</v>
      </c>
      <c r="B194" s="65" t="s">
        <v>1568</v>
      </c>
      <c r="C194" s="66" t="s">
        <v>2016</v>
      </c>
      <c r="D194" s="67"/>
      <c r="E194" s="68"/>
      <c r="F194" s="328">
        <v>7660.5</v>
      </c>
      <c r="G194" s="328">
        <v>11470.5</v>
      </c>
      <c r="H194" s="151">
        <f t="shared" si="42"/>
        <v>-3810</v>
      </c>
      <c r="I194" s="97">
        <f t="shared" si="43"/>
        <v>-0.3321564012030862</v>
      </c>
      <c r="J194" s="166"/>
      <c r="K194" s="328">
        <v>25815</v>
      </c>
      <c r="L194" s="328">
        <v>39952.5</v>
      </c>
      <c r="M194" s="151">
        <f t="shared" si="44"/>
        <v>-14137.5</v>
      </c>
      <c r="N194" s="97">
        <f t="shared" si="45"/>
        <v>-0.35385770602590577</v>
      </c>
      <c r="O194" s="273"/>
      <c r="P194" s="166"/>
      <c r="Q194" s="328">
        <v>25815</v>
      </c>
      <c r="R194" s="328">
        <v>39952.5</v>
      </c>
      <c r="S194" s="151">
        <f t="shared" si="46"/>
        <v>-14137.5</v>
      </c>
      <c r="T194" s="97">
        <f t="shared" si="47"/>
        <v>-0.35385770602590577</v>
      </c>
      <c r="U194" s="166"/>
      <c r="V194" s="328">
        <v>117964.5</v>
      </c>
      <c r="W194" s="328">
        <v>136113</v>
      </c>
      <c r="X194" s="151">
        <f t="shared" si="48"/>
        <v>-18148.5</v>
      </c>
      <c r="Y194" s="97">
        <f t="shared" si="49"/>
        <v>-0.13333406801701528</v>
      </c>
      <c r="Z194" s="140"/>
      <c r="AA194" s="347">
        <v>11491.5</v>
      </c>
      <c r="AB194" s="301"/>
      <c r="AC194" s="301">
        <v>16834.5</v>
      </c>
      <c r="AD194" s="301">
        <v>11647.5</v>
      </c>
      <c r="AE194" s="301">
        <v>11470.5</v>
      </c>
      <c r="AF194" s="301">
        <v>11506.5</v>
      </c>
      <c r="AG194" s="301">
        <v>11347.5</v>
      </c>
      <c r="AH194" s="301">
        <v>10434</v>
      </c>
      <c r="AI194" s="301">
        <v>10444.5</v>
      </c>
      <c r="AJ194" s="301">
        <v>9631.5</v>
      </c>
      <c r="AK194" s="301">
        <v>6681</v>
      </c>
      <c r="AL194" s="301">
        <v>8559</v>
      </c>
      <c r="AM194" s="301">
        <v>10689</v>
      </c>
      <c r="AN194" s="301">
        <v>12856.5</v>
      </c>
      <c r="AO194" s="301"/>
      <c r="AP194" s="301">
        <v>9288</v>
      </c>
      <c r="AQ194" s="301">
        <v>8866.5</v>
      </c>
      <c r="AR194" s="301">
        <v>7660.5</v>
      </c>
      <c r="AS194" s="301">
        <v>5896.5</v>
      </c>
      <c r="AT194" s="301">
        <v>0</v>
      </c>
      <c r="AU194" s="301">
        <v>0</v>
      </c>
      <c r="AV194" s="301">
        <v>0</v>
      </c>
      <c r="AW194" s="301">
        <v>0</v>
      </c>
      <c r="AX194" s="301">
        <v>0</v>
      </c>
      <c r="AY194" s="301">
        <v>0</v>
      </c>
      <c r="AZ194" s="301">
        <v>0</v>
      </c>
      <c r="BA194" s="301">
        <v>0</v>
      </c>
    </row>
    <row r="195" spans="1:53" s="69" customFormat="1" outlineLevel="2" x14ac:dyDescent="0.2">
      <c r="A195" s="64" t="s">
        <v>1119</v>
      </c>
      <c r="B195" s="65" t="s">
        <v>1569</v>
      </c>
      <c r="C195" s="66" t="s">
        <v>2017</v>
      </c>
      <c r="D195" s="67"/>
      <c r="E195" s="68"/>
      <c r="F195" s="328">
        <v>0</v>
      </c>
      <c r="G195" s="328">
        <v>0</v>
      </c>
      <c r="H195" s="151">
        <f t="shared" si="42"/>
        <v>0</v>
      </c>
      <c r="I195" s="97">
        <f t="shared" si="43"/>
        <v>0</v>
      </c>
      <c r="J195" s="166"/>
      <c r="K195" s="328">
        <v>0</v>
      </c>
      <c r="L195" s="328">
        <v>0</v>
      </c>
      <c r="M195" s="151">
        <f t="shared" si="44"/>
        <v>0</v>
      </c>
      <c r="N195" s="97">
        <f t="shared" si="45"/>
        <v>0</v>
      </c>
      <c r="O195" s="273"/>
      <c r="P195" s="166"/>
      <c r="Q195" s="328">
        <v>0</v>
      </c>
      <c r="R195" s="328">
        <v>0</v>
      </c>
      <c r="S195" s="151">
        <f t="shared" si="46"/>
        <v>0</v>
      </c>
      <c r="T195" s="97">
        <f t="shared" si="47"/>
        <v>0</v>
      </c>
      <c r="U195" s="166"/>
      <c r="V195" s="328">
        <v>0</v>
      </c>
      <c r="W195" s="328">
        <v>0</v>
      </c>
      <c r="X195" s="151">
        <f t="shared" si="48"/>
        <v>0</v>
      </c>
      <c r="Y195" s="97">
        <f t="shared" si="49"/>
        <v>0</v>
      </c>
      <c r="Z195" s="140"/>
      <c r="AA195" s="347">
        <v>0</v>
      </c>
      <c r="AB195" s="301"/>
      <c r="AC195" s="301">
        <v>0</v>
      </c>
      <c r="AD195" s="301">
        <v>0</v>
      </c>
      <c r="AE195" s="301">
        <v>0</v>
      </c>
      <c r="AF195" s="301">
        <v>0</v>
      </c>
      <c r="AG195" s="301">
        <v>0</v>
      </c>
      <c r="AH195" s="301">
        <v>0</v>
      </c>
      <c r="AI195" s="301">
        <v>0</v>
      </c>
      <c r="AJ195" s="301">
        <v>0</v>
      </c>
      <c r="AK195" s="301">
        <v>0</v>
      </c>
      <c r="AL195" s="301">
        <v>0</v>
      </c>
      <c r="AM195" s="301">
        <v>0</v>
      </c>
      <c r="AN195" s="301">
        <v>0</v>
      </c>
      <c r="AO195" s="301"/>
      <c r="AP195" s="301">
        <v>0</v>
      </c>
      <c r="AQ195" s="301">
        <v>0</v>
      </c>
      <c r="AR195" s="301">
        <v>0</v>
      </c>
      <c r="AS195" s="301">
        <v>0</v>
      </c>
      <c r="AT195" s="301">
        <v>21583568.890000001</v>
      </c>
      <c r="AU195" s="301">
        <v>0</v>
      </c>
      <c r="AV195" s="301">
        <v>0</v>
      </c>
      <c r="AW195" s="301">
        <v>0</v>
      </c>
      <c r="AX195" s="301">
        <v>0</v>
      </c>
      <c r="AY195" s="301">
        <v>0</v>
      </c>
      <c r="AZ195" s="301">
        <v>0</v>
      </c>
      <c r="BA195" s="301">
        <v>0</v>
      </c>
    </row>
    <row r="196" spans="1:53" s="69" customFormat="1" outlineLevel="2" x14ac:dyDescent="0.2">
      <c r="A196" s="64" t="s">
        <v>1120</v>
      </c>
      <c r="B196" s="65" t="s">
        <v>1570</v>
      </c>
      <c r="C196" s="66" t="s">
        <v>2018</v>
      </c>
      <c r="D196" s="67"/>
      <c r="E196" s="68"/>
      <c r="F196" s="328">
        <v>139978.86000000002</v>
      </c>
      <c r="G196" s="328">
        <v>-1867714.05</v>
      </c>
      <c r="H196" s="151">
        <f t="shared" si="42"/>
        <v>2007692.9100000001</v>
      </c>
      <c r="I196" s="97">
        <f t="shared" si="43"/>
        <v>1.0749466225839015</v>
      </c>
      <c r="J196" s="166"/>
      <c r="K196" s="328">
        <v>437138.71</v>
      </c>
      <c r="L196" s="328">
        <v>448153.52</v>
      </c>
      <c r="M196" s="151">
        <f t="shared" si="44"/>
        <v>-11014.809999999998</v>
      </c>
      <c r="N196" s="97">
        <f t="shared" si="45"/>
        <v>-2.4578207039409168E-2</v>
      </c>
      <c r="O196" s="273"/>
      <c r="P196" s="166"/>
      <c r="Q196" s="328">
        <v>437138.71</v>
      </c>
      <c r="R196" s="328">
        <v>448153.52</v>
      </c>
      <c r="S196" s="151">
        <f t="shared" si="46"/>
        <v>-11014.809999999998</v>
      </c>
      <c r="T196" s="97">
        <f t="shared" si="47"/>
        <v>-2.4578207039409168E-2</v>
      </c>
      <c r="U196" s="166"/>
      <c r="V196" s="328">
        <v>1769370.25</v>
      </c>
      <c r="W196" s="328">
        <v>1914996.03</v>
      </c>
      <c r="X196" s="151">
        <f t="shared" si="48"/>
        <v>-145625.78000000003</v>
      </c>
      <c r="Y196" s="97">
        <f t="shared" si="49"/>
        <v>-7.6044951383006279E-2</v>
      </c>
      <c r="Z196" s="140"/>
      <c r="AA196" s="347">
        <v>141935.04000000001</v>
      </c>
      <c r="AB196" s="301"/>
      <c r="AC196" s="301">
        <v>2169657.96</v>
      </c>
      <c r="AD196" s="301">
        <v>146209.61000000002</v>
      </c>
      <c r="AE196" s="301">
        <v>-1867714.05</v>
      </c>
      <c r="AF196" s="301">
        <v>146309.83000000002</v>
      </c>
      <c r="AG196" s="301">
        <v>144433.91</v>
      </c>
      <c r="AH196" s="301">
        <v>123767.04000000001</v>
      </c>
      <c r="AI196" s="301">
        <v>169818.77</v>
      </c>
      <c r="AJ196" s="301">
        <v>147643.78</v>
      </c>
      <c r="AK196" s="301">
        <v>147676.13</v>
      </c>
      <c r="AL196" s="301">
        <v>147643.75</v>
      </c>
      <c r="AM196" s="301">
        <v>157291.85</v>
      </c>
      <c r="AN196" s="301">
        <v>147646.48000000001</v>
      </c>
      <c r="AO196" s="301"/>
      <c r="AP196" s="301">
        <v>160388.01</v>
      </c>
      <c r="AQ196" s="301">
        <v>136771.84</v>
      </c>
      <c r="AR196" s="301">
        <v>139978.86000000002</v>
      </c>
      <c r="AS196" s="301">
        <v>140523.31</v>
      </c>
      <c r="AT196" s="301">
        <v>-140523.38</v>
      </c>
      <c r="AU196" s="301">
        <v>0</v>
      </c>
      <c r="AV196" s="301">
        <v>0</v>
      </c>
      <c r="AW196" s="301">
        <v>0</v>
      </c>
      <c r="AX196" s="301">
        <v>0</v>
      </c>
      <c r="AY196" s="301">
        <v>0</v>
      </c>
      <c r="AZ196" s="301">
        <v>0</v>
      </c>
      <c r="BA196" s="301">
        <v>0</v>
      </c>
    </row>
    <row r="197" spans="1:53" s="69" customFormat="1" outlineLevel="2" x14ac:dyDescent="0.2">
      <c r="A197" s="64" t="s">
        <v>1121</v>
      </c>
      <c r="B197" s="65" t="s">
        <v>1571</v>
      </c>
      <c r="C197" s="66" t="s">
        <v>2019</v>
      </c>
      <c r="D197" s="67"/>
      <c r="E197" s="68"/>
      <c r="F197" s="328">
        <v>-4089.2200000000003</v>
      </c>
      <c r="G197" s="328">
        <v>9645.11</v>
      </c>
      <c r="H197" s="151">
        <f t="shared" si="42"/>
        <v>-13734.330000000002</v>
      </c>
      <c r="I197" s="97">
        <f t="shared" si="43"/>
        <v>-1.423968207723914</v>
      </c>
      <c r="J197" s="166"/>
      <c r="K197" s="328">
        <v>-12575.45</v>
      </c>
      <c r="L197" s="328">
        <v>32412.09</v>
      </c>
      <c r="M197" s="151">
        <f t="shared" si="44"/>
        <v>-44987.54</v>
      </c>
      <c r="N197" s="97">
        <f t="shared" si="45"/>
        <v>-1.3879863964341701</v>
      </c>
      <c r="O197" s="273"/>
      <c r="P197" s="166"/>
      <c r="Q197" s="328">
        <v>-12575.45</v>
      </c>
      <c r="R197" s="328">
        <v>32412.09</v>
      </c>
      <c r="S197" s="151">
        <f t="shared" si="46"/>
        <v>-44987.54</v>
      </c>
      <c r="T197" s="97">
        <f t="shared" si="47"/>
        <v>-1.3879863964341701</v>
      </c>
      <c r="U197" s="166"/>
      <c r="V197" s="328">
        <v>73833.03</v>
      </c>
      <c r="W197" s="328">
        <v>249637.18</v>
      </c>
      <c r="X197" s="151">
        <f t="shared" si="48"/>
        <v>-175804.15</v>
      </c>
      <c r="Y197" s="97">
        <f t="shared" si="49"/>
        <v>-0.70423864746429199</v>
      </c>
      <c r="Z197" s="140"/>
      <c r="AA197" s="347">
        <v>26697.93</v>
      </c>
      <c r="AB197" s="301"/>
      <c r="AC197" s="301">
        <v>12618.53</v>
      </c>
      <c r="AD197" s="301">
        <v>10148.450000000001</v>
      </c>
      <c r="AE197" s="301">
        <v>9645.11</v>
      </c>
      <c r="AF197" s="301">
        <v>8399.6200000000008</v>
      </c>
      <c r="AG197" s="301">
        <v>8925.5</v>
      </c>
      <c r="AH197" s="301">
        <v>9744.11</v>
      </c>
      <c r="AI197" s="301">
        <v>10422.92</v>
      </c>
      <c r="AJ197" s="301">
        <v>10189.969999999999</v>
      </c>
      <c r="AK197" s="301">
        <v>8752.68</v>
      </c>
      <c r="AL197" s="301">
        <v>8767.4600000000009</v>
      </c>
      <c r="AM197" s="301">
        <v>9559.27</v>
      </c>
      <c r="AN197" s="301">
        <v>11646.95</v>
      </c>
      <c r="AO197" s="301"/>
      <c r="AP197" s="301">
        <v>-178.15</v>
      </c>
      <c r="AQ197" s="301">
        <v>-8308.08</v>
      </c>
      <c r="AR197" s="301">
        <v>-4089.2200000000003</v>
      </c>
      <c r="AS197" s="301">
        <v>-3527.21</v>
      </c>
      <c r="AT197" s="301">
        <v>3525.75</v>
      </c>
      <c r="AU197" s="301">
        <v>0</v>
      </c>
      <c r="AV197" s="301">
        <v>0</v>
      </c>
      <c r="AW197" s="301">
        <v>0</v>
      </c>
      <c r="AX197" s="301">
        <v>0</v>
      </c>
      <c r="AY197" s="301">
        <v>0</v>
      </c>
      <c r="AZ197" s="301">
        <v>0</v>
      </c>
      <c r="BA197" s="301">
        <v>0</v>
      </c>
    </row>
    <row r="198" spans="1:53" s="69" customFormat="1" outlineLevel="2" x14ac:dyDescent="0.2">
      <c r="A198" s="64" t="s">
        <v>1122</v>
      </c>
      <c r="B198" s="65" t="s">
        <v>1572</v>
      </c>
      <c r="C198" s="66" t="s">
        <v>2020</v>
      </c>
      <c r="D198" s="67"/>
      <c r="E198" s="68"/>
      <c r="F198" s="328">
        <v>5854407.6799999997</v>
      </c>
      <c r="G198" s="328">
        <v>5076547.0999999996</v>
      </c>
      <c r="H198" s="151">
        <f t="shared" si="42"/>
        <v>777860.58000000007</v>
      </c>
      <c r="I198" s="97">
        <f t="shared" si="43"/>
        <v>0.15322631006417731</v>
      </c>
      <c r="J198" s="166"/>
      <c r="K198" s="328">
        <v>17311922.75</v>
      </c>
      <c r="L198" s="328">
        <v>14736873.210000001</v>
      </c>
      <c r="M198" s="151">
        <f t="shared" si="44"/>
        <v>2575049.5399999991</v>
      </c>
      <c r="N198" s="97">
        <f t="shared" si="45"/>
        <v>0.17473513569029336</v>
      </c>
      <c r="O198" s="273"/>
      <c r="P198" s="166"/>
      <c r="Q198" s="328">
        <v>17311922.75</v>
      </c>
      <c r="R198" s="328">
        <v>14736873.210000001</v>
      </c>
      <c r="S198" s="151">
        <f t="shared" si="46"/>
        <v>2575049.5399999991</v>
      </c>
      <c r="T198" s="97">
        <f t="shared" si="47"/>
        <v>0.17473513569029336</v>
      </c>
      <c r="U198" s="166"/>
      <c r="V198" s="328">
        <v>62343822.530000001</v>
      </c>
      <c r="W198" s="328">
        <v>52864100.060000002</v>
      </c>
      <c r="X198" s="151">
        <f t="shared" si="48"/>
        <v>9479722.4699999988</v>
      </c>
      <c r="Y198" s="97">
        <f t="shared" si="49"/>
        <v>0.17932249786226662</v>
      </c>
      <c r="Z198" s="140"/>
      <c r="AA198" s="347">
        <v>4298169.4000000004</v>
      </c>
      <c r="AB198" s="301"/>
      <c r="AC198" s="301">
        <v>5076547.0999999996</v>
      </c>
      <c r="AD198" s="301">
        <v>4583779.01</v>
      </c>
      <c r="AE198" s="301">
        <v>5076547.0999999996</v>
      </c>
      <c r="AF198" s="301">
        <v>4912291.07</v>
      </c>
      <c r="AG198" s="301">
        <v>5076547.0999999996</v>
      </c>
      <c r="AH198" s="301">
        <v>4912291.07</v>
      </c>
      <c r="AI198" s="301">
        <v>5076547.0999999996</v>
      </c>
      <c r="AJ198" s="301">
        <v>5076547.0999999996</v>
      </c>
      <c r="AK198" s="301">
        <v>4912291.07</v>
      </c>
      <c r="AL198" s="301">
        <v>5076547.0999999996</v>
      </c>
      <c r="AM198" s="301">
        <v>4912291.07</v>
      </c>
      <c r="AN198" s="301">
        <v>5076547.0999999996</v>
      </c>
      <c r="AO198" s="301"/>
      <c r="AP198" s="301">
        <v>6072803.6699999999</v>
      </c>
      <c r="AQ198" s="301">
        <v>5384711.4000000004</v>
      </c>
      <c r="AR198" s="301">
        <v>5854407.6799999997</v>
      </c>
      <c r="AS198" s="301">
        <v>5770942.96</v>
      </c>
      <c r="AT198" s="301">
        <v>-5770943.2800000003</v>
      </c>
      <c r="AU198" s="301">
        <v>0</v>
      </c>
      <c r="AV198" s="301">
        <v>0</v>
      </c>
      <c r="AW198" s="301">
        <v>0</v>
      </c>
      <c r="AX198" s="301">
        <v>0</v>
      </c>
      <c r="AY198" s="301">
        <v>0</v>
      </c>
      <c r="AZ198" s="301">
        <v>0</v>
      </c>
      <c r="BA198" s="301">
        <v>0</v>
      </c>
    </row>
    <row r="199" spans="1:53" s="69" customFormat="1" outlineLevel="2" x14ac:dyDescent="0.2">
      <c r="A199" s="64" t="s">
        <v>1123</v>
      </c>
      <c r="B199" s="65" t="s">
        <v>1573</v>
      </c>
      <c r="C199" s="66" t="s">
        <v>2021</v>
      </c>
      <c r="D199" s="67"/>
      <c r="E199" s="68"/>
      <c r="F199" s="328">
        <v>448173.69</v>
      </c>
      <c r="G199" s="328">
        <v>429585.9</v>
      </c>
      <c r="H199" s="151">
        <f t="shared" si="42"/>
        <v>18587.789999999979</v>
      </c>
      <c r="I199" s="97">
        <f t="shared" si="43"/>
        <v>4.3269087742404899E-2</v>
      </c>
      <c r="J199" s="166"/>
      <c r="K199" s="328">
        <v>1357754.88</v>
      </c>
      <c r="L199" s="328">
        <v>1288757.71</v>
      </c>
      <c r="M199" s="151">
        <f t="shared" si="44"/>
        <v>68997.169999999925</v>
      </c>
      <c r="N199" s="97">
        <f t="shared" si="45"/>
        <v>5.3537735964349673E-2</v>
      </c>
      <c r="O199" s="273"/>
      <c r="P199" s="166"/>
      <c r="Q199" s="328">
        <v>1357754.88</v>
      </c>
      <c r="R199" s="328">
        <v>1288757.71</v>
      </c>
      <c r="S199" s="151">
        <f t="shared" si="46"/>
        <v>68997.169999999925</v>
      </c>
      <c r="T199" s="97">
        <f t="shared" si="47"/>
        <v>5.3537735964349673E-2</v>
      </c>
      <c r="U199" s="166"/>
      <c r="V199" s="328">
        <v>5224028.01</v>
      </c>
      <c r="W199" s="328">
        <v>5305504.95</v>
      </c>
      <c r="X199" s="151">
        <f t="shared" si="48"/>
        <v>-81476.94000000041</v>
      </c>
      <c r="Y199" s="97">
        <f t="shared" si="49"/>
        <v>-1.5357056636051278E-2</v>
      </c>
      <c r="Z199" s="140"/>
      <c r="AA199" s="347">
        <v>446305.24</v>
      </c>
      <c r="AB199" s="301"/>
      <c r="AC199" s="301">
        <v>429585.9</v>
      </c>
      <c r="AD199" s="301">
        <v>429585.91000000003</v>
      </c>
      <c r="AE199" s="301">
        <v>429585.9</v>
      </c>
      <c r="AF199" s="301">
        <v>429585.91000000003</v>
      </c>
      <c r="AG199" s="301">
        <v>429585.9</v>
      </c>
      <c r="AH199" s="301">
        <v>429585.9</v>
      </c>
      <c r="AI199" s="301">
        <v>429585.91000000003</v>
      </c>
      <c r="AJ199" s="301">
        <v>429585.9</v>
      </c>
      <c r="AK199" s="301">
        <v>429585.91000000003</v>
      </c>
      <c r="AL199" s="301">
        <v>429585.9</v>
      </c>
      <c r="AM199" s="301">
        <v>429585.9</v>
      </c>
      <c r="AN199" s="301">
        <v>429585.9</v>
      </c>
      <c r="AO199" s="301"/>
      <c r="AP199" s="301">
        <v>456996.24</v>
      </c>
      <c r="AQ199" s="301">
        <v>452584.95</v>
      </c>
      <c r="AR199" s="301">
        <v>448173.69</v>
      </c>
      <c r="AS199" s="301">
        <v>452607.37</v>
      </c>
      <c r="AT199" s="301">
        <v>-452607.35000000003</v>
      </c>
      <c r="AU199" s="301">
        <v>0</v>
      </c>
      <c r="AV199" s="301">
        <v>0</v>
      </c>
      <c r="AW199" s="301">
        <v>0</v>
      </c>
      <c r="AX199" s="301">
        <v>0</v>
      </c>
      <c r="AY199" s="301">
        <v>0</v>
      </c>
      <c r="AZ199" s="301">
        <v>0</v>
      </c>
      <c r="BA199" s="301">
        <v>0</v>
      </c>
    </row>
    <row r="200" spans="1:53" s="69" customFormat="1" outlineLevel="2" x14ac:dyDescent="0.2">
      <c r="A200" s="64" t="s">
        <v>1124</v>
      </c>
      <c r="B200" s="65" t="s">
        <v>1574</v>
      </c>
      <c r="C200" s="66" t="s">
        <v>2022</v>
      </c>
      <c r="D200" s="67"/>
      <c r="E200" s="68"/>
      <c r="F200" s="328">
        <v>81882</v>
      </c>
      <c r="G200" s="328">
        <v>-7606.14</v>
      </c>
      <c r="H200" s="151">
        <f t="shared" si="42"/>
        <v>89488.14</v>
      </c>
      <c r="I200" s="97" t="str">
        <f t="shared" si="43"/>
        <v>N.M.</v>
      </c>
      <c r="J200" s="166"/>
      <c r="K200" s="328">
        <v>-4213</v>
      </c>
      <c r="L200" s="328">
        <v>-11828.51</v>
      </c>
      <c r="M200" s="151">
        <f t="shared" si="44"/>
        <v>7615.51</v>
      </c>
      <c r="N200" s="97">
        <f t="shared" si="45"/>
        <v>0.64382665272295492</v>
      </c>
      <c r="O200" s="273"/>
      <c r="P200" s="166"/>
      <c r="Q200" s="328">
        <v>-4213</v>
      </c>
      <c r="R200" s="328">
        <v>-11828.51</v>
      </c>
      <c r="S200" s="151">
        <f t="shared" si="46"/>
        <v>7615.51</v>
      </c>
      <c r="T200" s="97">
        <f t="shared" si="47"/>
        <v>0.64382665272295492</v>
      </c>
      <c r="U200" s="166"/>
      <c r="V200" s="328">
        <v>-1328334.06</v>
      </c>
      <c r="W200" s="328">
        <v>-829127.77</v>
      </c>
      <c r="X200" s="151">
        <f t="shared" si="48"/>
        <v>-499206.29000000004</v>
      </c>
      <c r="Y200" s="97">
        <f t="shared" si="49"/>
        <v>-0.60208608137681852</v>
      </c>
      <c r="Z200" s="140"/>
      <c r="AA200" s="347">
        <v>-3813</v>
      </c>
      <c r="AB200" s="301"/>
      <c r="AC200" s="301">
        <v>-3127.1</v>
      </c>
      <c r="AD200" s="301">
        <v>-1095.27</v>
      </c>
      <c r="AE200" s="301">
        <v>-7606.14</v>
      </c>
      <c r="AF200" s="301">
        <v>-6740.4000000000005</v>
      </c>
      <c r="AG200" s="301">
        <v>447.66</v>
      </c>
      <c r="AH200" s="301">
        <v>-1686056.77</v>
      </c>
      <c r="AI200" s="301">
        <v>-4121.4800000000005</v>
      </c>
      <c r="AJ200" s="301">
        <v>827.9</v>
      </c>
      <c r="AK200" s="301">
        <v>-9753.9699999999993</v>
      </c>
      <c r="AL200" s="301">
        <v>-3730</v>
      </c>
      <c r="AM200" s="301">
        <v>-3415</v>
      </c>
      <c r="AN200" s="301">
        <v>388421</v>
      </c>
      <c r="AO200" s="301"/>
      <c r="AP200" s="301">
        <v>-2387</v>
      </c>
      <c r="AQ200" s="301">
        <v>-83708</v>
      </c>
      <c r="AR200" s="301">
        <v>81882</v>
      </c>
      <c r="AS200" s="301">
        <v>-208</v>
      </c>
      <c r="AT200" s="301">
        <v>4421</v>
      </c>
      <c r="AU200" s="301">
        <v>0</v>
      </c>
      <c r="AV200" s="301">
        <v>0</v>
      </c>
      <c r="AW200" s="301">
        <v>0</v>
      </c>
      <c r="AX200" s="301">
        <v>0</v>
      </c>
      <c r="AY200" s="301">
        <v>0</v>
      </c>
      <c r="AZ200" s="301">
        <v>0</v>
      </c>
      <c r="BA200" s="301">
        <v>0</v>
      </c>
    </row>
    <row r="201" spans="1:53" s="69" customFormat="1" outlineLevel="2" x14ac:dyDescent="0.2">
      <c r="A201" s="64" t="s">
        <v>1125</v>
      </c>
      <c r="B201" s="65" t="s">
        <v>1575</v>
      </c>
      <c r="C201" s="66" t="s">
        <v>2023</v>
      </c>
      <c r="D201" s="67"/>
      <c r="E201" s="68"/>
      <c r="F201" s="328">
        <v>52717.58</v>
      </c>
      <c r="G201" s="328">
        <v>42876.89</v>
      </c>
      <c r="H201" s="151">
        <f t="shared" si="42"/>
        <v>9840.6900000000023</v>
      </c>
      <c r="I201" s="97">
        <f t="shared" si="43"/>
        <v>0.22951034928139616</v>
      </c>
      <c r="J201" s="166"/>
      <c r="K201" s="328">
        <v>163618.94</v>
      </c>
      <c r="L201" s="328">
        <v>129664.98</v>
      </c>
      <c r="M201" s="151">
        <f t="shared" si="44"/>
        <v>33953.960000000006</v>
      </c>
      <c r="N201" s="97">
        <f t="shared" si="45"/>
        <v>0.26185913883609907</v>
      </c>
      <c r="O201" s="273"/>
      <c r="P201" s="166"/>
      <c r="Q201" s="328">
        <v>163618.94</v>
      </c>
      <c r="R201" s="328">
        <v>129664.98</v>
      </c>
      <c r="S201" s="151">
        <f t="shared" si="46"/>
        <v>33953.960000000006</v>
      </c>
      <c r="T201" s="97">
        <f t="shared" si="47"/>
        <v>0.26185913883609907</v>
      </c>
      <c r="U201" s="166"/>
      <c r="V201" s="328">
        <v>728804.02</v>
      </c>
      <c r="W201" s="328">
        <v>507186.26999999996</v>
      </c>
      <c r="X201" s="151">
        <f t="shared" si="48"/>
        <v>221617.75000000006</v>
      </c>
      <c r="Y201" s="97">
        <f t="shared" si="49"/>
        <v>0.43695534187074914</v>
      </c>
      <c r="Z201" s="140"/>
      <c r="AA201" s="347">
        <v>41858.74</v>
      </c>
      <c r="AB201" s="301"/>
      <c r="AC201" s="301">
        <v>43445.33</v>
      </c>
      <c r="AD201" s="301">
        <v>43342.76</v>
      </c>
      <c r="AE201" s="301">
        <v>42876.89</v>
      </c>
      <c r="AF201" s="301">
        <v>52467.01</v>
      </c>
      <c r="AG201" s="301">
        <v>47722.450000000004</v>
      </c>
      <c r="AH201" s="301">
        <v>62516.5</v>
      </c>
      <c r="AI201" s="301">
        <v>48810.520000000004</v>
      </c>
      <c r="AJ201" s="301">
        <v>48965.8</v>
      </c>
      <c r="AK201" s="301">
        <v>48965.83</v>
      </c>
      <c r="AL201" s="301">
        <v>48810.54</v>
      </c>
      <c r="AM201" s="301">
        <v>153302.78</v>
      </c>
      <c r="AN201" s="301">
        <v>53623.65</v>
      </c>
      <c r="AO201" s="301"/>
      <c r="AP201" s="301">
        <v>58323.200000000004</v>
      </c>
      <c r="AQ201" s="301">
        <v>52578.16</v>
      </c>
      <c r="AR201" s="301">
        <v>52717.58</v>
      </c>
      <c r="AS201" s="301">
        <v>52673.520000000004</v>
      </c>
      <c r="AT201" s="301">
        <v>-52673.68</v>
      </c>
      <c r="AU201" s="301">
        <v>0</v>
      </c>
      <c r="AV201" s="301">
        <v>0</v>
      </c>
      <c r="AW201" s="301">
        <v>0</v>
      </c>
      <c r="AX201" s="301">
        <v>0</v>
      </c>
      <c r="AY201" s="301">
        <v>0</v>
      </c>
      <c r="AZ201" s="301">
        <v>0</v>
      </c>
      <c r="BA201" s="301">
        <v>0</v>
      </c>
    </row>
    <row r="202" spans="1:53" s="69" customFormat="1" outlineLevel="2" x14ac:dyDescent="0.2">
      <c r="A202" s="64" t="s">
        <v>1126</v>
      </c>
      <c r="B202" s="65" t="s">
        <v>1576</v>
      </c>
      <c r="C202" s="66" t="s">
        <v>2024</v>
      </c>
      <c r="D202" s="67"/>
      <c r="E202" s="68"/>
      <c r="F202" s="328">
        <v>107430.65000000001</v>
      </c>
      <c r="G202" s="328">
        <v>22253.670000000002</v>
      </c>
      <c r="H202" s="151">
        <f t="shared" si="42"/>
        <v>85176.98000000001</v>
      </c>
      <c r="I202" s="97">
        <f t="shared" si="43"/>
        <v>3.8275475460901505</v>
      </c>
      <c r="J202" s="166"/>
      <c r="K202" s="328">
        <v>322291.95</v>
      </c>
      <c r="L202" s="328">
        <v>66761.009999999995</v>
      </c>
      <c r="M202" s="151">
        <f t="shared" si="44"/>
        <v>255530.94</v>
      </c>
      <c r="N202" s="97">
        <f t="shared" si="45"/>
        <v>3.8275475460901509</v>
      </c>
      <c r="O202" s="273"/>
      <c r="P202" s="166"/>
      <c r="Q202" s="328">
        <v>322291.95</v>
      </c>
      <c r="R202" s="328">
        <v>66761.009999999995</v>
      </c>
      <c r="S202" s="151">
        <f t="shared" si="46"/>
        <v>255530.94</v>
      </c>
      <c r="T202" s="97">
        <f t="shared" si="47"/>
        <v>3.8275475460901509</v>
      </c>
      <c r="U202" s="166"/>
      <c r="V202" s="328">
        <v>522576.98</v>
      </c>
      <c r="W202" s="328">
        <v>2170810.9299999997</v>
      </c>
      <c r="X202" s="151">
        <f t="shared" si="48"/>
        <v>-1648233.9499999997</v>
      </c>
      <c r="Y202" s="97">
        <f t="shared" si="49"/>
        <v>-0.75927107571731267</v>
      </c>
      <c r="Z202" s="140"/>
      <c r="AA202" s="347">
        <v>176259</v>
      </c>
      <c r="AB202" s="301"/>
      <c r="AC202" s="301">
        <v>22253.670000000002</v>
      </c>
      <c r="AD202" s="301">
        <v>22253.670000000002</v>
      </c>
      <c r="AE202" s="301">
        <v>22253.670000000002</v>
      </c>
      <c r="AF202" s="301">
        <v>22253.670000000002</v>
      </c>
      <c r="AG202" s="301">
        <v>22253.670000000002</v>
      </c>
      <c r="AH202" s="301">
        <v>22253.670000000002</v>
      </c>
      <c r="AI202" s="301">
        <v>22253.670000000002</v>
      </c>
      <c r="AJ202" s="301">
        <v>22253.670000000002</v>
      </c>
      <c r="AK202" s="301">
        <v>22253.670000000002</v>
      </c>
      <c r="AL202" s="301">
        <v>22253.670000000002</v>
      </c>
      <c r="AM202" s="301">
        <v>22253.670000000002</v>
      </c>
      <c r="AN202" s="301">
        <v>22255.670000000002</v>
      </c>
      <c r="AO202" s="301"/>
      <c r="AP202" s="301">
        <v>-39267.35</v>
      </c>
      <c r="AQ202" s="301">
        <v>254128.65</v>
      </c>
      <c r="AR202" s="301">
        <v>107430.65000000001</v>
      </c>
      <c r="AS202" s="301">
        <v>107430.65000000001</v>
      </c>
      <c r="AT202" s="301">
        <v>0</v>
      </c>
      <c r="AU202" s="301">
        <v>0</v>
      </c>
      <c r="AV202" s="301">
        <v>0</v>
      </c>
      <c r="AW202" s="301">
        <v>0</v>
      </c>
      <c r="AX202" s="301">
        <v>0</v>
      </c>
      <c r="AY202" s="301">
        <v>0</v>
      </c>
      <c r="AZ202" s="301">
        <v>0</v>
      </c>
      <c r="BA202" s="301">
        <v>0</v>
      </c>
    </row>
    <row r="203" spans="1:53" s="69" customFormat="1" outlineLevel="2" x14ac:dyDescent="0.2">
      <c r="A203" s="64" t="s">
        <v>1127</v>
      </c>
      <c r="B203" s="65" t="s">
        <v>1577</v>
      </c>
      <c r="C203" s="66" t="s">
        <v>2025</v>
      </c>
      <c r="D203" s="67"/>
      <c r="E203" s="68"/>
      <c r="F203" s="328">
        <v>0</v>
      </c>
      <c r="G203" s="328">
        <v>0</v>
      </c>
      <c r="H203" s="151">
        <f t="shared" si="42"/>
        <v>0</v>
      </c>
      <c r="I203" s="97">
        <f t="shared" si="43"/>
        <v>0</v>
      </c>
      <c r="J203" s="166"/>
      <c r="K203" s="328">
        <v>0</v>
      </c>
      <c r="L203" s="328">
        <v>0</v>
      </c>
      <c r="M203" s="151">
        <f t="shared" si="44"/>
        <v>0</v>
      </c>
      <c r="N203" s="97">
        <f t="shared" si="45"/>
        <v>0</v>
      </c>
      <c r="O203" s="273"/>
      <c r="P203" s="166"/>
      <c r="Q203" s="328">
        <v>0</v>
      </c>
      <c r="R203" s="328">
        <v>0</v>
      </c>
      <c r="S203" s="151">
        <f t="shared" si="46"/>
        <v>0</v>
      </c>
      <c r="T203" s="97">
        <f t="shared" si="47"/>
        <v>0</v>
      </c>
      <c r="U203" s="166"/>
      <c r="V203" s="328">
        <v>327.95</v>
      </c>
      <c r="W203" s="328">
        <v>0</v>
      </c>
      <c r="X203" s="151">
        <f t="shared" si="48"/>
        <v>327.95</v>
      </c>
      <c r="Y203" s="97" t="str">
        <f t="shared" si="49"/>
        <v>N.M.</v>
      </c>
      <c r="Z203" s="140"/>
      <c r="AA203" s="347">
        <v>0</v>
      </c>
      <c r="AB203" s="301"/>
      <c r="AC203" s="301">
        <v>0</v>
      </c>
      <c r="AD203" s="301">
        <v>0</v>
      </c>
      <c r="AE203" s="301">
        <v>0</v>
      </c>
      <c r="AF203" s="301">
        <v>0</v>
      </c>
      <c r="AG203" s="301">
        <v>0</v>
      </c>
      <c r="AH203" s="301">
        <v>0</v>
      </c>
      <c r="AI203" s="301">
        <v>0</v>
      </c>
      <c r="AJ203" s="301">
        <v>0</v>
      </c>
      <c r="AK203" s="301">
        <v>0</v>
      </c>
      <c r="AL203" s="301">
        <v>0</v>
      </c>
      <c r="AM203" s="301">
        <v>327.95</v>
      </c>
      <c r="AN203" s="301">
        <v>0</v>
      </c>
      <c r="AO203" s="301"/>
      <c r="AP203" s="301">
        <v>0</v>
      </c>
      <c r="AQ203" s="301">
        <v>0</v>
      </c>
      <c r="AR203" s="301">
        <v>0</v>
      </c>
      <c r="AS203" s="301">
        <v>0</v>
      </c>
      <c r="AT203" s="301">
        <v>0</v>
      </c>
      <c r="AU203" s="301">
        <v>0</v>
      </c>
      <c r="AV203" s="301">
        <v>0</v>
      </c>
      <c r="AW203" s="301">
        <v>0</v>
      </c>
      <c r="AX203" s="301">
        <v>0</v>
      </c>
      <c r="AY203" s="301">
        <v>0</v>
      </c>
      <c r="AZ203" s="301">
        <v>0</v>
      </c>
      <c r="BA203" s="301">
        <v>0</v>
      </c>
    </row>
    <row r="204" spans="1:53" s="69" customFormat="1" outlineLevel="2" x14ac:dyDescent="0.2">
      <c r="A204" s="64" t="s">
        <v>1128</v>
      </c>
      <c r="B204" s="65" t="s">
        <v>1578</v>
      </c>
      <c r="C204" s="66" t="s">
        <v>2026</v>
      </c>
      <c r="D204" s="67"/>
      <c r="E204" s="68"/>
      <c r="F204" s="328">
        <v>0</v>
      </c>
      <c r="G204" s="328">
        <v>0</v>
      </c>
      <c r="H204" s="151">
        <f t="shared" si="42"/>
        <v>0</v>
      </c>
      <c r="I204" s="97">
        <f t="shared" si="43"/>
        <v>0</v>
      </c>
      <c r="J204" s="166"/>
      <c r="K204" s="328">
        <v>0</v>
      </c>
      <c r="L204" s="328">
        <v>0</v>
      </c>
      <c r="M204" s="151">
        <f t="shared" si="44"/>
        <v>0</v>
      </c>
      <c r="N204" s="97">
        <f t="shared" si="45"/>
        <v>0</v>
      </c>
      <c r="O204" s="273"/>
      <c r="P204" s="166"/>
      <c r="Q204" s="328">
        <v>0</v>
      </c>
      <c r="R204" s="328">
        <v>0</v>
      </c>
      <c r="S204" s="151">
        <f t="shared" si="46"/>
        <v>0</v>
      </c>
      <c r="T204" s="97">
        <f t="shared" si="47"/>
        <v>0</v>
      </c>
      <c r="U204" s="166"/>
      <c r="V204" s="328">
        <v>0</v>
      </c>
      <c r="W204" s="328">
        <v>626601.43000000005</v>
      </c>
      <c r="X204" s="151">
        <f t="shared" si="48"/>
        <v>-626601.43000000005</v>
      </c>
      <c r="Y204" s="97" t="str">
        <f t="shared" si="49"/>
        <v>N.M.</v>
      </c>
      <c r="Z204" s="140"/>
      <c r="AA204" s="347">
        <v>0</v>
      </c>
      <c r="AB204" s="301"/>
      <c r="AC204" s="301">
        <v>0</v>
      </c>
      <c r="AD204" s="301">
        <v>0</v>
      </c>
      <c r="AE204" s="301">
        <v>0</v>
      </c>
      <c r="AF204" s="301">
        <v>0</v>
      </c>
      <c r="AG204" s="301">
        <v>0</v>
      </c>
      <c r="AH204" s="301">
        <v>0</v>
      </c>
      <c r="AI204" s="301">
        <v>0</v>
      </c>
      <c r="AJ204" s="301">
        <v>0</v>
      </c>
      <c r="AK204" s="301">
        <v>0</v>
      </c>
      <c r="AL204" s="301">
        <v>0</v>
      </c>
      <c r="AM204" s="301">
        <v>0</v>
      </c>
      <c r="AN204" s="301">
        <v>0</v>
      </c>
      <c r="AO204" s="301"/>
      <c r="AP204" s="301">
        <v>0</v>
      </c>
      <c r="AQ204" s="301">
        <v>0</v>
      </c>
      <c r="AR204" s="301">
        <v>0</v>
      </c>
      <c r="AS204" s="301">
        <v>0</v>
      </c>
      <c r="AT204" s="301">
        <v>0</v>
      </c>
      <c r="AU204" s="301">
        <v>0</v>
      </c>
      <c r="AV204" s="301">
        <v>0</v>
      </c>
      <c r="AW204" s="301">
        <v>0</v>
      </c>
      <c r="AX204" s="301">
        <v>0</v>
      </c>
      <c r="AY204" s="301">
        <v>0</v>
      </c>
      <c r="AZ204" s="301">
        <v>0</v>
      </c>
      <c r="BA204" s="301">
        <v>0</v>
      </c>
    </row>
    <row r="205" spans="1:53" s="69" customFormat="1" outlineLevel="2" x14ac:dyDescent="0.2">
      <c r="A205" s="64" t="s">
        <v>1129</v>
      </c>
      <c r="B205" s="65" t="s">
        <v>1579</v>
      </c>
      <c r="C205" s="66" t="s">
        <v>2027</v>
      </c>
      <c r="D205" s="67"/>
      <c r="E205" s="68"/>
      <c r="F205" s="328">
        <v>0</v>
      </c>
      <c r="G205" s="328">
        <v>81119</v>
      </c>
      <c r="H205" s="151">
        <f t="shared" si="42"/>
        <v>-81119</v>
      </c>
      <c r="I205" s="97" t="str">
        <f t="shared" si="43"/>
        <v>N.M.</v>
      </c>
      <c r="J205" s="166"/>
      <c r="K205" s="328">
        <v>0</v>
      </c>
      <c r="L205" s="328">
        <v>243357</v>
      </c>
      <c r="M205" s="151">
        <f t="shared" si="44"/>
        <v>-243357</v>
      </c>
      <c r="N205" s="97" t="str">
        <f t="shared" si="45"/>
        <v>N.M.</v>
      </c>
      <c r="O205" s="273"/>
      <c r="P205" s="166"/>
      <c r="Q205" s="328">
        <v>0</v>
      </c>
      <c r="R205" s="328">
        <v>243357</v>
      </c>
      <c r="S205" s="151">
        <f t="shared" si="46"/>
        <v>-243357</v>
      </c>
      <c r="T205" s="97" t="str">
        <f t="shared" si="47"/>
        <v>N.M.</v>
      </c>
      <c r="U205" s="166"/>
      <c r="V205" s="328">
        <v>730068</v>
      </c>
      <c r="W205" s="328">
        <v>-730068</v>
      </c>
      <c r="X205" s="151">
        <f t="shared" si="48"/>
        <v>1460136</v>
      </c>
      <c r="Y205" s="97">
        <f t="shared" si="49"/>
        <v>2</v>
      </c>
      <c r="Z205" s="140"/>
      <c r="AA205" s="347">
        <v>0</v>
      </c>
      <c r="AB205" s="301"/>
      <c r="AC205" s="301">
        <v>81119</v>
      </c>
      <c r="AD205" s="301">
        <v>81119</v>
      </c>
      <c r="AE205" s="301">
        <v>81119</v>
      </c>
      <c r="AF205" s="301">
        <v>81119</v>
      </c>
      <c r="AG205" s="301">
        <v>81119</v>
      </c>
      <c r="AH205" s="301">
        <v>81119</v>
      </c>
      <c r="AI205" s="301">
        <v>81119</v>
      </c>
      <c r="AJ205" s="301">
        <v>81119</v>
      </c>
      <c r="AK205" s="301">
        <v>81119</v>
      </c>
      <c r="AL205" s="301">
        <v>81119</v>
      </c>
      <c r="AM205" s="301">
        <v>81119</v>
      </c>
      <c r="AN205" s="301">
        <v>81116</v>
      </c>
      <c r="AO205" s="301"/>
      <c r="AP205" s="301">
        <v>0</v>
      </c>
      <c r="AQ205" s="301">
        <v>0</v>
      </c>
      <c r="AR205" s="301">
        <v>0</v>
      </c>
      <c r="AS205" s="301">
        <v>0</v>
      </c>
      <c r="AT205" s="301">
        <v>0</v>
      </c>
      <c r="AU205" s="301">
        <v>0</v>
      </c>
      <c r="AV205" s="301">
        <v>0</v>
      </c>
      <c r="AW205" s="301">
        <v>0</v>
      </c>
      <c r="AX205" s="301">
        <v>0</v>
      </c>
      <c r="AY205" s="301">
        <v>0</v>
      </c>
      <c r="AZ205" s="301">
        <v>0</v>
      </c>
      <c r="BA205" s="301">
        <v>0</v>
      </c>
    </row>
    <row r="206" spans="1:53" s="69" customFormat="1" outlineLevel="2" x14ac:dyDescent="0.2">
      <c r="A206" s="64" t="s">
        <v>1130</v>
      </c>
      <c r="B206" s="65" t="s">
        <v>1580</v>
      </c>
      <c r="C206" s="66" t="s">
        <v>2028</v>
      </c>
      <c r="D206" s="67"/>
      <c r="E206" s="68"/>
      <c r="F206" s="328">
        <v>110280.01000000001</v>
      </c>
      <c r="G206" s="328">
        <v>112708.874</v>
      </c>
      <c r="H206" s="151">
        <f t="shared" si="42"/>
        <v>-2428.8639999999868</v>
      </c>
      <c r="I206" s="97">
        <f t="shared" si="43"/>
        <v>-2.1549891448653696E-2</v>
      </c>
      <c r="J206" s="166"/>
      <c r="K206" s="328">
        <v>209114.04</v>
      </c>
      <c r="L206" s="328">
        <v>133151.93400000001</v>
      </c>
      <c r="M206" s="151">
        <f t="shared" si="44"/>
        <v>75962.106</v>
      </c>
      <c r="N206" s="97">
        <f t="shared" si="45"/>
        <v>0.5704919464406728</v>
      </c>
      <c r="O206" s="273"/>
      <c r="P206" s="166"/>
      <c r="Q206" s="328">
        <v>209114.04</v>
      </c>
      <c r="R206" s="328">
        <v>133151.93400000001</v>
      </c>
      <c r="S206" s="151">
        <f t="shared" si="46"/>
        <v>75962.106</v>
      </c>
      <c r="T206" s="97">
        <f t="shared" si="47"/>
        <v>0.5704919464406728</v>
      </c>
      <c r="U206" s="166"/>
      <c r="V206" s="328">
        <v>1010521.2100000001</v>
      </c>
      <c r="W206" s="328">
        <v>1358127.8939999999</v>
      </c>
      <c r="X206" s="151">
        <f t="shared" si="48"/>
        <v>-347606.68399999978</v>
      </c>
      <c r="Y206" s="97">
        <f t="shared" si="49"/>
        <v>-0.25594547136221313</v>
      </c>
      <c r="Z206" s="140"/>
      <c r="AA206" s="347">
        <v>341765.47000000003</v>
      </c>
      <c r="AB206" s="301"/>
      <c r="AC206" s="301">
        <v>-81986.02</v>
      </c>
      <c r="AD206" s="301">
        <v>102429.08</v>
      </c>
      <c r="AE206" s="301">
        <v>112708.874</v>
      </c>
      <c r="AF206" s="301">
        <v>101272.25</v>
      </c>
      <c r="AG206" s="301">
        <v>97740.01</v>
      </c>
      <c r="AH206" s="301">
        <v>98132.67</v>
      </c>
      <c r="AI206" s="301">
        <v>62907.700000000004</v>
      </c>
      <c r="AJ206" s="301">
        <v>146407.78</v>
      </c>
      <c r="AK206" s="301">
        <v>76388.5</v>
      </c>
      <c r="AL206" s="301">
        <v>63134.239999999998</v>
      </c>
      <c r="AM206" s="301">
        <v>53992.68</v>
      </c>
      <c r="AN206" s="301">
        <v>101431.34</v>
      </c>
      <c r="AO206" s="301"/>
      <c r="AP206" s="301">
        <v>24437.119999999999</v>
      </c>
      <c r="AQ206" s="301">
        <v>74396.91</v>
      </c>
      <c r="AR206" s="301">
        <v>110280.01000000001</v>
      </c>
      <c r="AS206" s="301">
        <v>59654.5</v>
      </c>
      <c r="AT206" s="301">
        <v>-343.12</v>
      </c>
      <c r="AU206" s="301">
        <v>0</v>
      </c>
      <c r="AV206" s="301">
        <v>0</v>
      </c>
      <c r="AW206" s="301">
        <v>0</v>
      </c>
      <c r="AX206" s="301">
        <v>0</v>
      </c>
      <c r="AY206" s="301">
        <v>0</v>
      </c>
      <c r="AZ206" s="301">
        <v>0</v>
      </c>
      <c r="BA206" s="301">
        <v>0</v>
      </c>
    </row>
    <row r="207" spans="1:53" s="69" customFormat="1" outlineLevel="2" x14ac:dyDescent="0.2">
      <c r="A207" s="64" t="s">
        <v>1131</v>
      </c>
      <c r="B207" s="65" t="s">
        <v>1581</v>
      </c>
      <c r="C207" s="66" t="s">
        <v>2029</v>
      </c>
      <c r="D207" s="67"/>
      <c r="E207" s="68"/>
      <c r="F207" s="328">
        <v>-2228531</v>
      </c>
      <c r="G207" s="328">
        <v>661850.39</v>
      </c>
      <c r="H207" s="151">
        <f t="shared" si="42"/>
        <v>-2890381.39</v>
      </c>
      <c r="I207" s="97">
        <f t="shared" si="43"/>
        <v>-4.367121986586727</v>
      </c>
      <c r="J207" s="166"/>
      <c r="K207" s="328">
        <v>-7011970.4400000004</v>
      </c>
      <c r="L207" s="328">
        <v>-339366.38</v>
      </c>
      <c r="M207" s="151">
        <f t="shared" si="44"/>
        <v>-6672604.0600000005</v>
      </c>
      <c r="N207" s="97" t="str">
        <f t="shared" si="45"/>
        <v>N.M.</v>
      </c>
      <c r="O207" s="273"/>
      <c r="P207" s="166"/>
      <c r="Q207" s="328">
        <v>-7011970.4400000004</v>
      </c>
      <c r="R207" s="328">
        <v>-339366.38</v>
      </c>
      <c r="S207" s="151">
        <f t="shared" si="46"/>
        <v>-6672604.0600000005</v>
      </c>
      <c r="T207" s="97" t="str">
        <f t="shared" si="47"/>
        <v>N.M.</v>
      </c>
      <c r="U207" s="166"/>
      <c r="V207" s="328">
        <v>-6727358.2800000003</v>
      </c>
      <c r="W207" s="328">
        <v>2166936.8000000003</v>
      </c>
      <c r="X207" s="151">
        <f t="shared" si="48"/>
        <v>-8894295.0800000001</v>
      </c>
      <c r="Y207" s="97">
        <f t="shared" si="49"/>
        <v>-4.1045475253362254</v>
      </c>
      <c r="Z207" s="140"/>
      <c r="AA207" s="347">
        <v>907675.63</v>
      </c>
      <c r="AB207" s="301"/>
      <c r="AC207" s="301">
        <v>-2172292.2999999998</v>
      </c>
      <c r="AD207" s="301">
        <v>1171075.53</v>
      </c>
      <c r="AE207" s="301">
        <v>661850.39</v>
      </c>
      <c r="AF207" s="301">
        <v>109970.47</v>
      </c>
      <c r="AG207" s="301">
        <v>186337.05000000002</v>
      </c>
      <c r="AH207" s="301">
        <v>-238149.81</v>
      </c>
      <c r="AI207" s="301">
        <v>-616905.19000000006</v>
      </c>
      <c r="AJ207" s="301">
        <v>-1407730.85</v>
      </c>
      <c r="AK207" s="301">
        <v>-43164.44</v>
      </c>
      <c r="AL207" s="301">
        <v>320612.81</v>
      </c>
      <c r="AM207" s="301">
        <v>899453.34</v>
      </c>
      <c r="AN207" s="301">
        <v>1074188.78</v>
      </c>
      <c r="AO207" s="301"/>
      <c r="AP207" s="301">
        <v>-4333293.2</v>
      </c>
      <c r="AQ207" s="301">
        <v>-450146.24</v>
      </c>
      <c r="AR207" s="301">
        <v>-2228531</v>
      </c>
      <c r="AS207" s="301">
        <v>-2731927.76</v>
      </c>
      <c r="AT207" s="301">
        <v>0</v>
      </c>
      <c r="AU207" s="301">
        <v>0</v>
      </c>
      <c r="AV207" s="301">
        <v>0</v>
      </c>
      <c r="AW207" s="301">
        <v>0</v>
      </c>
      <c r="AX207" s="301">
        <v>0</v>
      </c>
      <c r="AY207" s="301">
        <v>0</v>
      </c>
      <c r="AZ207" s="301">
        <v>0</v>
      </c>
      <c r="BA207" s="301">
        <v>0</v>
      </c>
    </row>
    <row r="208" spans="1:53" s="69" customFormat="1" outlineLevel="2" x14ac:dyDescent="0.2">
      <c r="A208" s="64" t="s">
        <v>1132</v>
      </c>
      <c r="B208" s="65" t="s">
        <v>1582</v>
      </c>
      <c r="C208" s="66" t="s">
        <v>2008</v>
      </c>
      <c r="D208" s="67"/>
      <c r="E208" s="68"/>
      <c r="F208" s="328">
        <v>0</v>
      </c>
      <c r="G208" s="328">
        <v>0</v>
      </c>
      <c r="H208" s="151">
        <f t="shared" si="42"/>
        <v>0</v>
      </c>
      <c r="I208" s="97">
        <f t="shared" si="43"/>
        <v>0</v>
      </c>
      <c r="J208" s="166"/>
      <c r="K208" s="328">
        <v>0</v>
      </c>
      <c r="L208" s="328">
        <v>0</v>
      </c>
      <c r="M208" s="151">
        <f t="shared" si="44"/>
        <v>0</v>
      </c>
      <c r="N208" s="97">
        <f t="shared" si="45"/>
        <v>0</v>
      </c>
      <c r="O208" s="273"/>
      <c r="P208" s="166"/>
      <c r="Q208" s="328">
        <v>0</v>
      </c>
      <c r="R208" s="328">
        <v>0</v>
      </c>
      <c r="S208" s="151">
        <f t="shared" si="46"/>
        <v>0</v>
      </c>
      <c r="T208" s="97">
        <f t="shared" si="47"/>
        <v>0</v>
      </c>
      <c r="U208" s="166"/>
      <c r="V208" s="328">
        <v>0</v>
      </c>
      <c r="W208" s="328">
        <v>-269.08</v>
      </c>
      <c r="X208" s="151">
        <f t="shared" si="48"/>
        <v>269.08</v>
      </c>
      <c r="Y208" s="97" t="str">
        <f t="shared" si="49"/>
        <v>N.M.</v>
      </c>
      <c r="Z208" s="140"/>
      <c r="AA208" s="347">
        <v>0</v>
      </c>
      <c r="AB208" s="301"/>
      <c r="AC208" s="301">
        <v>0</v>
      </c>
      <c r="AD208" s="301">
        <v>0</v>
      </c>
      <c r="AE208" s="301">
        <v>0</v>
      </c>
      <c r="AF208" s="301">
        <v>0</v>
      </c>
      <c r="AG208" s="301">
        <v>0</v>
      </c>
      <c r="AH208" s="301">
        <v>0</v>
      </c>
      <c r="AI208" s="301">
        <v>0</v>
      </c>
      <c r="AJ208" s="301">
        <v>0</v>
      </c>
      <c r="AK208" s="301">
        <v>0</v>
      </c>
      <c r="AL208" s="301">
        <v>0</v>
      </c>
      <c r="AM208" s="301">
        <v>0</v>
      </c>
      <c r="AN208" s="301">
        <v>0</v>
      </c>
      <c r="AO208" s="301"/>
      <c r="AP208" s="301">
        <v>0</v>
      </c>
      <c r="AQ208" s="301">
        <v>0</v>
      </c>
      <c r="AR208" s="301">
        <v>0</v>
      </c>
      <c r="AS208" s="301">
        <v>0</v>
      </c>
      <c r="AT208" s="301">
        <v>0</v>
      </c>
      <c r="AU208" s="301">
        <v>0</v>
      </c>
      <c r="AV208" s="301">
        <v>0</v>
      </c>
      <c r="AW208" s="301">
        <v>0</v>
      </c>
      <c r="AX208" s="301">
        <v>0</v>
      </c>
      <c r="AY208" s="301">
        <v>0</v>
      </c>
      <c r="AZ208" s="301">
        <v>0</v>
      </c>
      <c r="BA208" s="301">
        <v>0</v>
      </c>
    </row>
    <row r="209" spans="1:53" s="69" customFormat="1" outlineLevel="2" x14ac:dyDescent="0.2">
      <c r="A209" s="64" t="s">
        <v>1133</v>
      </c>
      <c r="B209" s="65" t="s">
        <v>1583</v>
      </c>
      <c r="C209" s="66" t="s">
        <v>2030</v>
      </c>
      <c r="D209" s="67"/>
      <c r="E209" s="68"/>
      <c r="F209" s="328">
        <v>411.3</v>
      </c>
      <c r="G209" s="328">
        <v>472.28000000000003</v>
      </c>
      <c r="H209" s="151">
        <f t="shared" si="42"/>
        <v>-60.980000000000018</v>
      </c>
      <c r="I209" s="97">
        <f t="shared" si="43"/>
        <v>-0.12911831964089102</v>
      </c>
      <c r="J209" s="166"/>
      <c r="K209" s="328">
        <v>1114.32</v>
      </c>
      <c r="L209" s="328">
        <v>1245.3500000000001</v>
      </c>
      <c r="M209" s="151">
        <f t="shared" si="44"/>
        <v>-131.0300000000002</v>
      </c>
      <c r="N209" s="97">
        <f t="shared" si="45"/>
        <v>-0.1052154012928094</v>
      </c>
      <c r="O209" s="273"/>
      <c r="P209" s="166"/>
      <c r="Q209" s="328">
        <v>1114.32</v>
      </c>
      <c r="R209" s="328">
        <v>1245.3500000000001</v>
      </c>
      <c r="S209" s="151">
        <f t="shared" si="46"/>
        <v>-131.0300000000002</v>
      </c>
      <c r="T209" s="97">
        <f t="shared" si="47"/>
        <v>-0.1052154012928094</v>
      </c>
      <c r="U209" s="166"/>
      <c r="V209" s="328">
        <v>4079.41</v>
      </c>
      <c r="W209" s="328">
        <v>5507.88</v>
      </c>
      <c r="X209" s="151">
        <f t="shared" si="48"/>
        <v>-1428.4700000000003</v>
      </c>
      <c r="Y209" s="97">
        <f t="shared" si="49"/>
        <v>-0.25935024001975354</v>
      </c>
      <c r="Z209" s="140"/>
      <c r="AA209" s="347">
        <v>1040.71</v>
      </c>
      <c r="AB209" s="301"/>
      <c r="AC209" s="301">
        <v>421.86</v>
      </c>
      <c r="AD209" s="301">
        <v>351.21</v>
      </c>
      <c r="AE209" s="301">
        <v>472.28000000000003</v>
      </c>
      <c r="AF209" s="301">
        <v>364.84000000000003</v>
      </c>
      <c r="AG209" s="301">
        <v>275.22000000000003</v>
      </c>
      <c r="AH209" s="301">
        <v>262.97000000000003</v>
      </c>
      <c r="AI209" s="301">
        <v>276.87</v>
      </c>
      <c r="AJ209" s="301">
        <v>269.41000000000003</v>
      </c>
      <c r="AK209" s="301">
        <v>321.5</v>
      </c>
      <c r="AL209" s="301">
        <v>329.25</v>
      </c>
      <c r="AM209" s="301">
        <v>363.11</v>
      </c>
      <c r="AN209" s="301">
        <v>501.92</v>
      </c>
      <c r="AO209" s="301"/>
      <c r="AP209" s="301">
        <v>360.53000000000003</v>
      </c>
      <c r="AQ209" s="301">
        <v>342.49</v>
      </c>
      <c r="AR209" s="301">
        <v>411.3</v>
      </c>
      <c r="AS209" s="301">
        <v>335.71</v>
      </c>
      <c r="AT209" s="301">
        <v>0</v>
      </c>
      <c r="AU209" s="301">
        <v>0</v>
      </c>
      <c r="AV209" s="301">
        <v>0</v>
      </c>
      <c r="AW209" s="301">
        <v>0</v>
      </c>
      <c r="AX209" s="301">
        <v>0</v>
      </c>
      <c r="AY209" s="301">
        <v>0</v>
      </c>
      <c r="AZ209" s="301">
        <v>0</v>
      </c>
      <c r="BA209" s="301">
        <v>0</v>
      </c>
    </row>
    <row r="210" spans="1:53" s="69" customFormat="1" outlineLevel="2" x14ac:dyDescent="0.2">
      <c r="A210" s="64" t="s">
        <v>1134</v>
      </c>
      <c r="B210" s="65" t="s">
        <v>1584</v>
      </c>
      <c r="C210" s="66" t="s">
        <v>2031</v>
      </c>
      <c r="D210" s="67"/>
      <c r="E210" s="68"/>
      <c r="F210" s="328">
        <v>0</v>
      </c>
      <c r="G210" s="328">
        <v>0</v>
      </c>
      <c r="H210" s="151">
        <f t="shared" si="42"/>
        <v>0</v>
      </c>
      <c r="I210" s="97">
        <f t="shared" si="43"/>
        <v>0</v>
      </c>
      <c r="J210" s="166"/>
      <c r="K210" s="328">
        <v>0</v>
      </c>
      <c r="L210" s="328">
        <v>0</v>
      </c>
      <c r="M210" s="151">
        <f t="shared" si="44"/>
        <v>0</v>
      </c>
      <c r="N210" s="97">
        <f t="shared" si="45"/>
        <v>0</v>
      </c>
      <c r="O210" s="273"/>
      <c r="P210" s="166"/>
      <c r="Q210" s="328">
        <v>0</v>
      </c>
      <c r="R210" s="328">
        <v>0</v>
      </c>
      <c r="S210" s="151">
        <f t="shared" si="46"/>
        <v>0</v>
      </c>
      <c r="T210" s="97">
        <f t="shared" si="47"/>
        <v>0</v>
      </c>
      <c r="U210" s="166"/>
      <c r="V210" s="328">
        <v>277.29000000000002</v>
      </c>
      <c r="W210" s="328">
        <v>350</v>
      </c>
      <c r="X210" s="151">
        <f t="shared" si="48"/>
        <v>-72.70999999999998</v>
      </c>
      <c r="Y210" s="97">
        <f t="shared" si="49"/>
        <v>-0.20774285714285709</v>
      </c>
      <c r="Z210" s="140"/>
      <c r="AA210" s="347">
        <v>100</v>
      </c>
      <c r="AB210" s="301"/>
      <c r="AC210" s="301">
        <v>0</v>
      </c>
      <c r="AD210" s="301">
        <v>0</v>
      </c>
      <c r="AE210" s="301">
        <v>0</v>
      </c>
      <c r="AF210" s="301">
        <v>250</v>
      </c>
      <c r="AG210" s="301">
        <v>27.29</v>
      </c>
      <c r="AH210" s="301">
        <v>0</v>
      </c>
      <c r="AI210" s="301">
        <v>0</v>
      </c>
      <c r="AJ210" s="301">
        <v>0</v>
      </c>
      <c r="AK210" s="301">
        <v>0</v>
      </c>
      <c r="AL210" s="301">
        <v>8.17</v>
      </c>
      <c r="AM210" s="301">
        <v>-8.17</v>
      </c>
      <c r="AN210" s="301">
        <v>0</v>
      </c>
      <c r="AO210" s="301"/>
      <c r="AP210" s="301">
        <v>0</v>
      </c>
      <c r="AQ210" s="301">
        <v>0</v>
      </c>
      <c r="AR210" s="301">
        <v>0</v>
      </c>
      <c r="AS210" s="301">
        <v>0</v>
      </c>
      <c r="AT210" s="301">
        <v>0</v>
      </c>
      <c r="AU210" s="301">
        <v>0</v>
      </c>
      <c r="AV210" s="301">
        <v>0</v>
      </c>
      <c r="AW210" s="301">
        <v>0</v>
      </c>
      <c r="AX210" s="301">
        <v>0</v>
      </c>
      <c r="AY210" s="301">
        <v>0</v>
      </c>
      <c r="AZ210" s="301">
        <v>0</v>
      </c>
      <c r="BA210" s="301">
        <v>0</v>
      </c>
    </row>
    <row r="211" spans="1:53" s="69" customFormat="1" outlineLevel="2" x14ac:dyDescent="0.2">
      <c r="A211" s="64" t="s">
        <v>1135</v>
      </c>
      <c r="B211" s="65" t="s">
        <v>1585</v>
      </c>
      <c r="C211" s="66" t="s">
        <v>2032</v>
      </c>
      <c r="D211" s="67"/>
      <c r="E211" s="68"/>
      <c r="F211" s="328">
        <v>0</v>
      </c>
      <c r="G211" s="328">
        <v>0</v>
      </c>
      <c r="H211" s="151">
        <f t="shared" si="42"/>
        <v>0</v>
      </c>
      <c r="I211" s="97">
        <f t="shared" si="43"/>
        <v>0</v>
      </c>
      <c r="J211" s="166"/>
      <c r="K211" s="328">
        <v>0</v>
      </c>
      <c r="L211" s="328">
        <v>0</v>
      </c>
      <c r="M211" s="151">
        <f t="shared" si="44"/>
        <v>0</v>
      </c>
      <c r="N211" s="97">
        <f t="shared" si="45"/>
        <v>0</v>
      </c>
      <c r="O211" s="273"/>
      <c r="P211" s="166"/>
      <c r="Q211" s="328">
        <v>0</v>
      </c>
      <c r="R211" s="328">
        <v>0</v>
      </c>
      <c r="S211" s="151">
        <f t="shared" si="46"/>
        <v>0</v>
      </c>
      <c r="T211" s="97">
        <f t="shared" si="47"/>
        <v>0</v>
      </c>
      <c r="U211" s="166"/>
      <c r="V211" s="328">
        <v>0</v>
      </c>
      <c r="W211" s="328">
        <v>0</v>
      </c>
      <c r="X211" s="151">
        <f t="shared" si="48"/>
        <v>0</v>
      </c>
      <c r="Y211" s="97">
        <f t="shared" si="49"/>
        <v>0</v>
      </c>
      <c r="Z211" s="140"/>
      <c r="AA211" s="347">
        <v>0</v>
      </c>
      <c r="AB211" s="301"/>
      <c r="AC211" s="301">
        <v>0</v>
      </c>
      <c r="AD211" s="301">
        <v>0</v>
      </c>
      <c r="AE211" s="301">
        <v>0</v>
      </c>
      <c r="AF211" s="301">
        <v>0</v>
      </c>
      <c r="AG211" s="301">
        <v>0</v>
      </c>
      <c r="AH211" s="301">
        <v>0</v>
      </c>
      <c r="AI211" s="301">
        <v>0</v>
      </c>
      <c r="AJ211" s="301">
        <v>0</v>
      </c>
      <c r="AK211" s="301">
        <v>0</v>
      </c>
      <c r="AL211" s="301">
        <v>0</v>
      </c>
      <c r="AM211" s="301">
        <v>0</v>
      </c>
      <c r="AN211" s="301">
        <v>0</v>
      </c>
      <c r="AO211" s="301"/>
      <c r="AP211" s="301">
        <v>0</v>
      </c>
      <c r="AQ211" s="301">
        <v>0</v>
      </c>
      <c r="AR211" s="301">
        <v>0</v>
      </c>
      <c r="AS211" s="301">
        <v>0</v>
      </c>
      <c r="AT211" s="301">
        <v>97314.48</v>
      </c>
      <c r="AU211" s="301">
        <v>0</v>
      </c>
      <c r="AV211" s="301">
        <v>0</v>
      </c>
      <c r="AW211" s="301">
        <v>0</v>
      </c>
      <c r="AX211" s="301">
        <v>0</v>
      </c>
      <c r="AY211" s="301">
        <v>0</v>
      </c>
      <c r="AZ211" s="301">
        <v>0</v>
      </c>
      <c r="BA211" s="301">
        <v>0</v>
      </c>
    </row>
    <row r="212" spans="1:53" s="22" customFormat="1" outlineLevel="1" x14ac:dyDescent="0.2">
      <c r="A212" s="22" t="s">
        <v>190</v>
      </c>
      <c r="B212" s="54"/>
      <c r="C212" s="51" t="s">
        <v>878</v>
      </c>
      <c r="D212" s="205"/>
      <c r="E212" s="205"/>
      <c r="F212" s="26">
        <v>5521278.6100000003</v>
      </c>
      <c r="G212" s="26">
        <v>5007134.568</v>
      </c>
      <c r="H212" s="42">
        <f t="shared" si="42"/>
        <v>514144.04200000037</v>
      </c>
      <c r="I212" s="124">
        <f t="shared" si="43"/>
        <v>0.1026822896444273</v>
      </c>
      <c r="J212" s="263"/>
      <c r="K212" s="26">
        <v>14580247.479999997</v>
      </c>
      <c r="L212" s="26">
        <v>18173825.568000004</v>
      </c>
      <c r="M212" s="42">
        <f t="shared" si="44"/>
        <v>-3593578.088000007</v>
      </c>
      <c r="N212" s="91">
        <f t="shared" si="45"/>
        <v>-0.19773371734828826</v>
      </c>
      <c r="O212" s="226"/>
      <c r="P212" s="226"/>
      <c r="Q212" s="26">
        <v>14580247.479999997</v>
      </c>
      <c r="R212" s="26">
        <v>18173825.568000004</v>
      </c>
      <c r="S212" s="42">
        <f t="shared" si="46"/>
        <v>-3593578.088000007</v>
      </c>
      <c r="T212" s="124">
        <f t="shared" si="47"/>
        <v>-0.19773371734828826</v>
      </c>
      <c r="U212" s="226"/>
      <c r="V212" s="26">
        <v>70463482.409999996</v>
      </c>
      <c r="W212" s="26">
        <v>70521010.038000003</v>
      </c>
      <c r="X212" s="42">
        <f t="shared" si="48"/>
        <v>-57527.62800000608</v>
      </c>
      <c r="Y212" s="91">
        <f t="shared" si="49"/>
        <v>-8.1575161741171201E-4</v>
      </c>
      <c r="AA212" s="339">
        <v>6731495.5</v>
      </c>
      <c r="AC212" s="26">
        <v>6041303.830000001</v>
      </c>
      <c r="AD212" s="26">
        <v>7125387.1699999999</v>
      </c>
      <c r="AE212" s="26">
        <v>5007134.568</v>
      </c>
      <c r="AF212" s="26">
        <v>6282415.8099999996</v>
      </c>
      <c r="AG212" s="26">
        <v>6502473.5599999996</v>
      </c>
      <c r="AH212" s="26">
        <v>4274824.2000000011</v>
      </c>
      <c r="AI212" s="26">
        <v>5618519.2399999984</v>
      </c>
      <c r="AJ212" s="26">
        <v>5455789.4400000013</v>
      </c>
      <c r="AK212" s="26">
        <v>5926977.9700000007</v>
      </c>
      <c r="AL212" s="26">
        <v>6914347.3599999994</v>
      </c>
      <c r="AM212" s="26">
        <v>7062545.870000001</v>
      </c>
      <c r="AN212" s="26">
        <v>7845341.4800000004</v>
      </c>
      <c r="AP212" s="26">
        <v>2756843.9800000009</v>
      </c>
      <c r="AQ212" s="26">
        <v>6302124.8900000015</v>
      </c>
      <c r="AR212" s="26">
        <v>5521278.6100000003</v>
      </c>
      <c r="AS212" s="26">
        <v>4377940.29</v>
      </c>
      <c r="AT212" s="26">
        <v>15118413.000000004</v>
      </c>
      <c r="AU212" s="26">
        <v>0</v>
      </c>
      <c r="AV212" s="26">
        <v>0</v>
      </c>
      <c r="AW212" s="26">
        <v>0</v>
      </c>
      <c r="AX212" s="26">
        <v>0</v>
      </c>
      <c r="AY212" s="26">
        <v>0</v>
      </c>
      <c r="AZ212" s="26">
        <v>0</v>
      </c>
      <c r="BA212" s="26">
        <v>0</v>
      </c>
    </row>
    <row r="213" spans="1:53" s="22" customFormat="1" ht="0.75" customHeight="1" outlineLevel="2" x14ac:dyDescent="0.2">
      <c r="B213" s="54"/>
      <c r="C213" s="51"/>
      <c r="D213" s="205"/>
      <c r="E213" s="205"/>
      <c r="F213" s="26"/>
      <c r="G213" s="26"/>
      <c r="H213" s="42"/>
      <c r="I213" s="124"/>
      <c r="J213" s="263"/>
      <c r="K213" s="26"/>
      <c r="L213" s="26"/>
      <c r="M213" s="42"/>
      <c r="N213" s="91"/>
      <c r="O213" s="226"/>
      <c r="P213" s="226"/>
      <c r="Q213" s="26"/>
      <c r="R213" s="26"/>
      <c r="S213" s="42"/>
      <c r="T213" s="124"/>
      <c r="U213" s="226"/>
      <c r="V213" s="26"/>
      <c r="W213" s="26"/>
      <c r="X213" s="42"/>
      <c r="Y213" s="91"/>
      <c r="AA213" s="339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</row>
    <row r="214" spans="1:53" s="69" customFormat="1" outlineLevel="2" x14ac:dyDescent="0.2">
      <c r="A214" s="64" t="s">
        <v>1136</v>
      </c>
      <c r="B214" s="65" t="s">
        <v>1586</v>
      </c>
      <c r="C214" s="66" t="s">
        <v>2033</v>
      </c>
      <c r="D214" s="67"/>
      <c r="E214" s="68"/>
      <c r="F214" s="328">
        <v>3476.55</v>
      </c>
      <c r="G214" s="328">
        <v>1195.48</v>
      </c>
      <c r="H214" s="151">
        <f>+F214-G214</f>
        <v>2281.0700000000002</v>
      </c>
      <c r="I214" s="97">
        <f>IF(G214&lt;0,IF(H214=0,0,IF(OR(G214=0,F214=0),"N.M.",IF(ABS(H214/G214)&gt;=10,"N.M.",H214/(-G214)))),IF(H214=0,0,IF(OR(G214=0,F214=0),"N.M.",IF(ABS(H214/G214)&gt;=10,"N.M.",H214/G214))))</f>
        <v>1.9080787633419214</v>
      </c>
      <c r="J214" s="166"/>
      <c r="K214" s="328">
        <v>8819.2800000000007</v>
      </c>
      <c r="L214" s="328">
        <v>18491.29</v>
      </c>
      <c r="M214" s="151">
        <f>+K214-L214</f>
        <v>-9672.01</v>
      </c>
      <c r="N214" s="97">
        <f>IF(L214&lt;0,IF(M214=0,0,IF(OR(L214=0,K214=0),"N.M.",IF(ABS(M214/L214)&gt;=10,"N.M.",M214/(-L214)))),IF(M214=0,0,IF(OR(L214=0,K214=0),"N.M.",IF(ABS(M214/L214)&gt;=10,"N.M.",M214/L214))))</f>
        <v>-0.52305761253000738</v>
      </c>
      <c r="O214" s="273"/>
      <c r="P214" s="166"/>
      <c r="Q214" s="328">
        <v>8819.2800000000007</v>
      </c>
      <c r="R214" s="328">
        <v>18491.29</v>
      </c>
      <c r="S214" s="151">
        <f>+Q214-R214</f>
        <v>-9672.01</v>
      </c>
      <c r="T214" s="97">
        <f>IF(R214&lt;0,IF(S214=0,0,IF(OR(R214=0,Q214=0),"N.M.",IF(ABS(S214/R214)&gt;=10,"N.M.",S214/(-R214)))),IF(S214=0,0,IF(OR(R214=0,Q214=0),"N.M.",IF(ABS(S214/R214)&gt;=10,"N.M.",S214/R214))))</f>
        <v>-0.52305761253000738</v>
      </c>
      <c r="U214" s="166"/>
      <c r="V214" s="328">
        <v>65344.71</v>
      </c>
      <c r="W214" s="328">
        <v>116960.95000000001</v>
      </c>
      <c r="X214" s="151">
        <f>+V214-W214</f>
        <v>-51616.240000000013</v>
      </c>
      <c r="Y214" s="97">
        <f>IF(W214&lt;0,IF(X214=0,0,IF(OR(W214=0,V214=0),"N.M.",IF(ABS(X214/W214)&gt;=10,"N.M.",X214/(-W214)))),IF(X214=0,0,IF(OR(W214=0,V214=0),"N.M.",IF(ABS(X214/W214)&gt;=10,"N.M.",X214/W214))))</f>
        <v>-0.44131173695152104</v>
      </c>
      <c r="Z214" s="140"/>
      <c r="AA214" s="347">
        <v>4362.46</v>
      </c>
      <c r="AB214" s="301"/>
      <c r="AC214" s="301">
        <v>5927.45</v>
      </c>
      <c r="AD214" s="301">
        <v>11368.36</v>
      </c>
      <c r="AE214" s="301">
        <v>1195.48</v>
      </c>
      <c r="AF214" s="301">
        <v>9535.57</v>
      </c>
      <c r="AG214" s="301">
        <v>6102.09</v>
      </c>
      <c r="AH214" s="301">
        <v>8219.11</v>
      </c>
      <c r="AI214" s="301">
        <v>12748.94</v>
      </c>
      <c r="AJ214" s="301">
        <v>10036.33</v>
      </c>
      <c r="AK214" s="301">
        <v>433.58</v>
      </c>
      <c r="AL214" s="301">
        <v>2807.11</v>
      </c>
      <c r="AM214" s="301">
        <v>2827.4900000000002</v>
      </c>
      <c r="AN214" s="301">
        <v>3815.21</v>
      </c>
      <c r="AO214" s="301"/>
      <c r="AP214" s="301">
        <v>666.35</v>
      </c>
      <c r="AQ214" s="301">
        <v>4676.38</v>
      </c>
      <c r="AR214" s="301">
        <v>3476.55</v>
      </c>
      <c r="AS214" s="301">
        <v>6975.51</v>
      </c>
      <c r="AT214" s="301">
        <v>-2145.4</v>
      </c>
      <c r="AU214" s="301">
        <v>0</v>
      </c>
      <c r="AV214" s="301">
        <v>0</v>
      </c>
      <c r="AW214" s="301">
        <v>0</v>
      </c>
      <c r="AX214" s="301">
        <v>0</v>
      </c>
      <c r="AY214" s="301">
        <v>0</v>
      </c>
      <c r="AZ214" s="301">
        <v>0</v>
      </c>
      <c r="BA214" s="301">
        <v>0</v>
      </c>
    </row>
    <row r="215" spans="1:53" s="69" customFormat="1" outlineLevel="2" x14ac:dyDescent="0.2">
      <c r="A215" s="64" t="s">
        <v>1137</v>
      </c>
      <c r="B215" s="65" t="s">
        <v>1587</v>
      </c>
      <c r="C215" s="66" t="s">
        <v>2034</v>
      </c>
      <c r="D215" s="67"/>
      <c r="E215" s="68"/>
      <c r="F215" s="328">
        <v>84291.85</v>
      </c>
      <c r="G215" s="328">
        <v>57684.4</v>
      </c>
      <c r="H215" s="151">
        <f>+F215-G215</f>
        <v>26607.450000000004</v>
      </c>
      <c r="I215" s="97">
        <f>IF(G215&lt;0,IF(H215=0,0,IF(OR(G215=0,F215=0),"N.M.",IF(ABS(H215/G215)&gt;=10,"N.M.",H215/(-G215)))),IF(H215=0,0,IF(OR(G215=0,F215=0),"N.M.",IF(ABS(H215/G215)&gt;=10,"N.M.",H215/G215))))</f>
        <v>0.46125902323678503</v>
      </c>
      <c r="J215" s="166"/>
      <c r="K215" s="328">
        <v>203474.86000000002</v>
      </c>
      <c r="L215" s="328">
        <v>258490.88</v>
      </c>
      <c r="M215" s="151">
        <f>+K215-L215</f>
        <v>-55016.01999999999</v>
      </c>
      <c r="N215" s="97">
        <f>IF(L215&lt;0,IF(M215=0,0,IF(OR(L215=0,K215=0),"N.M.",IF(ABS(M215/L215)&gt;=10,"N.M.",M215/(-L215)))),IF(M215=0,0,IF(OR(L215=0,K215=0),"N.M.",IF(ABS(M215/L215)&gt;=10,"N.M.",M215/L215))))</f>
        <v>-0.21283543930060506</v>
      </c>
      <c r="O215" s="273"/>
      <c r="P215" s="166"/>
      <c r="Q215" s="328">
        <v>203474.86000000002</v>
      </c>
      <c r="R215" s="328">
        <v>258490.88</v>
      </c>
      <c r="S215" s="151">
        <f>+Q215-R215</f>
        <v>-55016.01999999999</v>
      </c>
      <c r="T215" s="97">
        <f>IF(R215&lt;0,IF(S215=0,0,IF(OR(R215=0,Q215=0),"N.M.",IF(ABS(S215/R215)&gt;=10,"N.M.",S215/(-R215)))),IF(S215=0,0,IF(OR(R215=0,Q215=0),"N.M.",IF(ABS(S215/R215)&gt;=10,"N.M.",S215/R215))))</f>
        <v>-0.21283543930060506</v>
      </c>
      <c r="U215" s="166"/>
      <c r="V215" s="328">
        <v>895070.09</v>
      </c>
      <c r="W215" s="328">
        <v>980312.6</v>
      </c>
      <c r="X215" s="151">
        <f>+V215-W215</f>
        <v>-85242.510000000009</v>
      </c>
      <c r="Y215" s="97">
        <f>IF(W215&lt;0,IF(X215=0,0,IF(OR(W215=0,V215=0),"N.M.",IF(ABS(X215/W215)&gt;=10,"N.M.",X215/(-W215)))),IF(X215=0,0,IF(OR(W215=0,V215=0),"N.M.",IF(ABS(X215/W215)&gt;=10,"N.M.",X215/W215))))</f>
        <v>-8.6954416376980176E-2</v>
      </c>
      <c r="Z215" s="140"/>
      <c r="AA215" s="347">
        <v>87685.7</v>
      </c>
      <c r="AB215" s="301"/>
      <c r="AC215" s="301">
        <v>44397.29</v>
      </c>
      <c r="AD215" s="301">
        <v>156409.19</v>
      </c>
      <c r="AE215" s="301">
        <v>57684.4</v>
      </c>
      <c r="AF215" s="301">
        <v>59247.65</v>
      </c>
      <c r="AG215" s="301">
        <v>82408.23</v>
      </c>
      <c r="AH215" s="301">
        <v>86872.430000000008</v>
      </c>
      <c r="AI215" s="301">
        <v>81033.25</v>
      </c>
      <c r="AJ215" s="301">
        <v>87274.48</v>
      </c>
      <c r="AK215" s="301">
        <v>9457.2800000000007</v>
      </c>
      <c r="AL215" s="301">
        <v>136625.94</v>
      </c>
      <c r="AM215" s="301">
        <v>68611.850000000006</v>
      </c>
      <c r="AN215" s="301">
        <v>80064.12</v>
      </c>
      <c r="AO215" s="301"/>
      <c r="AP215" s="301">
        <v>33868.26</v>
      </c>
      <c r="AQ215" s="301">
        <v>85314.75</v>
      </c>
      <c r="AR215" s="301">
        <v>84291.85</v>
      </c>
      <c r="AS215" s="301">
        <v>179839.09</v>
      </c>
      <c r="AT215" s="301">
        <v>-92707.62</v>
      </c>
      <c r="AU215" s="301">
        <v>0</v>
      </c>
      <c r="AV215" s="301">
        <v>0</v>
      </c>
      <c r="AW215" s="301">
        <v>0</v>
      </c>
      <c r="AX215" s="301">
        <v>0</v>
      </c>
      <c r="AY215" s="301">
        <v>0</v>
      </c>
      <c r="AZ215" s="301">
        <v>0</v>
      </c>
      <c r="BA215" s="301">
        <v>0</v>
      </c>
    </row>
    <row r="216" spans="1:53" s="22" customFormat="1" outlineLevel="1" x14ac:dyDescent="0.2">
      <c r="A216" s="22" t="s">
        <v>191</v>
      </c>
      <c r="B216" s="54"/>
      <c r="C216" s="51" t="s">
        <v>879</v>
      </c>
      <c r="D216" s="205"/>
      <c r="E216" s="205"/>
      <c r="F216" s="26">
        <v>87768.400000000009</v>
      </c>
      <c r="G216" s="26">
        <v>58879.880000000005</v>
      </c>
      <c r="H216" s="42">
        <f>+F216-G216</f>
        <v>28888.520000000004</v>
      </c>
      <c r="I216" s="124">
        <f>IF(G216&lt;0,IF(H216=0,0,IF(OR(G216=0,F216=0),"N.M.",IF(ABS(H216/G216)&gt;=10,"N.M.",H216/(-G216)))),IF(H216=0,0,IF(OR(G216=0,F216=0),"N.M.",IF(ABS(H216/G216)&gt;=10,"N.M.",H216/G216))))</f>
        <v>0.4906348314568576</v>
      </c>
      <c r="J216" s="263"/>
      <c r="K216" s="26">
        <v>212294.14</v>
      </c>
      <c r="L216" s="26">
        <v>276982.17</v>
      </c>
      <c r="M216" s="42">
        <f>+K216-L216</f>
        <v>-64688.02999999997</v>
      </c>
      <c r="N216" s="91">
        <f>IF(L216&lt;0,IF(M216=0,0,IF(OR(L216=0,K216=0),"N.M.",IF(ABS(M216/L216)&gt;=10,"N.M.",M216/(-L216)))),IF(M216=0,0,IF(OR(L216=0,K216=0),"N.M.",IF(ABS(M216/L216)&gt;=10,"N.M.",M216/L216))))</f>
        <v>-0.23354582715558903</v>
      </c>
      <c r="O216" s="226"/>
      <c r="P216" s="226"/>
      <c r="Q216" s="26">
        <v>212294.14</v>
      </c>
      <c r="R216" s="26">
        <v>276982.17</v>
      </c>
      <c r="S216" s="42">
        <f>+Q216-R216</f>
        <v>-64688.02999999997</v>
      </c>
      <c r="T216" s="124">
        <f>IF(R216&lt;0,IF(S216=0,0,IF(OR(R216=0,Q216=0),"N.M.",IF(ABS(S216/R216)&gt;=10,"N.M.",S216/(-R216)))),IF(S216=0,0,IF(OR(R216=0,Q216=0),"N.M.",IF(ABS(S216/R216)&gt;=10,"N.M.",S216/R216))))</f>
        <v>-0.23354582715558903</v>
      </c>
      <c r="U216" s="226"/>
      <c r="V216" s="26">
        <v>960414.8</v>
      </c>
      <c r="W216" s="26">
        <v>1097273.55</v>
      </c>
      <c r="X216" s="42">
        <f>+V216-W216</f>
        <v>-136858.75</v>
      </c>
      <c r="Y216" s="91">
        <f>IF(W216&lt;0,IF(X216=0,0,IF(OR(W216=0,V216=0),"N.M.",IF(ABS(X216/W216)&gt;=10,"N.M.",X216/(-W216)))),IF(X216=0,0,IF(OR(W216=0,V216=0),"N.M.",IF(ABS(X216/W216)&gt;=10,"N.M.",X216/W216))))</f>
        <v>-0.12472619065683302</v>
      </c>
      <c r="AA216" s="339">
        <v>92048.16</v>
      </c>
      <c r="AC216" s="26">
        <v>50324.74</v>
      </c>
      <c r="AD216" s="26">
        <v>167777.55</v>
      </c>
      <c r="AE216" s="26">
        <v>58879.880000000005</v>
      </c>
      <c r="AF216" s="26">
        <v>68783.22</v>
      </c>
      <c r="AG216" s="26">
        <v>88510.319999999992</v>
      </c>
      <c r="AH216" s="26">
        <v>95091.540000000008</v>
      </c>
      <c r="AI216" s="26">
        <v>93782.19</v>
      </c>
      <c r="AJ216" s="26">
        <v>97310.81</v>
      </c>
      <c r="AK216" s="26">
        <v>9890.86</v>
      </c>
      <c r="AL216" s="26">
        <v>139433.04999999999</v>
      </c>
      <c r="AM216" s="26">
        <v>71439.340000000011</v>
      </c>
      <c r="AN216" s="26">
        <v>83879.33</v>
      </c>
      <c r="AP216" s="26">
        <v>34534.61</v>
      </c>
      <c r="AQ216" s="26">
        <v>89991.13</v>
      </c>
      <c r="AR216" s="26">
        <v>87768.400000000009</v>
      </c>
      <c r="AS216" s="26">
        <v>186814.6</v>
      </c>
      <c r="AT216" s="26">
        <v>-94853.01999999999</v>
      </c>
      <c r="AU216" s="26">
        <v>0</v>
      </c>
      <c r="AV216" s="26">
        <v>0</v>
      </c>
      <c r="AW216" s="26">
        <v>0</v>
      </c>
      <c r="AX216" s="26">
        <v>0</v>
      </c>
      <c r="AY216" s="26">
        <v>0</v>
      </c>
      <c r="AZ216" s="26">
        <v>0</v>
      </c>
      <c r="BA216" s="26">
        <v>0</v>
      </c>
    </row>
    <row r="217" spans="1:53" s="22" customFormat="1" ht="0.75" customHeight="1" outlineLevel="2" x14ac:dyDescent="0.2">
      <c r="B217" s="54"/>
      <c r="C217" s="51"/>
      <c r="D217" s="205"/>
      <c r="E217" s="205"/>
      <c r="F217" s="26"/>
      <c r="G217" s="26"/>
      <c r="H217" s="42"/>
      <c r="I217" s="124"/>
      <c r="J217" s="263"/>
      <c r="K217" s="26"/>
      <c r="L217" s="26"/>
      <c r="M217" s="42"/>
      <c r="N217" s="91"/>
      <c r="O217" s="226"/>
      <c r="P217" s="226"/>
      <c r="Q217" s="26"/>
      <c r="R217" s="26"/>
      <c r="S217" s="42"/>
      <c r="T217" s="124"/>
      <c r="U217" s="226"/>
      <c r="V217" s="26"/>
      <c r="W217" s="26"/>
      <c r="X217" s="42"/>
      <c r="Y217" s="91"/>
      <c r="AA217" s="339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</row>
    <row r="218" spans="1:53" s="69" customFormat="1" outlineLevel="2" x14ac:dyDescent="0.2">
      <c r="A218" s="64" t="s">
        <v>1138</v>
      </c>
      <c r="B218" s="65" t="s">
        <v>1588</v>
      </c>
      <c r="C218" s="66" t="s">
        <v>1948</v>
      </c>
      <c r="D218" s="67"/>
      <c r="E218" s="68"/>
      <c r="F218" s="328">
        <v>83290.290000000008</v>
      </c>
      <c r="G218" s="328">
        <v>107311.34</v>
      </c>
      <c r="H218" s="151">
        <f t="shared" ref="H218:H229" si="50">+F218-G218</f>
        <v>-24021.049999999988</v>
      </c>
      <c r="I218" s="97">
        <f t="shared" ref="I218:I229" si="51">IF(G218&lt;0,IF(H218=0,0,IF(OR(G218=0,F218=0),"N.M.",IF(ABS(H218/G218)&gt;=10,"N.M.",H218/(-G218)))),IF(H218=0,0,IF(OR(G218=0,F218=0),"N.M.",IF(ABS(H218/G218)&gt;=10,"N.M.",H218/G218))))</f>
        <v>-0.223844469745695</v>
      </c>
      <c r="J218" s="166"/>
      <c r="K218" s="328">
        <v>238807.88</v>
      </c>
      <c r="L218" s="328">
        <v>202051.34</v>
      </c>
      <c r="M218" s="151">
        <f t="shared" ref="M218:M229" si="52">+K218-L218</f>
        <v>36756.540000000008</v>
      </c>
      <c r="N218" s="97">
        <f t="shared" ref="N218:N229" si="53">IF(L218&lt;0,IF(M218=0,0,IF(OR(L218=0,K218=0),"N.M.",IF(ABS(M218/L218)&gt;=10,"N.M.",M218/(-L218)))),IF(M218=0,0,IF(OR(L218=0,K218=0),"N.M.",IF(ABS(M218/L218)&gt;=10,"N.M.",M218/L218))))</f>
        <v>0.18191683361268482</v>
      </c>
      <c r="O218" s="273"/>
      <c r="P218" s="166"/>
      <c r="Q218" s="328">
        <v>238807.88</v>
      </c>
      <c r="R218" s="328">
        <v>202051.34</v>
      </c>
      <c r="S218" s="151">
        <f t="shared" ref="S218:S229" si="54">+Q218-R218</f>
        <v>36756.540000000008</v>
      </c>
      <c r="T218" s="97">
        <f t="shared" ref="T218:T229" si="55">IF(R218&lt;0,IF(S218=0,0,IF(OR(R218=0,Q218=0),"N.M.",IF(ABS(S218/R218)&gt;=10,"N.M.",S218/(-R218)))),IF(S218=0,0,IF(OR(R218=0,Q218=0),"N.M.",IF(ABS(S218/R218)&gt;=10,"N.M.",S218/R218))))</f>
        <v>0.18191683361268482</v>
      </c>
      <c r="U218" s="166"/>
      <c r="V218" s="328">
        <v>842415.43</v>
      </c>
      <c r="W218" s="328">
        <v>807902.05999999994</v>
      </c>
      <c r="X218" s="151">
        <f t="shared" ref="X218:X229" si="56">+V218-W218</f>
        <v>34513.370000000112</v>
      </c>
      <c r="Y218" s="97">
        <f t="shared" ref="Y218:Y229" si="57">IF(W218&lt;0,IF(X218=0,0,IF(OR(W218=0,V218=0),"N.M.",IF(ABS(X218/W218)&gt;=10,"N.M.",X218/(-W218)))),IF(X218=0,0,IF(OR(W218=0,V218=0),"N.M.",IF(ABS(X218/W218)&gt;=10,"N.M.",X218/W218))))</f>
        <v>4.2719745014637191E-2</v>
      </c>
      <c r="Z218" s="140"/>
      <c r="AA218" s="347">
        <v>16813.27</v>
      </c>
      <c r="AB218" s="301"/>
      <c r="AC218" s="301">
        <v>62425.98</v>
      </c>
      <c r="AD218" s="301">
        <v>32314.02</v>
      </c>
      <c r="AE218" s="301">
        <v>107311.34</v>
      </c>
      <c r="AF218" s="301">
        <v>45139.53</v>
      </c>
      <c r="AG218" s="301">
        <v>93797.92</v>
      </c>
      <c r="AH218" s="301">
        <v>75112.710000000006</v>
      </c>
      <c r="AI218" s="301">
        <v>94392.23</v>
      </c>
      <c r="AJ218" s="301">
        <v>74389.37</v>
      </c>
      <c r="AK218" s="301">
        <v>-36631.760000000002</v>
      </c>
      <c r="AL218" s="301">
        <v>164020.51999999999</v>
      </c>
      <c r="AM218" s="301">
        <v>91771.97</v>
      </c>
      <c r="AN218" s="301">
        <v>1615.06</v>
      </c>
      <c r="AO218" s="301"/>
      <c r="AP218" s="301">
        <v>79469.78</v>
      </c>
      <c r="AQ218" s="301">
        <v>76047.81</v>
      </c>
      <c r="AR218" s="301">
        <v>83290.290000000008</v>
      </c>
      <c r="AS218" s="301">
        <v>73946.180000000008</v>
      </c>
      <c r="AT218" s="301">
        <v>-225331.09</v>
      </c>
      <c r="AU218" s="301">
        <v>0</v>
      </c>
      <c r="AV218" s="301">
        <v>0</v>
      </c>
      <c r="AW218" s="301">
        <v>0</v>
      </c>
      <c r="AX218" s="301">
        <v>0</v>
      </c>
      <c r="AY218" s="301">
        <v>0</v>
      </c>
      <c r="AZ218" s="301">
        <v>0</v>
      </c>
      <c r="BA218" s="301">
        <v>0</v>
      </c>
    </row>
    <row r="219" spans="1:53" s="69" customFormat="1" outlineLevel="2" x14ac:dyDescent="0.2">
      <c r="A219" s="64" t="s">
        <v>1139</v>
      </c>
      <c r="B219" s="65" t="s">
        <v>1589</v>
      </c>
      <c r="C219" s="66" t="s">
        <v>2035</v>
      </c>
      <c r="D219" s="67"/>
      <c r="E219" s="68"/>
      <c r="F219" s="328">
        <v>511.91</v>
      </c>
      <c r="G219" s="328">
        <v>84.36</v>
      </c>
      <c r="H219" s="151">
        <f t="shared" si="50"/>
        <v>427.55</v>
      </c>
      <c r="I219" s="97">
        <f t="shared" si="51"/>
        <v>5.0681602655286868</v>
      </c>
      <c r="J219" s="166"/>
      <c r="K219" s="328">
        <v>843.41</v>
      </c>
      <c r="L219" s="328">
        <v>259.23</v>
      </c>
      <c r="M219" s="151">
        <f t="shared" si="52"/>
        <v>584.17999999999995</v>
      </c>
      <c r="N219" s="97">
        <f t="shared" si="53"/>
        <v>2.2535200401188131</v>
      </c>
      <c r="O219" s="273"/>
      <c r="P219" s="166"/>
      <c r="Q219" s="328">
        <v>843.41</v>
      </c>
      <c r="R219" s="328">
        <v>259.23</v>
      </c>
      <c r="S219" s="151">
        <f t="shared" si="54"/>
        <v>584.17999999999995</v>
      </c>
      <c r="T219" s="97">
        <f t="shared" si="55"/>
        <v>2.2535200401188131</v>
      </c>
      <c r="U219" s="166"/>
      <c r="V219" s="328">
        <v>2548.5700000000002</v>
      </c>
      <c r="W219" s="328">
        <v>3399.6800000000003</v>
      </c>
      <c r="X219" s="151">
        <f t="shared" si="56"/>
        <v>-851.11000000000013</v>
      </c>
      <c r="Y219" s="97">
        <f t="shared" si="57"/>
        <v>-0.2503500329442771</v>
      </c>
      <c r="Z219" s="140"/>
      <c r="AA219" s="347">
        <v>1854.65</v>
      </c>
      <c r="AB219" s="301"/>
      <c r="AC219" s="301">
        <v>-5.38</v>
      </c>
      <c r="AD219" s="301">
        <v>180.25</v>
      </c>
      <c r="AE219" s="301">
        <v>84.36</v>
      </c>
      <c r="AF219" s="301">
        <v>35.550000000000004</v>
      </c>
      <c r="AG219" s="301">
        <v>-2.0499999999999998</v>
      </c>
      <c r="AH219" s="301">
        <v>435.18</v>
      </c>
      <c r="AI219" s="301">
        <v>-14.280000000000001</v>
      </c>
      <c r="AJ219" s="301">
        <v>26.2</v>
      </c>
      <c r="AK219" s="301">
        <v>630.35</v>
      </c>
      <c r="AL219" s="301">
        <v>-17.57</v>
      </c>
      <c r="AM219" s="301">
        <v>542.75</v>
      </c>
      <c r="AN219" s="301">
        <v>69.03</v>
      </c>
      <c r="AO219" s="301"/>
      <c r="AP219" s="301">
        <v>99.25</v>
      </c>
      <c r="AQ219" s="301">
        <v>232.25</v>
      </c>
      <c r="AR219" s="301">
        <v>511.91</v>
      </c>
      <c r="AS219" s="301">
        <v>494.99</v>
      </c>
      <c r="AT219" s="301">
        <v>0</v>
      </c>
      <c r="AU219" s="301">
        <v>0</v>
      </c>
      <c r="AV219" s="301">
        <v>0</v>
      </c>
      <c r="AW219" s="301">
        <v>0</v>
      </c>
      <c r="AX219" s="301">
        <v>0</v>
      </c>
      <c r="AY219" s="301">
        <v>0</v>
      </c>
      <c r="AZ219" s="301">
        <v>0</v>
      </c>
      <c r="BA219" s="301">
        <v>0</v>
      </c>
    </row>
    <row r="220" spans="1:53" s="69" customFormat="1" outlineLevel="2" x14ac:dyDescent="0.2">
      <c r="A220" s="64" t="s">
        <v>1140</v>
      </c>
      <c r="B220" s="65" t="s">
        <v>1590</v>
      </c>
      <c r="C220" s="66" t="s">
        <v>2036</v>
      </c>
      <c r="D220" s="67"/>
      <c r="E220" s="68"/>
      <c r="F220" s="328">
        <v>60864.08</v>
      </c>
      <c r="G220" s="328">
        <v>19597.62</v>
      </c>
      <c r="H220" s="151">
        <f t="shared" si="50"/>
        <v>41266.460000000006</v>
      </c>
      <c r="I220" s="97">
        <f t="shared" si="51"/>
        <v>2.1056873232565998</v>
      </c>
      <c r="J220" s="166"/>
      <c r="K220" s="328">
        <v>89456.49</v>
      </c>
      <c r="L220" s="328">
        <v>64475.41</v>
      </c>
      <c r="M220" s="151">
        <f t="shared" si="52"/>
        <v>24981.08</v>
      </c>
      <c r="N220" s="97">
        <f t="shared" si="53"/>
        <v>0.38745127793681344</v>
      </c>
      <c r="O220" s="273"/>
      <c r="P220" s="166"/>
      <c r="Q220" s="328">
        <v>89456.49</v>
      </c>
      <c r="R220" s="328">
        <v>64475.41</v>
      </c>
      <c r="S220" s="151">
        <f t="shared" si="54"/>
        <v>24981.08</v>
      </c>
      <c r="T220" s="97">
        <f t="shared" si="55"/>
        <v>0.38745127793681344</v>
      </c>
      <c r="U220" s="166"/>
      <c r="V220" s="328">
        <v>413459.65</v>
      </c>
      <c r="W220" s="328">
        <v>264361.09999999998</v>
      </c>
      <c r="X220" s="151">
        <f t="shared" si="56"/>
        <v>149098.55000000005</v>
      </c>
      <c r="Y220" s="97">
        <f t="shared" si="57"/>
        <v>0.56399579968459834</v>
      </c>
      <c r="Z220" s="140"/>
      <c r="AA220" s="347">
        <v>32004.74</v>
      </c>
      <c r="AB220" s="301"/>
      <c r="AC220" s="301">
        <v>26928.93</v>
      </c>
      <c r="AD220" s="301">
        <v>17948.86</v>
      </c>
      <c r="AE220" s="301">
        <v>19597.62</v>
      </c>
      <c r="AF220" s="301">
        <v>19578.7</v>
      </c>
      <c r="AG220" s="301">
        <v>21222.080000000002</v>
      </c>
      <c r="AH220" s="301">
        <v>22995.03</v>
      </c>
      <c r="AI220" s="301">
        <v>32917.230000000003</v>
      </c>
      <c r="AJ220" s="301">
        <v>28055.21</v>
      </c>
      <c r="AK220" s="301">
        <v>33738.42</v>
      </c>
      <c r="AL220" s="301">
        <v>27888.66</v>
      </c>
      <c r="AM220" s="301">
        <v>101402.82</v>
      </c>
      <c r="AN220" s="301">
        <v>36205.01</v>
      </c>
      <c r="AO220" s="301"/>
      <c r="AP220" s="301">
        <v>15739.78</v>
      </c>
      <c r="AQ220" s="301">
        <v>12852.630000000001</v>
      </c>
      <c r="AR220" s="301">
        <v>60864.08</v>
      </c>
      <c r="AS220" s="301">
        <v>8012.37</v>
      </c>
      <c r="AT220" s="301">
        <v>0</v>
      </c>
      <c r="AU220" s="301">
        <v>0</v>
      </c>
      <c r="AV220" s="301">
        <v>0</v>
      </c>
      <c r="AW220" s="301">
        <v>0</v>
      </c>
      <c r="AX220" s="301">
        <v>0</v>
      </c>
      <c r="AY220" s="301">
        <v>0</v>
      </c>
      <c r="AZ220" s="301">
        <v>0</v>
      </c>
      <c r="BA220" s="301">
        <v>0</v>
      </c>
    </row>
    <row r="221" spans="1:53" s="69" customFormat="1" outlineLevel="2" x14ac:dyDescent="0.2">
      <c r="A221" s="64" t="s">
        <v>1141</v>
      </c>
      <c r="B221" s="65" t="s">
        <v>1591</v>
      </c>
      <c r="C221" s="66" t="s">
        <v>2014</v>
      </c>
      <c r="D221" s="67"/>
      <c r="E221" s="68"/>
      <c r="F221" s="328">
        <v>13773.19</v>
      </c>
      <c r="G221" s="328">
        <v>46327.79</v>
      </c>
      <c r="H221" s="151">
        <f t="shared" si="50"/>
        <v>-32554.6</v>
      </c>
      <c r="I221" s="97">
        <f t="shared" si="51"/>
        <v>-0.70270133757729425</v>
      </c>
      <c r="J221" s="166"/>
      <c r="K221" s="328">
        <v>47937.74</v>
      </c>
      <c r="L221" s="328">
        <v>110357.82</v>
      </c>
      <c r="M221" s="151">
        <f t="shared" si="52"/>
        <v>-62420.080000000009</v>
      </c>
      <c r="N221" s="97">
        <f t="shared" si="53"/>
        <v>-0.56561537732441625</v>
      </c>
      <c r="O221" s="273"/>
      <c r="P221" s="166"/>
      <c r="Q221" s="328">
        <v>47937.74</v>
      </c>
      <c r="R221" s="328">
        <v>110357.82</v>
      </c>
      <c r="S221" s="151">
        <f t="shared" si="54"/>
        <v>-62420.080000000009</v>
      </c>
      <c r="T221" s="97">
        <f t="shared" si="55"/>
        <v>-0.56561537732441625</v>
      </c>
      <c r="U221" s="166"/>
      <c r="V221" s="328">
        <v>288720.61</v>
      </c>
      <c r="W221" s="328">
        <v>393419.22000000003</v>
      </c>
      <c r="X221" s="151">
        <f t="shared" si="56"/>
        <v>-104698.61000000004</v>
      </c>
      <c r="Y221" s="97">
        <f t="shared" si="57"/>
        <v>-0.26612479685156215</v>
      </c>
      <c r="Z221" s="140"/>
      <c r="AA221" s="347">
        <v>57327.57</v>
      </c>
      <c r="AB221" s="301"/>
      <c r="AC221" s="301">
        <v>19269.48</v>
      </c>
      <c r="AD221" s="301">
        <v>44760.55</v>
      </c>
      <c r="AE221" s="301">
        <v>46327.79</v>
      </c>
      <c r="AF221" s="301">
        <v>45260.33</v>
      </c>
      <c r="AG221" s="301">
        <v>29449.600000000002</v>
      </c>
      <c r="AH221" s="301">
        <v>60247.090000000004</v>
      </c>
      <c r="AI221" s="301">
        <v>15227.470000000001</v>
      </c>
      <c r="AJ221" s="301">
        <v>-77826.210000000006</v>
      </c>
      <c r="AK221" s="301">
        <v>80578.67</v>
      </c>
      <c r="AL221" s="301">
        <v>52772.37</v>
      </c>
      <c r="AM221" s="301">
        <v>-9775.7000000000007</v>
      </c>
      <c r="AN221" s="301">
        <v>44849.25</v>
      </c>
      <c r="AO221" s="301"/>
      <c r="AP221" s="301">
        <v>24845.38</v>
      </c>
      <c r="AQ221" s="301">
        <v>9319.17</v>
      </c>
      <c r="AR221" s="301">
        <v>13773.19</v>
      </c>
      <c r="AS221" s="301">
        <v>8236.0499999999993</v>
      </c>
      <c r="AT221" s="301">
        <v>5714.4800000000005</v>
      </c>
      <c r="AU221" s="301">
        <v>0</v>
      </c>
      <c r="AV221" s="301">
        <v>0</v>
      </c>
      <c r="AW221" s="301">
        <v>0</v>
      </c>
      <c r="AX221" s="301">
        <v>0</v>
      </c>
      <c r="AY221" s="301">
        <v>0</v>
      </c>
      <c r="AZ221" s="301">
        <v>0</v>
      </c>
      <c r="BA221" s="301">
        <v>0</v>
      </c>
    </row>
    <row r="222" spans="1:53" s="69" customFormat="1" outlineLevel="2" x14ac:dyDescent="0.2">
      <c r="A222" s="64" t="s">
        <v>1142</v>
      </c>
      <c r="B222" s="65" t="s">
        <v>1592</v>
      </c>
      <c r="C222" s="66" t="s">
        <v>2015</v>
      </c>
      <c r="D222" s="67"/>
      <c r="E222" s="68"/>
      <c r="F222" s="328">
        <v>19378.39</v>
      </c>
      <c r="G222" s="328">
        <v>21481.84</v>
      </c>
      <c r="H222" s="151">
        <f t="shared" si="50"/>
        <v>-2103.4500000000007</v>
      </c>
      <c r="I222" s="97">
        <f t="shared" si="51"/>
        <v>-9.7917589927119866E-2</v>
      </c>
      <c r="J222" s="166"/>
      <c r="K222" s="328">
        <v>38153.730000000003</v>
      </c>
      <c r="L222" s="328">
        <v>40321.520000000004</v>
      </c>
      <c r="M222" s="151">
        <f t="shared" si="52"/>
        <v>-2167.7900000000009</v>
      </c>
      <c r="N222" s="97">
        <f t="shared" si="53"/>
        <v>-5.3762606171592751E-2</v>
      </c>
      <c r="O222" s="273"/>
      <c r="P222" s="166"/>
      <c r="Q222" s="328">
        <v>38153.730000000003</v>
      </c>
      <c r="R222" s="328">
        <v>40321.520000000004</v>
      </c>
      <c r="S222" s="151">
        <f t="shared" si="54"/>
        <v>-2167.7900000000009</v>
      </c>
      <c r="T222" s="97">
        <f t="shared" si="55"/>
        <v>-5.3762606171592751E-2</v>
      </c>
      <c r="U222" s="166"/>
      <c r="V222" s="328">
        <v>236693.18000000002</v>
      </c>
      <c r="W222" s="328">
        <v>171577.43</v>
      </c>
      <c r="X222" s="151">
        <f t="shared" si="56"/>
        <v>65115.750000000029</v>
      </c>
      <c r="Y222" s="97">
        <f t="shared" si="57"/>
        <v>0.37951232863203532</v>
      </c>
      <c r="Z222" s="140"/>
      <c r="AA222" s="347">
        <v>12900.32</v>
      </c>
      <c r="AB222" s="301"/>
      <c r="AC222" s="301">
        <v>15458.1</v>
      </c>
      <c r="AD222" s="301">
        <v>3381.58</v>
      </c>
      <c r="AE222" s="301">
        <v>21481.84</v>
      </c>
      <c r="AF222" s="301">
        <v>27431.91</v>
      </c>
      <c r="AG222" s="301">
        <v>4030.08</v>
      </c>
      <c r="AH222" s="301">
        <v>28929.27</v>
      </c>
      <c r="AI222" s="301">
        <v>10605.58</v>
      </c>
      <c r="AJ222" s="301">
        <v>39571.9</v>
      </c>
      <c r="AK222" s="301">
        <v>19575.37</v>
      </c>
      <c r="AL222" s="301">
        <v>53829.520000000004</v>
      </c>
      <c r="AM222" s="301">
        <v>-12371.83</v>
      </c>
      <c r="AN222" s="301">
        <v>26937.65</v>
      </c>
      <c r="AO222" s="301"/>
      <c r="AP222" s="301">
        <v>14255.23</v>
      </c>
      <c r="AQ222" s="301">
        <v>4520.1099999999997</v>
      </c>
      <c r="AR222" s="301">
        <v>19378.39</v>
      </c>
      <c r="AS222" s="301">
        <v>2276.0100000000002</v>
      </c>
      <c r="AT222" s="301">
        <v>-17812.82</v>
      </c>
      <c r="AU222" s="301">
        <v>0</v>
      </c>
      <c r="AV222" s="301">
        <v>0</v>
      </c>
      <c r="AW222" s="301">
        <v>0</v>
      </c>
      <c r="AX222" s="301">
        <v>0</v>
      </c>
      <c r="AY222" s="301">
        <v>0</v>
      </c>
      <c r="AZ222" s="301">
        <v>0</v>
      </c>
      <c r="BA222" s="301">
        <v>0</v>
      </c>
    </row>
    <row r="223" spans="1:53" s="69" customFormat="1" outlineLevel="2" x14ac:dyDescent="0.2">
      <c r="A223" s="64" t="s">
        <v>1143</v>
      </c>
      <c r="B223" s="65" t="s">
        <v>1593</v>
      </c>
      <c r="C223" s="66" t="s">
        <v>2037</v>
      </c>
      <c r="D223" s="67"/>
      <c r="E223" s="68"/>
      <c r="F223" s="328">
        <v>12694.050000000001</v>
      </c>
      <c r="G223" s="328">
        <v>4004.01</v>
      </c>
      <c r="H223" s="151">
        <f t="shared" si="50"/>
        <v>8690.0400000000009</v>
      </c>
      <c r="I223" s="97">
        <f t="shared" si="51"/>
        <v>2.1703342399244758</v>
      </c>
      <c r="J223" s="166"/>
      <c r="K223" s="328">
        <v>20035.11</v>
      </c>
      <c r="L223" s="328">
        <v>5995.91</v>
      </c>
      <c r="M223" s="151">
        <f t="shared" si="52"/>
        <v>14039.2</v>
      </c>
      <c r="N223" s="97">
        <f t="shared" si="53"/>
        <v>2.3414627637839796</v>
      </c>
      <c r="O223" s="273"/>
      <c r="P223" s="166"/>
      <c r="Q223" s="328">
        <v>20035.11</v>
      </c>
      <c r="R223" s="328">
        <v>5995.91</v>
      </c>
      <c r="S223" s="151">
        <f t="shared" si="54"/>
        <v>14039.2</v>
      </c>
      <c r="T223" s="97">
        <f t="shared" si="55"/>
        <v>2.3414627637839796</v>
      </c>
      <c r="U223" s="166"/>
      <c r="V223" s="328">
        <v>60854.79</v>
      </c>
      <c r="W223" s="328">
        <v>72084.540000000008</v>
      </c>
      <c r="X223" s="151">
        <f t="shared" si="56"/>
        <v>-11229.750000000007</v>
      </c>
      <c r="Y223" s="97">
        <f t="shared" si="57"/>
        <v>-0.15578583146954958</v>
      </c>
      <c r="Z223" s="140"/>
      <c r="AA223" s="347">
        <v>563.03</v>
      </c>
      <c r="AB223" s="301"/>
      <c r="AC223" s="301">
        <v>1241.6200000000001</v>
      </c>
      <c r="AD223" s="301">
        <v>750.28</v>
      </c>
      <c r="AE223" s="301">
        <v>4004.01</v>
      </c>
      <c r="AF223" s="301">
        <v>4082.9500000000003</v>
      </c>
      <c r="AG223" s="301">
        <v>4042.09</v>
      </c>
      <c r="AH223" s="301">
        <v>6225.2300000000005</v>
      </c>
      <c r="AI223" s="301">
        <v>1873.76</v>
      </c>
      <c r="AJ223" s="301">
        <v>7312.22</v>
      </c>
      <c r="AK223" s="301">
        <v>786.53</v>
      </c>
      <c r="AL223" s="301">
        <v>5977</v>
      </c>
      <c r="AM223" s="301">
        <v>5755.63</v>
      </c>
      <c r="AN223" s="301">
        <v>4764.2700000000004</v>
      </c>
      <c r="AO223" s="301"/>
      <c r="AP223" s="301">
        <v>3930.29</v>
      </c>
      <c r="AQ223" s="301">
        <v>3410.77</v>
      </c>
      <c r="AR223" s="301">
        <v>12694.050000000001</v>
      </c>
      <c r="AS223" s="301">
        <v>4288.1900000000005</v>
      </c>
      <c r="AT223" s="301">
        <v>101.10000000000001</v>
      </c>
      <c r="AU223" s="301">
        <v>0</v>
      </c>
      <c r="AV223" s="301">
        <v>0</v>
      </c>
      <c r="AW223" s="301">
        <v>0</v>
      </c>
      <c r="AX223" s="301">
        <v>0</v>
      </c>
      <c r="AY223" s="301">
        <v>0</v>
      </c>
      <c r="AZ223" s="301">
        <v>0</v>
      </c>
      <c r="BA223" s="301">
        <v>0</v>
      </c>
    </row>
    <row r="224" spans="1:53" s="69" customFormat="1" outlineLevel="2" x14ac:dyDescent="0.2">
      <c r="A224" s="64" t="s">
        <v>1144</v>
      </c>
      <c r="B224" s="65" t="s">
        <v>1594</v>
      </c>
      <c r="C224" s="66" t="s">
        <v>2038</v>
      </c>
      <c r="D224" s="67"/>
      <c r="E224" s="68"/>
      <c r="F224" s="328">
        <v>77978.55</v>
      </c>
      <c r="G224" s="328">
        <v>110141.22</v>
      </c>
      <c r="H224" s="151">
        <f t="shared" si="50"/>
        <v>-32162.67</v>
      </c>
      <c r="I224" s="97">
        <f t="shared" si="51"/>
        <v>-0.29201301746975383</v>
      </c>
      <c r="J224" s="166"/>
      <c r="K224" s="328">
        <v>272202.59000000003</v>
      </c>
      <c r="L224" s="328">
        <v>322201.63</v>
      </c>
      <c r="M224" s="151">
        <f t="shared" si="52"/>
        <v>-49999.039999999979</v>
      </c>
      <c r="N224" s="97">
        <f t="shared" si="53"/>
        <v>-0.15517935151352269</v>
      </c>
      <c r="O224" s="273"/>
      <c r="P224" s="166"/>
      <c r="Q224" s="328">
        <v>272202.59000000003</v>
      </c>
      <c r="R224" s="328">
        <v>322201.63</v>
      </c>
      <c r="S224" s="151">
        <f t="shared" si="54"/>
        <v>-49999.039999999979</v>
      </c>
      <c r="T224" s="97">
        <f t="shared" si="55"/>
        <v>-0.15517935151352269</v>
      </c>
      <c r="U224" s="166"/>
      <c r="V224" s="328">
        <v>1179732.93</v>
      </c>
      <c r="W224" s="328">
        <v>1203688.0899999999</v>
      </c>
      <c r="X224" s="151">
        <f t="shared" si="56"/>
        <v>-23955.159999999916</v>
      </c>
      <c r="Y224" s="97">
        <f t="shared" si="57"/>
        <v>-1.9901467995749562E-2</v>
      </c>
      <c r="Z224" s="140"/>
      <c r="AA224" s="347">
        <v>88180.39</v>
      </c>
      <c r="AB224" s="301"/>
      <c r="AC224" s="301">
        <v>116112.68000000001</v>
      </c>
      <c r="AD224" s="301">
        <v>95947.73</v>
      </c>
      <c r="AE224" s="301">
        <v>110141.22</v>
      </c>
      <c r="AF224" s="301">
        <v>112495.33</v>
      </c>
      <c r="AG224" s="301">
        <v>117486.96</v>
      </c>
      <c r="AH224" s="301">
        <v>101044.8</v>
      </c>
      <c r="AI224" s="301">
        <v>87904.88</v>
      </c>
      <c r="AJ224" s="301">
        <v>51100.05</v>
      </c>
      <c r="AK224" s="301">
        <v>86741.39</v>
      </c>
      <c r="AL224" s="301">
        <v>107001.75</v>
      </c>
      <c r="AM224" s="301">
        <v>94126.37</v>
      </c>
      <c r="AN224" s="301">
        <v>149628.81</v>
      </c>
      <c r="AO224" s="301"/>
      <c r="AP224" s="301">
        <v>72271.67</v>
      </c>
      <c r="AQ224" s="301">
        <v>121952.37</v>
      </c>
      <c r="AR224" s="301">
        <v>77978.55</v>
      </c>
      <c r="AS224" s="301">
        <v>99813.45</v>
      </c>
      <c r="AT224" s="301">
        <v>14951.53</v>
      </c>
      <c r="AU224" s="301">
        <v>0</v>
      </c>
      <c r="AV224" s="301">
        <v>0</v>
      </c>
      <c r="AW224" s="301">
        <v>0</v>
      </c>
      <c r="AX224" s="301">
        <v>0</v>
      </c>
      <c r="AY224" s="301">
        <v>0</v>
      </c>
      <c r="AZ224" s="301">
        <v>0</v>
      </c>
      <c r="BA224" s="301">
        <v>0</v>
      </c>
    </row>
    <row r="225" spans="1:53" s="69" customFormat="1" outlineLevel="2" x14ac:dyDescent="0.2">
      <c r="A225" s="64" t="s">
        <v>1145</v>
      </c>
      <c r="B225" s="65" t="s">
        <v>1595</v>
      </c>
      <c r="C225" s="66" t="s">
        <v>2039</v>
      </c>
      <c r="D225" s="67"/>
      <c r="E225" s="68"/>
      <c r="F225" s="328">
        <v>17193.740000000002</v>
      </c>
      <c r="G225" s="328">
        <v>17738.02</v>
      </c>
      <c r="H225" s="151">
        <f t="shared" si="50"/>
        <v>-544.27999999999884</v>
      </c>
      <c r="I225" s="97">
        <f t="shared" si="51"/>
        <v>-3.0684371761898952E-2</v>
      </c>
      <c r="J225" s="166"/>
      <c r="K225" s="328">
        <v>56618.85</v>
      </c>
      <c r="L225" s="328">
        <v>50961.020000000004</v>
      </c>
      <c r="M225" s="151">
        <f t="shared" si="52"/>
        <v>5657.8299999999945</v>
      </c>
      <c r="N225" s="97">
        <f t="shared" si="53"/>
        <v>0.11102269931017852</v>
      </c>
      <c r="O225" s="273"/>
      <c r="P225" s="166"/>
      <c r="Q225" s="328">
        <v>56618.85</v>
      </c>
      <c r="R225" s="328">
        <v>50961.020000000004</v>
      </c>
      <c r="S225" s="151">
        <f t="shared" si="54"/>
        <v>5657.8299999999945</v>
      </c>
      <c r="T225" s="97">
        <f t="shared" si="55"/>
        <v>0.11102269931017852</v>
      </c>
      <c r="U225" s="166"/>
      <c r="V225" s="328">
        <v>206567.6</v>
      </c>
      <c r="W225" s="328">
        <v>197693.53000000003</v>
      </c>
      <c r="X225" s="151">
        <f t="shared" si="56"/>
        <v>8874.0699999999779</v>
      </c>
      <c r="Y225" s="97">
        <f t="shared" si="57"/>
        <v>4.4888014291615798E-2</v>
      </c>
      <c r="Z225" s="140"/>
      <c r="AA225" s="347">
        <v>9620.3000000000011</v>
      </c>
      <c r="AB225" s="301"/>
      <c r="AC225" s="301">
        <v>15037.300000000001</v>
      </c>
      <c r="AD225" s="301">
        <v>18185.7</v>
      </c>
      <c r="AE225" s="301">
        <v>17738.02</v>
      </c>
      <c r="AF225" s="301">
        <v>19701.990000000002</v>
      </c>
      <c r="AG225" s="301">
        <v>18143.82</v>
      </c>
      <c r="AH225" s="301">
        <v>17749.64</v>
      </c>
      <c r="AI225" s="301">
        <v>11420.300000000001</v>
      </c>
      <c r="AJ225" s="301">
        <v>6908.81</v>
      </c>
      <c r="AK225" s="301">
        <v>20283.48</v>
      </c>
      <c r="AL225" s="301">
        <v>20230.97</v>
      </c>
      <c r="AM225" s="301">
        <v>19020.28</v>
      </c>
      <c r="AN225" s="301">
        <v>16489.46</v>
      </c>
      <c r="AO225" s="301"/>
      <c r="AP225" s="301">
        <v>22061.56</v>
      </c>
      <c r="AQ225" s="301">
        <v>17363.55</v>
      </c>
      <c r="AR225" s="301">
        <v>17193.740000000002</v>
      </c>
      <c r="AS225" s="301">
        <v>12656.87</v>
      </c>
      <c r="AT225" s="301">
        <v>2252.39</v>
      </c>
      <c r="AU225" s="301">
        <v>0</v>
      </c>
      <c r="AV225" s="301">
        <v>0</v>
      </c>
      <c r="AW225" s="301">
        <v>0</v>
      </c>
      <c r="AX225" s="301">
        <v>0</v>
      </c>
      <c r="AY225" s="301">
        <v>0</v>
      </c>
      <c r="AZ225" s="301">
        <v>0</v>
      </c>
      <c r="BA225" s="301">
        <v>0</v>
      </c>
    </row>
    <row r="226" spans="1:53" s="69" customFormat="1" outlineLevel="2" x14ac:dyDescent="0.2">
      <c r="A226" s="64" t="s">
        <v>1146</v>
      </c>
      <c r="B226" s="65" t="s">
        <v>1596</v>
      </c>
      <c r="C226" s="66" t="s">
        <v>2040</v>
      </c>
      <c r="D226" s="67"/>
      <c r="E226" s="68"/>
      <c r="F226" s="328">
        <v>367432.87</v>
      </c>
      <c r="G226" s="328">
        <v>433765.67</v>
      </c>
      <c r="H226" s="151">
        <f t="shared" si="50"/>
        <v>-66332.799999999988</v>
      </c>
      <c r="I226" s="97">
        <f t="shared" si="51"/>
        <v>-0.15292312090996041</v>
      </c>
      <c r="J226" s="166"/>
      <c r="K226" s="328">
        <v>1024946.63</v>
      </c>
      <c r="L226" s="328">
        <v>580045.59</v>
      </c>
      <c r="M226" s="151">
        <f t="shared" si="52"/>
        <v>444901.04000000004</v>
      </c>
      <c r="N226" s="97">
        <f t="shared" si="53"/>
        <v>0.76701046895296643</v>
      </c>
      <c r="O226" s="273"/>
      <c r="P226" s="166"/>
      <c r="Q226" s="328">
        <v>1024946.63</v>
      </c>
      <c r="R226" s="328">
        <v>580045.59</v>
      </c>
      <c r="S226" s="151">
        <f t="shared" si="54"/>
        <v>444901.04000000004</v>
      </c>
      <c r="T226" s="97">
        <f t="shared" si="55"/>
        <v>0.76701046895296643</v>
      </c>
      <c r="U226" s="166"/>
      <c r="V226" s="328">
        <v>3637287.87</v>
      </c>
      <c r="W226" s="328">
        <v>3577006.8499999996</v>
      </c>
      <c r="X226" s="151">
        <f t="shared" si="56"/>
        <v>60281.020000000484</v>
      </c>
      <c r="Y226" s="97">
        <f t="shared" si="57"/>
        <v>1.6852363589966425E-2</v>
      </c>
      <c r="Z226" s="140"/>
      <c r="AA226" s="347">
        <v>681187.20000000007</v>
      </c>
      <c r="AB226" s="301"/>
      <c r="AC226" s="301">
        <v>-116268.89</v>
      </c>
      <c r="AD226" s="301">
        <v>262548.81</v>
      </c>
      <c r="AE226" s="301">
        <v>433765.67</v>
      </c>
      <c r="AF226" s="301">
        <v>169745.61000000002</v>
      </c>
      <c r="AG226" s="301">
        <v>339304.58</v>
      </c>
      <c r="AH226" s="301">
        <v>360598.41000000003</v>
      </c>
      <c r="AI226" s="301">
        <v>235764.59</v>
      </c>
      <c r="AJ226" s="301">
        <v>276821.09000000003</v>
      </c>
      <c r="AK226" s="301">
        <v>324139.28000000003</v>
      </c>
      <c r="AL226" s="301">
        <v>313774.76</v>
      </c>
      <c r="AM226" s="301">
        <v>266189.3</v>
      </c>
      <c r="AN226" s="301">
        <v>326003.62</v>
      </c>
      <c r="AO226" s="301"/>
      <c r="AP226" s="301">
        <v>288978.78999999998</v>
      </c>
      <c r="AQ226" s="301">
        <v>368534.97000000003</v>
      </c>
      <c r="AR226" s="301">
        <v>367432.87</v>
      </c>
      <c r="AS226" s="301">
        <v>191600.7</v>
      </c>
      <c r="AT226" s="301">
        <v>-2039.32</v>
      </c>
      <c r="AU226" s="301">
        <v>0</v>
      </c>
      <c r="AV226" s="301">
        <v>0</v>
      </c>
      <c r="AW226" s="301">
        <v>0</v>
      </c>
      <c r="AX226" s="301">
        <v>0</v>
      </c>
      <c r="AY226" s="301">
        <v>0</v>
      </c>
      <c r="AZ226" s="301">
        <v>0</v>
      </c>
      <c r="BA226" s="301">
        <v>0</v>
      </c>
    </row>
    <row r="227" spans="1:53" s="69" customFormat="1" outlineLevel="2" x14ac:dyDescent="0.2">
      <c r="A227" s="64" t="s">
        <v>1147</v>
      </c>
      <c r="B227" s="65" t="s">
        <v>1597</v>
      </c>
      <c r="C227" s="66" t="s">
        <v>2031</v>
      </c>
      <c r="D227" s="67"/>
      <c r="E227" s="68"/>
      <c r="F227" s="328">
        <v>79630.55</v>
      </c>
      <c r="G227" s="328">
        <v>79745.440000000002</v>
      </c>
      <c r="H227" s="151">
        <f t="shared" si="50"/>
        <v>-114.88999999999942</v>
      </c>
      <c r="I227" s="97">
        <f t="shared" si="51"/>
        <v>-1.4407093371106789E-3</v>
      </c>
      <c r="J227" s="166"/>
      <c r="K227" s="328">
        <v>233970.49</v>
      </c>
      <c r="L227" s="328">
        <v>233494.39999999999</v>
      </c>
      <c r="M227" s="151">
        <f t="shared" si="52"/>
        <v>476.08999999999651</v>
      </c>
      <c r="N227" s="97">
        <f t="shared" si="53"/>
        <v>2.0389782367371402E-3</v>
      </c>
      <c r="O227" s="273"/>
      <c r="P227" s="166"/>
      <c r="Q227" s="328">
        <v>233970.49</v>
      </c>
      <c r="R227" s="328">
        <v>233494.39999999999</v>
      </c>
      <c r="S227" s="151">
        <f t="shared" si="54"/>
        <v>476.08999999999651</v>
      </c>
      <c r="T227" s="97">
        <f t="shared" si="55"/>
        <v>2.0389782367371402E-3</v>
      </c>
      <c r="U227" s="166"/>
      <c r="V227" s="328">
        <v>924961.74</v>
      </c>
      <c r="W227" s="328">
        <v>118716.42</v>
      </c>
      <c r="X227" s="151">
        <f t="shared" si="56"/>
        <v>806245.32</v>
      </c>
      <c r="Y227" s="97">
        <f t="shared" si="57"/>
        <v>6.7913547258247844</v>
      </c>
      <c r="Z227" s="140"/>
      <c r="AA227" s="347">
        <v>34675.93</v>
      </c>
      <c r="AB227" s="301"/>
      <c r="AC227" s="301">
        <v>74815.75</v>
      </c>
      <c r="AD227" s="301">
        <v>78933.210000000006</v>
      </c>
      <c r="AE227" s="301">
        <v>79745.440000000002</v>
      </c>
      <c r="AF227" s="301">
        <v>75509.759999999995</v>
      </c>
      <c r="AG227" s="301">
        <v>75165.59</v>
      </c>
      <c r="AH227" s="301">
        <v>76441.23</v>
      </c>
      <c r="AI227" s="301">
        <v>90912.03</v>
      </c>
      <c r="AJ227" s="301">
        <v>71746.080000000002</v>
      </c>
      <c r="AK227" s="301">
        <v>71481.66</v>
      </c>
      <c r="AL227" s="301">
        <v>71609.72</v>
      </c>
      <c r="AM227" s="301">
        <v>86689.46</v>
      </c>
      <c r="AN227" s="301">
        <v>71435.72</v>
      </c>
      <c r="AO227" s="301"/>
      <c r="AP227" s="301">
        <v>77239.97</v>
      </c>
      <c r="AQ227" s="301">
        <v>77099.97</v>
      </c>
      <c r="AR227" s="301">
        <v>79630.55</v>
      </c>
      <c r="AS227" s="301">
        <v>75737.13</v>
      </c>
      <c r="AT227" s="301">
        <v>0</v>
      </c>
      <c r="AU227" s="301">
        <v>0</v>
      </c>
      <c r="AV227" s="301">
        <v>0</v>
      </c>
      <c r="AW227" s="301">
        <v>0</v>
      </c>
      <c r="AX227" s="301">
        <v>0</v>
      </c>
      <c r="AY227" s="301">
        <v>0</v>
      </c>
      <c r="AZ227" s="301">
        <v>0</v>
      </c>
      <c r="BA227" s="301">
        <v>0</v>
      </c>
    </row>
    <row r="228" spans="1:53" s="69" customFormat="1" outlineLevel="2" x14ac:dyDescent="0.2">
      <c r="A228" s="64" t="s">
        <v>1148</v>
      </c>
      <c r="B228" s="65" t="s">
        <v>1598</v>
      </c>
      <c r="C228" s="66" t="s">
        <v>2032</v>
      </c>
      <c r="D228" s="67"/>
      <c r="E228" s="68"/>
      <c r="F228" s="328">
        <v>1857.88</v>
      </c>
      <c r="G228" s="328">
        <v>753.51200000000006</v>
      </c>
      <c r="H228" s="151">
        <f t="shared" si="50"/>
        <v>1104.3679999999999</v>
      </c>
      <c r="I228" s="97">
        <f t="shared" si="51"/>
        <v>1.4656276210597838</v>
      </c>
      <c r="J228" s="166"/>
      <c r="K228" s="328">
        <v>5573.64</v>
      </c>
      <c r="L228" s="328">
        <v>2260.5360000000001</v>
      </c>
      <c r="M228" s="151">
        <f t="shared" si="52"/>
        <v>3313.1040000000003</v>
      </c>
      <c r="N228" s="97">
        <f t="shared" si="53"/>
        <v>1.4656276210597841</v>
      </c>
      <c r="O228" s="273"/>
      <c r="P228" s="166"/>
      <c r="Q228" s="328">
        <v>5573.64</v>
      </c>
      <c r="R228" s="328">
        <v>2260.5360000000001</v>
      </c>
      <c r="S228" s="151">
        <f t="shared" si="54"/>
        <v>3313.1040000000003</v>
      </c>
      <c r="T228" s="97">
        <f t="shared" si="55"/>
        <v>1.4656276210597841</v>
      </c>
      <c r="U228" s="166"/>
      <c r="V228" s="328">
        <v>12355.248</v>
      </c>
      <c r="W228" s="328">
        <v>14441.847</v>
      </c>
      <c r="X228" s="151">
        <f t="shared" si="56"/>
        <v>-2086.5990000000002</v>
      </c>
      <c r="Y228" s="97">
        <f t="shared" si="57"/>
        <v>-0.14448283519414104</v>
      </c>
      <c r="Z228" s="140"/>
      <c r="AA228" s="347">
        <v>1353.479</v>
      </c>
      <c r="AB228" s="301"/>
      <c r="AC228" s="301">
        <v>753.51200000000006</v>
      </c>
      <c r="AD228" s="301">
        <v>753.51200000000006</v>
      </c>
      <c r="AE228" s="301">
        <v>753.51200000000006</v>
      </c>
      <c r="AF228" s="301">
        <v>753.51200000000006</v>
      </c>
      <c r="AG228" s="301">
        <v>753.51200000000006</v>
      </c>
      <c r="AH228" s="301">
        <v>753.51200000000006</v>
      </c>
      <c r="AI228" s="301">
        <v>753.51200000000006</v>
      </c>
      <c r="AJ228" s="301">
        <v>753.51200000000006</v>
      </c>
      <c r="AK228" s="301">
        <v>753.51200000000006</v>
      </c>
      <c r="AL228" s="301">
        <v>753.51200000000006</v>
      </c>
      <c r="AM228" s="301">
        <v>753.51200000000006</v>
      </c>
      <c r="AN228" s="301">
        <v>753.51200000000006</v>
      </c>
      <c r="AO228" s="301"/>
      <c r="AP228" s="301">
        <v>1857.88</v>
      </c>
      <c r="AQ228" s="301">
        <v>1857.88</v>
      </c>
      <c r="AR228" s="301">
        <v>1857.88</v>
      </c>
      <c r="AS228" s="301">
        <v>1857.88</v>
      </c>
      <c r="AT228" s="301">
        <v>0</v>
      </c>
      <c r="AU228" s="301">
        <v>0</v>
      </c>
      <c r="AV228" s="301">
        <v>0</v>
      </c>
      <c r="AW228" s="301">
        <v>0</v>
      </c>
      <c r="AX228" s="301">
        <v>0</v>
      </c>
      <c r="AY228" s="301">
        <v>0</v>
      </c>
      <c r="AZ228" s="301">
        <v>0</v>
      </c>
      <c r="BA228" s="301">
        <v>0</v>
      </c>
    </row>
    <row r="229" spans="1:53" s="22" customFormat="1" outlineLevel="1" x14ac:dyDescent="0.2">
      <c r="A229" s="22" t="s">
        <v>192</v>
      </c>
      <c r="B229" s="54"/>
      <c r="C229" s="51" t="s">
        <v>880</v>
      </c>
      <c r="D229" s="205"/>
      <c r="E229" s="205"/>
      <c r="F229" s="26">
        <v>734605.50000000012</v>
      </c>
      <c r="G229" s="26">
        <v>840950.82200000004</v>
      </c>
      <c r="H229" s="42">
        <f t="shared" si="50"/>
        <v>-106345.32199999993</v>
      </c>
      <c r="I229" s="124">
        <f t="shared" si="51"/>
        <v>-0.12645843159660997</v>
      </c>
      <c r="J229" s="263"/>
      <c r="K229" s="26">
        <v>2028546.5599999998</v>
      </c>
      <c r="L229" s="26">
        <v>1612424.406</v>
      </c>
      <c r="M229" s="42">
        <f t="shared" si="52"/>
        <v>416122.15399999986</v>
      </c>
      <c r="N229" s="91">
        <f t="shared" si="53"/>
        <v>0.25807234897435549</v>
      </c>
      <c r="O229" s="226"/>
      <c r="P229" s="226"/>
      <c r="Q229" s="26">
        <v>2028546.5599999998</v>
      </c>
      <c r="R229" s="26">
        <v>1612424.406</v>
      </c>
      <c r="S229" s="42">
        <f t="shared" si="54"/>
        <v>416122.15399999986</v>
      </c>
      <c r="T229" s="124">
        <f t="shared" si="55"/>
        <v>0.25807234897435549</v>
      </c>
      <c r="U229" s="226"/>
      <c r="V229" s="26">
        <v>7805597.6180000007</v>
      </c>
      <c r="W229" s="26">
        <v>6824290.7669999991</v>
      </c>
      <c r="X229" s="42">
        <f t="shared" si="56"/>
        <v>981306.85100000165</v>
      </c>
      <c r="Y229" s="91">
        <f t="shared" si="57"/>
        <v>0.14379616644491106</v>
      </c>
      <c r="AA229" s="339">
        <v>936480.87900000019</v>
      </c>
      <c r="AC229" s="26">
        <v>215769.08199999999</v>
      </c>
      <c r="AD229" s="26">
        <v>555704.50199999998</v>
      </c>
      <c r="AE229" s="26">
        <v>840950.82200000004</v>
      </c>
      <c r="AF229" s="26">
        <v>519735.17200000002</v>
      </c>
      <c r="AG229" s="26">
        <v>703394.18200000003</v>
      </c>
      <c r="AH229" s="26">
        <v>750532.10200000007</v>
      </c>
      <c r="AI229" s="26">
        <v>581757.30200000003</v>
      </c>
      <c r="AJ229" s="26">
        <v>478858.23200000002</v>
      </c>
      <c r="AK229" s="26">
        <v>602076.902</v>
      </c>
      <c r="AL229" s="26">
        <v>817841.21199999994</v>
      </c>
      <c r="AM229" s="26">
        <v>644104.56200000003</v>
      </c>
      <c r="AN229" s="26">
        <v>678751.39199999999</v>
      </c>
      <c r="AP229" s="26">
        <v>600749.57999999996</v>
      </c>
      <c r="AQ229" s="26">
        <v>693191.48</v>
      </c>
      <c r="AR229" s="26">
        <v>734605.50000000012</v>
      </c>
      <c r="AS229" s="26">
        <v>478919.82</v>
      </c>
      <c r="AT229" s="26">
        <v>-222163.72999999998</v>
      </c>
      <c r="AU229" s="26">
        <v>0</v>
      </c>
      <c r="AV229" s="26">
        <v>0</v>
      </c>
      <c r="AW229" s="26">
        <v>0</v>
      </c>
      <c r="AX229" s="26">
        <v>0</v>
      </c>
      <c r="AY229" s="26">
        <v>0</v>
      </c>
      <c r="AZ229" s="26">
        <v>0</v>
      </c>
      <c r="BA229" s="26">
        <v>0</v>
      </c>
    </row>
    <row r="230" spans="1:53" s="22" customFormat="1" ht="0.75" customHeight="1" outlineLevel="2" x14ac:dyDescent="0.2">
      <c r="B230" s="54"/>
      <c r="C230" s="51"/>
      <c r="D230" s="205"/>
      <c r="E230" s="205"/>
      <c r="F230" s="26"/>
      <c r="G230" s="26"/>
      <c r="H230" s="42"/>
      <c r="I230" s="124"/>
      <c r="J230" s="263"/>
      <c r="K230" s="26"/>
      <c r="L230" s="26"/>
      <c r="M230" s="42"/>
      <c r="N230" s="91"/>
      <c r="O230" s="226"/>
      <c r="P230" s="226"/>
      <c r="Q230" s="26"/>
      <c r="R230" s="26"/>
      <c r="S230" s="42"/>
      <c r="T230" s="124"/>
      <c r="U230" s="226"/>
      <c r="V230" s="26"/>
      <c r="W230" s="26"/>
      <c r="X230" s="42"/>
      <c r="Y230" s="91"/>
      <c r="AA230" s="339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</row>
    <row r="231" spans="1:53" s="22" customFormat="1" outlineLevel="1" x14ac:dyDescent="0.2">
      <c r="A231" s="22" t="s">
        <v>193</v>
      </c>
      <c r="B231" s="54"/>
      <c r="C231" s="51" t="s">
        <v>881</v>
      </c>
      <c r="D231" s="205"/>
      <c r="E231" s="205"/>
      <c r="F231" s="26">
        <v>0</v>
      </c>
      <c r="G231" s="26">
        <v>0</v>
      </c>
      <c r="H231" s="42">
        <f>+F231-G231</f>
        <v>0</v>
      </c>
      <c r="I231" s="124">
        <f>IF(G231&lt;0,IF(H231=0,0,IF(OR(G231=0,F231=0),"N.M.",IF(ABS(H231/G231)&gt;=10,"N.M.",H231/(-G231)))),IF(H231=0,0,IF(OR(G231=0,F231=0),"N.M.",IF(ABS(H231/G231)&gt;=10,"N.M.",H231/G231))))</f>
        <v>0</v>
      </c>
      <c r="J231" s="263"/>
      <c r="K231" s="26">
        <v>0</v>
      </c>
      <c r="L231" s="26">
        <v>0</v>
      </c>
      <c r="M231" s="42">
        <f>+K231-L231</f>
        <v>0</v>
      </c>
      <c r="N231" s="91">
        <f>IF(L231&lt;0,IF(M231=0,0,IF(OR(L231=0,K231=0),"N.M.",IF(ABS(M231/L231)&gt;=10,"N.M.",M231/(-L231)))),IF(M231=0,0,IF(OR(L231=0,K231=0),"N.M.",IF(ABS(M231/L231)&gt;=10,"N.M.",M231/L231))))</f>
        <v>0</v>
      </c>
      <c r="O231" s="226"/>
      <c r="P231" s="226"/>
      <c r="Q231" s="26">
        <v>0</v>
      </c>
      <c r="R231" s="26">
        <v>0</v>
      </c>
      <c r="S231" s="42">
        <f>+Q231-R231</f>
        <v>0</v>
      </c>
      <c r="T231" s="124">
        <f>IF(R231&lt;0,IF(S231=0,0,IF(OR(R231=0,Q231=0),"N.M.",IF(ABS(S231/R231)&gt;=10,"N.M.",S231/(-R231)))),IF(S231=0,0,IF(OR(R231=0,Q231=0),"N.M.",IF(ABS(S231/R231)&gt;=10,"N.M.",S231/R231))))</f>
        <v>0</v>
      </c>
      <c r="U231" s="226"/>
      <c r="V231" s="26">
        <v>0</v>
      </c>
      <c r="W231" s="26">
        <v>0</v>
      </c>
      <c r="X231" s="42">
        <f>+V231-W231</f>
        <v>0</v>
      </c>
      <c r="Y231" s="91">
        <f>IF(W231&lt;0,IF(X231=0,0,IF(OR(W231=0,V231=0),"N.M.",IF(ABS(X231/W231)&gt;=10,"N.M.",X231/(-W231)))),IF(X231=0,0,IF(OR(W231=0,V231=0),"N.M.",IF(ABS(X231/W231)&gt;=10,"N.M.",X231/W231))))</f>
        <v>0</v>
      </c>
      <c r="AA231" s="339">
        <v>0</v>
      </c>
      <c r="AC231" s="26">
        <v>0</v>
      </c>
      <c r="AD231" s="26">
        <v>0</v>
      </c>
      <c r="AE231" s="26">
        <v>0</v>
      </c>
      <c r="AF231" s="26">
        <v>0</v>
      </c>
      <c r="AG231" s="26">
        <v>0</v>
      </c>
      <c r="AH231" s="26">
        <v>0</v>
      </c>
      <c r="AI231" s="26">
        <v>0</v>
      </c>
      <c r="AJ231" s="26">
        <v>0</v>
      </c>
      <c r="AK231" s="26">
        <v>0</v>
      </c>
      <c r="AL231" s="26">
        <v>0</v>
      </c>
      <c r="AM231" s="26">
        <v>0</v>
      </c>
      <c r="AN231" s="26">
        <v>0</v>
      </c>
      <c r="AP231" s="26">
        <v>0</v>
      </c>
      <c r="AQ231" s="26">
        <v>0</v>
      </c>
      <c r="AR231" s="26">
        <v>0</v>
      </c>
      <c r="AS231" s="26">
        <v>0</v>
      </c>
      <c r="AT231" s="26">
        <v>0</v>
      </c>
      <c r="AU231" s="26">
        <v>0</v>
      </c>
      <c r="AV231" s="26">
        <v>0</v>
      </c>
      <c r="AW231" s="26">
        <v>0</v>
      </c>
      <c r="AX231" s="26">
        <v>0</v>
      </c>
      <c r="AY231" s="26">
        <v>0</v>
      </c>
      <c r="AZ231" s="26">
        <v>0</v>
      </c>
      <c r="BA231" s="26">
        <v>0</v>
      </c>
    </row>
    <row r="232" spans="1:53" s="22" customFormat="1" ht="0.75" customHeight="1" outlineLevel="2" x14ac:dyDescent="0.2">
      <c r="B232" s="54"/>
      <c r="C232" s="51"/>
      <c r="D232" s="205"/>
      <c r="E232" s="205"/>
      <c r="F232" s="26"/>
      <c r="G232" s="26"/>
      <c r="H232" s="42"/>
      <c r="I232" s="124"/>
      <c r="J232" s="263"/>
      <c r="K232" s="26"/>
      <c r="L232" s="26"/>
      <c r="M232" s="42"/>
      <c r="N232" s="91"/>
      <c r="O232" s="226"/>
      <c r="P232" s="226"/>
      <c r="Q232" s="26"/>
      <c r="R232" s="26"/>
      <c r="S232" s="42"/>
      <c r="T232" s="124"/>
      <c r="U232" s="226"/>
      <c r="V232" s="26"/>
      <c r="W232" s="26"/>
      <c r="X232" s="42"/>
      <c r="Y232" s="91"/>
      <c r="AA232" s="339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</row>
    <row r="233" spans="1:53" s="69" customFormat="1" outlineLevel="2" x14ac:dyDescent="0.2">
      <c r="A233" s="64" t="s">
        <v>1149</v>
      </c>
      <c r="B233" s="65" t="s">
        <v>1599</v>
      </c>
      <c r="C233" s="66" t="s">
        <v>2041</v>
      </c>
      <c r="D233" s="67"/>
      <c r="E233" s="68"/>
      <c r="F233" s="328">
        <v>1621.51</v>
      </c>
      <c r="G233" s="328">
        <v>1626.46</v>
      </c>
      <c r="H233" s="151">
        <f t="shared" ref="H233:H250" si="58">+F233-G233</f>
        <v>-4.9500000000000455</v>
      </c>
      <c r="I233" s="97">
        <f t="shared" ref="I233:I250" si="59">IF(G233&lt;0,IF(H233=0,0,IF(OR(G233=0,F233=0),"N.M.",IF(ABS(H233/G233)&gt;=10,"N.M.",H233/(-G233)))),IF(H233=0,0,IF(OR(G233=0,F233=0),"N.M.",IF(ABS(H233/G233)&gt;=10,"N.M.",H233/G233))))</f>
        <v>-3.043419450831896E-3</v>
      </c>
      <c r="J233" s="166"/>
      <c r="K233" s="328">
        <v>4900.1400000000003</v>
      </c>
      <c r="L233" s="328">
        <v>4796.83</v>
      </c>
      <c r="M233" s="151">
        <f t="shared" ref="M233:M250" si="60">+K233-L233</f>
        <v>103.3100000000004</v>
      </c>
      <c r="N233" s="97">
        <f t="shared" ref="N233:N250" si="61">IF(L233&lt;0,IF(M233=0,0,IF(OR(L233=0,K233=0),"N.M.",IF(ABS(M233/L233)&gt;=10,"N.M.",M233/(-L233)))),IF(M233=0,0,IF(OR(L233=0,K233=0),"N.M.",IF(ABS(M233/L233)&gt;=10,"N.M.",M233/L233))))</f>
        <v>2.1537140152976111E-2</v>
      </c>
      <c r="O233" s="273"/>
      <c r="P233" s="166"/>
      <c r="Q233" s="328">
        <v>4900.1400000000003</v>
      </c>
      <c r="R233" s="328">
        <v>4796.83</v>
      </c>
      <c r="S233" s="151">
        <f t="shared" ref="S233:S250" si="62">+Q233-R233</f>
        <v>103.3100000000004</v>
      </c>
      <c r="T233" s="97">
        <f t="shared" ref="T233:T250" si="63">IF(R233&lt;0,IF(S233=0,0,IF(OR(R233=0,Q233=0),"N.M.",IF(ABS(S233/R233)&gt;=10,"N.M.",S233/(-R233)))),IF(S233=0,0,IF(OR(R233=0,Q233=0),"N.M.",IF(ABS(S233/R233)&gt;=10,"N.M.",S233/R233))))</f>
        <v>2.1537140152976111E-2</v>
      </c>
      <c r="U233" s="166"/>
      <c r="V233" s="328">
        <v>17501.600000000002</v>
      </c>
      <c r="W233" s="328">
        <v>21769.5</v>
      </c>
      <c r="X233" s="151">
        <f t="shared" ref="X233:X250" si="64">+V233-W233</f>
        <v>-4267.8999999999978</v>
      </c>
      <c r="Y233" s="97">
        <f t="shared" ref="Y233:Y250" si="65">IF(W233&lt;0,IF(X233=0,0,IF(OR(W233=0,V233=0),"N.M.",IF(ABS(X233/W233)&gt;=10,"N.M.",X233/(-W233)))),IF(X233=0,0,IF(OR(W233=0,V233=0),"N.M.",IF(ABS(X233/W233)&gt;=10,"N.M.",X233/W233))))</f>
        <v>-0.19604951882220528</v>
      </c>
      <c r="Z233" s="140"/>
      <c r="AA233" s="347">
        <v>864.16</v>
      </c>
      <c r="AB233" s="301"/>
      <c r="AC233" s="301">
        <v>1590.8400000000001</v>
      </c>
      <c r="AD233" s="301">
        <v>1579.53</v>
      </c>
      <c r="AE233" s="301">
        <v>1626.46</v>
      </c>
      <c r="AF233" s="301">
        <v>1905.6200000000001</v>
      </c>
      <c r="AG233" s="301">
        <v>1359.84</v>
      </c>
      <c r="AH233" s="301">
        <v>1389.51</v>
      </c>
      <c r="AI233" s="301">
        <v>1143.05</v>
      </c>
      <c r="AJ233" s="301">
        <v>1672</v>
      </c>
      <c r="AK233" s="301">
        <v>1622.76</v>
      </c>
      <c r="AL233" s="301">
        <v>1255.23</v>
      </c>
      <c r="AM233" s="301">
        <v>1305.95</v>
      </c>
      <c r="AN233" s="301">
        <v>947.5</v>
      </c>
      <c r="AO233" s="301"/>
      <c r="AP233" s="301">
        <v>1364.88</v>
      </c>
      <c r="AQ233" s="301">
        <v>1913.75</v>
      </c>
      <c r="AR233" s="301">
        <v>1621.51</v>
      </c>
      <c r="AS233" s="301">
        <v>1440.44</v>
      </c>
      <c r="AT233" s="301">
        <v>0</v>
      </c>
      <c r="AU233" s="301">
        <v>0</v>
      </c>
      <c r="AV233" s="301">
        <v>0</v>
      </c>
      <c r="AW233" s="301">
        <v>0</v>
      </c>
      <c r="AX233" s="301">
        <v>0</v>
      </c>
      <c r="AY233" s="301">
        <v>0</v>
      </c>
      <c r="AZ233" s="301">
        <v>0</v>
      </c>
      <c r="BA233" s="301">
        <v>0</v>
      </c>
    </row>
    <row r="234" spans="1:53" s="69" customFormat="1" outlineLevel="2" x14ac:dyDescent="0.2">
      <c r="A234" s="64" t="s">
        <v>1150</v>
      </c>
      <c r="B234" s="65" t="s">
        <v>1600</v>
      </c>
      <c r="C234" s="66" t="s">
        <v>2042</v>
      </c>
      <c r="D234" s="67"/>
      <c r="E234" s="68"/>
      <c r="F234" s="328">
        <v>979.53</v>
      </c>
      <c r="G234" s="328">
        <v>-29932.07</v>
      </c>
      <c r="H234" s="151">
        <f t="shared" si="58"/>
        <v>30911.599999999999</v>
      </c>
      <c r="I234" s="97">
        <f t="shared" si="59"/>
        <v>1.0327251005359803</v>
      </c>
      <c r="J234" s="166"/>
      <c r="K234" s="328">
        <v>17978.54</v>
      </c>
      <c r="L234" s="328">
        <v>-41301.620000000003</v>
      </c>
      <c r="M234" s="151">
        <f t="shared" si="60"/>
        <v>59280.160000000003</v>
      </c>
      <c r="N234" s="97">
        <f t="shared" si="61"/>
        <v>1.4352986638296512</v>
      </c>
      <c r="O234" s="273"/>
      <c r="P234" s="166"/>
      <c r="Q234" s="328">
        <v>17978.54</v>
      </c>
      <c r="R234" s="328">
        <v>-41301.620000000003</v>
      </c>
      <c r="S234" s="151">
        <f t="shared" si="62"/>
        <v>59280.160000000003</v>
      </c>
      <c r="T234" s="97">
        <f t="shared" si="63"/>
        <v>1.4352986638296512</v>
      </c>
      <c r="U234" s="166"/>
      <c r="V234" s="328">
        <v>100438.42000000001</v>
      </c>
      <c r="W234" s="328">
        <v>-22235.120000000003</v>
      </c>
      <c r="X234" s="151">
        <f t="shared" si="64"/>
        <v>122673.54000000001</v>
      </c>
      <c r="Y234" s="97">
        <f t="shared" si="65"/>
        <v>5.5171071709979529</v>
      </c>
      <c r="Z234" s="140"/>
      <c r="AA234" s="347">
        <v>12353.32</v>
      </c>
      <c r="AB234" s="301"/>
      <c r="AC234" s="301">
        <v>-9029.0400000000009</v>
      </c>
      <c r="AD234" s="301">
        <v>-2340.5100000000002</v>
      </c>
      <c r="AE234" s="301">
        <v>-29932.07</v>
      </c>
      <c r="AF234" s="301">
        <v>-12477.84</v>
      </c>
      <c r="AG234" s="301">
        <v>26687.11</v>
      </c>
      <c r="AH234" s="301">
        <v>486.29</v>
      </c>
      <c r="AI234" s="301">
        <v>19225.48</v>
      </c>
      <c r="AJ234" s="301">
        <v>7195.9400000000005</v>
      </c>
      <c r="AK234" s="301">
        <v>12935.62</v>
      </c>
      <c r="AL234" s="301">
        <v>-33840</v>
      </c>
      <c r="AM234" s="301">
        <v>38816.720000000001</v>
      </c>
      <c r="AN234" s="301">
        <v>23430.560000000001</v>
      </c>
      <c r="AO234" s="301"/>
      <c r="AP234" s="301">
        <v>1867.29</v>
      </c>
      <c r="AQ234" s="301">
        <v>15131.720000000001</v>
      </c>
      <c r="AR234" s="301">
        <v>979.53</v>
      </c>
      <c r="AS234" s="301">
        <v>840.67000000000007</v>
      </c>
      <c r="AT234" s="301">
        <v>-11.84</v>
      </c>
      <c r="AU234" s="301">
        <v>0</v>
      </c>
      <c r="AV234" s="301">
        <v>0</v>
      </c>
      <c r="AW234" s="301">
        <v>0</v>
      </c>
      <c r="AX234" s="301">
        <v>0</v>
      </c>
      <c r="AY234" s="301">
        <v>0</v>
      </c>
      <c r="AZ234" s="301">
        <v>0</v>
      </c>
      <c r="BA234" s="301">
        <v>0</v>
      </c>
    </row>
    <row r="235" spans="1:53" s="69" customFormat="1" outlineLevel="2" x14ac:dyDescent="0.2">
      <c r="A235" s="64" t="s">
        <v>1151</v>
      </c>
      <c r="B235" s="65" t="s">
        <v>1601</v>
      </c>
      <c r="C235" s="66" t="s">
        <v>2043</v>
      </c>
      <c r="D235" s="67"/>
      <c r="E235" s="68"/>
      <c r="F235" s="328">
        <v>24066.23</v>
      </c>
      <c r="G235" s="328">
        <v>47594.86</v>
      </c>
      <c r="H235" s="151">
        <f t="shared" si="58"/>
        <v>-23528.63</v>
      </c>
      <c r="I235" s="97">
        <f t="shared" si="59"/>
        <v>-0.4943523313231723</v>
      </c>
      <c r="J235" s="166"/>
      <c r="K235" s="328">
        <v>62858.68</v>
      </c>
      <c r="L235" s="328">
        <v>127406.97</v>
      </c>
      <c r="M235" s="151">
        <f t="shared" si="60"/>
        <v>-64548.29</v>
      </c>
      <c r="N235" s="97">
        <f t="shared" si="61"/>
        <v>-0.50663075968292792</v>
      </c>
      <c r="O235" s="273"/>
      <c r="P235" s="166"/>
      <c r="Q235" s="328">
        <v>62858.68</v>
      </c>
      <c r="R235" s="328">
        <v>127406.97</v>
      </c>
      <c r="S235" s="151">
        <f t="shared" si="62"/>
        <v>-64548.29</v>
      </c>
      <c r="T235" s="97">
        <f t="shared" si="63"/>
        <v>-0.50663075968292792</v>
      </c>
      <c r="U235" s="166"/>
      <c r="V235" s="328">
        <v>315022.85000000003</v>
      </c>
      <c r="W235" s="328">
        <v>478811.35</v>
      </c>
      <c r="X235" s="151">
        <f t="shared" si="64"/>
        <v>-163788.49999999994</v>
      </c>
      <c r="Y235" s="97">
        <f t="shared" si="65"/>
        <v>-0.34207313590206234</v>
      </c>
      <c r="Z235" s="140"/>
      <c r="AA235" s="347">
        <v>39015.040000000001</v>
      </c>
      <c r="AB235" s="301"/>
      <c r="AC235" s="301">
        <v>49832.68</v>
      </c>
      <c r="AD235" s="301">
        <v>29979.43</v>
      </c>
      <c r="AE235" s="301">
        <v>47594.86</v>
      </c>
      <c r="AF235" s="301">
        <v>48866.720000000001</v>
      </c>
      <c r="AG235" s="301">
        <v>29112.560000000001</v>
      </c>
      <c r="AH235" s="301">
        <v>31476.34</v>
      </c>
      <c r="AI235" s="301">
        <v>35789.090000000004</v>
      </c>
      <c r="AJ235" s="301">
        <v>31459.190000000002</v>
      </c>
      <c r="AK235" s="301">
        <v>14500.06</v>
      </c>
      <c r="AL235" s="301">
        <v>20143.580000000002</v>
      </c>
      <c r="AM235" s="301">
        <v>19900.11</v>
      </c>
      <c r="AN235" s="301">
        <v>20916.52</v>
      </c>
      <c r="AO235" s="301"/>
      <c r="AP235" s="301">
        <v>15714.11</v>
      </c>
      <c r="AQ235" s="301">
        <v>23078.34</v>
      </c>
      <c r="AR235" s="301">
        <v>24066.23</v>
      </c>
      <c r="AS235" s="301">
        <v>19381.439999999999</v>
      </c>
      <c r="AT235" s="301">
        <v>6708.13</v>
      </c>
      <c r="AU235" s="301">
        <v>0</v>
      </c>
      <c r="AV235" s="301">
        <v>0</v>
      </c>
      <c r="AW235" s="301">
        <v>0</v>
      </c>
      <c r="AX235" s="301">
        <v>0</v>
      </c>
      <c r="AY235" s="301">
        <v>0</v>
      </c>
      <c r="AZ235" s="301">
        <v>0</v>
      </c>
      <c r="BA235" s="301">
        <v>0</v>
      </c>
    </row>
    <row r="236" spans="1:53" s="69" customFormat="1" outlineLevel="2" x14ac:dyDescent="0.2">
      <c r="A236" s="64" t="s">
        <v>1152</v>
      </c>
      <c r="B236" s="65" t="s">
        <v>1602</v>
      </c>
      <c r="C236" s="66" t="s">
        <v>2044</v>
      </c>
      <c r="D236" s="67"/>
      <c r="E236" s="68"/>
      <c r="F236" s="328">
        <v>3470.92</v>
      </c>
      <c r="G236" s="328">
        <v>1790.46</v>
      </c>
      <c r="H236" s="151">
        <f t="shared" si="58"/>
        <v>1680.46</v>
      </c>
      <c r="I236" s="97">
        <f t="shared" si="59"/>
        <v>0.93856327424237351</v>
      </c>
      <c r="J236" s="166"/>
      <c r="K236" s="328">
        <v>9895.44</v>
      </c>
      <c r="L236" s="328">
        <v>7014.8</v>
      </c>
      <c r="M236" s="151">
        <f t="shared" si="60"/>
        <v>2880.6400000000003</v>
      </c>
      <c r="N236" s="97">
        <f t="shared" si="61"/>
        <v>0.4106517648400525</v>
      </c>
      <c r="O236" s="273"/>
      <c r="P236" s="166"/>
      <c r="Q236" s="328">
        <v>9895.44</v>
      </c>
      <c r="R236" s="328">
        <v>7014.8</v>
      </c>
      <c r="S236" s="151">
        <f t="shared" si="62"/>
        <v>2880.6400000000003</v>
      </c>
      <c r="T236" s="97">
        <f t="shared" si="63"/>
        <v>0.4106517648400525</v>
      </c>
      <c r="U236" s="166"/>
      <c r="V236" s="328">
        <v>35736.639999999999</v>
      </c>
      <c r="W236" s="328">
        <v>51730.01</v>
      </c>
      <c r="X236" s="151">
        <f t="shared" si="64"/>
        <v>-15993.370000000003</v>
      </c>
      <c r="Y236" s="97">
        <f t="shared" si="65"/>
        <v>-0.30917005428763694</v>
      </c>
      <c r="Z236" s="140"/>
      <c r="AA236" s="347">
        <v>4525.99</v>
      </c>
      <c r="AB236" s="301"/>
      <c r="AC236" s="301">
        <v>3685.33</v>
      </c>
      <c r="AD236" s="301">
        <v>1539.01</v>
      </c>
      <c r="AE236" s="301">
        <v>1790.46</v>
      </c>
      <c r="AF236" s="301">
        <v>3439.4700000000003</v>
      </c>
      <c r="AG236" s="301">
        <v>2729.29</v>
      </c>
      <c r="AH236" s="301">
        <v>3482.87</v>
      </c>
      <c r="AI236" s="301">
        <v>3444.31</v>
      </c>
      <c r="AJ236" s="301">
        <v>2735.2000000000003</v>
      </c>
      <c r="AK236" s="301">
        <v>2190.7200000000003</v>
      </c>
      <c r="AL236" s="301">
        <v>2820.38</v>
      </c>
      <c r="AM236" s="301">
        <v>2403.2600000000002</v>
      </c>
      <c r="AN236" s="301">
        <v>2595.7000000000003</v>
      </c>
      <c r="AO236" s="301"/>
      <c r="AP236" s="301">
        <v>3020.1</v>
      </c>
      <c r="AQ236" s="301">
        <v>3404.42</v>
      </c>
      <c r="AR236" s="301">
        <v>3470.92</v>
      </c>
      <c r="AS236" s="301">
        <v>3318.2400000000002</v>
      </c>
      <c r="AT236" s="301">
        <v>0</v>
      </c>
      <c r="AU236" s="301">
        <v>0</v>
      </c>
      <c r="AV236" s="301">
        <v>0</v>
      </c>
      <c r="AW236" s="301">
        <v>0</v>
      </c>
      <c r="AX236" s="301">
        <v>0</v>
      </c>
      <c r="AY236" s="301">
        <v>0</v>
      </c>
      <c r="AZ236" s="301">
        <v>0</v>
      </c>
      <c r="BA236" s="301">
        <v>0</v>
      </c>
    </row>
    <row r="237" spans="1:53" s="69" customFormat="1" outlineLevel="2" x14ac:dyDescent="0.2">
      <c r="A237" s="64" t="s">
        <v>1153</v>
      </c>
      <c r="B237" s="65" t="s">
        <v>1603</v>
      </c>
      <c r="C237" s="66" t="s">
        <v>2045</v>
      </c>
      <c r="D237" s="67"/>
      <c r="E237" s="68"/>
      <c r="F237" s="328">
        <v>25179.420000000002</v>
      </c>
      <c r="G237" s="328">
        <v>28910.31</v>
      </c>
      <c r="H237" s="151">
        <f t="shared" si="58"/>
        <v>-3730.8899999999994</v>
      </c>
      <c r="I237" s="97">
        <f t="shared" si="59"/>
        <v>-0.12905050136093316</v>
      </c>
      <c r="J237" s="166"/>
      <c r="K237" s="328">
        <v>76963.839999999997</v>
      </c>
      <c r="L237" s="328">
        <v>81355.350000000006</v>
      </c>
      <c r="M237" s="151">
        <f t="shared" si="60"/>
        <v>-4391.5100000000093</v>
      </c>
      <c r="N237" s="97">
        <f t="shared" si="61"/>
        <v>-5.3979363373152581E-2</v>
      </c>
      <c r="O237" s="273"/>
      <c r="P237" s="166"/>
      <c r="Q237" s="328">
        <v>76963.839999999997</v>
      </c>
      <c r="R237" s="328">
        <v>81355.350000000006</v>
      </c>
      <c r="S237" s="151">
        <f t="shared" si="62"/>
        <v>-4391.5100000000093</v>
      </c>
      <c r="T237" s="97">
        <f t="shared" si="63"/>
        <v>-5.3979363373152581E-2</v>
      </c>
      <c r="U237" s="166"/>
      <c r="V237" s="328">
        <v>315722.93</v>
      </c>
      <c r="W237" s="328">
        <v>329763.29000000004</v>
      </c>
      <c r="X237" s="151">
        <f t="shared" si="64"/>
        <v>-14040.360000000044</v>
      </c>
      <c r="Y237" s="97">
        <f t="shared" si="65"/>
        <v>-4.2577086127446276E-2</v>
      </c>
      <c r="Z237" s="140"/>
      <c r="AA237" s="347">
        <v>22656.58</v>
      </c>
      <c r="AB237" s="301"/>
      <c r="AC237" s="301">
        <v>29344.39</v>
      </c>
      <c r="AD237" s="301">
        <v>23100.65</v>
      </c>
      <c r="AE237" s="301">
        <v>28910.31</v>
      </c>
      <c r="AF237" s="301">
        <v>32002.16</v>
      </c>
      <c r="AG237" s="301">
        <v>22780.06</v>
      </c>
      <c r="AH237" s="301">
        <v>22393.11</v>
      </c>
      <c r="AI237" s="301">
        <v>20896.82</v>
      </c>
      <c r="AJ237" s="301">
        <v>31451.16</v>
      </c>
      <c r="AK237" s="301">
        <v>29781.02</v>
      </c>
      <c r="AL237" s="301">
        <v>26709.29</v>
      </c>
      <c r="AM237" s="301">
        <v>30345.38</v>
      </c>
      <c r="AN237" s="301">
        <v>22400.09</v>
      </c>
      <c r="AO237" s="301"/>
      <c r="AP237" s="301">
        <v>23226.09</v>
      </c>
      <c r="AQ237" s="301">
        <v>28558.33</v>
      </c>
      <c r="AR237" s="301">
        <v>25179.420000000002</v>
      </c>
      <c r="AS237" s="301">
        <v>26038.170000000002</v>
      </c>
      <c r="AT237" s="301">
        <v>0</v>
      </c>
      <c r="AU237" s="301">
        <v>0</v>
      </c>
      <c r="AV237" s="301">
        <v>0</v>
      </c>
      <c r="AW237" s="301">
        <v>0</v>
      </c>
      <c r="AX237" s="301">
        <v>0</v>
      </c>
      <c r="AY237" s="301">
        <v>0</v>
      </c>
      <c r="AZ237" s="301">
        <v>0</v>
      </c>
      <c r="BA237" s="301">
        <v>0</v>
      </c>
    </row>
    <row r="238" spans="1:53" s="69" customFormat="1" outlineLevel="2" x14ac:dyDescent="0.2">
      <c r="A238" s="64" t="s">
        <v>1154</v>
      </c>
      <c r="B238" s="65" t="s">
        <v>1604</v>
      </c>
      <c r="C238" s="66" t="s">
        <v>2046</v>
      </c>
      <c r="D238" s="67"/>
      <c r="E238" s="68"/>
      <c r="F238" s="328">
        <v>268652.44</v>
      </c>
      <c r="G238" s="328">
        <v>263834.81</v>
      </c>
      <c r="H238" s="151">
        <f t="shared" si="58"/>
        <v>4817.6300000000047</v>
      </c>
      <c r="I238" s="97">
        <f t="shared" si="59"/>
        <v>1.8260024141621058E-2</v>
      </c>
      <c r="J238" s="166"/>
      <c r="K238" s="328">
        <v>832438.04</v>
      </c>
      <c r="L238" s="328">
        <v>772729.96</v>
      </c>
      <c r="M238" s="151">
        <f t="shared" si="60"/>
        <v>59708.080000000075</v>
      </c>
      <c r="N238" s="97">
        <f t="shared" si="61"/>
        <v>7.7269011285650266E-2</v>
      </c>
      <c r="O238" s="273"/>
      <c r="P238" s="166"/>
      <c r="Q238" s="328">
        <v>832438.04</v>
      </c>
      <c r="R238" s="328">
        <v>772729.96</v>
      </c>
      <c r="S238" s="151">
        <f t="shared" si="62"/>
        <v>59708.080000000075</v>
      </c>
      <c r="T238" s="97">
        <f t="shared" si="63"/>
        <v>7.7269011285650266E-2</v>
      </c>
      <c r="U238" s="166"/>
      <c r="V238" s="328">
        <v>3197936.3200000003</v>
      </c>
      <c r="W238" s="328">
        <v>3033016.31</v>
      </c>
      <c r="X238" s="151">
        <f t="shared" si="64"/>
        <v>164920.01000000024</v>
      </c>
      <c r="Y238" s="97">
        <f t="shared" si="65"/>
        <v>5.4374916961788526E-2</v>
      </c>
      <c r="Z238" s="140"/>
      <c r="AA238" s="347">
        <v>238874.61000000002</v>
      </c>
      <c r="AB238" s="301"/>
      <c r="AC238" s="301">
        <v>253171.28</v>
      </c>
      <c r="AD238" s="301">
        <v>255723.87</v>
      </c>
      <c r="AE238" s="301">
        <v>263834.81</v>
      </c>
      <c r="AF238" s="301">
        <v>254698.97</v>
      </c>
      <c r="AG238" s="301">
        <v>222824.42</v>
      </c>
      <c r="AH238" s="301">
        <v>257392.89</v>
      </c>
      <c r="AI238" s="301">
        <v>256923.73</v>
      </c>
      <c r="AJ238" s="301">
        <v>282745.05</v>
      </c>
      <c r="AK238" s="301">
        <v>250419</v>
      </c>
      <c r="AL238" s="301">
        <v>257801.83000000002</v>
      </c>
      <c r="AM238" s="301">
        <v>248670.42</v>
      </c>
      <c r="AN238" s="301">
        <v>334021.97000000003</v>
      </c>
      <c r="AO238" s="301"/>
      <c r="AP238" s="301">
        <v>291481.75</v>
      </c>
      <c r="AQ238" s="301">
        <v>272303.84999999998</v>
      </c>
      <c r="AR238" s="301">
        <v>268652.44</v>
      </c>
      <c r="AS238" s="301">
        <v>276639.24</v>
      </c>
      <c r="AT238" s="301">
        <v>-3690.5</v>
      </c>
      <c r="AU238" s="301">
        <v>0</v>
      </c>
      <c r="AV238" s="301">
        <v>0</v>
      </c>
      <c r="AW238" s="301">
        <v>0</v>
      </c>
      <c r="AX238" s="301">
        <v>0</v>
      </c>
      <c r="AY238" s="301">
        <v>0</v>
      </c>
      <c r="AZ238" s="301">
        <v>0</v>
      </c>
      <c r="BA238" s="301">
        <v>0</v>
      </c>
    </row>
    <row r="239" spans="1:53" s="69" customFormat="1" outlineLevel="2" x14ac:dyDescent="0.2">
      <c r="A239" s="64" t="s">
        <v>1155</v>
      </c>
      <c r="B239" s="65" t="s">
        <v>1605</v>
      </c>
      <c r="C239" s="66" t="s">
        <v>2047</v>
      </c>
      <c r="D239" s="67"/>
      <c r="E239" s="68"/>
      <c r="F239" s="328">
        <v>1400.3600000000001</v>
      </c>
      <c r="G239" s="328">
        <v>1492.3500000000001</v>
      </c>
      <c r="H239" s="151">
        <f t="shared" si="58"/>
        <v>-91.990000000000009</v>
      </c>
      <c r="I239" s="97">
        <f t="shared" si="59"/>
        <v>-6.1641035950011726E-2</v>
      </c>
      <c r="J239" s="166"/>
      <c r="K239" s="328">
        <v>4290.17</v>
      </c>
      <c r="L239" s="328">
        <v>4502.38</v>
      </c>
      <c r="M239" s="151">
        <f t="shared" si="60"/>
        <v>-212.21000000000004</v>
      </c>
      <c r="N239" s="97">
        <f t="shared" si="61"/>
        <v>-4.7132849737250085E-2</v>
      </c>
      <c r="O239" s="273"/>
      <c r="P239" s="166"/>
      <c r="Q239" s="328">
        <v>4290.17</v>
      </c>
      <c r="R239" s="328">
        <v>4502.38</v>
      </c>
      <c r="S239" s="151">
        <f t="shared" si="62"/>
        <v>-212.21000000000004</v>
      </c>
      <c r="T239" s="97">
        <f t="shared" si="63"/>
        <v>-4.7132849737250085E-2</v>
      </c>
      <c r="U239" s="166"/>
      <c r="V239" s="328">
        <v>15539</v>
      </c>
      <c r="W239" s="328">
        <v>16405.8</v>
      </c>
      <c r="X239" s="151">
        <f t="shared" si="64"/>
        <v>-866.79999999999927</v>
      </c>
      <c r="Y239" s="97">
        <f t="shared" si="65"/>
        <v>-5.2834972997354554E-2</v>
      </c>
      <c r="Z239" s="140"/>
      <c r="AA239" s="347">
        <v>1115.96</v>
      </c>
      <c r="AB239" s="301"/>
      <c r="AC239" s="301">
        <v>1723.07</v>
      </c>
      <c r="AD239" s="301">
        <v>1286.96</v>
      </c>
      <c r="AE239" s="301">
        <v>1492.3500000000001</v>
      </c>
      <c r="AF239" s="301">
        <v>1221.3800000000001</v>
      </c>
      <c r="AG239" s="301">
        <v>1528.45</v>
      </c>
      <c r="AH239" s="301">
        <v>1978.74</v>
      </c>
      <c r="AI239" s="301">
        <v>481.79</v>
      </c>
      <c r="AJ239" s="301">
        <v>1416.4</v>
      </c>
      <c r="AK239" s="301">
        <v>1281.1200000000001</v>
      </c>
      <c r="AL239" s="301">
        <v>1367.91</v>
      </c>
      <c r="AM239" s="301">
        <v>917.93000000000006</v>
      </c>
      <c r="AN239" s="301">
        <v>1055.1100000000001</v>
      </c>
      <c r="AO239" s="301"/>
      <c r="AP239" s="301">
        <v>1499.01</v>
      </c>
      <c r="AQ239" s="301">
        <v>1390.8</v>
      </c>
      <c r="AR239" s="301">
        <v>1400.3600000000001</v>
      </c>
      <c r="AS239" s="301">
        <v>1318.78</v>
      </c>
      <c r="AT239" s="301">
        <v>0</v>
      </c>
      <c r="AU239" s="301">
        <v>0</v>
      </c>
      <c r="AV239" s="301">
        <v>0</v>
      </c>
      <c r="AW239" s="301">
        <v>0</v>
      </c>
      <c r="AX239" s="301">
        <v>0</v>
      </c>
      <c r="AY239" s="301">
        <v>0</v>
      </c>
      <c r="AZ239" s="301">
        <v>0</v>
      </c>
      <c r="BA239" s="301">
        <v>0</v>
      </c>
    </row>
    <row r="240" spans="1:53" s="69" customFormat="1" outlineLevel="2" x14ac:dyDescent="0.2">
      <c r="A240" s="64" t="s">
        <v>1156</v>
      </c>
      <c r="B240" s="65" t="s">
        <v>1606</v>
      </c>
      <c r="C240" s="66" t="s">
        <v>2048</v>
      </c>
      <c r="D240" s="67"/>
      <c r="E240" s="68"/>
      <c r="F240" s="328">
        <v>54251</v>
      </c>
      <c r="G240" s="328">
        <v>50999.35</v>
      </c>
      <c r="H240" s="151">
        <f t="shared" si="58"/>
        <v>3251.6500000000015</v>
      </c>
      <c r="I240" s="97">
        <f t="shared" si="59"/>
        <v>6.3758655747573278E-2</v>
      </c>
      <c r="J240" s="166"/>
      <c r="K240" s="328">
        <v>151086.26999999999</v>
      </c>
      <c r="L240" s="328">
        <v>144852.24</v>
      </c>
      <c r="M240" s="151">
        <f t="shared" si="60"/>
        <v>6234.0299999999988</v>
      </c>
      <c r="N240" s="97">
        <f t="shared" si="61"/>
        <v>4.3037166701736879E-2</v>
      </c>
      <c r="O240" s="273"/>
      <c r="P240" s="166"/>
      <c r="Q240" s="328">
        <v>151086.26999999999</v>
      </c>
      <c r="R240" s="328">
        <v>144852.24</v>
      </c>
      <c r="S240" s="151">
        <f t="shared" si="62"/>
        <v>6234.0299999999988</v>
      </c>
      <c r="T240" s="97">
        <f t="shared" si="63"/>
        <v>4.3037166701736879E-2</v>
      </c>
      <c r="U240" s="166"/>
      <c r="V240" s="328">
        <v>608077.35</v>
      </c>
      <c r="W240" s="328">
        <v>584592.31000000006</v>
      </c>
      <c r="X240" s="151">
        <f t="shared" si="64"/>
        <v>23485.039999999921</v>
      </c>
      <c r="Y240" s="97">
        <f t="shared" si="65"/>
        <v>4.0173364579496294E-2</v>
      </c>
      <c r="Z240" s="140"/>
      <c r="AA240" s="347">
        <v>46821.86</v>
      </c>
      <c r="AB240" s="301"/>
      <c r="AC240" s="301">
        <v>47519.42</v>
      </c>
      <c r="AD240" s="301">
        <v>46333.47</v>
      </c>
      <c r="AE240" s="301">
        <v>50999.35</v>
      </c>
      <c r="AF240" s="301">
        <v>50355.08</v>
      </c>
      <c r="AG240" s="301">
        <v>45978.22</v>
      </c>
      <c r="AH240" s="301">
        <v>49494.61</v>
      </c>
      <c r="AI240" s="301">
        <v>50146.78</v>
      </c>
      <c r="AJ240" s="301">
        <v>53969.46</v>
      </c>
      <c r="AK240" s="301">
        <v>59413.78</v>
      </c>
      <c r="AL240" s="301">
        <v>51586.61</v>
      </c>
      <c r="AM240" s="301">
        <v>48842.01</v>
      </c>
      <c r="AN240" s="301">
        <v>47204.53</v>
      </c>
      <c r="AO240" s="301"/>
      <c r="AP240" s="301">
        <v>48598.400000000001</v>
      </c>
      <c r="AQ240" s="301">
        <v>48236.87</v>
      </c>
      <c r="AR240" s="301">
        <v>54251</v>
      </c>
      <c r="AS240" s="301">
        <v>48538.51</v>
      </c>
      <c r="AT240" s="301">
        <v>0</v>
      </c>
      <c r="AU240" s="301">
        <v>0</v>
      </c>
      <c r="AV240" s="301">
        <v>0</v>
      </c>
      <c r="AW240" s="301">
        <v>0</v>
      </c>
      <c r="AX240" s="301">
        <v>0</v>
      </c>
      <c r="AY240" s="301">
        <v>0</v>
      </c>
      <c r="AZ240" s="301">
        <v>0</v>
      </c>
      <c r="BA240" s="301">
        <v>0</v>
      </c>
    </row>
    <row r="241" spans="1:53" s="69" customFormat="1" outlineLevel="2" x14ac:dyDescent="0.2">
      <c r="A241" s="64" t="s">
        <v>1157</v>
      </c>
      <c r="B241" s="65" t="s">
        <v>1607</v>
      </c>
      <c r="C241" s="66" t="s">
        <v>2049</v>
      </c>
      <c r="D241" s="67"/>
      <c r="E241" s="68"/>
      <c r="F241" s="328">
        <v>4632.6500000000005</v>
      </c>
      <c r="G241" s="328">
        <v>4050.71</v>
      </c>
      <c r="H241" s="151">
        <f t="shared" si="58"/>
        <v>581.94000000000051</v>
      </c>
      <c r="I241" s="97">
        <f t="shared" si="59"/>
        <v>0.14366370340014478</v>
      </c>
      <c r="J241" s="166"/>
      <c r="K241" s="328">
        <v>14116.32</v>
      </c>
      <c r="L241" s="328">
        <v>12327.09</v>
      </c>
      <c r="M241" s="151">
        <f t="shared" si="60"/>
        <v>1789.2299999999996</v>
      </c>
      <c r="N241" s="97">
        <f t="shared" si="61"/>
        <v>0.14514617805175428</v>
      </c>
      <c r="O241" s="273"/>
      <c r="P241" s="166"/>
      <c r="Q241" s="328">
        <v>14116.32</v>
      </c>
      <c r="R241" s="328">
        <v>12327.09</v>
      </c>
      <c r="S241" s="151">
        <f t="shared" si="62"/>
        <v>1789.2299999999996</v>
      </c>
      <c r="T241" s="97">
        <f t="shared" si="63"/>
        <v>0.14514617805175428</v>
      </c>
      <c r="U241" s="166"/>
      <c r="V241" s="328">
        <v>54880.19</v>
      </c>
      <c r="W241" s="328">
        <v>52599.69</v>
      </c>
      <c r="X241" s="151">
        <f t="shared" si="64"/>
        <v>2280.5</v>
      </c>
      <c r="Y241" s="97">
        <f t="shared" si="65"/>
        <v>4.335576882677445E-2</v>
      </c>
      <c r="Z241" s="140"/>
      <c r="AA241" s="347">
        <v>4924</v>
      </c>
      <c r="AB241" s="301"/>
      <c r="AC241" s="301">
        <v>4814.21</v>
      </c>
      <c r="AD241" s="301">
        <v>3462.17</v>
      </c>
      <c r="AE241" s="301">
        <v>4050.71</v>
      </c>
      <c r="AF241" s="301">
        <v>3842.21</v>
      </c>
      <c r="AG241" s="301">
        <v>4397.6099999999997</v>
      </c>
      <c r="AH241" s="301">
        <v>4492.21</v>
      </c>
      <c r="AI241" s="301">
        <v>4800.1099999999997</v>
      </c>
      <c r="AJ241" s="301">
        <v>4284.3599999999997</v>
      </c>
      <c r="AK241" s="301">
        <v>4188.22</v>
      </c>
      <c r="AL241" s="301">
        <v>4495.82</v>
      </c>
      <c r="AM241" s="301">
        <v>4523.5600000000004</v>
      </c>
      <c r="AN241" s="301">
        <v>5739.77</v>
      </c>
      <c r="AO241" s="301"/>
      <c r="AP241" s="301">
        <v>4910.4000000000005</v>
      </c>
      <c r="AQ241" s="301">
        <v>4573.2700000000004</v>
      </c>
      <c r="AR241" s="301">
        <v>4632.6500000000005</v>
      </c>
      <c r="AS241" s="301">
        <v>4405.5200000000004</v>
      </c>
      <c r="AT241" s="301">
        <v>0</v>
      </c>
      <c r="AU241" s="301">
        <v>0</v>
      </c>
      <c r="AV241" s="301">
        <v>0</v>
      </c>
      <c r="AW241" s="301">
        <v>0</v>
      </c>
      <c r="AX241" s="301">
        <v>0</v>
      </c>
      <c r="AY241" s="301">
        <v>0</v>
      </c>
      <c r="AZ241" s="301">
        <v>0</v>
      </c>
      <c r="BA241" s="301">
        <v>0</v>
      </c>
    </row>
    <row r="242" spans="1:53" s="69" customFormat="1" outlineLevel="2" x14ac:dyDescent="0.2">
      <c r="A242" s="64" t="s">
        <v>1158</v>
      </c>
      <c r="B242" s="65" t="s">
        <v>1608</v>
      </c>
      <c r="C242" s="66" t="s">
        <v>2050</v>
      </c>
      <c r="D242" s="67"/>
      <c r="E242" s="68"/>
      <c r="F242" s="328">
        <v>2252.52</v>
      </c>
      <c r="G242" s="328">
        <v>2063.06</v>
      </c>
      <c r="H242" s="151">
        <f t="shared" si="58"/>
        <v>189.46000000000004</v>
      </c>
      <c r="I242" s="97">
        <f t="shared" si="59"/>
        <v>9.1834459492210627E-2</v>
      </c>
      <c r="J242" s="166"/>
      <c r="K242" s="328">
        <v>6030.84</v>
      </c>
      <c r="L242" s="328">
        <v>8247.0400000000009</v>
      </c>
      <c r="M242" s="151">
        <f t="shared" si="60"/>
        <v>-2216.2000000000007</v>
      </c>
      <c r="N242" s="97">
        <f t="shared" si="61"/>
        <v>-0.26872671891975791</v>
      </c>
      <c r="O242" s="273"/>
      <c r="P242" s="166"/>
      <c r="Q242" s="328">
        <v>6030.84</v>
      </c>
      <c r="R242" s="328">
        <v>8247.0400000000009</v>
      </c>
      <c r="S242" s="151">
        <f t="shared" si="62"/>
        <v>-2216.2000000000007</v>
      </c>
      <c r="T242" s="97">
        <f t="shared" si="63"/>
        <v>-0.26872671891975791</v>
      </c>
      <c r="U242" s="166"/>
      <c r="V242" s="328">
        <v>22261.989999999998</v>
      </c>
      <c r="W242" s="328">
        <v>26300.010000000002</v>
      </c>
      <c r="X242" s="151">
        <f t="shared" si="64"/>
        <v>-4038.0200000000041</v>
      </c>
      <c r="Y242" s="97">
        <f t="shared" si="65"/>
        <v>-0.15353682375025726</v>
      </c>
      <c r="Z242" s="140"/>
      <c r="AA242" s="347">
        <v>53.54</v>
      </c>
      <c r="AB242" s="301"/>
      <c r="AC242" s="301">
        <v>4173.71</v>
      </c>
      <c r="AD242" s="301">
        <v>2010.27</v>
      </c>
      <c r="AE242" s="301">
        <v>2063.06</v>
      </c>
      <c r="AF242" s="301">
        <v>42.57</v>
      </c>
      <c r="AG242" s="301">
        <v>2338.2000000000003</v>
      </c>
      <c r="AH242" s="301">
        <v>4212.49</v>
      </c>
      <c r="AI242" s="301">
        <v>2228.1</v>
      </c>
      <c r="AJ242" s="301">
        <v>1909.8600000000001</v>
      </c>
      <c r="AK242" s="301">
        <v>1770.05</v>
      </c>
      <c r="AL242" s="301">
        <v>1850.8700000000001</v>
      </c>
      <c r="AM242" s="301">
        <v>41.34</v>
      </c>
      <c r="AN242" s="301">
        <v>1837.67</v>
      </c>
      <c r="AO242" s="301"/>
      <c r="AP242" s="301">
        <v>3708.66</v>
      </c>
      <c r="AQ242" s="301">
        <v>69.66</v>
      </c>
      <c r="AR242" s="301">
        <v>2252.52</v>
      </c>
      <c r="AS242" s="301">
        <v>574.57000000000005</v>
      </c>
      <c r="AT242" s="301">
        <v>0</v>
      </c>
      <c r="AU242" s="301">
        <v>0</v>
      </c>
      <c r="AV242" s="301">
        <v>0</v>
      </c>
      <c r="AW242" s="301">
        <v>0</v>
      </c>
      <c r="AX242" s="301">
        <v>0</v>
      </c>
      <c r="AY242" s="301">
        <v>0</v>
      </c>
      <c r="AZ242" s="301">
        <v>0</v>
      </c>
      <c r="BA242" s="301">
        <v>0</v>
      </c>
    </row>
    <row r="243" spans="1:53" s="69" customFormat="1" outlineLevel="2" x14ac:dyDescent="0.2">
      <c r="A243" s="64" t="s">
        <v>1159</v>
      </c>
      <c r="B243" s="65" t="s">
        <v>1609</v>
      </c>
      <c r="C243" s="66" t="s">
        <v>2051</v>
      </c>
      <c r="D243" s="67"/>
      <c r="E243" s="68"/>
      <c r="F243" s="328">
        <v>44237.19</v>
      </c>
      <c r="G243" s="328">
        <v>82636.12</v>
      </c>
      <c r="H243" s="151">
        <f t="shared" si="58"/>
        <v>-38398.929999999993</v>
      </c>
      <c r="I243" s="97">
        <f t="shared" si="59"/>
        <v>-0.46467489035061177</v>
      </c>
      <c r="J243" s="166"/>
      <c r="K243" s="328">
        <v>124585.67</v>
      </c>
      <c r="L243" s="328">
        <v>179040.62</v>
      </c>
      <c r="M243" s="151">
        <f t="shared" si="60"/>
        <v>-54454.95</v>
      </c>
      <c r="N243" s="97">
        <f t="shared" si="61"/>
        <v>-0.30414857812713114</v>
      </c>
      <c r="O243" s="273"/>
      <c r="P243" s="166"/>
      <c r="Q243" s="328">
        <v>124585.67</v>
      </c>
      <c r="R243" s="328">
        <v>179040.62</v>
      </c>
      <c r="S243" s="151">
        <f t="shared" si="62"/>
        <v>-54454.95</v>
      </c>
      <c r="T243" s="97">
        <f t="shared" si="63"/>
        <v>-0.30414857812713114</v>
      </c>
      <c r="U243" s="166"/>
      <c r="V243" s="328">
        <v>589247.97</v>
      </c>
      <c r="W243" s="328">
        <v>897457.47</v>
      </c>
      <c r="X243" s="151">
        <f t="shared" si="64"/>
        <v>-308209.5</v>
      </c>
      <c r="Y243" s="97">
        <f t="shared" si="65"/>
        <v>-0.34342518760248331</v>
      </c>
      <c r="Z243" s="140"/>
      <c r="AA243" s="347">
        <v>61496.15</v>
      </c>
      <c r="AB243" s="301"/>
      <c r="AC243" s="301">
        <v>34686.03</v>
      </c>
      <c r="AD243" s="301">
        <v>61718.47</v>
      </c>
      <c r="AE243" s="301">
        <v>82636.12</v>
      </c>
      <c r="AF243" s="301">
        <v>66091.27</v>
      </c>
      <c r="AG243" s="301">
        <v>57475.49</v>
      </c>
      <c r="AH243" s="301">
        <v>70221.77</v>
      </c>
      <c r="AI243" s="301">
        <v>36065.270000000004</v>
      </c>
      <c r="AJ243" s="301">
        <v>27726.639999999999</v>
      </c>
      <c r="AK243" s="301">
        <v>59616.590000000004</v>
      </c>
      <c r="AL243" s="301">
        <v>56528.43</v>
      </c>
      <c r="AM243" s="301">
        <v>59781.760000000002</v>
      </c>
      <c r="AN243" s="301">
        <v>31155.08</v>
      </c>
      <c r="AO243" s="301"/>
      <c r="AP243" s="301">
        <v>45989.919999999998</v>
      </c>
      <c r="AQ243" s="301">
        <v>34358.559999999998</v>
      </c>
      <c r="AR243" s="301">
        <v>44237.19</v>
      </c>
      <c r="AS243" s="301">
        <v>46847.43</v>
      </c>
      <c r="AT243" s="301">
        <v>8692.77</v>
      </c>
      <c r="AU243" s="301">
        <v>0</v>
      </c>
      <c r="AV243" s="301">
        <v>0</v>
      </c>
      <c r="AW243" s="301">
        <v>0</v>
      </c>
      <c r="AX243" s="301">
        <v>0</v>
      </c>
      <c r="AY243" s="301">
        <v>0</v>
      </c>
      <c r="AZ243" s="301">
        <v>0</v>
      </c>
      <c r="BA243" s="301">
        <v>0</v>
      </c>
    </row>
    <row r="244" spans="1:53" s="69" customFormat="1" outlineLevel="2" x14ac:dyDescent="0.2">
      <c r="A244" s="64" t="s">
        <v>1160</v>
      </c>
      <c r="B244" s="65" t="s">
        <v>1610</v>
      </c>
      <c r="C244" s="66" t="s">
        <v>2052</v>
      </c>
      <c r="D244" s="67"/>
      <c r="E244" s="68"/>
      <c r="F244" s="328">
        <v>30872.41</v>
      </c>
      <c r="G244" s="328">
        <v>26597.56</v>
      </c>
      <c r="H244" s="151">
        <f t="shared" si="58"/>
        <v>4274.8499999999985</v>
      </c>
      <c r="I244" s="97">
        <f t="shared" si="59"/>
        <v>0.16072338966431501</v>
      </c>
      <c r="J244" s="166"/>
      <c r="K244" s="328">
        <v>98004</v>
      </c>
      <c r="L244" s="328">
        <v>81710.77</v>
      </c>
      <c r="M244" s="151">
        <f t="shared" si="60"/>
        <v>16293.229999999996</v>
      </c>
      <c r="N244" s="97">
        <f t="shared" si="61"/>
        <v>0.1994012539595453</v>
      </c>
      <c r="O244" s="273"/>
      <c r="P244" s="166"/>
      <c r="Q244" s="328">
        <v>98004</v>
      </c>
      <c r="R244" s="328">
        <v>81710.77</v>
      </c>
      <c r="S244" s="151">
        <f t="shared" si="62"/>
        <v>16293.229999999996</v>
      </c>
      <c r="T244" s="97">
        <f t="shared" si="63"/>
        <v>0.1994012539595453</v>
      </c>
      <c r="U244" s="166"/>
      <c r="V244" s="328">
        <v>356733.87</v>
      </c>
      <c r="W244" s="328">
        <v>297628.05</v>
      </c>
      <c r="X244" s="151">
        <f t="shared" si="64"/>
        <v>59105.820000000007</v>
      </c>
      <c r="Y244" s="97">
        <f t="shared" si="65"/>
        <v>0.19858954826334416</v>
      </c>
      <c r="Z244" s="140"/>
      <c r="AA244" s="347">
        <v>26910.05</v>
      </c>
      <c r="AB244" s="301"/>
      <c r="AC244" s="301">
        <v>28926.760000000002</v>
      </c>
      <c r="AD244" s="301">
        <v>26186.45</v>
      </c>
      <c r="AE244" s="301">
        <v>26597.56</v>
      </c>
      <c r="AF244" s="301">
        <v>29071.8</v>
      </c>
      <c r="AG244" s="301">
        <v>25507.7</v>
      </c>
      <c r="AH244" s="301">
        <v>28959.41</v>
      </c>
      <c r="AI244" s="301">
        <v>28785.260000000002</v>
      </c>
      <c r="AJ244" s="301">
        <v>30385.15</v>
      </c>
      <c r="AK244" s="301">
        <v>25203.850000000002</v>
      </c>
      <c r="AL244" s="301">
        <v>28613</v>
      </c>
      <c r="AM244" s="301">
        <v>27439.05</v>
      </c>
      <c r="AN244" s="301">
        <v>34764.65</v>
      </c>
      <c r="AO244" s="301"/>
      <c r="AP244" s="301">
        <v>32029.7</v>
      </c>
      <c r="AQ244" s="301">
        <v>35101.89</v>
      </c>
      <c r="AR244" s="301">
        <v>30872.41</v>
      </c>
      <c r="AS244" s="301">
        <v>27533.09</v>
      </c>
      <c r="AT244" s="301">
        <v>0</v>
      </c>
      <c r="AU244" s="301">
        <v>0</v>
      </c>
      <c r="AV244" s="301">
        <v>0</v>
      </c>
      <c r="AW244" s="301">
        <v>0</v>
      </c>
      <c r="AX244" s="301">
        <v>0</v>
      </c>
      <c r="AY244" s="301">
        <v>0</v>
      </c>
      <c r="AZ244" s="301">
        <v>0</v>
      </c>
      <c r="BA244" s="301">
        <v>0</v>
      </c>
    </row>
    <row r="245" spans="1:53" s="69" customFormat="1" outlineLevel="2" x14ac:dyDescent="0.2">
      <c r="A245" s="64" t="s">
        <v>1161</v>
      </c>
      <c r="B245" s="65" t="s">
        <v>1611</v>
      </c>
      <c r="C245" s="66" t="s">
        <v>2053</v>
      </c>
      <c r="D245" s="67"/>
      <c r="E245" s="68"/>
      <c r="F245" s="328">
        <v>3443.21</v>
      </c>
      <c r="G245" s="328">
        <v>6815.84</v>
      </c>
      <c r="H245" s="151">
        <f t="shared" si="58"/>
        <v>-3372.63</v>
      </c>
      <c r="I245" s="97">
        <f t="shared" si="59"/>
        <v>-0.49482235498485883</v>
      </c>
      <c r="J245" s="166"/>
      <c r="K245" s="328">
        <v>10380.41</v>
      </c>
      <c r="L245" s="328">
        <v>19263.560000000001</v>
      </c>
      <c r="M245" s="151">
        <f t="shared" si="60"/>
        <v>-8883.1500000000015</v>
      </c>
      <c r="N245" s="97">
        <f t="shared" si="61"/>
        <v>-0.46113750521710428</v>
      </c>
      <c r="O245" s="273"/>
      <c r="P245" s="166"/>
      <c r="Q245" s="328">
        <v>10380.41</v>
      </c>
      <c r="R245" s="328">
        <v>19263.560000000001</v>
      </c>
      <c r="S245" s="151">
        <f t="shared" si="62"/>
        <v>-8883.1500000000015</v>
      </c>
      <c r="T245" s="97">
        <f t="shared" si="63"/>
        <v>-0.46113750521710428</v>
      </c>
      <c r="U245" s="166"/>
      <c r="V245" s="328">
        <v>38194.82</v>
      </c>
      <c r="W245" s="328">
        <v>73411.460000000006</v>
      </c>
      <c r="X245" s="151">
        <f t="shared" si="64"/>
        <v>-35216.640000000007</v>
      </c>
      <c r="Y245" s="97">
        <f t="shared" si="65"/>
        <v>-0.47971583728208106</v>
      </c>
      <c r="Z245" s="140"/>
      <c r="AA245" s="347">
        <v>4467.49</v>
      </c>
      <c r="AB245" s="301"/>
      <c r="AC245" s="301">
        <v>6988.2</v>
      </c>
      <c r="AD245" s="301">
        <v>5459.52</v>
      </c>
      <c r="AE245" s="301">
        <v>6815.84</v>
      </c>
      <c r="AF245" s="301">
        <v>4775.75</v>
      </c>
      <c r="AG245" s="301">
        <v>4416.43</v>
      </c>
      <c r="AH245" s="301">
        <v>3000.7000000000003</v>
      </c>
      <c r="AI245" s="301">
        <v>4028.11</v>
      </c>
      <c r="AJ245" s="301">
        <v>3129.38</v>
      </c>
      <c r="AK245" s="301">
        <v>2221.14</v>
      </c>
      <c r="AL245" s="301">
        <v>1824.55</v>
      </c>
      <c r="AM245" s="301">
        <v>1167.19</v>
      </c>
      <c r="AN245" s="301">
        <v>3251.16</v>
      </c>
      <c r="AO245" s="301"/>
      <c r="AP245" s="301">
        <v>3764.39</v>
      </c>
      <c r="AQ245" s="301">
        <v>3172.81</v>
      </c>
      <c r="AR245" s="301">
        <v>3443.21</v>
      </c>
      <c r="AS245" s="301">
        <v>3255.9</v>
      </c>
      <c r="AT245" s="301">
        <v>1.02</v>
      </c>
      <c r="AU245" s="301">
        <v>0</v>
      </c>
      <c r="AV245" s="301">
        <v>0</v>
      </c>
      <c r="AW245" s="301">
        <v>0</v>
      </c>
      <c r="AX245" s="301">
        <v>0</v>
      </c>
      <c r="AY245" s="301">
        <v>0</v>
      </c>
      <c r="AZ245" s="301">
        <v>0</v>
      </c>
      <c r="BA245" s="301">
        <v>0</v>
      </c>
    </row>
    <row r="246" spans="1:53" s="69" customFormat="1" outlineLevel="2" x14ac:dyDescent="0.2">
      <c r="A246" s="64" t="s">
        <v>1162</v>
      </c>
      <c r="B246" s="65" t="s">
        <v>1612</v>
      </c>
      <c r="C246" s="66" t="s">
        <v>2054</v>
      </c>
      <c r="D246" s="67"/>
      <c r="E246" s="68"/>
      <c r="F246" s="328">
        <v>0</v>
      </c>
      <c r="G246" s="328">
        <v>0</v>
      </c>
      <c r="H246" s="151">
        <f t="shared" si="58"/>
        <v>0</v>
      </c>
      <c r="I246" s="97">
        <f t="shared" si="59"/>
        <v>0</v>
      </c>
      <c r="J246" s="166"/>
      <c r="K246" s="328">
        <v>0</v>
      </c>
      <c r="L246" s="328">
        <v>0</v>
      </c>
      <c r="M246" s="151">
        <f t="shared" si="60"/>
        <v>0</v>
      </c>
      <c r="N246" s="97">
        <f t="shared" si="61"/>
        <v>0</v>
      </c>
      <c r="O246" s="273"/>
      <c r="P246" s="166"/>
      <c r="Q246" s="328">
        <v>0</v>
      </c>
      <c r="R246" s="328">
        <v>0</v>
      </c>
      <c r="S246" s="151">
        <f t="shared" si="62"/>
        <v>0</v>
      </c>
      <c r="T246" s="97">
        <f t="shared" si="63"/>
        <v>0</v>
      </c>
      <c r="U246" s="166"/>
      <c r="V246" s="328">
        <v>0</v>
      </c>
      <c r="W246" s="328">
        <v>0</v>
      </c>
      <c r="X246" s="151">
        <f t="shared" si="64"/>
        <v>0</v>
      </c>
      <c r="Y246" s="97">
        <f t="shared" si="65"/>
        <v>0</v>
      </c>
      <c r="Z246" s="140"/>
      <c r="AA246" s="347">
        <v>0</v>
      </c>
      <c r="AB246" s="301"/>
      <c r="AC246" s="301">
        <v>0</v>
      </c>
      <c r="AD246" s="301">
        <v>0</v>
      </c>
      <c r="AE246" s="301">
        <v>0</v>
      </c>
      <c r="AF246" s="301">
        <v>0</v>
      </c>
      <c r="AG246" s="301">
        <v>0</v>
      </c>
      <c r="AH246" s="301">
        <v>0</v>
      </c>
      <c r="AI246" s="301">
        <v>0</v>
      </c>
      <c r="AJ246" s="301">
        <v>0</v>
      </c>
      <c r="AK246" s="301">
        <v>0</v>
      </c>
      <c r="AL246" s="301">
        <v>0</v>
      </c>
      <c r="AM246" s="301">
        <v>0</v>
      </c>
      <c r="AN246" s="301">
        <v>0</v>
      </c>
      <c r="AO246" s="301"/>
      <c r="AP246" s="301">
        <v>0</v>
      </c>
      <c r="AQ246" s="301">
        <v>0</v>
      </c>
      <c r="AR246" s="301">
        <v>0</v>
      </c>
      <c r="AS246" s="301">
        <v>9.36</v>
      </c>
      <c r="AT246" s="301">
        <v>0</v>
      </c>
      <c r="AU246" s="301">
        <v>0</v>
      </c>
      <c r="AV246" s="301">
        <v>0</v>
      </c>
      <c r="AW246" s="301">
        <v>0</v>
      </c>
      <c r="AX246" s="301">
        <v>0</v>
      </c>
      <c r="AY246" s="301">
        <v>0</v>
      </c>
      <c r="AZ246" s="301">
        <v>0</v>
      </c>
      <c r="BA246" s="301">
        <v>0</v>
      </c>
    </row>
    <row r="247" spans="1:53" s="69" customFormat="1" outlineLevel="2" x14ac:dyDescent="0.2">
      <c r="A247" s="64" t="s">
        <v>1163</v>
      </c>
      <c r="B247" s="65" t="s">
        <v>1613</v>
      </c>
      <c r="C247" s="66" t="s">
        <v>2055</v>
      </c>
      <c r="D247" s="67"/>
      <c r="E247" s="68"/>
      <c r="F247" s="328">
        <v>-419836.05</v>
      </c>
      <c r="G247" s="328">
        <v>865638.72</v>
      </c>
      <c r="H247" s="151">
        <f t="shared" si="58"/>
        <v>-1285474.77</v>
      </c>
      <c r="I247" s="97">
        <f t="shared" si="59"/>
        <v>-1.4850014680489338</v>
      </c>
      <c r="J247" s="166"/>
      <c r="K247" s="328">
        <v>285568.09000000003</v>
      </c>
      <c r="L247" s="328">
        <v>865638.72</v>
      </c>
      <c r="M247" s="151">
        <f t="shared" si="60"/>
        <v>-580070.62999999989</v>
      </c>
      <c r="N247" s="97">
        <f t="shared" si="61"/>
        <v>-0.67010707423069049</v>
      </c>
      <c r="O247" s="273"/>
      <c r="P247" s="166"/>
      <c r="Q247" s="328">
        <v>285568.09000000003</v>
      </c>
      <c r="R247" s="328">
        <v>865638.72</v>
      </c>
      <c r="S247" s="151">
        <f t="shared" si="62"/>
        <v>-580070.62999999989</v>
      </c>
      <c r="T247" s="97">
        <f t="shared" si="63"/>
        <v>-0.67010707423069049</v>
      </c>
      <c r="U247" s="166"/>
      <c r="V247" s="328">
        <v>2164206.29</v>
      </c>
      <c r="W247" s="328">
        <v>865638.72</v>
      </c>
      <c r="X247" s="151">
        <f t="shared" si="64"/>
        <v>1298567.57</v>
      </c>
      <c r="Y247" s="97">
        <f t="shared" si="65"/>
        <v>1.5001264846378408</v>
      </c>
      <c r="Z247" s="140"/>
      <c r="AA247" s="347">
        <v>0</v>
      </c>
      <c r="AB247" s="301"/>
      <c r="AC247" s="301">
        <v>0</v>
      </c>
      <c r="AD247" s="301">
        <v>0</v>
      </c>
      <c r="AE247" s="301">
        <v>865638.72</v>
      </c>
      <c r="AF247" s="301">
        <v>27907.98</v>
      </c>
      <c r="AG247" s="301">
        <v>1097.17</v>
      </c>
      <c r="AH247" s="301">
        <v>308150.3</v>
      </c>
      <c r="AI247" s="301">
        <v>291825.7</v>
      </c>
      <c r="AJ247" s="301">
        <v>199558.09</v>
      </c>
      <c r="AK247" s="301">
        <v>206540.34</v>
      </c>
      <c r="AL247" s="301">
        <v>160122.26</v>
      </c>
      <c r="AM247" s="301">
        <v>302199.63</v>
      </c>
      <c r="AN247" s="301">
        <v>381236.73</v>
      </c>
      <c r="AO247" s="301"/>
      <c r="AP247" s="301">
        <v>539253.14</v>
      </c>
      <c r="AQ247" s="301">
        <v>166151</v>
      </c>
      <c r="AR247" s="301">
        <v>-419836.05</v>
      </c>
      <c r="AS247" s="301">
        <v>387592.49</v>
      </c>
      <c r="AT247" s="301">
        <v>0</v>
      </c>
      <c r="AU247" s="301">
        <v>0</v>
      </c>
      <c r="AV247" s="301">
        <v>0</v>
      </c>
      <c r="AW247" s="301">
        <v>0</v>
      </c>
      <c r="AX247" s="301">
        <v>0</v>
      </c>
      <c r="AY247" s="301">
        <v>0</v>
      </c>
      <c r="AZ247" s="301">
        <v>0</v>
      </c>
      <c r="BA247" s="301">
        <v>0</v>
      </c>
    </row>
    <row r="248" spans="1:53" s="69" customFormat="1" outlineLevel="2" x14ac:dyDescent="0.2">
      <c r="A248" s="64" t="s">
        <v>1164</v>
      </c>
      <c r="B248" s="65" t="s">
        <v>1614</v>
      </c>
      <c r="C248" s="66" t="s">
        <v>2056</v>
      </c>
      <c r="D248" s="67"/>
      <c r="E248" s="68"/>
      <c r="F248" s="328">
        <v>3257.1</v>
      </c>
      <c r="G248" s="328">
        <v>-1051450.6499999999</v>
      </c>
      <c r="H248" s="151">
        <f t="shared" si="58"/>
        <v>1054707.75</v>
      </c>
      <c r="I248" s="97">
        <f t="shared" si="59"/>
        <v>1.0030977202781701</v>
      </c>
      <c r="J248" s="166"/>
      <c r="K248" s="328">
        <v>5029.78</v>
      </c>
      <c r="L248" s="328">
        <v>3053.62</v>
      </c>
      <c r="M248" s="151">
        <f t="shared" si="60"/>
        <v>1976.1599999999999</v>
      </c>
      <c r="N248" s="97">
        <f t="shared" si="61"/>
        <v>0.64715321487283939</v>
      </c>
      <c r="O248" s="273"/>
      <c r="P248" s="166"/>
      <c r="Q248" s="328">
        <v>5029.78</v>
      </c>
      <c r="R248" s="328">
        <v>3053.62</v>
      </c>
      <c r="S248" s="151">
        <f t="shared" si="62"/>
        <v>1976.1599999999999</v>
      </c>
      <c r="T248" s="97">
        <f t="shared" si="63"/>
        <v>0.64715321487283939</v>
      </c>
      <c r="U248" s="166"/>
      <c r="V248" s="328">
        <v>557680.17000000004</v>
      </c>
      <c r="W248" s="328">
        <v>25687.75</v>
      </c>
      <c r="X248" s="151">
        <f t="shared" si="64"/>
        <v>531992.42000000004</v>
      </c>
      <c r="Y248" s="97" t="str">
        <f t="shared" si="65"/>
        <v>N.M.</v>
      </c>
      <c r="Z248" s="140"/>
      <c r="AA248" s="347">
        <v>1929.63</v>
      </c>
      <c r="AB248" s="301"/>
      <c r="AC248" s="301">
        <v>-1601.3600000000001</v>
      </c>
      <c r="AD248" s="301">
        <v>1056105.6299999999</v>
      </c>
      <c r="AE248" s="301">
        <v>-1051450.6499999999</v>
      </c>
      <c r="AF248" s="301">
        <v>-1178.57</v>
      </c>
      <c r="AG248" s="301">
        <v>84674.150000000009</v>
      </c>
      <c r="AH248" s="301">
        <v>11545.93</v>
      </c>
      <c r="AI248" s="301">
        <v>48980.42</v>
      </c>
      <c r="AJ248" s="301">
        <v>-6105.75</v>
      </c>
      <c r="AK248" s="301">
        <v>8068.9400000000005</v>
      </c>
      <c r="AL248" s="301">
        <v>-1270.27</v>
      </c>
      <c r="AM248" s="301">
        <v>468644.16000000003</v>
      </c>
      <c r="AN248" s="301">
        <v>-60708.62</v>
      </c>
      <c r="AO248" s="301"/>
      <c r="AP248" s="301">
        <v>-5261.88</v>
      </c>
      <c r="AQ248" s="301">
        <v>7034.56</v>
      </c>
      <c r="AR248" s="301">
        <v>3257.1</v>
      </c>
      <c r="AS248" s="301">
        <v>10454.89</v>
      </c>
      <c r="AT248" s="301">
        <v>-17287.939999999999</v>
      </c>
      <c r="AU248" s="301">
        <v>0</v>
      </c>
      <c r="AV248" s="301">
        <v>0</v>
      </c>
      <c r="AW248" s="301">
        <v>0</v>
      </c>
      <c r="AX248" s="301">
        <v>0</v>
      </c>
      <c r="AY248" s="301">
        <v>0</v>
      </c>
      <c r="AZ248" s="301">
        <v>0</v>
      </c>
      <c r="BA248" s="301">
        <v>0</v>
      </c>
    </row>
    <row r="249" spans="1:53" s="69" customFormat="1" outlineLevel="2" x14ac:dyDescent="0.2">
      <c r="A249" s="64" t="s">
        <v>1165</v>
      </c>
      <c r="B249" s="65" t="s">
        <v>1615</v>
      </c>
      <c r="C249" s="66" t="s">
        <v>2057</v>
      </c>
      <c r="D249" s="67"/>
      <c r="E249" s="68"/>
      <c r="F249" s="328">
        <v>8771.76</v>
      </c>
      <c r="G249" s="328">
        <v>4479.07</v>
      </c>
      <c r="H249" s="151">
        <f t="shared" si="58"/>
        <v>4292.6900000000005</v>
      </c>
      <c r="I249" s="97">
        <f t="shared" si="59"/>
        <v>0.95838868336507377</v>
      </c>
      <c r="J249" s="166"/>
      <c r="K249" s="328">
        <v>12294.53</v>
      </c>
      <c r="L249" s="328">
        <v>6716.51</v>
      </c>
      <c r="M249" s="151">
        <f t="shared" si="60"/>
        <v>5578.02</v>
      </c>
      <c r="N249" s="97">
        <f t="shared" si="61"/>
        <v>0.83049381300705283</v>
      </c>
      <c r="O249" s="273"/>
      <c r="P249" s="166"/>
      <c r="Q249" s="328">
        <v>12294.53</v>
      </c>
      <c r="R249" s="328">
        <v>6716.51</v>
      </c>
      <c r="S249" s="151">
        <f t="shared" si="62"/>
        <v>5578.02</v>
      </c>
      <c r="T249" s="97">
        <f t="shared" si="63"/>
        <v>0.83049381300705283</v>
      </c>
      <c r="U249" s="166"/>
      <c r="V249" s="328">
        <v>23110.09</v>
      </c>
      <c r="W249" s="328">
        <v>26186.5</v>
      </c>
      <c r="X249" s="151">
        <f t="shared" si="64"/>
        <v>-3076.41</v>
      </c>
      <c r="Y249" s="97">
        <f t="shared" si="65"/>
        <v>-0.1174807629885628</v>
      </c>
      <c r="Z249" s="140"/>
      <c r="AA249" s="347">
        <v>846.11</v>
      </c>
      <c r="AB249" s="301"/>
      <c r="AC249" s="301">
        <v>1185.3900000000001</v>
      </c>
      <c r="AD249" s="301">
        <v>1052.05</v>
      </c>
      <c r="AE249" s="301">
        <v>4479.07</v>
      </c>
      <c r="AF249" s="301">
        <v>1252.6400000000001</v>
      </c>
      <c r="AG249" s="301">
        <v>1049.3499999999999</v>
      </c>
      <c r="AH249" s="301">
        <v>1196.7</v>
      </c>
      <c r="AI249" s="301">
        <v>1252.54</v>
      </c>
      <c r="AJ249" s="301">
        <v>1011.21</v>
      </c>
      <c r="AK249" s="301">
        <v>1135.07</v>
      </c>
      <c r="AL249" s="301">
        <v>1038.3499999999999</v>
      </c>
      <c r="AM249" s="301">
        <v>879.92000000000007</v>
      </c>
      <c r="AN249" s="301">
        <v>1999.78</v>
      </c>
      <c r="AO249" s="301"/>
      <c r="AP249" s="301">
        <v>1934.16</v>
      </c>
      <c r="AQ249" s="301">
        <v>1588.6100000000001</v>
      </c>
      <c r="AR249" s="301">
        <v>8771.76</v>
      </c>
      <c r="AS249" s="301">
        <v>2549.0100000000002</v>
      </c>
      <c r="AT249" s="301">
        <v>0</v>
      </c>
      <c r="AU249" s="301">
        <v>0</v>
      </c>
      <c r="AV249" s="301">
        <v>0</v>
      </c>
      <c r="AW249" s="301">
        <v>0</v>
      </c>
      <c r="AX249" s="301">
        <v>0</v>
      </c>
      <c r="AY249" s="301">
        <v>0</v>
      </c>
      <c r="AZ249" s="301">
        <v>0</v>
      </c>
      <c r="BA249" s="301">
        <v>0</v>
      </c>
    </row>
    <row r="250" spans="1:53" s="22" customFormat="1" outlineLevel="1" x14ac:dyDescent="0.2">
      <c r="A250" s="22" t="s">
        <v>194</v>
      </c>
      <c r="B250" s="54"/>
      <c r="C250" s="51" t="s">
        <v>882</v>
      </c>
      <c r="D250" s="205"/>
      <c r="E250" s="205"/>
      <c r="F250" s="26">
        <v>57252.200000000026</v>
      </c>
      <c r="G250" s="26">
        <v>307146.96000000014</v>
      </c>
      <c r="H250" s="42">
        <f t="shared" si="58"/>
        <v>-249894.76000000013</v>
      </c>
      <c r="I250" s="124">
        <f t="shared" si="59"/>
        <v>-0.81359997832959186</v>
      </c>
      <c r="J250" s="263"/>
      <c r="K250" s="26">
        <v>1716420.7600000002</v>
      </c>
      <c r="L250" s="26">
        <v>2277354.84</v>
      </c>
      <c r="M250" s="42">
        <f t="shared" si="60"/>
        <v>-560934.07999999961</v>
      </c>
      <c r="N250" s="91">
        <f t="shared" si="61"/>
        <v>-0.24630947718274754</v>
      </c>
      <c r="O250" s="226"/>
      <c r="P250" s="226"/>
      <c r="Q250" s="26">
        <v>1716420.7600000002</v>
      </c>
      <c r="R250" s="26">
        <v>2277354.84</v>
      </c>
      <c r="S250" s="42">
        <f t="shared" si="62"/>
        <v>-560934.07999999961</v>
      </c>
      <c r="T250" s="124">
        <f t="shared" si="63"/>
        <v>-0.24630947718274754</v>
      </c>
      <c r="U250" s="226"/>
      <c r="V250" s="26">
        <v>8412290.4999999981</v>
      </c>
      <c r="W250" s="26">
        <v>6758763.0999999987</v>
      </c>
      <c r="X250" s="42">
        <f t="shared" si="64"/>
        <v>1653527.3999999994</v>
      </c>
      <c r="Y250" s="91">
        <f t="shared" si="65"/>
        <v>0.24464940929798232</v>
      </c>
      <c r="AA250" s="339">
        <v>466854.49</v>
      </c>
      <c r="AC250" s="26">
        <v>457010.91000000009</v>
      </c>
      <c r="AD250" s="26">
        <v>1513196.97</v>
      </c>
      <c r="AE250" s="26">
        <v>307146.96000000014</v>
      </c>
      <c r="AF250" s="26">
        <v>511817.21</v>
      </c>
      <c r="AG250" s="26">
        <v>533956.05000000005</v>
      </c>
      <c r="AH250" s="26">
        <v>799873.87</v>
      </c>
      <c r="AI250" s="26">
        <v>806016.55999999994</v>
      </c>
      <c r="AJ250" s="26">
        <v>674543.34</v>
      </c>
      <c r="AK250" s="26">
        <v>680888.2799999998</v>
      </c>
      <c r="AL250" s="26">
        <v>581047.84</v>
      </c>
      <c r="AM250" s="26">
        <v>1255878.3900000001</v>
      </c>
      <c r="AN250" s="26">
        <v>851848.20000000007</v>
      </c>
      <c r="AP250" s="26">
        <v>1013100.1200000001</v>
      </c>
      <c r="AQ250" s="26">
        <v>646068.44000000006</v>
      </c>
      <c r="AR250" s="26">
        <v>57252.200000000026</v>
      </c>
      <c r="AS250" s="26">
        <v>860737.75000000012</v>
      </c>
      <c r="AT250" s="26">
        <v>-5588.3599999999969</v>
      </c>
      <c r="AU250" s="26">
        <v>0</v>
      </c>
      <c r="AV250" s="26">
        <v>0</v>
      </c>
      <c r="AW250" s="26">
        <v>0</v>
      </c>
      <c r="AX250" s="26">
        <v>0</v>
      </c>
      <c r="AY250" s="26">
        <v>0</v>
      </c>
      <c r="AZ250" s="26">
        <v>0</v>
      </c>
      <c r="BA250" s="26">
        <v>0</v>
      </c>
    </row>
    <row r="251" spans="1:53" s="22" customFormat="1" ht="0.75" customHeight="1" outlineLevel="2" x14ac:dyDescent="0.2">
      <c r="B251" s="54"/>
      <c r="C251" s="51"/>
      <c r="D251" s="205"/>
      <c r="E251" s="205"/>
      <c r="F251" s="26"/>
      <c r="G251" s="26"/>
      <c r="H251" s="42"/>
      <c r="I251" s="124"/>
      <c r="J251" s="263"/>
      <c r="K251" s="26"/>
      <c r="L251" s="26"/>
      <c r="M251" s="42"/>
      <c r="N251" s="91"/>
      <c r="O251" s="226"/>
      <c r="P251" s="226"/>
      <c r="Q251" s="26"/>
      <c r="R251" s="26"/>
      <c r="S251" s="42"/>
      <c r="T251" s="124"/>
      <c r="U251" s="226"/>
      <c r="V251" s="26"/>
      <c r="W251" s="26"/>
      <c r="X251" s="42"/>
      <c r="Y251" s="91"/>
      <c r="AA251" s="339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</row>
    <row r="252" spans="1:53" s="69" customFormat="1" outlineLevel="2" x14ac:dyDescent="0.2">
      <c r="A252" s="64" t="s">
        <v>1166</v>
      </c>
      <c r="B252" s="65" t="s">
        <v>1616</v>
      </c>
      <c r="C252" s="66" t="s">
        <v>2058</v>
      </c>
      <c r="D252" s="67"/>
      <c r="E252" s="68"/>
      <c r="F252" s="328">
        <v>1505.32</v>
      </c>
      <c r="G252" s="328">
        <v>2234.4</v>
      </c>
      <c r="H252" s="151">
        <f t="shared" ref="H252:H263" si="66">+F252-G252</f>
        <v>-729.08000000000015</v>
      </c>
      <c r="I252" s="97">
        <f t="shared" ref="I252:I263" si="67">IF(G252&lt;0,IF(H252=0,0,IF(OR(G252=0,F252=0),"N.M.",IF(ABS(H252/G252)&gt;=10,"N.M.",H252/(-G252)))),IF(H252=0,0,IF(OR(G252=0,F252=0),"N.M.",IF(ABS(H252/G252)&gt;=10,"N.M.",H252/G252))))</f>
        <v>-0.32629788757608313</v>
      </c>
      <c r="J252" s="166"/>
      <c r="K252" s="328">
        <v>4799.96</v>
      </c>
      <c r="L252" s="328">
        <v>147521.28</v>
      </c>
      <c r="M252" s="151">
        <f t="shared" ref="M252:M263" si="68">+K252-L252</f>
        <v>-142721.32</v>
      </c>
      <c r="N252" s="97">
        <f t="shared" ref="N252:N263" si="69">IF(L252&lt;0,IF(M252=0,0,IF(OR(L252=0,K252=0),"N.M.",IF(ABS(M252/L252)&gt;=10,"N.M.",M252/(-L252)))),IF(M252=0,0,IF(OR(L252=0,K252=0),"N.M.",IF(ABS(M252/L252)&gt;=10,"N.M.",M252/L252))))</f>
        <v>-0.96746259251546629</v>
      </c>
      <c r="O252" s="273"/>
      <c r="P252" s="166"/>
      <c r="Q252" s="328">
        <v>4799.96</v>
      </c>
      <c r="R252" s="328">
        <v>147521.28</v>
      </c>
      <c r="S252" s="151">
        <f t="shared" ref="S252:S263" si="70">+Q252-R252</f>
        <v>-142721.32</v>
      </c>
      <c r="T252" s="97">
        <f t="shared" ref="T252:T263" si="71">IF(R252&lt;0,IF(S252=0,0,IF(OR(R252=0,Q252=0),"N.M.",IF(ABS(S252/R252)&gt;=10,"N.M.",S252/(-R252)))),IF(S252=0,0,IF(OR(R252=0,Q252=0),"N.M.",IF(ABS(S252/R252)&gt;=10,"N.M.",S252/R252))))</f>
        <v>-0.96746259251546629</v>
      </c>
      <c r="U252" s="166"/>
      <c r="V252" s="328">
        <v>21931.86</v>
      </c>
      <c r="W252" s="328">
        <v>180005.75</v>
      </c>
      <c r="X252" s="151">
        <f t="shared" ref="X252:X263" si="72">+V252-W252</f>
        <v>-158073.89000000001</v>
      </c>
      <c r="Y252" s="97">
        <f t="shared" ref="Y252:Y263" si="73">IF(W252&lt;0,IF(X252=0,0,IF(OR(W252=0,V252=0),"N.M.",IF(ABS(X252/W252)&gt;=10,"N.M.",X252/(-W252)))),IF(X252=0,0,IF(OR(W252=0,V252=0),"N.M.",IF(ABS(X252/W252)&gt;=10,"N.M.",X252/W252))))</f>
        <v>-0.87816022543724304</v>
      </c>
      <c r="Z252" s="140"/>
      <c r="AA252" s="347">
        <v>2160.8200000000002</v>
      </c>
      <c r="AB252" s="301"/>
      <c r="AC252" s="301">
        <v>4130.22</v>
      </c>
      <c r="AD252" s="301">
        <v>141156.66</v>
      </c>
      <c r="AE252" s="301">
        <v>2234.4</v>
      </c>
      <c r="AF252" s="301">
        <v>2875.15</v>
      </c>
      <c r="AG252" s="301">
        <v>1963.24</v>
      </c>
      <c r="AH252" s="301">
        <v>3488.75</v>
      </c>
      <c r="AI252" s="301">
        <v>1261.6400000000001</v>
      </c>
      <c r="AJ252" s="301">
        <v>1895.26</v>
      </c>
      <c r="AK252" s="301">
        <v>1230.76</v>
      </c>
      <c r="AL252" s="301">
        <v>1448.1200000000001</v>
      </c>
      <c r="AM252" s="301">
        <v>1374.27</v>
      </c>
      <c r="AN252" s="301">
        <v>1594.71</v>
      </c>
      <c r="AO252" s="301"/>
      <c r="AP252" s="301">
        <v>1451.01</v>
      </c>
      <c r="AQ252" s="301">
        <v>1843.63</v>
      </c>
      <c r="AR252" s="301">
        <v>1505.32</v>
      </c>
      <c r="AS252" s="301">
        <v>1276.6500000000001</v>
      </c>
      <c r="AT252" s="301">
        <v>0</v>
      </c>
      <c r="AU252" s="301">
        <v>0</v>
      </c>
      <c r="AV252" s="301">
        <v>0</v>
      </c>
      <c r="AW252" s="301">
        <v>0</v>
      </c>
      <c r="AX252" s="301">
        <v>0</v>
      </c>
      <c r="AY252" s="301">
        <v>0</v>
      </c>
      <c r="AZ252" s="301">
        <v>0</v>
      </c>
      <c r="BA252" s="301">
        <v>0</v>
      </c>
    </row>
    <row r="253" spans="1:53" s="69" customFormat="1" outlineLevel="2" x14ac:dyDescent="0.2">
      <c r="A253" s="64" t="s">
        <v>1167</v>
      </c>
      <c r="B253" s="65" t="s">
        <v>1617</v>
      </c>
      <c r="C253" s="66" t="s">
        <v>2059</v>
      </c>
      <c r="D253" s="67"/>
      <c r="E253" s="68"/>
      <c r="F253" s="328">
        <v>0</v>
      </c>
      <c r="G253" s="328">
        <v>-15.9</v>
      </c>
      <c r="H253" s="151">
        <f t="shared" si="66"/>
        <v>15.9</v>
      </c>
      <c r="I253" s="97" t="str">
        <f t="shared" si="67"/>
        <v>N.M.</v>
      </c>
      <c r="J253" s="166"/>
      <c r="K253" s="328">
        <v>0</v>
      </c>
      <c r="L253" s="328">
        <v>0</v>
      </c>
      <c r="M253" s="151">
        <f t="shared" si="68"/>
        <v>0</v>
      </c>
      <c r="N253" s="97">
        <f t="shared" si="69"/>
        <v>0</v>
      </c>
      <c r="O253" s="273"/>
      <c r="P253" s="166"/>
      <c r="Q253" s="328">
        <v>0</v>
      </c>
      <c r="R253" s="328">
        <v>0</v>
      </c>
      <c r="S253" s="151">
        <f t="shared" si="70"/>
        <v>0</v>
      </c>
      <c r="T253" s="97">
        <f t="shared" si="71"/>
        <v>0</v>
      </c>
      <c r="U253" s="166"/>
      <c r="V253" s="328">
        <v>0</v>
      </c>
      <c r="W253" s="328">
        <v>0</v>
      </c>
      <c r="X253" s="151">
        <f t="shared" si="72"/>
        <v>0</v>
      </c>
      <c r="Y253" s="97">
        <f t="shared" si="73"/>
        <v>0</v>
      </c>
      <c r="Z253" s="140"/>
      <c r="AA253" s="347">
        <v>0</v>
      </c>
      <c r="AB253" s="301"/>
      <c r="AC253" s="301">
        <v>0</v>
      </c>
      <c r="AD253" s="301">
        <v>15.9</v>
      </c>
      <c r="AE253" s="301">
        <v>-15.9</v>
      </c>
      <c r="AF253" s="301">
        <v>0</v>
      </c>
      <c r="AG253" s="301">
        <v>0</v>
      </c>
      <c r="AH253" s="301">
        <v>0</v>
      </c>
      <c r="AI253" s="301">
        <v>0</v>
      </c>
      <c r="AJ253" s="301">
        <v>0</v>
      </c>
      <c r="AK253" s="301">
        <v>0</v>
      </c>
      <c r="AL253" s="301">
        <v>0</v>
      </c>
      <c r="AM253" s="301">
        <v>0</v>
      </c>
      <c r="AN253" s="301">
        <v>0</v>
      </c>
      <c r="AO253" s="301"/>
      <c r="AP253" s="301">
        <v>0</v>
      </c>
      <c r="AQ253" s="301">
        <v>0</v>
      </c>
      <c r="AR253" s="301">
        <v>0</v>
      </c>
      <c r="AS253" s="301">
        <v>0</v>
      </c>
      <c r="AT253" s="301">
        <v>0</v>
      </c>
      <c r="AU253" s="301">
        <v>0</v>
      </c>
      <c r="AV253" s="301">
        <v>0</v>
      </c>
      <c r="AW253" s="301">
        <v>0</v>
      </c>
      <c r="AX253" s="301">
        <v>0</v>
      </c>
      <c r="AY253" s="301">
        <v>0</v>
      </c>
      <c r="AZ253" s="301">
        <v>0</v>
      </c>
      <c r="BA253" s="301">
        <v>0</v>
      </c>
    </row>
    <row r="254" spans="1:53" s="69" customFormat="1" outlineLevel="2" x14ac:dyDescent="0.2">
      <c r="A254" s="64" t="s">
        <v>1168</v>
      </c>
      <c r="B254" s="65" t="s">
        <v>1618</v>
      </c>
      <c r="C254" s="66" t="s">
        <v>2060</v>
      </c>
      <c r="D254" s="67"/>
      <c r="E254" s="68"/>
      <c r="F254" s="328">
        <v>83628.479999999996</v>
      </c>
      <c r="G254" s="328">
        <v>89650.95</v>
      </c>
      <c r="H254" s="151">
        <f t="shared" si="66"/>
        <v>-6022.4700000000012</v>
      </c>
      <c r="I254" s="97">
        <f t="shared" si="67"/>
        <v>-6.7176867618246108E-2</v>
      </c>
      <c r="J254" s="166"/>
      <c r="K254" s="328">
        <v>248931.56</v>
      </c>
      <c r="L254" s="328">
        <v>270334.86</v>
      </c>
      <c r="M254" s="151">
        <f t="shared" si="68"/>
        <v>-21403.299999999988</v>
      </c>
      <c r="N254" s="97">
        <f t="shared" si="69"/>
        <v>-7.9173289009046008E-2</v>
      </c>
      <c r="O254" s="273"/>
      <c r="P254" s="166"/>
      <c r="Q254" s="328">
        <v>248931.56</v>
      </c>
      <c r="R254" s="328">
        <v>270334.86</v>
      </c>
      <c r="S254" s="151">
        <f t="shared" si="70"/>
        <v>-21403.299999999988</v>
      </c>
      <c r="T254" s="97">
        <f t="shared" si="71"/>
        <v>-7.9173289009046008E-2</v>
      </c>
      <c r="U254" s="166"/>
      <c r="V254" s="328">
        <v>1019248.1300000001</v>
      </c>
      <c r="W254" s="328">
        <v>1085613.8</v>
      </c>
      <c r="X254" s="151">
        <f t="shared" si="72"/>
        <v>-66365.669999999925</v>
      </c>
      <c r="Y254" s="97">
        <f t="shared" si="73"/>
        <v>-6.11319329212653E-2</v>
      </c>
      <c r="Z254" s="140"/>
      <c r="AA254" s="347">
        <v>83046.559999999998</v>
      </c>
      <c r="AB254" s="301"/>
      <c r="AC254" s="301">
        <v>89611.32</v>
      </c>
      <c r="AD254" s="301">
        <v>91072.59</v>
      </c>
      <c r="AE254" s="301">
        <v>89650.95</v>
      </c>
      <c r="AF254" s="301">
        <v>90688.67</v>
      </c>
      <c r="AG254" s="301">
        <v>84653.64</v>
      </c>
      <c r="AH254" s="301">
        <v>82474.45</v>
      </c>
      <c r="AI254" s="301">
        <v>86067.09</v>
      </c>
      <c r="AJ254" s="301">
        <v>85348.62</v>
      </c>
      <c r="AK254" s="301">
        <v>87936.51</v>
      </c>
      <c r="AL254" s="301">
        <v>82687.13</v>
      </c>
      <c r="AM254" s="301">
        <v>83795.06</v>
      </c>
      <c r="AN254" s="301">
        <v>86665.400000000009</v>
      </c>
      <c r="AO254" s="301"/>
      <c r="AP254" s="301">
        <v>83754.48</v>
      </c>
      <c r="AQ254" s="301">
        <v>81548.600000000006</v>
      </c>
      <c r="AR254" s="301">
        <v>83628.479999999996</v>
      </c>
      <c r="AS254" s="301">
        <v>83638.03</v>
      </c>
      <c r="AT254" s="301">
        <v>-1759.14</v>
      </c>
      <c r="AU254" s="301">
        <v>0</v>
      </c>
      <c r="AV254" s="301">
        <v>0</v>
      </c>
      <c r="AW254" s="301">
        <v>0</v>
      </c>
      <c r="AX254" s="301">
        <v>0</v>
      </c>
      <c r="AY254" s="301">
        <v>0</v>
      </c>
      <c r="AZ254" s="301">
        <v>0</v>
      </c>
      <c r="BA254" s="301">
        <v>0</v>
      </c>
    </row>
    <row r="255" spans="1:53" s="69" customFormat="1" outlineLevel="2" x14ac:dyDescent="0.2">
      <c r="A255" s="64" t="s">
        <v>1169</v>
      </c>
      <c r="B255" s="65" t="s">
        <v>1619</v>
      </c>
      <c r="C255" s="66" t="s">
        <v>2061</v>
      </c>
      <c r="D255" s="67"/>
      <c r="E255" s="68"/>
      <c r="F255" s="328">
        <v>36457.46</v>
      </c>
      <c r="G255" s="328">
        <v>24111.45</v>
      </c>
      <c r="H255" s="151">
        <f t="shared" si="66"/>
        <v>12346.009999999998</v>
      </c>
      <c r="I255" s="97">
        <f t="shared" si="67"/>
        <v>0.51203930083010341</v>
      </c>
      <c r="J255" s="166"/>
      <c r="K255" s="328">
        <v>124419.79000000001</v>
      </c>
      <c r="L255" s="328">
        <v>86211.39</v>
      </c>
      <c r="M255" s="151">
        <f t="shared" si="68"/>
        <v>38208.400000000009</v>
      </c>
      <c r="N255" s="97">
        <f t="shared" si="69"/>
        <v>0.44319433893827731</v>
      </c>
      <c r="O255" s="273"/>
      <c r="P255" s="166"/>
      <c r="Q255" s="328">
        <v>124419.79000000001</v>
      </c>
      <c r="R255" s="328">
        <v>86211.39</v>
      </c>
      <c r="S255" s="151">
        <f t="shared" si="70"/>
        <v>38208.400000000009</v>
      </c>
      <c r="T255" s="97">
        <f t="shared" si="71"/>
        <v>0.44319433893827731</v>
      </c>
      <c r="U255" s="166"/>
      <c r="V255" s="328">
        <v>307541.79000000004</v>
      </c>
      <c r="W255" s="328">
        <v>257569.66999999998</v>
      </c>
      <c r="X255" s="151">
        <f t="shared" si="72"/>
        <v>49972.120000000054</v>
      </c>
      <c r="Y255" s="97">
        <f t="shared" si="73"/>
        <v>0.19401399240834549</v>
      </c>
      <c r="Z255" s="140"/>
      <c r="AA255" s="347">
        <v>25733.18</v>
      </c>
      <c r="AB255" s="301"/>
      <c r="AC255" s="301">
        <v>28980.83</v>
      </c>
      <c r="AD255" s="301">
        <v>33119.11</v>
      </c>
      <c r="AE255" s="301">
        <v>24111.45</v>
      </c>
      <c r="AF255" s="301">
        <v>19773.330000000002</v>
      </c>
      <c r="AG255" s="301">
        <v>16628.170000000002</v>
      </c>
      <c r="AH255" s="301">
        <v>18369.61</v>
      </c>
      <c r="AI255" s="301">
        <v>21985.88</v>
      </c>
      <c r="AJ255" s="301">
        <v>24040.53</v>
      </c>
      <c r="AK255" s="301">
        <v>20366.95</v>
      </c>
      <c r="AL255" s="301">
        <v>16101.59</v>
      </c>
      <c r="AM255" s="301">
        <v>18130.11</v>
      </c>
      <c r="AN255" s="301">
        <v>27725.83</v>
      </c>
      <c r="AO255" s="301"/>
      <c r="AP255" s="301">
        <v>42653.9</v>
      </c>
      <c r="AQ255" s="301">
        <v>45308.43</v>
      </c>
      <c r="AR255" s="301">
        <v>36457.46</v>
      </c>
      <c r="AS255" s="301">
        <v>42579.82</v>
      </c>
      <c r="AT255" s="301">
        <v>58216.06</v>
      </c>
      <c r="AU255" s="301">
        <v>0</v>
      </c>
      <c r="AV255" s="301">
        <v>0</v>
      </c>
      <c r="AW255" s="301">
        <v>0</v>
      </c>
      <c r="AX255" s="301">
        <v>0</v>
      </c>
      <c r="AY255" s="301">
        <v>0</v>
      </c>
      <c r="AZ255" s="301">
        <v>0</v>
      </c>
      <c r="BA255" s="301">
        <v>0</v>
      </c>
    </row>
    <row r="256" spans="1:53" s="69" customFormat="1" outlineLevel="2" x14ac:dyDescent="0.2">
      <c r="A256" s="64" t="s">
        <v>1170</v>
      </c>
      <c r="B256" s="65" t="s">
        <v>1620</v>
      </c>
      <c r="C256" s="66" t="s">
        <v>2062</v>
      </c>
      <c r="D256" s="67"/>
      <c r="E256" s="68"/>
      <c r="F256" s="328">
        <v>0</v>
      </c>
      <c r="G256" s="328">
        <v>12975</v>
      </c>
      <c r="H256" s="151">
        <f t="shared" si="66"/>
        <v>-12975</v>
      </c>
      <c r="I256" s="97" t="str">
        <f t="shared" si="67"/>
        <v>N.M.</v>
      </c>
      <c r="J256" s="166"/>
      <c r="K256" s="328">
        <v>42919</v>
      </c>
      <c r="L256" s="328">
        <v>12975</v>
      </c>
      <c r="M256" s="151">
        <f t="shared" si="68"/>
        <v>29944</v>
      </c>
      <c r="N256" s="97">
        <f t="shared" si="69"/>
        <v>2.3078227360308285</v>
      </c>
      <c r="O256" s="273"/>
      <c r="P256" s="166"/>
      <c r="Q256" s="328">
        <v>42919</v>
      </c>
      <c r="R256" s="328">
        <v>12975</v>
      </c>
      <c r="S256" s="151">
        <f t="shared" si="70"/>
        <v>29944</v>
      </c>
      <c r="T256" s="97">
        <f t="shared" si="71"/>
        <v>2.3078227360308285</v>
      </c>
      <c r="U256" s="166"/>
      <c r="V256" s="328">
        <v>61011.19</v>
      </c>
      <c r="W256" s="328">
        <v>97753.8</v>
      </c>
      <c r="X256" s="151">
        <f t="shared" si="72"/>
        <v>-36742.61</v>
      </c>
      <c r="Y256" s="97">
        <f t="shared" si="73"/>
        <v>-0.37586886647884787</v>
      </c>
      <c r="Z256" s="140"/>
      <c r="AA256" s="347">
        <v>84778.8</v>
      </c>
      <c r="AB256" s="301"/>
      <c r="AC256" s="301">
        <v>0</v>
      </c>
      <c r="AD256" s="301">
        <v>0</v>
      </c>
      <c r="AE256" s="301">
        <v>12975</v>
      </c>
      <c r="AF256" s="301">
        <v>0</v>
      </c>
      <c r="AG256" s="301">
        <v>7187.5</v>
      </c>
      <c r="AH256" s="301">
        <v>3125</v>
      </c>
      <c r="AI256" s="301">
        <v>0</v>
      </c>
      <c r="AJ256" s="301">
        <v>7529.7</v>
      </c>
      <c r="AK256" s="301">
        <v>0</v>
      </c>
      <c r="AL256" s="301">
        <v>0</v>
      </c>
      <c r="AM256" s="301">
        <v>0</v>
      </c>
      <c r="AN256" s="301">
        <v>249.99</v>
      </c>
      <c r="AO256" s="301"/>
      <c r="AP256" s="301">
        <v>32500</v>
      </c>
      <c r="AQ256" s="301">
        <v>10419</v>
      </c>
      <c r="AR256" s="301">
        <v>0</v>
      </c>
      <c r="AS256" s="301">
        <v>1623.19</v>
      </c>
      <c r="AT256" s="301">
        <v>0</v>
      </c>
      <c r="AU256" s="301">
        <v>0</v>
      </c>
      <c r="AV256" s="301">
        <v>0</v>
      </c>
      <c r="AW256" s="301">
        <v>0</v>
      </c>
      <c r="AX256" s="301">
        <v>0</v>
      </c>
      <c r="AY256" s="301">
        <v>0</v>
      </c>
      <c r="AZ256" s="301">
        <v>0</v>
      </c>
      <c r="BA256" s="301">
        <v>0</v>
      </c>
    </row>
    <row r="257" spans="1:53" s="69" customFormat="1" outlineLevel="2" x14ac:dyDescent="0.2">
      <c r="A257" s="64" t="s">
        <v>1171</v>
      </c>
      <c r="B257" s="65" t="s">
        <v>1621</v>
      </c>
      <c r="C257" s="66" t="s">
        <v>2063</v>
      </c>
      <c r="D257" s="67"/>
      <c r="E257" s="68"/>
      <c r="F257" s="328">
        <v>7536.85</v>
      </c>
      <c r="G257" s="328">
        <v>2036.71</v>
      </c>
      <c r="H257" s="151">
        <f t="shared" si="66"/>
        <v>5500.14</v>
      </c>
      <c r="I257" s="97">
        <f t="shared" si="67"/>
        <v>2.7005022806388737</v>
      </c>
      <c r="J257" s="166"/>
      <c r="K257" s="328">
        <v>10738.02</v>
      </c>
      <c r="L257" s="328">
        <v>5877.7300000000005</v>
      </c>
      <c r="M257" s="151">
        <f t="shared" si="68"/>
        <v>4860.29</v>
      </c>
      <c r="N257" s="97">
        <f t="shared" si="69"/>
        <v>0.82689916004988318</v>
      </c>
      <c r="O257" s="273"/>
      <c r="P257" s="166"/>
      <c r="Q257" s="328">
        <v>10738.02</v>
      </c>
      <c r="R257" s="328">
        <v>5877.7300000000005</v>
      </c>
      <c r="S257" s="151">
        <f t="shared" si="70"/>
        <v>4860.29</v>
      </c>
      <c r="T257" s="97">
        <f t="shared" si="71"/>
        <v>0.82689916004988318</v>
      </c>
      <c r="U257" s="166"/>
      <c r="V257" s="328">
        <v>36979.339999999997</v>
      </c>
      <c r="W257" s="328">
        <v>33123.03</v>
      </c>
      <c r="X257" s="151">
        <f t="shared" si="72"/>
        <v>3856.3099999999977</v>
      </c>
      <c r="Y257" s="97">
        <f t="shared" si="73"/>
        <v>0.11642382958322345</v>
      </c>
      <c r="Z257" s="140"/>
      <c r="AA257" s="347">
        <v>544.20000000000005</v>
      </c>
      <c r="AB257" s="301"/>
      <c r="AC257" s="301">
        <v>1414.56</v>
      </c>
      <c r="AD257" s="301">
        <v>2426.46</v>
      </c>
      <c r="AE257" s="301">
        <v>2036.71</v>
      </c>
      <c r="AF257" s="301">
        <v>4778.58</v>
      </c>
      <c r="AG257" s="301">
        <v>2025.44</v>
      </c>
      <c r="AH257" s="301">
        <v>2187.61</v>
      </c>
      <c r="AI257" s="301">
        <v>1145.8500000000001</v>
      </c>
      <c r="AJ257" s="301">
        <v>1954.27</v>
      </c>
      <c r="AK257" s="301">
        <v>6353.02</v>
      </c>
      <c r="AL257" s="301">
        <v>3981.52</v>
      </c>
      <c r="AM257" s="301">
        <v>2724.79</v>
      </c>
      <c r="AN257" s="301">
        <v>1090.24</v>
      </c>
      <c r="AO257" s="301"/>
      <c r="AP257" s="301">
        <v>1875.33</v>
      </c>
      <c r="AQ257" s="301">
        <v>1325.84</v>
      </c>
      <c r="AR257" s="301">
        <v>7536.85</v>
      </c>
      <c r="AS257" s="301">
        <v>87.77</v>
      </c>
      <c r="AT257" s="301">
        <v>29.77</v>
      </c>
      <c r="AU257" s="301">
        <v>0</v>
      </c>
      <c r="AV257" s="301">
        <v>0</v>
      </c>
      <c r="AW257" s="301">
        <v>0</v>
      </c>
      <c r="AX257" s="301">
        <v>0</v>
      </c>
      <c r="AY257" s="301">
        <v>0</v>
      </c>
      <c r="AZ257" s="301">
        <v>0</v>
      </c>
      <c r="BA257" s="301">
        <v>0</v>
      </c>
    </row>
    <row r="258" spans="1:53" s="69" customFormat="1" outlineLevel="2" x14ac:dyDescent="0.2">
      <c r="A258" s="64" t="s">
        <v>1172</v>
      </c>
      <c r="B258" s="65" t="s">
        <v>1622</v>
      </c>
      <c r="C258" s="66" t="s">
        <v>2064</v>
      </c>
      <c r="D258" s="67"/>
      <c r="E258" s="68"/>
      <c r="F258" s="328">
        <v>0.67</v>
      </c>
      <c r="G258" s="328">
        <v>0</v>
      </c>
      <c r="H258" s="151">
        <f t="shared" si="66"/>
        <v>0.67</v>
      </c>
      <c r="I258" s="97" t="str">
        <f t="shared" si="67"/>
        <v>N.M.</v>
      </c>
      <c r="J258" s="166"/>
      <c r="K258" s="328">
        <v>0.67</v>
      </c>
      <c r="L258" s="328">
        <v>0</v>
      </c>
      <c r="M258" s="151">
        <f t="shared" si="68"/>
        <v>0.67</v>
      </c>
      <c r="N258" s="97" t="str">
        <f t="shared" si="69"/>
        <v>N.M.</v>
      </c>
      <c r="O258" s="273"/>
      <c r="P258" s="166"/>
      <c r="Q258" s="328">
        <v>0.67</v>
      </c>
      <c r="R258" s="328">
        <v>0</v>
      </c>
      <c r="S258" s="151">
        <f t="shared" si="70"/>
        <v>0.67</v>
      </c>
      <c r="T258" s="97" t="str">
        <f t="shared" si="71"/>
        <v>N.M.</v>
      </c>
      <c r="U258" s="166"/>
      <c r="V258" s="328">
        <v>0.67</v>
      </c>
      <c r="W258" s="328">
        <v>1791.51</v>
      </c>
      <c r="X258" s="151">
        <f t="shared" si="72"/>
        <v>-1790.84</v>
      </c>
      <c r="Y258" s="97">
        <f t="shared" si="73"/>
        <v>-0.99962601380957961</v>
      </c>
      <c r="Z258" s="140"/>
      <c r="AA258" s="347">
        <v>0</v>
      </c>
      <c r="AB258" s="301"/>
      <c r="AC258" s="301">
        <v>0</v>
      </c>
      <c r="AD258" s="301">
        <v>0</v>
      </c>
      <c r="AE258" s="301">
        <v>0</v>
      </c>
      <c r="AF258" s="301">
        <v>0</v>
      </c>
      <c r="AG258" s="301">
        <v>0</v>
      </c>
      <c r="AH258" s="301">
        <v>0</v>
      </c>
      <c r="AI258" s="301">
        <v>0</v>
      </c>
      <c r="AJ258" s="301">
        <v>0</v>
      </c>
      <c r="AK258" s="301">
        <v>0</v>
      </c>
      <c r="AL258" s="301">
        <v>0</v>
      </c>
      <c r="AM258" s="301">
        <v>0</v>
      </c>
      <c r="AN258" s="301">
        <v>0</v>
      </c>
      <c r="AO258" s="301"/>
      <c r="AP258" s="301">
        <v>0</v>
      </c>
      <c r="AQ258" s="301">
        <v>0</v>
      </c>
      <c r="AR258" s="301">
        <v>0.67</v>
      </c>
      <c r="AS258" s="301">
        <v>0</v>
      </c>
      <c r="AT258" s="301">
        <v>0</v>
      </c>
      <c r="AU258" s="301">
        <v>0</v>
      </c>
      <c r="AV258" s="301">
        <v>0</v>
      </c>
      <c r="AW258" s="301">
        <v>0</v>
      </c>
      <c r="AX258" s="301">
        <v>0</v>
      </c>
      <c r="AY258" s="301">
        <v>0</v>
      </c>
      <c r="AZ258" s="301">
        <v>0</v>
      </c>
      <c r="BA258" s="301">
        <v>0</v>
      </c>
    </row>
    <row r="259" spans="1:53" s="69" customFormat="1" outlineLevel="2" x14ac:dyDescent="0.2">
      <c r="A259" s="64" t="s">
        <v>1173</v>
      </c>
      <c r="B259" s="65" t="s">
        <v>1623</v>
      </c>
      <c r="C259" s="66" t="s">
        <v>2065</v>
      </c>
      <c r="D259" s="67"/>
      <c r="E259" s="68"/>
      <c r="F259" s="328">
        <v>809.80000000000007</v>
      </c>
      <c r="G259" s="328">
        <v>2539.75</v>
      </c>
      <c r="H259" s="151">
        <f t="shared" si="66"/>
        <v>-1729.9499999999998</v>
      </c>
      <c r="I259" s="97">
        <f t="shared" si="67"/>
        <v>-0.68114971946057679</v>
      </c>
      <c r="J259" s="166"/>
      <c r="K259" s="328">
        <v>2588.6799999999998</v>
      </c>
      <c r="L259" s="328">
        <v>3688.65</v>
      </c>
      <c r="M259" s="151">
        <f t="shared" si="68"/>
        <v>-1099.9700000000003</v>
      </c>
      <c r="N259" s="97">
        <f t="shared" si="69"/>
        <v>-0.29820394995459049</v>
      </c>
      <c r="O259" s="273"/>
      <c r="P259" s="166"/>
      <c r="Q259" s="328">
        <v>2588.6799999999998</v>
      </c>
      <c r="R259" s="328">
        <v>3688.65</v>
      </c>
      <c r="S259" s="151">
        <f t="shared" si="70"/>
        <v>-1099.9700000000003</v>
      </c>
      <c r="T259" s="97">
        <f t="shared" si="71"/>
        <v>-0.29820394995459049</v>
      </c>
      <c r="U259" s="166"/>
      <c r="V259" s="328">
        <v>44813.31</v>
      </c>
      <c r="W259" s="328">
        <v>28497.780000000002</v>
      </c>
      <c r="X259" s="151">
        <f t="shared" si="72"/>
        <v>16315.529999999995</v>
      </c>
      <c r="Y259" s="97">
        <f t="shared" si="73"/>
        <v>0.57251933308489267</v>
      </c>
      <c r="Z259" s="140"/>
      <c r="AA259" s="347">
        <v>3539.76</v>
      </c>
      <c r="AB259" s="301"/>
      <c r="AC259" s="301">
        <v>611.33000000000004</v>
      </c>
      <c r="AD259" s="301">
        <v>537.57000000000005</v>
      </c>
      <c r="AE259" s="301">
        <v>2539.75</v>
      </c>
      <c r="AF259" s="301">
        <v>3124.5</v>
      </c>
      <c r="AG259" s="301">
        <v>7679.85</v>
      </c>
      <c r="AH259" s="301">
        <v>18397.32</v>
      </c>
      <c r="AI259" s="301">
        <v>493.39</v>
      </c>
      <c r="AJ259" s="301">
        <v>1030.4100000000001</v>
      </c>
      <c r="AK259" s="301">
        <v>3298.55</v>
      </c>
      <c r="AL259" s="301">
        <v>1704.29</v>
      </c>
      <c r="AM259" s="301">
        <v>2807.4</v>
      </c>
      <c r="AN259" s="301">
        <v>3688.92</v>
      </c>
      <c r="AO259" s="301"/>
      <c r="AP259" s="301">
        <v>1313.89</v>
      </c>
      <c r="AQ259" s="301">
        <v>464.99</v>
      </c>
      <c r="AR259" s="301">
        <v>809.80000000000007</v>
      </c>
      <c r="AS259" s="301">
        <v>2325.23</v>
      </c>
      <c r="AT259" s="301">
        <v>0</v>
      </c>
      <c r="AU259" s="301">
        <v>0</v>
      </c>
      <c r="AV259" s="301">
        <v>0</v>
      </c>
      <c r="AW259" s="301">
        <v>0</v>
      </c>
      <c r="AX259" s="301">
        <v>0</v>
      </c>
      <c r="AY259" s="301">
        <v>0</v>
      </c>
      <c r="AZ259" s="301">
        <v>0</v>
      </c>
      <c r="BA259" s="301">
        <v>0</v>
      </c>
    </row>
    <row r="260" spans="1:53" s="69" customFormat="1" outlineLevel="2" x14ac:dyDescent="0.2">
      <c r="A260" s="64" t="s">
        <v>1174</v>
      </c>
      <c r="B260" s="65" t="s">
        <v>1624</v>
      </c>
      <c r="C260" s="66" t="s">
        <v>2066</v>
      </c>
      <c r="D260" s="67"/>
      <c r="E260" s="68"/>
      <c r="F260" s="328">
        <v>0</v>
      </c>
      <c r="G260" s="328">
        <v>0</v>
      </c>
      <c r="H260" s="151">
        <f t="shared" si="66"/>
        <v>0</v>
      </c>
      <c r="I260" s="97">
        <f t="shared" si="67"/>
        <v>0</v>
      </c>
      <c r="J260" s="166"/>
      <c r="K260" s="328">
        <v>0</v>
      </c>
      <c r="L260" s="328">
        <v>0</v>
      </c>
      <c r="M260" s="151">
        <f t="shared" si="68"/>
        <v>0</v>
      </c>
      <c r="N260" s="97">
        <f t="shared" si="69"/>
        <v>0</v>
      </c>
      <c r="O260" s="273"/>
      <c r="P260" s="166"/>
      <c r="Q260" s="328">
        <v>0</v>
      </c>
      <c r="R260" s="328">
        <v>0</v>
      </c>
      <c r="S260" s="151">
        <f t="shared" si="70"/>
        <v>0</v>
      </c>
      <c r="T260" s="97">
        <f t="shared" si="71"/>
        <v>0</v>
      </c>
      <c r="U260" s="166"/>
      <c r="V260" s="328">
        <v>2587.02</v>
      </c>
      <c r="W260" s="328">
        <v>0</v>
      </c>
      <c r="X260" s="151">
        <f t="shared" si="72"/>
        <v>2587.02</v>
      </c>
      <c r="Y260" s="97" t="str">
        <f t="shared" si="73"/>
        <v>N.M.</v>
      </c>
      <c r="Z260" s="140"/>
      <c r="AA260" s="347">
        <v>0</v>
      </c>
      <c r="AB260" s="301"/>
      <c r="AC260" s="301">
        <v>0</v>
      </c>
      <c r="AD260" s="301">
        <v>0</v>
      </c>
      <c r="AE260" s="301">
        <v>0</v>
      </c>
      <c r="AF260" s="301">
        <v>0</v>
      </c>
      <c r="AG260" s="301">
        <v>2587.02</v>
      </c>
      <c r="AH260" s="301">
        <v>0</v>
      </c>
      <c r="AI260" s="301">
        <v>0</v>
      </c>
      <c r="AJ260" s="301">
        <v>0</v>
      </c>
      <c r="AK260" s="301">
        <v>0</v>
      </c>
      <c r="AL260" s="301">
        <v>0</v>
      </c>
      <c r="AM260" s="301">
        <v>0</v>
      </c>
      <c r="AN260" s="301">
        <v>0</v>
      </c>
      <c r="AO260" s="301"/>
      <c r="AP260" s="301">
        <v>0</v>
      </c>
      <c r="AQ260" s="301">
        <v>0</v>
      </c>
      <c r="AR260" s="301">
        <v>0</v>
      </c>
      <c r="AS260" s="301">
        <v>0</v>
      </c>
      <c r="AT260" s="301">
        <v>0</v>
      </c>
      <c r="AU260" s="301">
        <v>0</v>
      </c>
      <c r="AV260" s="301">
        <v>0</v>
      </c>
      <c r="AW260" s="301">
        <v>0</v>
      </c>
      <c r="AX260" s="301">
        <v>0</v>
      </c>
      <c r="AY260" s="301">
        <v>0</v>
      </c>
      <c r="AZ260" s="301">
        <v>0</v>
      </c>
      <c r="BA260" s="301">
        <v>0</v>
      </c>
    </row>
    <row r="261" spans="1:53" s="69" customFormat="1" outlineLevel="2" x14ac:dyDescent="0.2">
      <c r="A261" s="64" t="s">
        <v>1175</v>
      </c>
      <c r="B261" s="65" t="s">
        <v>1625</v>
      </c>
      <c r="C261" s="66" t="s">
        <v>2067</v>
      </c>
      <c r="D261" s="67"/>
      <c r="E261" s="68"/>
      <c r="F261" s="328">
        <v>0</v>
      </c>
      <c r="G261" s="328">
        <v>0.17</v>
      </c>
      <c r="H261" s="151">
        <f t="shared" si="66"/>
        <v>-0.17</v>
      </c>
      <c r="I261" s="97" t="str">
        <f t="shared" si="67"/>
        <v>N.M.</v>
      </c>
      <c r="J261" s="166"/>
      <c r="K261" s="328">
        <v>2.82</v>
      </c>
      <c r="L261" s="328">
        <v>1.68</v>
      </c>
      <c r="M261" s="151">
        <f t="shared" si="68"/>
        <v>1.1399999999999999</v>
      </c>
      <c r="N261" s="97">
        <f t="shared" si="69"/>
        <v>0.67857142857142849</v>
      </c>
      <c r="O261" s="273"/>
      <c r="P261" s="166"/>
      <c r="Q261" s="328">
        <v>2.82</v>
      </c>
      <c r="R261" s="328">
        <v>1.68</v>
      </c>
      <c r="S261" s="151">
        <f t="shared" si="70"/>
        <v>1.1399999999999999</v>
      </c>
      <c r="T261" s="97">
        <f t="shared" si="71"/>
        <v>0.67857142857142849</v>
      </c>
      <c r="U261" s="166"/>
      <c r="V261" s="328">
        <v>29.6</v>
      </c>
      <c r="W261" s="328">
        <v>8.67</v>
      </c>
      <c r="X261" s="151">
        <f t="shared" si="72"/>
        <v>20.93</v>
      </c>
      <c r="Y261" s="97">
        <f t="shared" si="73"/>
        <v>2.4140715109573243</v>
      </c>
      <c r="Z261" s="140"/>
      <c r="AA261" s="347">
        <v>0</v>
      </c>
      <c r="AB261" s="301"/>
      <c r="AC261" s="301">
        <v>0</v>
      </c>
      <c r="AD261" s="301">
        <v>1.51</v>
      </c>
      <c r="AE261" s="301">
        <v>0.17</v>
      </c>
      <c r="AF261" s="301">
        <v>0</v>
      </c>
      <c r="AG261" s="301">
        <v>1.94</v>
      </c>
      <c r="AH261" s="301">
        <v>0</v>
      </c>
      <c r="AI261" s="301">
        <v>0</v>
      </c>
      <c r="AJ261" s="301">
        <v>0</v>
      </c>
      <c r="AK261" s="301">
        <v>1.18</v>
      </c>
      <c r="AL261" s="301">
        <v>3.5500000000000003</v>
      </c>
      <c r="AM261" s="301">
        <v>0</v>
      </c>
      <c r="AN261" s="301">
        <v>20.11</v>
      </c>
      <c r="AO261" s="301"/>
      <c r="AP261" s="301">
        <v>1.7</v>
      </c>
      <c r="AQ261" s="301">
        <v>1.1200000000000001</v>
      </c>
      <c r="AR261" s="301">
        <v>0</v>
      </c>
      <c r="AS261" s="301">
        <v>8.25</v>
      </c>
      <c r="AT261" s="301">
        <v>751.25</v>
      </c>
      <c r="AU261" s="301">
        <v>0</v>
      </c>
      <c r="AV261" s="301">
        <v>0</v>
      </c>
      <c r="AW261" s="301">
        <v>0</v>
      </c>
      <c r="AX261" s="301">
        <v>0</v>
      </c>
      <c r="AY261" s="301">
        <v>0</v>
      </c>
      <c r="AZ261" s="301">
        <v>0</v>
      </c>
      <c r="BA261" s="301">
        <v>0</v>
      </c>
    </row>
    <row r="262" spans="1:53" s="69" customFormat="1" outlineLevel="2" x14ac:dyDescent="0.2">
      <c r="A262" s="64" t="s">
        <v>1176</v>
      </c>
      <c r="B262" s="65" t="s">
        <v>1626</v>
      </c>
      <c r="C262" s="66" t="s">
        <v>2068</v>
      </c>
      <c r="D262" s="67"/>
      <c r="E262" s="68"/>
      <c r="F262" s="328">
        <v>0</v>
      </c>
      <c r="G262" s="328">
        <v>0</v>
      </c>
      <c r="H262" s="151">
        <f t="shared" si="66"/>
        <v>0</v>
      </c>
      <c r="I262" s="97">
        <f t="shared" si="67"/>
        <v>0</v>
      </c>
      <c r="J262" s="166"/>
      <c r="K262" s="328">
        <v>0</v>
      </c>
      <c r="L262" s="328">
        <v>0</v>
      </c>
      <c r="M262" s="151">
        <f t="shared" si="68"/>
        <v>0</v>
      </c>
      <c r="N262" s="97">
        <f t="shared" si="69"/>
        <v>0</v>
      </c>
      <c r="O262" s="273"/>
      <c r="P262" s="166"/>
      <c r="Q262" s="328">
        <v>0</v>
      </c>
      <c r="R262" s="328">
        <v>0</v>
      </c>
      <c r="S262" s="151">
        <f t="shared" si="70"/>
        <v>0</v>
      </c>
      <c r="T262" s="97">
        <f t="shared" si="71"/>
        <v>0</v>
      </c>
      <c r="U262" s="166"/>
      <c r="V262" s="328">
        <v>0</v>
      </c>
      <c r="W262" s="328">
        <v>5902.49</v>
      </c>
      <c r="X262" s="151">
        <f t="shared" si="72"/>
        <v>-5902.49</v>
      </c>
      <c r="Y262" s="97" t="str">
        <f t="shared" si="73"/>
        <v>N.M.</v>
      </c>
      <c r="Z262" s="140"/>
      <c r="AA262" s="347">
        <v>0</v>
      </c>
      <c r="AB262" s="301"/>
      <c r="AC262" s="301">
        <v>0</v>
      </c>
      <c r="AD262" s="301">
        <v>0</v>
      </c>
      <c r="AE262" s="301">
        <v>0</v>
      </c>
      <c r="AF262" s="301">
        <v>0</v>
      </c>
      <c r="AG262" s="301">
        <v>0</v>
      </c>
      <c r="AH262" s="301">
        <v>0</v>
      </c>
      <c r="AI262" s="301">
        <v>0</v>
      </c>
      <c r="AJ262" s="301">
        <v>0</v>
      </c>
      <c r="AK262" s="301">
        <v>0</v>
      </c>
      <c r="AL262" s="301">
        <v>0</v>
      </c>
      <c r="AM262" s="301">
        <v>0</v>
      </c>
      <c r="AN262" s="301">
        <v>0</v>
      </c>
      <c r="AO262" s="301"/>
      <c r="AP262" s="301">
        <v>0</v>
      </c>
      <c r="AQ262" s="301">
        <v>0</v>
      </c>
      <c r="AR262" s="301">
        <v>0</v>
      </c>
      <c r="AS262" s="301">
        <v>0</v>
      </c>
      <c r="AT262" s="301">
        <v>0</v>
      </c>
      <c r="AU262" s="301">
        <v>0</v>
      </c>
      <c r="AV262" s="301">
        <v>0</v>
      </c>
      <c r="AW262" s="301">
        <v>0</v>
      </c>
      <c r="AX262" s="301">
        <v>0</v>
      </c>
      <c r="AY262" s="301">
        <v>0</v>
      </c>
      <c r="AZ262" s="301">
        <v>0</v>
      </c>
      <c r="BA262" s="301">
        <v>0</v>
      </c>
    </row>
    <row r="263" spans="1:53" s="22" customFormat="1" outlineLevel="1" x14ac:dyDescent="0.2">
      <c r="A263" s="22" t="s">
        <v>195</v>
      </c>
      <c r="B263" s="54"/>
      <c r="C263" s="51" t="s">
        <v>883</v>
      </c>
      <c r="D263" s="205"/>
      <c r="E263" s="205"/>
      <c r="F263" s="26">
        <v>129938.58000000002</v>
      </c>
      <c r="G263" s="26">
        <v>133532.53</v>
      </c>
      <c r="H263" s="42">
        <f t="shared" si="66"/>
        <v>-3593.9499999999825</v>
      </c>
      <c r="I263" s="124">
        <f t="shared" si="67"/>
        <v>-2.69144155360494E-2</v>
      </c>
      <c r="J263" s="263"/>
      <c r="K263" s="26">
        <v>434400.5</v>
      </c>
      <c r="L263" s="26">
        <v>526610.59000000008</v>
      </c>
      <c r="M263" s="42">
        <f t="shared" si="68"/>
        <v>-92210.090000000084</v>
      </c>
      <c r="N263" s="91">
        <f t="shared" si="69"/>
        <v>-0.17510109320057554</v>
      </c>
      <c r="O263" s="226"/>
      <c r="P263" s="226"/>
      <c r="Q263" s="26">
        <v>434400.5</v>
      </c>
      <c r="R263" s="26">
        <v>526610.59000000008</v>
      </c>
      <c r="S263" s="42">
        <f t="shared" si="70"/>
        <v>-92210.090000000084</v>
      </c>
      <c r="T263" s="124">
        <f t="shared" si="71"/>
        <v>-0.17510109320057554</v>
      </c>
      <c r="U263" s="226"/>
      <c r="V263" s="26">
        <v>1494142.91</v>
      </c>
      <c r="W263" s="26">
        <v>1690266.4999999995</v>
      </c>
      <c r="X263" s="42">
        <f t="shared" si="72"/>
        <v>-196123.58999999962</v>
      </c>
      <c r="Y263" s="91">
        <f t="shared" si="73"/>
        <v>-0.11603116431639607</v>
      </c>
      <c r="AA263" s="339">
        <v>199803.32</v>
      </c>
      <c r="AC263" s="26">
        <v>124748.26000000001</v>
      </c>
      <c r="AD263" s="26">
        <v>268329.80000000005</v>
      </c>
      <c r="AE263" s="26">
        <v>133532.53</v>
      </c>
      <c r="AF263" s="26">
        <v>121240.23</v>
      </c>
      <c r="AG263" s="26">
        <v>122726.80000000002</v>
      </c>
      <c r="AH263" s="26">
        <v>128042.73999999999</v>
      </c>
      <c r="AI263" s="26">
        <v>110953.85</v>
      </c>
      <c r="AJ263" s="26">
        <v>121798.79</v>
      </c>
      <c r="AK263" s="26">
        <v>119186.96999999999</v>
      </c>
      <c r="AL263" s="26">
        <v>105926.2</v>
      </c>
      <c r="AM263" s="26">
        <v>108831.62999999999</v>
      </c>
      <c r="AN263" s="26">
        <v>121035.20000000003</v>
      </c>
      <c r="AP263" s="26">
        <v>163550.31</v>
      </c>
      <c r="AQ263" s="26">
        <v>140911.60999999999</v>
      </c>
      <c r="AR263" s="26">
        <v>129938.58000000002</v>
      </c>
      <c r="AS263" s="26">
        <v>131538.94</v>
      </c>
      <c r="AT263" s="26">
        <v>57237.939999999995</v>
      </c>
      <c r="AU263" s="26">
        <v>0</v>
      </c>
      <c r="AV263" s="26">
        <v>0</v>
      </c>
      <c r="AW263" s="26">
        <v>0</v>
      </c>
      <c r="AX263" s="26">
        <v>0</v>
      </c>
      <c r="AY263" s="26">
        <v>0</v>
      </c>
      <c r="AZ263" s="26">
        <v>0</v>
      </c>
      <c r="BA263" s="26">
        <v>0</v>
      </c>
    </row>
    <row r="264" spans="1:53" s="22" customFormat="1" ht="0.75" customHeight="1" outlineLevel="2" x14ac:dyDescent="0.2">
      <c r="B264" s="54"/>
      <c r="C264" s="51"/>
      <c r="D264" s="205"/>
      <c r="E264" s="205"/>
      <c r="F264" s="26"/>
      <c r="G264" s="26"/>
      <c r="H264" s="42"/>
      <c r="I264" s="124"/>
      <c r="J264" s="263"/>
      <c r="K264" s="26"/>
      <c r="L264" s="26"/>
      <c r="M264" s="42"/>
      <c r="N264" s="91"/>
      <c r="O264" s="226"/>
      <c r="P264" s="226"/>
      <c r="Q264" s="26"/>
      <c r="R264" s="26"/>
      <c r="S264" s="42"/>
      <c r="T264" s="124"/>
      <c r="U264" s="226"/>
      <c r="V264" s="26"/>
      <c r="W264" s="26"/>
      <c r="X264" s="42"/>
      <c r="Y264" s="91"/>
      <c r="AA264" s="339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</row>
    <row r="265" spans="1:53" s="69" customFormat="1" outlineLevel="2" x14ac:dyDescent="0.2">
      <c r="A265" s="64" t="s">
        <v>1177</v>
      </c>
      <c r="B265" s="65" t="s">
        <v>1627</v>
      </c>
      <c r="C265" s="66" t="s">
        <v>2069</v>
      </c>
      <c r="D265" s="67"/>
      <c r="E265" s="68"/>
      <c r="F265" s="328">
        <v>1022973.53</v>
      </c>
      <c r="G265" s="328">
        <v>1150024.19</v>
      </c>
      <c r="H265" s="151">
        <f t="shared" ref="H265:H296" si="74">+F265-G265</f>
        <v>-127050.65999999992</v>
      </c>
      <c r="I265" s="97">
        <f t="shared" ref="I265:I296" si="75">IF(G265&lt;0,IF(H265=0,0,IF(OR(G265=0,F265=0),"N.M.",IF(ABS(H265/G265)&gt;=10,"N.M.",H265/(-G265)))),IF(H265=0,0,IF(OR(G265=0,F265=0),"N.M.",IF(ABS(H265/G265)&gt;=10,"N.M.",H265/G265))))</f>
        <v>-0.11047651093321778</v>
      </c>
      <c r="J265" s="166"/>
      <c r="K265" s="328">
        <v>2893730.1</v>
      </c>
      <c r="L265" s="328">
        <v>2968278.5700000003</v>
      </c>
      <c r="M265" s="151">
        <f t="shared" ref="M265:M296" si="76">+K265-L265</f>
        <v>-74548.470000000205</v>
      </c>
      <c r="N265" s="97">
        <f t="shared" ref="N265:N296" si="77">IF(L265&lt;0,IF(M265=0,0,IF(OR(L265=0,K265=0),"N.M.",IF(ABS(M265/L265)&gt;=10,"N.M.",M265/(-L265)))),IF(M265=0,0,IF(OR(L265=0,K265=0),"N.M.",IF(ABS(M265/L265)&gt;=10,"N.M.",M265/L265))))</f>
        <v>-2.5115051785722455E-2</v>
      </c>
      <c r="O265" s="273"/>
      <c r="P265" s="166"/>
      <c r="Q265" s="328">
        <v>2893730.1</v>
      </c>
      <c r="R265" s="328">
        <v>2968278.5700000003</v>
      </c>
      <c r="S265" s="151">
        <f t="shared" ref="S265:S296" si="78">+Q265-R265</f>
        <v>-74548.470000000205</v>
      </c>
      <c r="T265" s="97">
        <f t="shared" ref="T265:T296" si="79">IF(R265&lt;0,IF(S265=0,0,IF(OR(R265=0,Q265=0),"N.M.",IF(ABS(S265/R265)&gt;=10,"N.M.",S265/(-R265)))),IF(S265=0,0,IF(OR(R265=0,Q265=0),"N.M.",IF(ABS(S265/R265)&gt;=10,"N.M.",S265/R265))))</f>
        <v>-2.5115051785722455E-2</v>
      </c>
      <c r="U265" s="166"/>
      <c r="V265" s="328">
        <v>10530346.91</v>
      </c>
      <c r="W265" s="328">
        <v>10588253.880000001</v>
      </c>
      <c r="X265" s="151">
        <f t="shared" ref="X265:X296" si="80">+V265-W265</f>
        <v>-57906.970000000671</v>
      </c>
      <c r="Y265" s="97">
        <f t="shared" ref="Y265:Y296" si="81">IF(W265&lt;0,IF(X265=0,0,IF(OR(W265=0,V265=0),"N.M.",IF(ABS(X265/W265)&gt;=10,"N.M.",X265/(-W265)))),IF(X265=0,0,IF(OR(W265=0,V265=0),"N.M.",IF(ABS(X265/W265)&gt;=10,"N.M.",X265/W265))))</f>
        <v>-5.4689820112247501E-3</v>
      </c>
      <c r="Z265" s="140"/>
      <c r="AA265" s="347">
        <v>672447.56</v>
      </c>
      <c r="AB265" s="301"/>
      <c r="AC265" s="301">
        <v>1004432.04</v>
      </c>
      <c r="AD265" s="301">
        <v>813822.34</v>
      </c>
      <c r="AE265" s="301">
        <v>1150024.19</v>
      </c>
      <c r="AF265" s="301">
        <v>589348.68000000005</v>
      </c>
      <c r="AG265" s="301">
        <v>814683.04</v>
      </c>
      <c r="AH265" s="301">
        <v>1007890.06</v>
      </c>
      <c r="AI265" s="301">
        <v>635733.69000000006</v>
      </c>
      <c r="AJ265" s="301">
        <v>1161160.99</v>
      </c>
      <c r="AK265" s="301">
        <v>511131.25</v>
      </c>
      <c r="AL265" s="301">
        <v>1216088.81</v>
      </c>
      <c r="AM265" s="301">
        <v>823466.18</v>
      </c>
      <c r="AN265" s="301">
        <v>877114.11</v>
      </c>
      <c r="AO265" s="301"/>
      <c r="AP265" s="301">
        <v>1009806.62</v>
      </c>
      <c r="AQ265" s="301">
        <v>860949.95000000007</v>
      </c>
      <c r="AR265" s="301">
        <v>1022973.53</v>
      </c>
      <c r="AS265" s="301">
        <v>918535.06</v>
      </c>
      <c r="AT265" s="301">
        <v>-15289.85</v>
      </c>
      <c r="AU265" s="301">
        <v>0</v>
      </c>
      <c r="AV265" s="301">
        <v>0</v>
      </c>
      <c r="AW265" s="301">
        <v>0</v>
      </c>
      <c r="AX265" s="301">
        <v>0</v>
      </c>
      <c r="AY265" s="301">
        <v>0</v>
      </c>
      <c r="AZ265" s="301">
        <v>0</v>
      </c>
      <c r="BA265" s="301">
        <v>0</v>
      </c>
    </row>
    <row r="266" spans="1:53" s="69" customFormat="1" outlineLevel="2" x14ac:dyDescent="0.2">
      <c r="A266" s="64" t="s">
        <v>1178</v>
      </c>
      <c r="B266" s="65" t="s">
        <v>1628</v>
      </c>
      <c r="C266" s="66" t="s">
        <v>2070</v>
      </c>
      <c r="D266" s="67"/>
      <c r="E266" s="68"/>
      <c r="F266" s="328">
        <v>31597.81</v>
      </c>
      <c r="G266" s="328">
        <v>61427.020000000004</v>
      </c>
      <c r="H266" s="151">
        <f t="shared" si="74"/>
        <v>-29829.210000000003</v>
      </c>
      <c r="I266" s="97">
        <f t="shared" si="75"/>
        <v>-0.48560405502334314</v>
      </c>
      <c r="J266" s="166"/>
      <c r="K266" s="328">
        <v>186686.67</v>
      </c>
      <c r="L266" s="328">
        <v>195634.33000000002</v>
      </c>
      <c r="M266" s="151">
        <f t="shared" si="76"/>
        <v>-8947.6600000000035</v>
      </c>
      <c r="N266" s="97">
        <f t="shared" si="77"/>
        <v>-4.5736655729083961E-2</v>
      </c>
      <c r="O266" s="273"/>
      <c r="P266" s="166"/>
      <c r="Q266" s="328">
        <v>186686.67</v>
      </c>
      <c r="R266" s="328">
        <v>195634.33000000002</v>
      </c>
      <c r="S266" s="151">
        <f t="shared" si="78"/>
        <v>-8947.6600000000035</v>
      </c>
      <c r="T266" s="97">
        <f t="shared" si="79"/>
        <v>-4.5736655729083961E-2</v>
      </c>
      <c r="U266" s="166"/>
      <c r="V266" s="328">
        <v>730605.12</v>
      </c>
      <c r="W266" s="328">
        <v>533140.3600000001</v>
      </c>
      <c r="X266" s="151">
        <f t="shared" si="80"/>
        <v>197464.75999999989</v>
      </c>
      <c r="Y266" s="97">
        <f t="shared" si="81"/>
        <v>0.37038043790194358</v>
      </c>
      <c r="Z266" s="140"/>
      <c r="AA266" s="347">
        <v>-55745.66</v>
      </c>
      <c r="AB266" s="301"/>
      <c r="AC266" s="301">
        <v>85992.86</v>
      </c>
      <c r="AD266" s="301">
        <v>48214.450000000004</v>
      </c>
      <c r="AE266" s="301">
        <v>61427.020000000004</v>
      </c>
      <c r="AF266" s="301">
        <v>25355.39</v>
      </c>
      <c r="AG266" s="301">
        <v>52055.46</v>
      </c>
      <c r="AH266" s="301">
        <v>113469.32</v>
      </c>
      <c r="AI266" s="301">
        <v>10353.93</v>
      </c>
      <c r="AJ266" s="301">
        <v>293768.88</v>
      </c>
      <c r="AK266" s="301">
        <v>-108521.58</v>
      </c>
      <c r="AL266" s="301">
        <v>64304.94</v>
      </c>
      <c r="AM266" s="301">
        <v>91941.440000000002</v>
      </c>
      <c r="AN266" s="301">
        <v>1190.67</v>
      </c>
      <c r="AO266" s="301"/>
      <c r="AP266" s="301">
        <v>76183.320000000007</v>
      </c>
      <c r="AQ266" s="301">
        <v>78905.540000000008</v>
      </c>
      <c r="AR266" s="301">
        <v>31597.81</v>
      </c>
      <c r="AS266" s="301">
        <v>144363.20000000001</v>
      </c>
      <c r="AT266" s="301">
        <v>-119358.65000000001</v>
      </c>
      <c r="AU266" s="301">
        <v>0</v>
      </c>
      <c r="AV266" s="301">
        <v>0</v>
      </c>
      <c r="AW266" s="301">
        <v>0</v>
      </c>
      <c r="AX266" s="301">
        <v>0</v>
      </c>
      <c r="AY266" s="301">
        <v>0</v>
      </c>
      <c r="AZ266" s="301">
        <v>0</v>
      </c>
      <c r="BA266" s="301">
        <v>0</v>
      </c>
    </row>
    <row r="267" spans="1:53" s="69" customFormat="1" outlineLevel="2" x14ac:dyDescent="0.2">
      <c r="A267" s="64" t="s">
        <v>1179</v>
      </c>
      <c r="B267" s="65" t="s">
        <v>1629</v>
      </c>
      <c r="C267" s="66" t="s">
        <v>2071</v>
      </c>
      <c r="D267" s="67"/>
      <c r="E267" s="68"/>
      <c r="F267" s="328">
        <v>34.550000000000004</v>
      </c>
      <c r="G267" s="328">
        <v>314.41000000000003</v>
      </c>
      <c r="H267" s="151">
        <f t="shared" si="74"/>
        <v>-279.86</v>
      </c>
      <c r="I267" s="97">
        <f t="shared" si="75"/>
        <v>-0.89011163767055757</v>
      </c>
      <c r="J267" s="166"/>
      <c r="K267" s="328">
        <v>54.730000000000004</v>
      </c>
      <c r="L267" s="328">
        <v>331.57</v>
      </c>
      <c r="M267" s="151">
        <f t="shared" si="76"/>
        <v>-276.83999999999997</v>
      </c>
      <c r="N267" s="97">
        <f t="shared" si="77"/>
        <v>-0.83493681575534573</v>
      </c>
      <c r="O267" s="273"/>
      <c r="P267" s="166"/>
      <c r="Q267" s="328">
        <v>54.730000000000004</v>
      </c>
      <c r="R267" s="328">
        <v>331.57</v>
      </c>
      <c r="S267" s="151">
        <f t="shared" si="78"/>
        <v>-276.83999999999997</v>
      </c>
      <c r="T267" s="97">
        <f t="shared" si="79"/>
        <v>-0.83493681575534573</v>
      </c>
      <c r="U267" s="166"/>
      <c r="V267" s="328">
        <v>289.29000000000002</v>
      </c>
      <c r="W267" s="328">
        <v>334.21</v>
      </c>
      <c r="X267" s="151">
        <f t="shared" si="80"/>
        <v>-44.919999999999959</v>
      </c>
      <c r="Y267" s="97">
        <f t="shared" si="81"/>
        <v>-0.13440651087639496</v>
      </c>
      <c r="Z267" s="140"/>
      <c r="AA267" s="347">
        <v>1.32</v>
      </c>
      <c r="AB267" s="301"/>
      <c r="AC267" s="301">
        <v>17.16</v>
      </c>
      <c r="AD267" s="301">
        <v>0</v>
      </c>
      <c r="AE267" s="301">
        <v>314.41000000000003</v>
      </c>
      <c r="AF267" s="301">
        <v>4.25</v>
      </c>
      <c r="AG267" s="301">
        <v>0</v>
      </c>
      <c r="AH267" s="301">
        <v>86.62</v>
      </c>
      <c r="AI267" s="301">
        <v>0.01</v>
      </c>
      <c r="AJ267" s="301">
        <v>0</v>
      </c>
      <c r="AK267" s="301">
        <v>0</v>
      </c>
      <c r="AL267" s="301">
        <v>16.27</v>
      </c>
      <c r="AM267" s="301">
        <v>127.41</v>
      </c>
      <c r="AN267" s="301">
        <v>0</v>
      </c>
      <c r="AO267" s="301"/>
      <c r="AP267" s="301">
        <v>17.95</v>
      </c>
      <c r="AQ267" s="301">
        <v>2.23</v>
      </c>
      <c r="AR267" s="301">
        <v>34.550000000000004</v>
      </c>
      <c r="AS267" s="301">
        <v>0</v>
      </c>
      <c r="AT267" s="301">
        <v>0</v>
      </c>
      <c r="AU267" s="301">
        <v>0</v>
      </c>
      <c r="AV267" s="301">
        <v>0</v>
      </c>
      <c r="AW267" s="301">
        <v>0</v>
      </c>
      <c r="AX267" s="301">
        <v>0</v>
      </c>
      <c r="AY267" s="301">
        <v>0</v>
      </c>
      <c r="AZ267" s="301">
        <v>0</v>
      </c>
      <c r="BA267" s="301">
        <v>0</v>
      </c>
    </row>
    <row r="268" spans="1:53" s="69" customFormat="1" outlineLevel="2" x14ac:dyDescent="0.2">
      <c r="A268" s="64" t="s">
        <v>1180</v>
      </c>
      <c r="B268" s="65" t="s">
        <v>1630</v>
      </c>
      <c r="C268" s="66" t="s">
        <v>2072</v>
      </c>
      <c r="D268" s="67"/>
      <c r="E268" s="68"/>
      <c r="F268" s="328">
        <v>9.9500000000000011</v>
      </c>
      <c r="G268" s="328">
        <v>24.69</v>
      </c>
      <c r="H268" s="151">
        <f t="shared" si="74"/>
        <v>-14.74</v>
      </c>
      <c r="I268" s="97">
        <f t="shared" si="75"/>
        <v>-0.59700283515593355</v>
      </c>
      <c r="J268" s="166"/>
      <c r="K268" s="328">
        <v>38.47</v>
      </c>
      <c r="L268" s="328">
        <v>8.1999999999999993</v>
      </c>
      <c r="M268" s="151">
        <f t="shared" si="76"/>
        <v>30.27</v>
      </c>
      <c r="N268" s="97">
        <f t="shared" si="77"/>
        <v>3.6914634146341467</v>
      </c>
      <c r="O268" s="273"/>
      <c r="P268" s="166"/>
      <c r="Q268" s="328">
        <v>38.47</v>
      </c>
      <c r="R268" s="328">
        <v>8.1999999999999993</v>
      </c>
      <c r="S268" s="151">
        <f t="shared" si="78"/>
        <v>30.27</v>
      </c>
      <c r="T268" s="97">
        <f t="shared" si="79"/>
        <v>3.6914634146341467</v>
      </c>
      <c r="U268" s="166"/>
      <c r="V268" s="328">
        <v>99.87</v>
      </c>
      <c r="W268" s="328">
        <v>90.73</v>
      </c>
      <c r="X268" s="151">
        <f t="shared" si="80"/>
        <v>9.14</v>
      </c>
      <c r="Y268" s="97">
        <f t="shared" si="81"/>
        <v>0.10073845475586907</v>
      </c>
      <c r="Z268" s="140"/>
      <c r="AA268" s="347">
        <v>8.49</v>
      </c>
      <c r="AB268" s="301"/>
      <c r="AC268" s="301">
        <v>-16.490000000000002</v>
      </c>
      <c r="AD268" s="301">
        <v>0</v>
      </c>
      <c r="AE268" s="301">
        <v>24.69</v>
      </c>
      <c r="AF268" s="301">
        <v>8.5400000000000009</v>
      </c>
      <c r="AG268" s="301">
        <v>0</v>
      </c>
      <c r="AH268" s="301">
        <v>0</v>
      </c>
      <c r="AI268" s="301">
        <v>16.72</v>
      </c>
      <c r="AJ268" s="301">
        <v>0</v>
      </c>
      <c r="AK268" s="301">
        <v>17.86</v>
      </c>
      <c r="AL268" s="301">
        <v>0</v>
      </c>
      <c r="AM268" s="301">
        <v>0</v>
      </c>
      <c r="AN268" s="301">
        <v>18.28</v>
      </c>
      <c r="AO268" s="301"/>
      <c r="AP268" s="301">
        <v>18.490000000000002</v>
      </c>
      <c r="AQ268" s="301">
        <v>10.029999999999999</v>
      </c>
      <c r="AR268" s="301">
        <v>9.9500000000000011</v>
      </c>
      <c r="AS268" s="301">
        <v>19.080000000000002</v>
      </c>
      <c r="AT268" s="301">
        <v>0</v>
      </c>
      <c r="AU268" s="301">
        <v>0</v>
      </c>
      <c r="AV268" s="301">
        <v>0</v>
      </c>
      <c r="AW268" s="301">
        <v>0</v>
      </c>
      <c r="AX268" s="301">
        <v>0</v>
      </c>
      <c r="AY268" s="301">
        <v>0</v>
      </c>
      <c r="AZ268" s="301">
        <v>0</v>
      </c>
      <c r="BA268" s="301">
        <v>0</v>
      </c>
    </row>
    <row r="269" spans="1:53" s="69" customFormat="1" outlineLevel="2" x14ac:dyDescent="0.2">
      <c r="A269" s="64" t="s">
        <v>1181</v>
      </c>
      <c r="B269" s="65" t="s">
        <v>1631</v>
      </c>
      <c r="C269" s="66" t="s">
        <v>2073</v>
      </c>
      <c r="D269" s="67"/>
      <c r="E269" s="68"/>
      <c r="F269" s="328">
        <v>0</v>
      </c>
      <c r="G269" s="328">
        <v>0</v>
      </c>
      <c r="H269" s="151">
        <f t="shared" si="74"/>
        <v>0</v>
      </c>
      <c r="I269" s="97">
        <f t="shared" si="75"/>
        <v>0</v>
      </c>
      <c r="J269" s="166"/>
      <c r="K269" s="328">
        <v>5.3</v>
      </c>
      <c r="L269" s="328">
        <v>0</v>
      </c>
      <c r="M269" s="151">
        <f t="shared" si="76"/>
        <v>5.3</v>
      </c>
      <c r="N269" s="97" t="str">
        <f t="shared" si="77"/>
        <v>N.M.</v>
      </c>
      <c r="O269" s="273"/>
      <c r="P269" s="166"/>
      <c r="Q269" s="328">
        <v>5.3</v>
      </c>
      <c r="R269" s="328">
        <v>0</v>
      </c>
      <c r="S269" s="151">
        <f t="shared" si="78"/>
        <v>5.3</v>
      </c>
      <c r="T269" s="97" t="str">
        <f t="shared" si="79"/>
        <v>N.M.</v>
      </c>
      <c r="U269" s="166"/>
      <c r="V269" s="328">
        <v>5.3</v>
      </c>
      <c r="W269" s="328">
        <v>0</v>
      </c>
      <c r="X269" s="151">
        <f t="shared" si="80"/>
        <v>5.3</v>
      </c>
      <c r="Y269" s="97" t="str">
        <f t="shared" si="81"/>
        <v>N.M.</v>
      </c>
      <c r="Z269" s="140"/>
      <c r="AA269" s="347">
        <v>0</v>
      </c>
      <c r="AB269" s="301"/>
      <c r="AC269" s="301">
        <v>0</v>
      </c>
      <c r="AD269" s="301">
        <v>0</v>
      </c>
      <c r="AE269" s="301">
        <v>0</v>
      </c>
      <c r="AF269" s="301">
        <v>0</v>
      </c>
      <c r="AG269" s="301">
        <v>0</v>
      </c>
      <c r="AH269" s="301">
        <v>0</v>
      </c>
      <c r="AI269" s="301">
        <v>0</v>
      </c>
      <c r="AJ269" s="301">
        <v>0</v>
      </c>
      <c r="AK269" s="301">
        <v>0</v>
      </c>
      <c r="AL269" s="301">
        <v>0</v>
      </c>
      <c r="AM269" s="301">
        <v>0</v>
      </c>
      <c r="AN269" s="301">
        <v>0</v>
      </c>
      <c r="AO269" s="301"/>
      <c r="AP269" s="301">
        <v>5.3</v>
      </c>
      <c r="AQ269" s="301">
        <v>0</v>
      </c>
      <c r="AR269" s="301">
        <v>0</v>
      </c>
      <c r="AS269" s="301">
        <v>0</v>
      </c>
      <c r="AT269" s="301">
        <v>0</v>
      </c>
      <c r="AU269" s="301">
        <v>0</v>
      </c>
      <c r="AV269" s="301">
        <v>0</v>
      </c>
      <c r="AW269" s="301">
        <v>0</v>
      </c>
      <c r="AX269" s="301">
        <v>0</v>
      </c>
      <c r="AY269" s="301">
        <v>0</v>
      </c>
      <c r="AZ269" s="301">
        <v>0</v>
      </c>
      <c r="BA269" s="301">
        <v>0</v>
      </c>
    </row>
    <row r="270" spans="1:53" s="69" customFormat="1" outlineLevel="2" x14ac:dyDescent="0.2">
      <c r="A270" s="64" t="s">
        <v>1182</v>
      </c>
      <c r="B270" s="65" t="s">
        <v>1632</v>
      </c>
      <c r="C270" s="66" t="s">
        <v>2074</v>
      </c>
      <c r="D270" s="67"/>
      <c r="E270" s="68"/>
      <c r="F270" s="328">
        <v>12.51</v>
      </c>
      <c r="G270" s="328">
        <v>0</v>
      </c>
      <c r="H270" s="151">
        <f t="shared" si="74"/>
        <v>12.51</v>
      </c>
      <c r="I270" s="97" t="str">
        <f t="shared" si="75"/>
        <v>N.M.</v>
      </c>
      <c r="J270" s="166"/>
      <c r="K270" s="328">
        <v>12.51</v>
      </c>
      <c r="L270" s="328">
        <v>0</v>
      </c>
      <c r="M270" s="151">
        <f t="shared" si="76"/>
        <v>12.51</v>
      </c>
      <c r="N270" s="97" t="str">
        <f t="shared" si="77"/>
        <v>N.M.</v>
      </c>
      <c r="O270" s="273"/>
      <c r="P270" s="166"/>
      <c r="Q270" s="328">
        <v>12.51</v>
      </c>
      <c r="R270" s="328">
        <v>0</v>
      </c>
      <c r="S270" s="151">
        <f t="shared" si="78"/>
        <v>12.51</v>
      </c>
      <c r="T270" s="97" t="str">
        <f t="shared" si="79"/>
        <v>N.M.</v>
      </c>
      <c r="U270" s="166"/>
      <c r="V270" s="328">
        <v>12.58</v>
      </c>
      <c r="W270" s="328">
        <v>0</v>
      </c>
      <c r="X270" s="151">
        <f t="shared" si="80"/>
        <v>12.58</v>
      </c>
      <c r="Y270" s="97" t="str">
        <f t="shared" si="81"/>
        <v>N.M.</v>
      </c>
      <c r="Z270" s="140"/>
      <c r="AA270" s="347">
        <v>0</v>
      </c>
      <c r="AB270" s="301"/>
      <c r="AC270" s="301">
        <v>0</v>
      </c>
      <c r="AD270" s="301">
        <v>0</v>
      </c>
      <c r="AE270" s="301">
        <v>0</v>
      </c>
      <c r="AF270" s="301">
        <v>0</v>
      </c>
      <c r="AG270" s="301">
        <v>0.01</v>
      </c>
      <c r="AH270" s="301">
        <v>0.02</v>
      </c>
      <c r="AI270" s="301">
        <v>-0.02</v>
      </c>
      <c r="AJ270" s="301">
        <v>-0.01</v>
      </c>
      <c r="AK270" s="301">
        <v>0.03</v>
      </c>
      <c r="AL270" s="301">
        <v>0.05</v>
      </c>
      <c r="AM270" s="301">
        <v>0</v>
      </c>
      <c r="AN270" s="301">
        <v>-0.01</v>
      </c>
      <c r="AO270" s="301"/>
      <c r="AP270" s="301">
        <v>-0.01</v>
      </c>
      <c r="AQ270" s="301">
        <v>0.01</v>
      </c>
      <c r="AR270" s="301">
        <v>12.51</v>
      </c>
      <c r="AS270" s="301">
        <v>0.03</v>
      </c>
      <c r="AT270" s="301">
        <v>0</v>
      </c>
      <c r="AU270" s="301">
        <v>0</v>
      </c>
      <c r="AV270" s="301">
        <v>0</v>
      </c>
      <c r="AW270" s="301">
        <v>0</v>
      </c>
      <c r="AX270" s="301">
        <v>0</v>
      </c>
      <c r="AY270" s="301">
        <v>0</v>
      </c>
      <c r="AZ270" s="301">
        <v>0</v>
      </c>
      <c r="BA270" s="301">
        <v>0</v>
      </c>
    </row>
    <row r="271" spans="1:53" s="69" customFormat="1" outlineLevel="2" x14ac:dyDescent="0.2">
      <c r="A271" s="64" t="s">
        <v>1183</v>
      </c>
      <c r="B271" s="65" t="s">
        <v>1633</v>
      </c>
      <c r="C271" s="66" t="s">
        <v>2075</v>
      </c>
      <c r="D271" s="67"/>
      <c r="E271" s="68"/>
      <c r="F271" s="328">
        <v>2.96</v>
      </c>
      <c r="G271" s="328">
        <v>0</v>
      </c>
      <c r="H271" s="151">
        <f t="shared" si="74"/>
        <v>2.96</v>
      </c>
      <c r="I271" s="97" t="str">
        <f t="shared" si="75"/>
        <v>N.M.</v>
      </c>
      <c r="J271" s="166"/>
      <c r="K271" s="328">
        <v>6.16</v>
      </c>
      <c r="L271" s="328">
        <v>0</v>
      </c>
      <c r="M271" s="151">
        <f t="shared" si="76"/>
        <v>6.16</v>
      </c>
      <c r="N271" s="97" t="str">
        <f t="shared" si="77"/>
        <v>N.M.</v>
      </c>
      <c r="O271" s="273"/>
      <c r="P271" s="166"/>
      <c r="Q271" s="328">
        <v>6.16</v>
      </c>
      <c r="R271" s="328">
        <v>0</v>
      </c>
      <c r="S271" s="151">
        <f t="shared" si="78"/>
        <v>6.16</v>
      </c>
      <c r="T271" s="97" t="str">
        <f t="shared" si="79"/>
        <v>N.M.</v>
      </c>
      <c r="U271" s="166"/>
      <c r="V271" s="328">
        <v>18.96</v>
      </c>
      <c r="W271" s="328">
        <v>1.73</v>
      </c>
      <c r="X271" s="151">
        <f t="shared" si="80"/>
        <v>17.23</v>
      </c>
      <c r="Y271" s="97">
        <f t="shared" si="81"/>
        <v>9.9595375722543356</v>
      </c>
      <c r="Z271" s="140"/>
      <c r="AA271" s="347">
        <v>1.73</v>
      </c>
      <c r="AB271" s="301"/>
      <c r="AC271" s="301">
        <v>0</v>
      </c>
      <c r="AD271" s="301">
        <v>0</v>
      </c>
      <c r="AE271" s="301">
        <v>0</v>
      </c>
      <c r="AF271" s="301">
        <v>0</v>
      </c>
      <c r="AG271" s="301">
        <v>0</v>
      </c>
      <c r="AH271" s="301">
        <v>0</v>
      </c>
      <c r="AI271" s="301">
        <v>0.17</v>
      </c>
      <c r="AJ271" s="301">
        <v>0</v>
      </c>
      <c r="AK271" s="301">
        <v>5.17</v>
      </c>
      <c r="AL271" s="301">
        <v>0</v>
      </c>
      <c r="AM271" s="301">
        <v>5.65</v>
      </c>
      <c r="AN271" s="301">
        <v>1.81</v>
      </c>
      <c r="AO271" s="301"/>
      <c r="AP271" s="301">
        <v>3.2</v>
      </c>
      <c r="AQ271" s="301">
        <v>0</v>
      </c>
      <c r="AR271" s="301">
        <v>2.96</v>
      </c>
      <c r="AS271" s="301">
        <v>0</v>
      </c>
      <c r="AT271" s="301">
        <v>0</v>
      </c>
      <c r="AU271" s="301">
        <v>0</v>
      </c>
      <c r="AV271" s="301">
        <v>0</v>
      </c>
      <c r="AW271" s="301">
        <v>0</v>
      </c>
      <c r="AX271" s="301">
        <v>0</v>
      </c>
      <c r="AY271" s="301">
        <v>0</v>
      </c>
      <c r="AZ271" s="301">
        <v>0</v>
      </c>
      <c r="BA271" s="301">
        <v>0</v>
      </c>
    </row>
    <row r="272" spans="1:53" s="69" customFormat="1" outlineLevel="2" x14ac:dyDescent="0.2">
      <c r="A272" s="64" t="s">
        <v>1184</v>
      </c>
      <c r="B272" s="65" t="s">
        <v>1634</v>
      </c>
      <c r="C272" s="66" t="s">
        <v>2076</v>
      </c>
      <c r="D272" s="67"/>
      <c r="E272" s="68"/>
      <c r="F272" s="328">
        <v>20.03</v>
      </c>
      <c r="G272" s="328">
        <v>9.91</v>
      </c>
      <c r="H272" s="151">
        <f t="shared" si="74"/>
        <v>10.120000000000001</v>
      </c>
      <c r="I272" s="97">
        <f t="shared" si="75"/>
        <v>1.0211907164480323</v>
      </c>
      <c r="J272" s="166"/>
      <c r="K272" s="328">
        <v>20.420000000000002</v>
      </c>
      <c r="L272" s="328">
        <v>33.94</v>
      </c>
      <c r="M272" s="151">
        <f t="shared" si="76"/>
        <v>-13.519999999999996</v>
      </c>
      <c r="N272" s="97">
        <f t="shared" si="77"/>
        <v>-0.39835002946375947</v>
      </c>
      <c r="O272" s="273"/>
      <c r="P272" s="166"/>
      <c r="Q272" s="328">
        <v>20.420000000000002</v>
      </c>
      <c r="R272" s="328">
        <v>33.94</v>
      </c>
      <c r="S272" s="151">
        <f t="shared" si="78"/>
        <v>-13.519999999999996</v>
      </c>
      <c r="T272" s="97">
        <f t="shared" si="79"/>
        <v>-0.39835002946375947</v>
      </c>
      <c r="U272" s="166"/>
      <c r="V272" s="328">
        <v>286.52000000000004</v>
      </c>
      <c r="W272" s="328">
        <v>112.89</v>
      </c>
      <c r="X272" s="151">
        <f t="shared" si="80"/>
        <v>173.63000000000005</v>
      </c>
      <c r="Y272" s="97">
        <f t="shared" si="81"/>
        <v>1.5380458853751444</v>
      </c>
      <c r="Z272" s="140"/>
      <c r="AA272" s="347">
        <v>0</v>
      </c>
      <c r="AB272" s="301"/>
      <c r="AC272" s="301">
        <v>0</v>
      </c>
      <c r="AD272" s="301">
        <v>24.03</v>
      </c>
      <c r="AE272" s="301">
        <v>9.91</v>
      </c>
      <c r="AF272" s="301">
        <v>7.47</v>
      </c>
      <c r="AG272" s="301">
        <v>28.150000000000002</v>
      </c>
      <c r="AH272" s="301">
        <v>1.85</v>
      </c>
      <c r="AI272" s="301">
        <v>41.51</v>
      </c>
      <c r="AJ272" s="301">
        <v>8.84</v>
      </c>
      <c r="AK272" s="301">
        <v>82.87</v>
      </c>
      <c r="AL272" s="301">
        <v>68.989999999999995</v>
      </c>
      <c r="AM272" s="301">
        <v>26.42</v>
      </c>
      <c r="AN272" s="301">
        <v>0</v>
      </c>
      <c r="AO272" s="301"/>
      <c r="AP272" s="301">
        <v>0.39</v>
      </c>
      <c r="AQ272" s="301">
        <v>0</v>
      </c>
      <c r="AR272" s="301">
        <v>20.03</v>
      </c>
      <c r="AS272" s="301">
        <v>46.33</v>
      </c>
      <c r="AT272" s="301">
        <v>0</v>
      </c>
      <c r="AU272" s="301">
        <v>0</v>
      </c>
      <c r="AV272" s="301">
        <v>0</v>
      </c>
      <c r="AW272" s="301">
        <v>0</v>
      </c>
      <c r="AX272" s="301">
        <v>0</v>
      </c>
      <c r="AY272" s="301">
        <v>0</v>
      </c>
      <c r="AZ272" s="301">
        <v>0</v>
      </c>
      <c r="BA272" s="301">
        <v>0</v>
      </c>
    </row>
    <row r="273" spans="1:53" s="69" customFormat="1" outlineLevel="2" x14ac:dyDescent="0.2">
      <c r="A273" s="64" t="s">
        <v>1185</v>
      </c>
      <c r="B273" s="65" t="s">
        <v>1635</v>
      </c>
      <c r="C273" s="66" t="s">
        <v>2077</v>
      </c>
      <c r="D273" s="67"/>
      <c r="E273" s="68"/>
      <c r="F273" s="328">
        <v>154.09</v>
      </c>
      <c r="G273" s="328">
        <v>10.73</v>
      </c>
      <c r="H273" s="151">
        <f t="shared" si="74"/>
        <v>143.36000000000001</v>
      </c>
      <c r="I273" s="97" t="str">
        <f t="shared" si="75"/>
        <v>N.M.</v>
      </c>
      <c r="J273" s="166"/>
      <c r="K273" s="328">
        <v>550.06000000000006</v>
      </c>
      <c r="L273" s="328">
        <v>30.37</v>
      </c>
      <c r="M273" s="151">
        <f t="shared" si="76"/>
        <v>519.69000000000005</v>
      </c>
      <c r="N273" s="97" t="str">
        <f t="shared" si="77"/>
        <v>N.M.</v>
      </c>
      <c r="O273" s="273"/>
      <c r="P273" s="166"/>
      <c r="Q273" s="328">
        <v>550.06000000000006</v>
      </c>
      <c r="R273" s="328">
        <v>30.37</v>
      </c>
      <c r="S273" s="151">
        <f t="shared" si="78"/>
        <v>519.69000000000005</v>
      </c>
      <c r="T273" s="97" t="str">
        <f t="shared" si="79"/>
        <v>N.M.</v>
      </c>
      <c r="U273" s="166"/>
      <c r="V273" s="328">
        <v>1282.8600000000001</v>
      </c>
      <c r="W273" s="328">
        <v>1990.49</v>
      </c>
      <c r="X273" s="151">
        <f t="shared" si="80"/>
        <v>-707.62999999999988</v>
      </c>
      <c r="Y273" s="97">
        <f t="shared" si="81"/>
        <v>-0.35550542831162169</v>
      </c>
      <c r="Z273" s="140"/>
      <c r="AA273" s="347">
        <v>1492.21</v>
      </c>
      <c r="AB273" s="301"/>
      <c r="AC273" s="301">
        <v>13.11</v>
      </c>
      <c r="AD273" s="301">
        <v>6.53</v>
      </c>
      <c r="AE273" s="301">
        <v>10.73</v>
      </c>
      <c r="AF273" s="301">
        <v>6.6400000000000006</v>
      </c>
      <c r="AG273" s="301">
        <v>19.98</v>
      </c>
      <c r="AH273" s="301">
        <v>22.95</v>
      </c>
      <c r="AI273" s="301">
        <v>56.11</v>
      </c>
      <c r="AJ273" s="301">
        <v>29.84</v>
      </c>
      <c r="AK273" s="301">
        <v>184.55</v>
      </c>
      <c r="AL273" s="301">
        <v>78.72</v>
      </c>
      <c r="AM273" s="301">
        <v>234.5</v>
      </c>
      <c r="AN273" s="301">
        <v>99.51</v>
      </c>
      <c r="AO273" s="301"/>
      <c r="AP273" s="301">
        <v>102.3</v>
      </c>
      <c r="AQ273" s="301">
        <v>293.67</v>
      </c>
      <c r="AR273" s="301">
        <v>154.09</v>
      </c>
      <c r="AS273" s="301">
        <v>290.74</v>
      </c>
      <c r="AT273" s="301">
        <v>0</v>
      </c>
      <c r="AU273" s="301">
        <v>0</v>
      </c>
      <c r="AV273" s="301">
        <v>0</v>
      </c>
      <c r="AW273" s="301">
        <v>0</v>
      </c>
      <c r="AX273" s="301">
        <v>0</v>
      </c>
      <c r="AY273" s="301">
        <v>0</v>
      </c>
      <c r="AZ273" s="301">
        <v>0</v>
      </c>
      <c r="BA273" s="301">
        <v>0</v>
      </c>
    </row>
    <row r="274" spans="1:53" s="69" customFormat="1" outlineLevel="2" x14ac:dyDescent="0.2">
      <c r="A274" s="64" t="s">
        <v>1186</v>
      </c>
      <c r="B274" s="65" t="s">
        <v>1636</v>
      </c>
      <c r="C274" s="66" t="s">
        <v>2078</v>
      </c>
      <c r="D274" s="67"/>
      <c r="E274" s="68"/>
      <c r="F274" s="328">
        <v>16.02</v>
      </c>
      <c r="G274" s="328">
        <v>0</v>
      </c>
      <c r="H274" s="151">
        <f t="shared" si="74"/>
        <v>16.02</v>
      </c>
      <c r="I274" s="97" t="str">
        <f t="shared" si="75"/>
        <v>N.M.</v>
      </c>
      <c r="J274" s="166"/>
      <c r="K274" s="328">
        <v>32.54</v>
      </c>
      <c r="L274" s="328">
        <v>0</v>
      </c>
      <c r="M274" s="151">
        <f t="shared" si="76"/>
        <v>32.54</v>
      </c>
      <c r="N274" s="97" t="str">
        <f t="shared" si="77"/>
        <v>N.M.</v>
      </c>
      <c r="O274" s="273"/>
      <c r="P274" s="166"/>
      <c r="Q274" s="328">
        <v>32.54</v>
      </c>
      <c r="R274" s="328">
        <v>0</v>
      </c>
      <c r="S274" s="151">
        <f t="shared" si="78"/>
        <v>32.54</v>
      </c>
      <c r="T274" s="97" t="str">
        <f t="shared" si="79"/>
        <v>N.M.</v>
      </c>
      <c r="U274" s="166"/>
      <c r="V274" s="328">
        <v>146.05000000000001</v>
      </c>
      <c r="W274" s="328">
        <v>14.540000000000001</v>
      </c>
      <c r="X274" s="151">
        <f t="shared" si="80"/>
        <v>131.51000000000002</v>
      </c>
      <c r="Y274" s="97">
        <f t="shared" si="81"/>
        <v>9.0447042640990372</v>
      </c>
      <c r="Z274" s="140"/>
      <c r="AA274" s="347">
        <v>1.37</v>
      </c>
      <c r="AB274" s="301"/>
      <c r="AC274" s="301">
        <v>0</v>
      </c>
      <c r="AD274" s="301">
        <v>0</v>
      </c>
      <c r="AE274" s="301">
        <v>0</v>
      </c>
      <c r="AF274" s="301">
        <v>4.07</v>
      </c>
      <c r="AG274" s="301">
        <v>4.01</v>
      </c>
      <c r="AH274" s="301">
        <v>9.82</v>
      </c>
      <c r="AI274" s="301">
        <v>4.16</v>
      </c>
      <c r="AJ274" s="301">
        <v>37.74</v>
      </c>
      <c r="AK274" s="301">
        <v>-4.95</v>
      </c>
      <c r="AL274" s="301">
        <v>12.19</v>
      </c>
      <c r="AM274" s="301">
        <v>19.11</v>
      </c>
      <c r="AN274" s="301">
        <v>27.36</v>
      </c>
      <c r="AO274" s="301"/>
      <c r="AP274" s="301">
        <v>0.27</v>
      </c>
      <c r="AQ274" s="301">
        <v>16.25</v>
      </c>
      <c r="AR274" s="301">
        <v>16.02</v>
      </c>
      <c r="AS274" s="301">
        <v>8.24</v>
      </c>
      <c r="AT274" s="301">
        <v>0</v>
      </c>
      <c r="AU274" s="301">
        <v>0</v>
      </c>
      <c r="AV274" s="301">
        <v>0</v>
      </c>
      <c r="AW274" s="301">
        <v>0</v>
      </c>
      <c r="AX274" s="301">
        <v>0</v>
      </c>
      <c r="AY274" s="301">
        <v>0</v>
      </c>
      <c r="AZ274" s="301">
        <v>0</v>
      </c>
      <c r="BA274" s="301">
        <v>0</v>
      </c>
    </row>
    <row r="275" spans="1:53" s="69" customFormat="1" outlineLevel="2" x14ac:dyDescent="0.2">
      <c r="A275" s="64" t="s">
        <v>1187</v>
      </c>
      <c r="B275" s="65" t="s">
        <v>1637</v>
      </c>
      <c r="C275" s="66" t="s">
        <v>2079</v>
      </c>
      <c r="D275" s="67"/>
      <c r="E275" s="68"/>
      <c r="F275" s="328">
        <v>9.85</v>
      </c>
      <c r="G275" s="328">
        <v>3.09</v>
      </c>
      <c r="H275" s="151">
        <f t="shared" si="74"/>
        <v>6.76</v>
      </c>
      <c r="I275" s="97">
        <f t="shared" si="75"/>
        <v>2.1877022653721685</v>
      </c>
      <c r="J275" s="166"/>
      <c r="K275" s="328">
        <v>15.64</v>
      </c>
      <c r="L275" s="328">
        <v>3.09</v>
      </c>
      <c r="M275" s="151">
        <f t="shared" si="76"/>
        <v>12.55</v>
      </c>
      <c r="N275" s="97">
        <f t="shared" si="77"/>
        <v>4.0614886731391593</v>
      </c>
      <c r="O275" s="273"/>
      <c r="P275" s="166"/>
      <c r="Q275" s="328">
        <v>15.64</v>
      </c>
      <c r="R275" s="328">
        <v>3.09</v>
      </c>
      <c r="S275" s="151">
        <f t="shared" si="78"/>
        <v>12.55</v>
      </c>
      <c r="T275" s="97">
        <f t="shared" si="79"/>
        <v>4.0614886731391593</v>
      </c>
      <c r="U275" s="166"/>
      <c r="V275" s="328">
        <v>34.22</v>
      </c>
      <c r="W275" s="328">
        <v>3.17</v>
      </c>
      <c r="X275" s="151">
        <f t="shared" si="80"/>
        <v>31.049999999999997</v>
      </c>
      <c r="Y275" s="97">
        <f t="shared" si="81"/>
        <v>9.7949526813880112</v>
      </c>
      <c r="Z275" s="140"/>
      <c r="AA275" s="347">
        <v>0.08</v>
      </c>
      <c r="AB275" s="301"/>
      <c r="AC275" s="301">
        <v>0</v>
      </c>
      <c r="AD275" s="301">
        <v>0</v>
      </c>
      <c r="AE275" s="301">
        <v>3.09</v>
      </c>
      <c r="AF275" s="301">
        <v>0</v>
      </c>
      <c r="AG275" s="301">
        <v>0.51</v>
      </c>
      <c r="AH275" s="301">
        <v>4.67</v>
      </c>
      <c r="AI275" s="301">
        <v>0.75</v>
      </c>
      <c r="AJ275" s="301">
        <v>0</v>
      </c>
      <c r="AK275" s="301">
        <v>2.89</v>
      </c>
      <c r="AL275" s="301">
        <v>2.4</v>
      </c>
      <c r="AM275" s="301">
        <v>5.65</v>
      </c>
      <c r="AN275" s="301">
        <v>1.71</v>
      </c>
      <c r="AO275" s="301"/>
      <c r="AP275" s="301">
        <v>4.2</v>
      </c>
      <c r="AQ275" s="301">
        <v>1.59</v>
      </c>
      <c r="AR275" s="301">
        <v>9.85</v>
      </c>
      <c r="AS275" s="301">
        <v>2.37</v>
      </c>
      <c r="AT275" s="301">
        <v>0</v>
      </c>
      <c r="AU275" s="301">
        <v>0</v>
      </c>
      <c r="AV275" s="301">
        <v>0</v>
      </c>
      <c r="AW275" s="301">
        <v>0</v>
      </c>
      <c r="AX275" s="301">
        <v>0</v>
      </c>
      <c r="AY275" s="301">
        <v>0</v>
      </c>
      <c r="AZ275" s="301">
        <v>0</v>
      </c>
      <c r="BA275" s="301">
        <v>0</v>
      </c>
    </row>
    <row r="276" spans="1:53" s="69" customFormat="1" outlineLevel="2" x14ac:dyDescent="0.2">
      <c r="A276" s="64" t="s">
        <v>1188</v>
      </c>
      <c r="B276" s="65" t="s">
        <v>1638</v>
      </c>
      <c r="C276" s="66" t="s">
        <v>2080</v>
      </c>
      <c r="D276" s="67"/>
      <c r="E276" s="68"/>
      <c r="F276" s="328">
        <v>28.84</v>
      </c>
      <c r="G276" s="328">
        <v>0</v>
      </c>
      <c r="H276" s="151">
        <f t="shared" si="74"/>
        <v>28.84</v>
      </c>
      <c r="I276" s="97" t="str">
        <f t="shared" si="75"/>
        <v>N.M.</v>
      </c>
      <c r="J276" s="166"/>
      <c r="K276" s="328">
        <v>38.119999999999997</v>
      </c>
      <c r="L276" s="328">
        <v>0</v>
      </c>
      <c r="M276" s="151">
        <f t="shared" si="76"/>
        <v>38.119999999999997</v>
      </c>
      <c r="N276" s="97" t="str">
        <f t="shared" si="77"/>
        <v>N.M.</v>
      </c>
      <c r="O276" s="273"/>
      <c r="P276" s="166"/>
      <c r="Q276" s="328">
        <v>38.119999999999997</v>
      </c>
      <c r="R276" s="328">
        <v>0</v>
      </c>
      <c r="S276" s="151">
        <f t="shared" si="78"/>
        <v>38.119999999999997</v>
      </c>
      <c r="T276" s="97" t="str">
        <f t="shared" si="79"/>
        <v>N.M.</v>
      </c>
      <c r="U276" s="166"/>
      <c r="V276" s="328">
        <v>46.839999999999996</v>
      </c>
      <c r="W276" s="328">
        <v>0</v>
      </c>
      <c r="X276" s="151">
        <f t="shared" si="80"/>
        <v>46.839999999999996</v>
      </c>
      <c r="Y276" s="97" t="str">
        <f t="shared" si="81"/>
        <v>N.M.</v>
      </c>
      <c r="Z276" s="140"/>
      <c r="AA276" s="347">
        <v>0</v>
      </c>
      <c r="AB276" s="301"/>
      <c r="AC276" s="301">
        <v>0</v>
      </c>
      <c r="AD276" s="301">
        <v>0</v>
      </c>
      <c r="AE276" s="301">
        <v>0</v>
      </c>
      <c r="AF276" s="301">
        <v>0</v>
      </c>
      <c r="AG276" s="301">
        <v>1.1500000000000001</v>
      </c>
      <c r="AH276" s="301">
        <v>0</v>
      </c>
      <c r="AI276" s="301">
        <v>0</v>
      </c>
      <c r="AJ276" s="301">
        <v>1.6400000000000001</v>
      </c>
      <c r="AK276" s="301">
        <v>-0.31</v>
      </c>
      <c r="AL276" s="301">
        <v>0</v>
      </c>
      <c r="AM276" s="301">
        <v>0</v>
      </c>
      <c r="AN276" s="301">
        <v>6.24</v>
      </c>
      <c r="AO276" s="301"/>
      <c r="AP276" s="301">
        <v>9.2799999999999994</v>
      </c>
      <c r="AQ276" s="301">
        <v>0</v>
      </c>
      <c r="AR276" s="301">
        <v>28.84</v>
      </c>
      <c r="AS276" s="301">
        <v>8.08</v>
      </c>
      <c r="AT276" s="301">
        <v>0</v>
      </c>
      <c r="AU276" s="301">
        <v>0</v>
      </c>
      <c r="AV276" s="301">
        <v>0</v>
      </c>
      <c r="AW276" s="301">
        <v>0</v>
      </c>
      <c r="AX276" s="301">
        <v>0</v>
      </c>
      <c r="AY276" s="301">
        <v>0</v>
      </c>
      <c r="AZ276" s="301">
        <v>0</v>
      </c>
      <c r="BA276" s="301">
        <v>0</v>
      </c>
    </row>
    <row r="277" spans="1:53" s="69" customFormat="1" outlineLevel="2" x14ac:dyDescent="0.2">
      <c r="A277" s="64" t="s">
        <v>1189</v>
      </c>
      <c r="B277" s="65" t="s">
        <v>1639</v>
      </c>
      <c r="C277" s="66" t="s">
        <v>2081</v>
      </c>
      <c r="D277" s="67"/>
      <c r="E277" s="68"/>
      <c r="F277" s="328">
        <v>0</v>
      </c>
      <c r="G277" s="328">
        <v>10.59</v>
      </c>
      <c r="H277" s="151">
        <f t="shared" si="74"/>
        <v>-10.59</v>
      </c>
      <c r="I277" s="97" t="str">
        <f t="shared" si="75"/>
        <v>N.M.</v>
      </c>
      <c r="J277" s="166"/>
      <c r="K277" s="328">
        <v>30.69</v>
      </c>
      <c r="L277" s="328">
        <v>10.59</v>
      </c>
      <c r="M277" s="151">
        <f t="shared" si="76"/>
        <v>20.100000000000001</v>
      </c>
      <c r="N277" s="97">
        <f t="shared" si="77"/>
        <v>1.898016997167139</v>
      </c>
      <c r="O277" s="273"/>
      <c r="P277" s="166"/>
      <c r="Q277" s="328">
        <v>30.69</v>
      </c>
      <c r="R277" s="328">
        <v>10.59</v>
      </c>
      <c r="S277" s="151">
        <f t="shared" si="78"/>
        <v>20.100000000000001</v>
      </c>
      <c r="T277" s="97">
        <f t="shared" si="79"/>
        <v>1.898016997167139</v>
      </c>
      <c r="U277" s="166"/>
      <c r="V277" s="328">
        <v>157.14000000000001</v>
      </c>
      <c r="W277" s="328">
        <v>28.830000000000002</v>
      </c>
      <c r="X277" s="151">
        <f t="shared" si="80"/>
        <v>128.31</v>
      </c>
      <c r="Y277" s="97">
        <f t="shared" si="81"/>
        <v>4.4505723204994796</v>
      </c>
      <c r="Z277" s="140"/>
      <c r="AA277" s="347">
        <v>12.4</v>
      </c>
      <c r="AB277" s="301"/>
      <c r="AC277" s="301">
        <v>0</v>
      </c>
      <c r="AD277" s="301">
        <v>0</v>
      </c>
      <c r="AE277" s="301">
        <v>10.59</v>
      </c>
      <c r="AF277" s="301">
        <v>5.2700000000000005</v>
      </c>
      <c r="AG277" s="301">
        <v>2.62</v>
      </c>
      <c r="AH277" s="301">
        <v>2.9</v>
      </c>
      <c r="AI277" s="301">
        <v>8.14</v>
      </c>
      <c r="AJ277" s="301">
        <v>24.51</v>
      </c>
      <c r="AK277" s="301">
        <v>-2.65</v>
      </c>
      <c r="AL277" s="301">
        <v>21.79</v>
      </c>
      <c r="AM277" s="301">
        <v>38.5</v>
      </c>
      <c r="AN277" s="301">
        <v>25.37</v>
      </c>
      <c r="AO277" s="301"/>
      <c r="AP277" s="301">
        <v>8.68</v>
      </c>
      <c r="AQ277" s="301">
        <v>22.01</v>
      </c>
      <c r="AR277" s="301">
        <v>0</v>
      </c>
      <c r="AS277" s="301">
        <v>14.17</v>
      </c>
      <c r="AT277" s="301">
        <v>0</v>
      </c>
      <c r="AU277" s="301">
        <v>0</v>
      </c>
      <c r="AV277" s="301">
        <v>0</v>
      </c>
      <c r="AW277" s="301">
        <v>0</v>
      </c>
      <c r="AX277" s="301">
        <v>0</v>
      </c>
      <c r="AY277" s="301">
        <v>0</v>
      </c>
      <c r="AZ277" s="301">
        <v>0</v>
      </c>
      <c r="BA277" s="301">
        <v>0</v>
      </c>
    </row>
    <row r="278" spans="1:53" s="69" customFormat="1" outlineLevel="2" x14ac:dyDescent="0.2">
      <c r="A278" s="64" t="s">
        <v>1190</v>
      </c>
      <c r="B278" s="65" t="s">
        <v>1640</v>
      </c>
      <c r="C278" s="66" t="s">
        <v>2082</v>
      </c>
      <c r="D278" s="67"/>
      <c r="E278" s="68"/>
      <c r="F278" s="328">
        <v>1.97</v>
      </c>
      <c r="G278" s="328">
        <v>0</v>
      </c>
      <c r="H278" s="151">
        <f t="shared" si="74"/>
        <v>1.97</v>
      </c>
      <c r="I278" s="97" t="str">
        <f t="shared" si="75"/>
        <v>N.M.</v>
      </c>
      <c r="J278" s="166"/>
      <c r="K278" s="328">
        <v>1.97</v>
      </c>
      <c r="L278" s="328">
        <v>0</v>
      </c>
      <c r="M278" s="151">
        <f t="shared" si="76"/>
        <v>1.97</v>
      </c>
      <c r="N278" s="97" t="str">
        <f t="shared" si="77"/>
        <v>N.M.</v>
      </c>
      <c r="O278" s="273"/>
      <c r="P278" s="166"/>
      <c r="Q278" s="328">
        <v>1.97</v>
      </c>
      <c r="R278" s="328">
        <v>0</v>
      </c>
      <c r="S278" s="151">
        <f t="shared" si="78"/>
        <v>1.97</v>
      </c>
      <c r="T278" s="97" t="str">
        <f t="shared" si="79"/>
        <v>N.M.</v>
      </c>
      <c r="U278" s="166"/>
      <c r="V278" s="328">
        <v>28.53</v>
      </c>
      <c r="W278" s="328">
        <v>0</v>
      </c>
      <c r="X278" s="151">
        <f t="shared" si="80"/>
        <v>28.53</v>
      </c>
      <c r="Y278" s="97" t="str">
        <f t="shared" si="81"/>
        <v>N.M.</v>
      </c>
      <c r="Z278" s="140"/>
      <c r="AA278" s="347">
        <v>0</v>
      </c>
      <c r="AB278" s="301"/>
      <c r="AC278" s="301">
        <v>0</v>
      </c>
      <c r="AD278" s="301">
        <v>0</v>
      </c>
      <c r="AE278" s="301">
        <v>0</v>
      </c>
      <c r="AF278" s="301">
        <v>0.78</v>
      </c>
      <c r="AG278" s="301">
        <v>0</v>
      </c>
      <c r="AH278" s="301">
        <v>10.67</v>
      </c>
      <c r="AI278" s="301">
        <v>0</v>
      </c>
      <c r="AJ278" s="301">
        <v>2.68</v>
      </c>
      <c r="AK278" s="301">
        <v>2.34</v>
      </c>
      <c r="AL278" s="301">
        <v>4.22</v>
      </c>
      <c r="AM278" s="301">
        <v>2.92</v>
      </c>
      <c r="AN278" s="301">
        <v>2.95</v>
      </c>
      <c r="AO278" s="301"/>
      <c r="AP278" s="301">
        <v>0</v>
      </c>
      <c r="AQ278" s="301">
        <v>0</v>
      </c>
      <c r="AR278" s="301">
        <v>1.97</v>
      </c>
      <c r="AS278" s="301">
        <v>3.4</v>
      </c>
      <c r="AT278" s="301">
        <v>0</v>
      </c>
      <c r="AU278" s="301">
        <v>0</v>
      </c>
      <c r="AV278" s="301">
        <v>0</v>
      </c>
      <c r="AW278" s="301">
        <v>0</v>
      </c>
      <c r="AX278" s="301">
        <v>0</v>
      </c>
      <c r="AY278" s="301">
        <v>0</v>
      </c>
      <c r="AZ278" s="301">
        <v>0</v>
      </c>
      <c r="BA278" s="301">
        <v>0</v>
      </c>
    </row>
    <row r="279" spans="1:53" s="69" customFormat="1" outlineLevel="2" x14ac:dyDescent="0.2">
      <c r="A279" s="64" t="s">
        <v>1191</v>
      </c>
      <c r="B279" s="65" t="s">
        <v>1641</v>
      </c>
      <c r="C279" s="66" t="s">
        <v>2083</v>
      </c>
      <c r="D279" s="67"/>
      <c r="E279" s="68"/>
      <c r="F279" s="328">
        <v>182.34</v>
      </c>
      <c r="G279" s="328">
        <v>31</v>
      </c>
      <c r="H279" s="151">
        <f t="shared" si="74"/>
        <v>151.34</v>
      </c>
      <c r="I279" s="97">
        <f t="shared" si="75"/>
        <v>4.8819354838709677</v>
      </c>
      <c r="J279" s="166"/>
      <c r="K279" s="328">
        <v>588.5</v>
      </c>
      <c r="L279" s="328">
        <v>42.59</v>
      </c>
      <c r="M279" s="151">
        <f t="shared" si="76"/>
        <v>545.91</v>
      </c>
      <c r="N279" s="97" t="str">
        <f t="shared" si="77"/>
        <v>N.M.</v>
      </c>
      <c r="O279" s="273"/>
      <c r="P279" s="166"/>
      <c r="Q279" s="328">
        <v>588.5</v>
      </c>
      <c r="R279" s="328">
        <v>42.59</v>
      </c>
      <c r="S279" s="151">
        <f t="shared" si="78"/>
        <v>545.91</v>
      </c>
      <c r="T279" s="97" t="str">
        <f t="shared" si="79"/>
        <v>N.M.</v>
      </c>
      <c r="U279" s="166"/>
      <c r="V279" s="328">
        <v>2114.75</v>
      </c>
      <c r="W279" s="328">
        <v>664.11</v>
      </c>
      <c r="X279" s="151">
        <f t="shared" si="80"/>
        <v>1450.6399999999999</v>
      </c>
      <c r="Y279" s="97">
        <f t="shared" si="81"/>
        <v>2.1843369321347366</v>
      </c>
      <c r="Z279" s="140"/>
      <c r="AA279" s="347">
        <v>10.040000000000001</v>
      </c>
      <c r="AB279" s="301"/>
      <c r="AC279" s="301">
        <v>0</v>
      </c>
      <c r="AD279" s="301">
        <v>11.59</v>
      </c>
      <c r="AE279" s="301">
        <v>31</v>
      </c>
      <c r="AF279" s="301">
        <v>19.740000000000002</v>
      </c>
      <c r="AG279" s="301">
        <v>60.76</v>
      </c>
      <c r="AH279" s="301">
        <v>125.25</v>
      </c>
      <c r="AI279" s="301">
        <v>151.80000000000001</v>
      </c>
      <c r="AJ279" s="301">
        <v>95.03</v>
      </c>
      <c r="AK279" s="301">
        <v>191.99</v>
      </c>
      <c r="AL279" s="301">
        <v>263.56</v>
      </c>
      <c r="AM279" s="301">
        <v>464.07</v>
      </c>
      <c r="AN279" s="301">
        <v>154.05000000000001</v>
      </c>
      <c r="AO279" s="301"/>
      <c r="AP279" s="301">
        <v>335.87</v>
      </c>
      <c r="AQ279" s="301">
        <v>70.290000000000006</v>
      </c>
      <c r="AR279" s="301">
        <v>182.34</v>
      </c>
      <c r="AS279" s="301">
        <v>40.47</v>
      </c>
      <c r="AT279" s="301">
        <v>0</v>
      </c>
      <c r="AU279" s="301">
        <v>0</v>
      </c>
      <c r="AV279" s="301">
        <v>0</v>
      </c>
      <c r="AW279" s="301">
        <v>0</v>
      </c>
      <c r="AX279" s="301">
        <v>0</v>
      </c>
      <c r="AY279" s="301">
        <v>0</v>
      </c>
      <c r="AZ279" s="301">
        <v>0</v>
      </c>
      <c r="BA279" s="301">
        <v>0</v>
      </c>
    </row>
    <row r="280" spans="1:53" s="69" customFormat="1" outlineLevel="2" x14ac:dyDescent="0.2">
      <c r="A280" s="64" t="s">
        <v>1192</v>
      </c>
      <c r="B280" s="65" t="s">
        <v>1642</v>
      </c>
      <c r="C280" s="66" t="s">
        <v>2084</v>
      </c>
      <c r="D280" s="67"/>
      <c r="E280" s="68"/>
      <c r="F280" s="328">
        <v>0</v>
      </c>
      <c r="G280" s="328">
        <v>0</v>
      </c>
      <c r="H280" s="151">
        <f t="shared" si="74"/>
        <v>0</v>
      </c>
      <c r="I280" s="97">
        <f t="shared" si="75"/>
        <v>0</v>
      </c>
      <c r="J280" s="166"/>
      <c r="K280" s="328">
        <v>0</v>
      </c>
      <c r="L280" s="328">
        <v>0</v>
      </c>
      <c r="M280" s="151">
        <f t="shared" si="76"/>
        <v>0</v>
      </c>
      <c r="N280" s="97">
        <f t="shared" si="77"/>
        <v>0</v>
      </c>
      <c r="O280" s="273"/>
      <c r="P280" s="166"/>
      <c r="Q280" s="328">
        <v>0</v>
      </c>
      <c r="R280" s="328">
        <v>0</v>
      </c>
      <c r="S280" s="151">
        <f t="shared" si="78"/>
        <v>0</v>
      </c>
      <c r="T280" s="97">
        <f t="shared" si="79"/>
        <v>0</v>
      </c>
      <c r="U280" s="166"/>
      <c r="V280" s="328">
        <v>87.320000000000007</v>
      </c>
      <c r="W280" s="328">
        <v>0</v>
      </c>
      <c r="X280" s="151">
        <f t="shared" si="80"/>
        <v>87.320000000000007</v>
      </c>
      <c r="Y280" s="97" t="str">
        <f t="shared" si="81"/>
        <v>N.M.</v>
      </c>
      <c r="Z280" s="140"/>
      <c r="AA280" s="347">
        <v>0</v>
      </c>
      <c r="AB280" s="301"/>
      <c r="AC280" s="301">
        <v>0</v>
      </c>
      <c r="AD280" s="301">
        <v>0</v>
      </c>
      <c r="AE280" s="301">
        <v>0</v>
      </c>
      <c r="AF280" s="301">
        <v>0</v>
      </c>
      <c r="AG280" s="301">
        <v>0</v>
      </c>
      <c r="AH280" s="301">
        <v>0</v>
      </c>
      <c r="AI280" s="301">
        <v>25.32</v>
      </c>
      <c r="AJ280" s="301">
        <v>0</v>
      </c>
      <c r="AK280" s="301">
        <v>54.33</v>
      </c>
      <c r="AL280" s="301">
        <v>7.67</v>
      </c>
      <c r="AM280" s="301">
        <v>0</v>
      </c>
      <c r="AN280" s="301">
        <v>0</v>
      </c>
      <c r="AO280" s="301"/>
      <c r="AP280" s="301">
        <v>0</v>
      </c>
      <c r="AQ280" s="301">
        <v>0</v>
      </c>
      <c r="AR280" s="301">
        <v>0</v>
      </c>
      <c r="AS280" s="301">
        <v>0</v>
      </c>
      <c r="AT280" s="301">
        <v>0</v>
      </c>
      <c r="AU280" s="301">
        <v>0</v>
      </c>
      <c r="AV280" s="301">
        <v>0</v>
      </c>
      <c r="AW280" s="301">
        <v>0</v>
      </c>
      <c r="AX280" s="301">
        <v>0</v>
      </c>
      <c r="AY280" s="301">
        <v>0</v>
      </c>
      <c r="AZ280" s="301">
        <v>0</v>
      </c>
      <c r="BA280" s="301">
        <v>0</v>
      </c>
    </row>
    <row r="281" spans="1:53" s="69" customFormat="1" outlineLevel="2" x14ac:dyDescent="0.2">
      <c r="A281" s="64" t="s">
        <v>1193</v>
      </c>
      <c r="B281" s="65" t="s">
        <v>1643</v>
      </c>
      <c r="C281" s="66" t="s">
        <v>2085</v>
      </c>
      <c r="D281" s="67"/>
      <c r="E281" s="68"/>
      <c r="F281" s="328">
        <v>44.37</v>
      </c>
      <c r="G281" s="328">
        <v>9.49</v>
      </c>
      <c r="H281" s="151">
        <f t="shared" si="74"/>
        <v>34.879999999999995</v>
      </c>
      <c r="I281" s="97">
        <f t="shared" si="75"/>
        <v>3.675447839831401</v>
      </c>
      <c r="J281" s="166"/>
      <c r="K281" s="328">
        <v>44.37</v>
      </c>
      <c r="L281" s="328">
        <v>9.49</v>
      </c>
      <c r="M281" s="151">
        <f t="shared" si="76"/>
        <v>34.879999999999995</v>
      </c>
      <c r="N281" s="97">
        <f t="shared" si="77"/>
        <v>3.675447839831401</v>
      </c>
      <c r="O281" s="273"/>
      <c r="P281" s="166"/>
      <c r="Q281" s="328">
        <v>44.37</v>
      </c>
      <c r="R281" s="328">
        <v>9.49</v>
      </c>
      <c r="S281" s="151">
        <f t="shared" si="78"/>
        <v>34.879999999999995</v>
      </c>
      <c r="T281" s="97">
        <f t="shared" si="79"/>
        <v>3.675447839831401</v>
      </c>
      <c r="U281" s="166"/>
      <c r="V281" s="328">
        <v>158.96</v>
      </c>
      <c r="W281" s="328">
        <v>9.49</v>
      </c>
      <c r="X281" s="151">
        <f t="shared" si="80"/>
        <v>149.47</v>
      </c>
      <c r="Y281" s="97" t="str">
        <f t="shared" si="81"/>
        <v>N.M.</v>
      </c>
      <c r="Z281" s="140"/>
      <c r="AA281" s="347">
        <v>0</v>
      </c>
      <c r="AB281" s="301"/>
      <c r="AC281" s="301">
        <v>0</v>
      </c>
      <c r="AD281" s="301">
        <v>0</v>
      </c>
      <c r="AE281" s="301">
        <v>9.49</v>
      </c>
      <c r="AF281" s="301">
        <v>0</v>
      </c>
      <c r="AG281" s="301">
        <v>33.86</v>
      </c>
      <c r="AH281" s="301">
        <v>0.53</v>
      </c>
      <c r="AI281" s="301">
        <v>1.1599999999999999</v>
      </c>
      <c r="AJ281" s="301">
        <v>9.52</v>
      </c>
      <c r="AK281" s="301">
        <v>-3.5700000000000003</v>
      </c>
      <c r="AL281" s="301">
        <v>12.120000000000001</v>
      </c>
      <c r="AM281" s="301">
        <v>60.97</v>
      </c>
      <c r="AN281" s="301">
        <v>0</v>
      </c>
      <c r="AO281" s="301"/>
      <c r="AP281" s="301">
        <v>0</v>
      </c>
      <c r="AQ281" s="301">
        <v>0</v>
      </c>
      <c r="AR281" s="301">
        <v>44.37</v>
      </c>
      <c r="AS281" s="301">
        <v>40.47</v>
      </c>
      <c r="AT281" s="301">
        <v>0</v>
      </c>
      <c r="AU281" s="301">
        <v>0</v>
      </c>
      <c r="AV281" s="301">
        <v>0</v>
      </c>
      <c r="AW281" s="301">
        <v>0</v>
      </c>
      <c r="AX281" s="301">
        <v>0</v>
      </c>
      <c r="AY281" s="301">
        <v>0</v>
      </c>
      <c r="AZ281" s="301">
        <v>0</v>
      </c>
      <c r="BA281" s="301">
        <v>0</v>
      </c>
    </row>
    <row r="282" spans="1:53" s="69" customFormat="1" outlineLevel="2" x14ac:dyDescent="0.2">
      <c r="A282" s="64" t="s">
        <v>1194</v>
      </c>
      <c r="B282" s="65" t="s">
        <v>1644</v>
      </c>
      <c r="C282" s="66" t="s">
        <v>2086</v>
      </c>
      <c r="D282" s="67"/>
      <c r="E282" s="68"/>
      <c r="F282" s="328">
        <v>0</v>
      </c>
      <c r="G282" s="328">
        <v>0</v>
      </c>
      <c r="H282" s="151">
        <f t="shared" si="74"/>
        <v>0</v>
      </c>
      <c r="I282" s="97">
        <f t="shared" si="75"/>
        <v>0</v>
      </c>
      <c r="J282" s="166"/>
      <c r="K282" s="328">
        <v>0</v>
      </c>
      <c r="L282" s="328">
        <v>91.36</v>
      </c>
      <c r="M282" s="151">
        <f t="shared" si="76"/>
        <v>-91.36</v>
      </c>
      <c r="N282" s="97" t="str">
        <f t="shared" si="77"/>
        <v>N.M.</v>
      </c>
      <c r="O282" s="273"/>
      <c r="P282" s="166"/>
      <c r="Q282" s="328">
        <v>0</v>
      </c>
      <c r="R282" s="328">
        <v>91.36</v>
      </c>
      <c r="S282" s="151">
        <f t="shared" si="78"/>
        <v>-91.36</v>
      </c>
      <c r="T282" s="97" t="str">
        <f t="shared" si="79"/>
        <v>N.M.</v>
      </c>
      <c r="U282" s="166"/>
      <c r="V282" s="328">
        <v>53.47</v>
      </c>
      <c r="W282" s="328">
        <v>447.78000000000003</v>
      </c>
      <c r="X282" s="151">
        <f t="shared" si="80"/>
        <v>-394.31000000000006</v>
      </c>
      <c r="Y282" s="97">
        <f t="shared" si="81"/>
        <v>-0.88058868194202522</v>
      </c>
      <c r="Z282" s="140"/>
      <c r="AA282" s="347">
        <v>0</v>
      </c>
      <c r="AB282" s="301"/>
      <c r="AC282" s="301">
        <v>0</v>
      </c>
      <c r="AD282" s="301">
        <v>91.36</v>
      </c>
      <c r="AE282" s="301">
        <v>0</v>
      </c>
      <c r="AF282" s="301">
        <v>0</v>
      </c>
      <c r="AG282" s="301">
        <v>0</v>
      </c>
      <c r="AH282" s="301">
        <v>44.02</v>
      </c>
      <c r="AI282" s="301">
        <v>0</v>
      </c>
      <c r="AJ282" s="301">
        <v>0</v>
      </c>
      <c r="AK282" s="301">
        <v>7.11</v>
      </c>
      <c r="AL282" s="301">
        <v>2.34</v>
      </c>
      <c r="AM282" s="301">
        <v>0</v>
      </c>
      <c r="AN282" s="301">
        <v>0</v>
      </c>
      <c r="AO282" s="301"/>
      <c r="AP282" s="301">
        <v>0</v>
      </c>
      <c r="AQ282" s="301">
        <v>0</v>
      </c>
      <c r="AR282" s="301">
        <v>0</v>
      </c>
      <c r="AS282" s="301">
        <v>0</v>
      </c>
      <c r="AT282" s="301">
        <v>0</v>
      </c>
      <c r="AU282" s="301">
        <v>0</v>
      </c>
      <c r="AV282" s="301">
        <v>0</v>
      </c>
      <c r="AW282" s="301">
        <v>0</v>
      </c>
      <c r="AX282" s="301">
        <v>0</v>
      </c>
      <c r="AY282" s="301">
        <v>0</v>
      </c>
      <c r="AZ282" s="301">
        <v>0</v>
      </c>
      <c r="BA282" s="301">
        <v>0</v>
      </c>
    </row>
    <row r="283" spans="1:53" s="69" customFormat="1" outlineLevel="2" x14ac:dyDescent="0.2">
      <c r="A283" s="64" t="s">
        <v>1195</v>
      </c>
      <c r="B283" s="65" t="s">
        <v>1645</v>
      </c>
      <c r="C283" s="66" t="s">
        <v>2087</v>
      </c>
      <c r="D283" s="67"/>
      <c r="E283" s="68"/>
      <c r="F283" s="328">
        <v>0.69000000000000006</v>
      </c>
      <c r="G283" s="328">
        <v>0</v>
      </c>
      <c r="H283" s="151">
        <f t="shared" si="74"/>
        <v>0.69000000000000006</v>
      </c>
      <c r="I283" s="97" t="str">
        <f t="shared" si="75"/>
        <v>N.M.</v>
      </c>
      <c r="J283" s="166"/>
      <c r="K283" s="328">
        <v>1.67</v>
      </c>
      <c r="L283" s="328">
        <v>1.52</v>
      </c>
      <c r="M283" s="151">
        <f t="shared" si="76"/>
        <v>0.14999999999999991</v>
      </c>
      <c r="N283" s="97">
        <f t="shared" si="77"/>
        <v>9.8684210526315735E-2</v>
      </c>
      <c r="O283" s="273"/>
      <c r="P283" s="166"/>
      <c r="Q283" s="328">
        <v>1.67</v>
      </c>
      <c r="R283" s="328">
        <v>1.52</v>
      </c>
      <c r="S283" s="151">
        <f t="shared" si="78"/>
        <v>0.14999999999999991</v>
      </c>
      <c r="T283" s="97">
        <f t="shared" si="79"/>
        <v>9.8684210526315735E-2</v>
      </c>
      <c r="U283" s="166"/>
      <c r="V283" s="328">
        <v>21.369999999999997</v>
      </c>
      <c r="W283" s="328">
        <v>42.010000000000005</v>
      </c>
      <c r="X283" s="151">
        <f t="shared" si="80"/>
        <v>-20.640000000000008</v>
      </c>
      <c r="Y283" s="97">
        <f t="shared" si="81"/>
        <v>-0.49131159247798156</v>
      </c>
      <c r="Z283" s="140"/>
      <c r="AA283" s="347">
        <v>25.19</v>
      </c>
      <c r="AB283" s="301"/>
      <c r="AC283" s="301">
        <v>0</v>
      </c>
      <c r="AD283" s="301">
        <v>1.52</v>
      </c>
      <c r="AE283" s="301">
        <v>0</v>
      </c>
      <c r="AF283" s="301">
        <v>2.85</v>
      </c>
      <c r="AG283" s="301">
        <v>1.75</v>
      </c>
      <c r="AH283" s="301">
        <v>1.7</v>
      </c>
      <c r="AI283" s="301">
        <v>1.53</v>
      </c>
      <c r="AJ283" s="301">
        <v>6.43</v>
      </c>
      <c r="AK283" s="301">
        <v>-0.45</v>
      </c>
      <c r="AL283" s="301">
        <v>3.5300000000000002</v>
      </c>
      <c r="AM283" s="301">
        <v>0.42</v>
      </c>
      <c r="AN283" s="301">
        <v>1.94</v>
      </c>
      <c r="AO283" s="301"/>
      <c r="AP283" s="301">
        <v>0.98</v>
      </c>
      <c r="AQ283" s="301">
        <v>0</v>
      </c>
      <c r="AR283" s="301">
        <v>0.69000000000000006</v>
      </c>
      <c r="AS283" s="301">
        <v>0.93</v>
      </c>
      <c r="AT283" s="301">
        <v>0</v>
      </c>
      <c r="AU283" s="301">
        <v>0</v>
      </c>
      <c r="AV283" s="301">
        <v>0</v>
      </c>
      <c r="AW283" s="301">
        <v>0</v>
      </c>
      <c r="AX283" s="301">
        <v>0</v>
      </c>
      <c r="AY283" s="301">
        <v>0</v>
      </c>
      <c r="AZ283" s="301">
        <v>0</v>
      </c>
      <c r="BA283" s="301">
        <v>0</v>
      </c>
    </row>
    <row r="284" spans="1:53" s="69" customFormat="1" outlineLevel="2" x14ac:dyDescent="0.2">
      <c r="A284" s="64" t="s">
        <v>1196</v>
      </c>
      <c r="B284" s="65" t="s">
        <v>1646</v>
      </c>
      <c r="C284" s="66" t="s">
        <v>2088</v>
      </c>
      <c r="D284" s="67"/>
      <c r="E284" s="68"/>
      <c r="F284" s="328">
        <v>0</v>
      </c>
      <c r="G284" s="328">
        <v>0</v>
      </c>
      <c r="H284" s="151">
        <f t="shared" si="74"/>
        <v>0</v>
      </c>
      <c r="I284" s="97">
        <f t="shared" si="75"/>
        <v>0</v>
      </c>
      <c r="J284" s="166"/>
      <c r="K284" s="328">
        <v>8.1300000000000008</v>
      </c>
      <c r="L284" s="328">
        <v>0</v>
      </c>
      <c r="M284" s="151">
        <f t="shared" si="76"/>
        <v>8.1300000000000008</v>
      </c>
      <c r="N284" s="97" t="str">
        <f t="shared" si="77"/>
        <v>N.M.</v>
      </c>
      <c r="O284" s="273"/>
      <c r="P284" s="166"/>
      <c r="Q284" s="328">
        <v>8.1300000000000008</v>
      </c>
      <c r="R284" s="328">
        <v>0</v>
      </c>
      <c r="S284" s="151">
        <f t="shared" si="78"/>
        <v>8.1300000000000008</v>
      </c>
      <c r="T284" s="97" t="str">
        <f t="shared" si="79"/>
        <v>N.M.</v>
      </c>
      <c r="U284" s="166"/>
      <c r="V284" s="328">
        <v>60.77</v>
      </c>
      <c r="W284" s="328">
        <v>18.650000000000002</v>
      </c>
      <c r="X284" s="151">
        <f t="shared" si="80"/>
        <v>42.120000000000005</v>
      </c>
      <c r="Y284" s="97">
        <f t="shared" si="81"/>
        <v>2.2584450402144771</v>
      </c>
      <c r="Z284" s="140"/>
      <c r="AA284" s="347">
        <v>0</v>
      </c>
      <c r="AB284" s="301"/>
      <c r="AC284" s="301">
        <v>0</v>
      </c>
      <c r="AD284" s="301">
        <v>0</v>
      </c>
      <c r="AE284" s="301">
        <v>0</v>
      </c>
      <c r="AF284" s="301">
        <v>0</v>
      </c>
      <c r="AG284" s="301">
        <v>19.07</v>
      </c>
      <c r="AH284" s="301">
        <v>31.28</v>
      </c>
      <c r="AI284" s="301">
        <v>0</v>
      </c>
      <c r="AJ284" s="301">
        <v>0</v>
      </c>
      <c r="AK284" s="301">
        <v>0</v>
      </c>
      <c r="AL284" s="301">
        <v>2.29</v>
      </c>
      <c r="AM284" s="301">
        <v>0</v>
      </c>
      <c r="AN284" s="301">
        <v>0</v>
      </c>
      <c r="AO284" s="301"/>
      <c r="AP284" s="301">
        <v>0</v>
      </c>
      <c r="AQ284" s="301">
        <v>8.1300000000000008</v>
      </c>
      <c r="AR284" s="301">
        <v>0</v>
      </c>
      <c r="AS284" s="301">
        <v>0</v>
      </c>
      <c r="AT284" s="301">
        <v>0</v>
      </c>
      <c r="AU284" s="301">
        <v>0</v>
      </c>
      <c r="AV284" s="301">
        <v>0</v>
      </c>
      <c r="AW284" s="301">
        <v>0</v>
      </c>
      <c r="AX284" s="301">
        <v>0</v>
      </c>
      <c r="AY284" s="301">
        <v>0</v>
      </c>
      <c r="AZ284" s="301">
        <v>0</v>
      </c>
      <c r="BA284" s="301">
        <v>0</v>
      </c>
    </row>
    <row r="285" spans="1:53" s="69" customFormat="1" outlineLevel="2" x14ac:dyDescent="0.2">
      <c r="A285" s="64" t="s">
        <v>1197</v>
      </c>
      <c r="B285" s="65" t="s">
        <v>1647</v>
      </c>
      <c r="C285" s="66" t="s">
        <v>2089</v>
      </c>
      <c r="D285" s="67"/>
      <c r="E285" s="68"/>
      <c r="F285" s="328">
        <v>0</v>
      </c>
      <c r="G285" s="328">
        <v>0</v>
      </c>
      <c r="H285" s="151">
        <f t="shared" si="74"/>
        <v>0</v>
      </c>
      <c r="I285" s="97">
        <f t="shared" si="75"/>
        <v>0</v>
      </c>
      <c r="J285" s="166"/>
      <c r="K285" s="328">
        <v>0</v>
      </c>
      <c r="L285" s="328">
        <v>0</v>
      </c>
      <c r="M285" s="151">
        <f t="shared" si="76"/>
        <v>0</v>
      </c>
      <c r="N285" s="97">
        <f t="shared" si="77"/>
        <v>0</v>
      </c>
      <c r="O285" s="273"/>
      <c r="P285" s="166"/>
      <c r="Q285" s="328">
        <v>0</v>
      </c>
      <c r="R285" s="328">
        <v>0</v>
      </c>
      <c r="S285" s="151">
        <f t="shared" si="78"/>
        <v>0</v>
      </c>
      <c r="T285" s="97">
        <f t="shared" si="79"/>
        <v>0</v>
      </c>
      <c r="U285" s="166"/>
      <c r="V285" s="328">
        <v>92.13</v>
      </c>
      <c r="W285" s="328">
        <v>54.34</v>
      </c>
      <c r="X285" s="151">
        <f t="shared" si="80"/>
        <v>37.789999999999992</v>
      </c>
      <c r="Y285" s="97">
        <f t="shared" si="81"/>
        <v>0.69543614280456367</v>
      </c>
      <c r="Z285" s="140"/>
      <c r="AA285" s="347">
        <v>0</v>
      </c>
      <c r="AB285" s="301"/>
      <c r="AC285" s="301">
        <v>0</v>
      </c>
      <c r="AD285" s="301">
        <v>0</v>
      </c>
      <c r="AE285" s="301">
        <v>0</v>
      </c>
      <c r="AF285" s="301">
        <v>0</v>
      </c>
      <c r="AG285" s="301">
        <v>0</v>
      </c>
      <c r="AH285" s="301">
        <v>0</v>
      </c>
      <c r="AI285" s="301">
        <v>50.120000000000005</v>
      </c>
      <c r="AJ285" s="301">
        <v>24.59</v>
      </c>
      <c r="AK285" s="301">
        <v>17.420000000000002</v>
      </c>
      <c r="AL285" s="301">
        <v>0</v>
      </c>
      <c r="AM285" s="301">
        <v>0</v>
      </c>
      <c r="AN285" s="301">
        <v>0</v>
      </c>
      <c r="AO285" s="301"/>
      <c r="AP285" s="301">
        <v>0</v>
      </c>
      <c r="AQ285" s="301">
        <v>0</v>
      </c>
      <c r="AR285" s="301">
        <v>0</v>
      </c>
      <c r="AS285" s="301">
        <v>26.16</v>
      </c>
      <c r="AT285" s="301">
        <v>0</v>
      </c>
      <c r="AU285" s="301">
        <v>0</v>
      </c>
      <c r="AV285" s="301">
        <v>0</v>
      </c>
      <c r="AW285" s="301">
        <v>0</v>
      </c>
      <c r="AX285" s="301">
        <v>0</v>
      </c>
      <c r="AY285" s="301">
        <v>0</v>
      </c>
      <c r="AZ285" s="301">
        <v>0</v>
      </c>
      <c r="BA285" s="301">
        <v>0</v>
      </c>
    </row>
    <row r="286" spans="1:53" s="69" customFormat="1" outlineLevel="2" x14ac:dyDescent="0.2">
      <c r="A286" s="64" t="s">
        <v>1198</v>
      </c>
      <c r="B286" s="65" t="s">
        <v>1648</v>
      </c>
      <c r="C286" s="66" t="s">
        <v>2090</v>
      </c>
      <c r="D286" s="67"/>
      <c r="E286" s="68"/>
      <c r="F286" s="328">
        <v>5.63</v>
      </c>
      <c r="G286" s="328">
        <v>0</v>
      </c>
      <c r="H286" s="151">
        <f t="shared" si="74"/>
        <v>5.63</v>
      </c>
      <c r="I286" s="97" t="str">
        <f t="shared" si="75"/>
        <v>N.M.</v>
      </c>
      <c r="J286" s="166"/>
      <c r="K286" s="328">
        <v>5.63</v>
      </c>
      <c r="L286" s="328">
        <v>0</v>
      </c>
      <c r="M286" s="151">
        <f t="shared" si="76"/>
        <v>5.63</v>
      </c>
      <c r="N286" s="97" t="str">
        <f t="shared" si="77"/>
        <v>N.M.</v>
      </c>
      <c r="O286" s="273"/>
      <c r="P286" s="166"/>
      <c r="Q286" s="328">
        <v>5.63</v>
      </c>
      <c r="R286" s="328">
        <v>0</v>
      </c>
      <c r="S286" s="151">
        <f t="shared" si="78"/>
        <v>5.63</v>
      </c>
      <c r="T286" s="97" t="str">
        <f t="shared" si="79"/>
        <v>N.M.</v>
      </c>
      <c r="U286" s="166"/>
      <c r="V286" s="328">
        <v>32.24</v>
      </c>
      <c r="W286" s="328">
        <v>0</v>
      </c>
      <c r="X286" s="151">
        <f t="shared" si="80"/>
        <v>32.24</v>
      </c>
      <c r="Y286" s="97" t="str">
        <f t="shared" si="81"/>
        <v>N.M.</v>
      </c>
      <c r="Z286" s="140"/>
      <c r="AA286" s="347">
        <v>0</v>
      </c>
      <c r="AB286" s="301"/>
      <c r="AC286" s="301">
        <v>0</v>
      </c>
      <c r="AD286" s="301">
        <v>0</v>
      </c>
      <c r="AE286" s="301">
        <v>0</v>
      </c>
      <c r="AF286" s="301">
        <v>0</v>
      </c>
      <c r="AG286" s="301">
        <v>12.290000000000001</v>
      </c>
      <c r="AH286" s="301">
        <v>0</v>
      </c>
      <c r="AI286" s="301">
        <v>0</v>
      </c>
      <c r="AJ286" s="301">
        <v>0</v>
      </c>
      <c r="AK286" s="301">
        <v>3.68</v>
      </c>
      <c r="AL286" s="301">
        <v>10.64</v>
      </c>
      <c r="AM286" s="301">
        <v>0</v>
      </c>
      <c r="AN286" s="301">
        <v>0</v>
      </c>
      <c r="AO286" s="301"/>
      <c r="AP286" s="301">
        <v>0</v>
      </c>
      <c r="AQ286" s="301">
        <v>0</v>
      </c>
      <c r="AR286" s="301">
        <v>5.63</v>
      </c>
      <c r="AS286" s="301">
        <v>0</v>
      </c>
      <c r="AT286" s="301">
        <v>0</v>
      </c>
      <c r="AU286" s="301">
        <v>0</v>
      </c>
      <c r="AV286" s="301">
        <v>0</v>
      </c>
      <c r="AW286" s="301">
        <v>0</v>
      </c>
      <c r="AX286" s="301">
        <v>0</v>
      </c>
      <c r="AY286" s="301">
        <v>0</v>
      </c>
      <c r="AZ286" s="301">
        <v>0</v>
      </c>
      <c r="BA286" s="301">
        <v>0</v>
      </c>
    </row>
    <row r="287" spans="1:53" s="69" customFormat="1" outlineLevel="2" x14ac:dyDescent="0.2">
      <c r="A287" s="64" t="s">
        <v>1199</v>
      </c>
      <c r="B287" s="65" t="s">
        <v>1649</v>
      </c>
      <c r="C287" s="66" t="s">
        <v>2091</v>
      </c>
      <c r="D287" s="67"/>
      <c r="E287" s="68"/>
      <c r="F287" s="328">
        <v>41.97</v>
      </c>
      <c r="G287" s="328">
        <v>0</v>
      </c>
      <c r="H287" s="151">
        <f t="shared" si="74"/>
        <v>41.97</v>
      </c>
      <c r="I287" s="97" t="str">
        <f t="shared" si="75"/>
        <v>N.M.</v>
      </c>
      <c r="J287" s="166"/>
      <c r="K287" s="328">
        <v>41.97</v>
      </c>
      <c r="L287" s="328">
        <v>0</v>
      </c>
      <c r="M287" s="151">
        <f t="shared" si="76"/>
        <v>41.97</v>
      </c>
      <c r="N287" s="97" t="str">
        <f t="shared" si="77"/>
        <v>N.M.</v>
      </c>
      <c r="O287" s="273"/>
      <c r="P287" s="166"/>
      <c r="Q287" s="328">
        <v>41.97</v>
      </c>
      <c r="R287" s="328">
        <v>0</v>
      </c>
      <c r="S287" s="151">
        <f t="shared" si="78"/>
        <v>41.97</v>
      </c>
      <c r="T287" s="97" t="str">
        <f t="shared" si="79"/>
        <v>N.M.</v>
      </c>
      <c r="U287" s="166"/>
      <c r="V287" s="328">
        <v>49.47</v>
      </c>
      <c r="W287" s="328">
        <v>0</v>
      </c>
      <c r="X287" s="151">
        <f t="shared" si="80"/>
        <v>49.47</v>
      </c>
      <c r="Y287" s="97" t="str">
        <f t="shared" si="81"/>
        <v>N.M.</v>
      </c>
      <c r="Z287" s="140"/>
      <c r="AA287" s="347">
        <v>0</v>
      </c>
      <c r="AB287" s="301"/>
      <c r="AC287" s="301">
        <v>0</v>
      </c>
      <c r="AD287" s="301">
        <v>0</v>
      </c>
      <c r="AE287" s="301">
        <v>0</v>
      </c>
      <c r="AF287" s="301">
        <v>0</v>
      </c>
      <c r="AG287" s="301">
        <v>0</v>
      </c>
      <c r="AH287" s="301">
        <v>0</v>
      </c>
      <c r="AI287" s="301">
        <v>0</v>
      </c>
      <c r="AJ287" s="301">
        <v>7.5</v>
      </c>
      <c r="AK287" s="301">
        <v>0</v>
      </c>
      <c r="AL287" s="301">
        <v>0</v>
      </c>
      <c r="AM287" s="301">
        <v>0</v>
      </c>
      <c r="AN287" s="301">
        <v>0</v>
      </c>
      <c r="AO287" s="301"/>
      <c r="AP287" s="301">
        <v>0</v>
      </c>
      <c r="AQ287" s="301">
        <v>0</v>
      </c>
      <c r="AR287" s="301">
        <v>41.97</v>
      </c>
      <c r="AS287" s="301">
        <v>0</v>
      </c>
      <c r="AT287" s="301">
        <v>0</v>
      </c>
      <c r="AU287" s="301">
        <v>0</v>
      </c>
      <c r="AV287" s="301">
        <v>0</v>
      </c>
      <c r="AW287" s="301">
        <v>0</v>
      </c>
      <c r="AX287" s="301">
        <v>0</v>
      </c>
      <c r="AY287" s="301">
        <v>0</v>
      </c>
      <c r="AZ287" s="301">
        <v>0</v>
      </c>
      <c r="BA287" s="301">
        <v>0</v>
      </c>
    </row>
    <row r="288" spans="1:53" s="69" customFormat="1" outlineLevel="2" x14ac:dyDescent="0.2">
      <c r="A288" s="64" t="s">
        <v>1200</v>
      </c>
      <c r="B288" s="65" t="s">
        <v>1650</v>
      </c>
      <c r="C288" s="66" t="s">
        <v>2092</v>
      </c>
      <c r="D288" s="67"/>
      <c r="E288" s="68"/>
      <c r="F288" s="328">
        <v>0</v>
      </c>
      <c r="G288" s="328">
        <v>0</v>
      </c>
      <c r="H288" s="151">
        <f t="shared" si="74"/>
        <v>0</v>
      </c>
      <c r="I288" s="97">
        <f t="shared" si="75"/>
        <v>0</v>
      </c>
      <c r="J288" s="166"/>
      <c r="K288" s="328">
        <v>0</v>
      </c>
      <c r="L288" s="328">
        <v>0</v>
      </c>
      <c r="M288" s="151">
        <f t="shared" si="76"/>
        <v>0</v>
      </c>
      <c r="N288" s="97">
        <f t="shared" si="77"/>
        <v>0</v>
      </c>
      <c r="O288" s="273"/>
      <c r="P288" s="166"/>
      <c r="Q288" s="328">
        <v>0</v>
      </c>
      <c r="R288" s="328">
        <v>0</v>
      </c>
      <c r="S288" s="151">
        <f t="shared" si="78"/>
        <v>0</v>
      </c>
      <c r="T288" s="97">
        <f t="shared" si="79"/>
        <v>0</v>
      </c>
      <c r="U288" s="166"/>
      <c r="V288" s="328">
        <v>129.65</v>
      </c>
      <c r="W288" s="328">
        <v>8.1300000000000008</v>
      </c>
      <c r="X288" s="151">
        <f t="shared" si="80"/>
        <v>121.52000000000001</v>
      </c>
      <c r="Y288" s="97" t="str">
        <f t="shared" si="81"/>
        <v>N.M.</v>
      </c>
      <c r="Z288" s="140"/>
      <c r="AA288" s="347">
        <v>0</v>
      </c>
      <c r="AB288" s="301"/>
      <c r="AC288" s="301">
        <v>0</v>
      </c>
      <c r="AD288" s="301">
        <v>0</v>
      </c>
      <c r="AE288" s="301">
        <v>0</v>
      </c>
      <c r="AF288" s="301">
        <v>10.83</v>
      </c>
      <c r="AG288" s="301">
        <v>1.04</v>
      </c>
      <c r="AH288" s="301">
        <v>0</v>
      </c>
      <c r="AI288" s="301">
        <v>0</v>
      </c>
      <c r="AJ288" s="301">
        <v>0</v>
      </c>
      <c r="AK288" s="301">
        <v>0</v>
      </c>
      <c r="AL288" s="301">
        <v>117.78</v>
      </c>
      <c r="AM288" s="301">
        <v>0</v>
      </c>
      <c r="AN288" s="301">
        <v>0</v>
      </c>
      <c r="AO288" s="301"/>
      <c r="AP288" s="301">
        <v>0</v>
      </c>
      <c r="AQ288" s="301">
        <v>0</v>
      </c>
      <c r="AR288" s="301">
        <v>0</v>
      </c>
      <c r="AS288" s="301">
        <v>5.92</v>
      </c>
      <c r="AT288" s="301">
        <v>0</v>
      </c>
      <c r="AU288" s="301">
        <v>0</v>
      </c>
      <c r="AV288" s="301">
        <v>0</v>
      </c>
      <c r="AW288" s="301">
        <v>0</v>
      </c>
      <c r="AX288" s="301">
        <v>0</v>
      </c>
      <c r="AY288" s="301">
        <v>0</v>
      </c>
      <c r="AZ288" s="301">
        <v>0</v>
      </c>
      <c r="BA288" s="301">
        <v>0</v>
      </c>
    </row>
    <row r="289" spans="1:53" s="69" customFormat="1" outlineLevel="2" x14ac:dyDescent="0.2">
      <c r="A289" s="64" t="s">
        <v>1201</v>
      </c>
      <c r="B289" s="65" t="s">
        <v>1651</v>
      </c>
      <c r="C289" s="66" t="s">
        <v>2093</v>
      </c>
      <c r="D289" s="67"/>
      <c r="E289" s="68"/>
      <c r="F289" s="328">
        <v>0</v>
      </c>
      <c r="G289" s="328">
        <v>4.3899999999999997</v>
      </c>
      <c r="H289" s="151">
        <f t="shared" si="74"/>
        <v>-4.3899999999999997</v>
      </c>
      <c r="I289" s="97" t="str">
        <f t="shared" si="75"/>
        <v>N.M.</v>
      </c>
      <c r="J289" s="166"/>
      <c r="K289" s="328">
        <v>19.05</v>
      </c>
      <c r="L289" s="328">
        <v>14.51</v>
      </c>
      <c r="M289" s="151">
        <f t="shared" si="76"/>
        <v>4.5400000000000009</v>
      </c>
      <c r="N289" s="97">
        <f t="shared" si="77"/>
        <v>0.31288766368022058</v>
      </c>
      <c r="O289" s="273"/>
      <c r="P289" s="166"/>
      <c r="Q289" s="328">
        <v>19.05</v>
      </c>
      <c r="R289" s="328">
        <v>14.51</v>
      </c>
      <c r="S289" s="151">
        <f t="shared" si="78"/>
        <v>4.5400000000000009</v>
      </c>
      <c r="T289" s="97">
        <f t="shared" si="79"/>
        <v>0.31288766368022058</v>
      </c>
      <c r="U289" s="166"/>
      <c r="V289" s="328">
        <v>44.63</v>
      </c>
      <c r="W289" s="328">
        <v>14.51</v>
      </c>
      <c r="X289" s="151">
        <f t="shared" si="80"/>
        <v>30.120000000000005</v>
      </c>
      <c r="Y289" s="97">
        <f t="shared" si="81"/>
        <v>2.0758097863542386</v>
      </c>
      <c r="Z289" s="140"/>
      <c r="AA289" s="347">
        <v>0</v>
      </c>
      <c r="AB289" s="301"/>
      <c r="AC289" s="301">
        <v>0</v>
      </c>
      <c r="AD289" s="301">
        <v>10.120000000000001</v>
      </c>
      <c r="AE289" s="301">
        <v>4.3899999999999997</v>
      </c>
      <c r="AF289" s="301">
        <v>5.74</v>
      </c>
      <c r="AG289" s="301">
        <v>0</v>
      </c>
      <c r="AH289" s="301">
        <v>0</v>
      </c>
      <c r="AI289" s="301">
        <v>8.41</v>
      </c>
      <c r="AJ289" s="301">
        <v>0</v>
      </c>
      <c r="AK289" s="301">
        <v>8.23</v>
      </c>
      <c r="AL289" s="301">
        <v>0</v>
      </c>
      <c r="AM289" s="301">
        <v>0</v>
      </c>
      <c r="AN289" s="301">
        <v>3.2</v>
      </c>
      <c r="AO289" s="301"/>
      <c r="AP289" s="301">
        <v>12.64</v>
      </c>
      <c r="AQ289" s="301">
        <v>6.41</v>
      </c>
      <c r="AR289" s="301">
        <v>0</v>
      </c>
      <c r="AS289" s="301">
        <v>0</v>
      </c>
      <c r="AT289" s="301">
        <v>0</v>
      </c>
      <c r="AU289" s="301">
        <v>0</v>
      </c>
      <c r="AV289" s="301">
        <v>0</v>
      </c>
      <c r="AW289" s="301">
        <v>0</v>
      </c>
      <c r="AX289" s="301">
        <v>0</v>
      </c>
      <c r="AY289" s="301">
        <v>0</v>
      </c>
      <c r="AZ289" s="301">
        <v>0</v>
      </c>
      <c r="BA289" s="301">
        <v>0</v>
      </c>
    </row>
    <row r="290" spans="1:53" s="69" customFormat="1" outlineLevel="2" x14ac:dyDescent="0.2">
      <c r="A290" s="64" t="s">
        <v>1202</v>
      </c>
      <c r="B290" s="65" t="s">
        <v>1652</v>
      </c>
      <c r="C290" s="66" t="s">
        <v>2094</v>
      </c>
      <c r="D290" s="67"/>
      <c r="E290" s="68"/>
      <c r="F290" s="328">
        <v>-10257.94</v>
      </c>
      <c r="G290" s="328">
        <v>-33042.550000000003</v>
      </c>
      <c r="H290" s="151">
        <f t="shared" si="74"/>
        <v>22784.61</v>
      </c>
      <c r="I290" s="97">
        <f t="shared" si="75"/>
        <v>0.68955362101290607</v>
      </c>
      <c r="J290" s="166"/>
      <c r="K290" s="328">
        <v>-32419.58</v>
      </c>
      <c r="L290" s="328">
        <v>-113460.40000000001</v>
      </c>
      <c r="M290" s="151">
        <f t="shared" si="76"/>
        <v>81040.820000000007</v>
      </c>
      <c r="N290" s="97">
        <f t="shared" si="77"/>
        <v>0.71426524144106662</v>
      </c>
      <c r="O290" s="273"/>
      <c r="P290" s="166"/>
      <c r="Q290" s="328">
        <v>-32419.58</v>
      </c>
      <c r="R290" s="328">
        <v>-113460.40000000001</v>
      </c>
      <c r="S290" s="151">
        <f t="shared" si="78"/>
        <v>81040.820000000007</v>
      </c>
      <c r="T290" s="97">
        <f t="shared" si="79"/>
        <v>0.71426524144106662</v>
      </c>
      <c r="U290" s="166"/>
      <c r="V290" s="328">
        <v>-319594.66000000003</v>
      </c>
      <c r="W290" s="328">
        <v>-673047.44000000006</v>
      </c>
      <c r="X290" s="151">
        <f t="shared" si="80"/>
        <v>353452.78</v>
      </c>
      <c r="Y290" s="97">
        <f t="shared" si="81"/>
        <v>0.52515284806669793</v>
      </c>
      <c r="Z290" s="140"/>
      <c r="AA290" s="347">
        <v>-115719.19</v>
      </c>
      <c r="AB290" s="301"/>
      <c r="AC290" s="301">
        <v>-43146.75</v>
      </c>
      <c r="AD290" s="301">
        <v>-37271.1</v>
      </c>
      <c r="AE290" s="301">
        <v>-33042.550000000003</v>
      </c>
      <c r="AF290" s="301">
        <v>-29065.08</v>
      </c>
      <c r="AG290" s="301">
        <v>-47289.91</v>
      </c>
      <c r="AH290" s="301">
        <v>-21771.08</v>
      </c>
      <c r="AI290" s="301">
        <v>-28934.53</v>
      </c>
      <c r="AJ290" s="301">
        <v>-28801.940000000002</v>
      </c>
      <c r="AK290" s="301">
        <v>-39738.81</v>
      </c>
      <c r="AL290" s="301">
        <v>-25177.93</v>
      </c>
      <c r="AM290" s="301">
        <v>-32761.200000000001</v>
      </c>
      <c r="AN290" s="301">
        <v>-33634.6</v>
      </c>
      <c r="AO290" s="301"/>
      <c r="AP290" s="301">
        <v>-13948.04</v>
      </c>
      <c r="AQ290" s="301">
        <v>-8213.6</v>
      </c>
      <c r="AR290" s="301">
        <v>-10257.94</v>
      </c>
      <c r="AS290" s="301">
        <v>-12215.050000000001</v>
      </c>
      <c r="AT290" s="301">
        <v>0</v>
      </c>
      <c r="AU290" s="301">
        <v>0</v>
      </c>
      <c r="AV290" s="301">
        <v>0</v>
      </c>
      <c r="AW290" s="301">
        <v>0</v>
      </c>
      <c r="AX290" s="301">
        <v>0</v>
      </c>
      <c r="AY290" s="301">
        <v>0</v>
      </c>
      <c r="AZ290" s="301">
        <v>0</v>
      </c>
      <c r="BA290" s="301">
        <v>0</v>
      </c>
    </row>
    <row r="291" spans="1:53" s="69" customFormat="1" outlineLevel="2" x14ac:dyDescent="0.2">
      <c r="A291" s="64" t="s">
        <v>1203</v>
      </c>
      <c r="B291" s="65" t="s">
        <v>1653</v>
      </c>
      <c r="C291" s="66" t="s">
        <v>2095</v>
      </c>
      <c r="D291" s="67"/>
      <c r="E291" s="68"/>
      <c r="F291" s="328">
        <v>-57464</v>
      </c>
      <c r="G291" s="328">
        <v>-31140</v>
      </c>
      <c r="H291" s="151">
        <f t="shared" si="74"/>
        <v>-26324</v>
      </c>
      <c r="I291" s="97">
        <f t="shared" si="75"/>
        <v>-0.84534360950545917</v>
      </c>
      <c r="J291" s="166"/>
      <c r="K291" s="328">
        <v>-172517</v>
      </c>
      <c r="L291" s="328">
        <v>-96070</v>
      </c>
      <c r="M291" s="151">
        <f t="shared" si="76"/>
        <v>-76447</v>
      </c>
      <c r="N291" s="97">
        <f t="shared" si="77"/>
        <v>-0.79574268762360778</v>
      </c>
      <c r="O291" s="273"/>
      <c r="P291" s="166"/>
      <c r="Q291" s="328">
        <v>-172517</v>
      </c>
      <c r="R291" s="328">
        <v>-96070</v>
      </c>
      <c r="S291" s="151">
        <f t="shared" si="78"/>
        <v>-76447</v>
      </c>
      <c r="T291" s="97">
        <f t="shared" si="79"/>
        <v>-0.79574268762360778</v>
      </c>
      <c r="U291" s="166"/>
      <c r="V291" s="328">
        <v>-599930</v>
      </c>
      <c r="W291" s="328">
        <v>-387891</v>
      </c>
      <c r="X291" s="151">
        <f t="shared" si="80"/>
        <v>-212039</v>
      </c>
      <c r="Y291" s="97">
        <f t="shared" si="81"/>
        <v>-0.54664583607250494</v>
      </c>
      <c r="Z291" s="140"/>
      <c r="AA291" s="347">
        <v>-16383</v>
      </c>
      <c r="AB291" s="301"/>
      <c r="AC291" s="301">
        <v>-29604</v>
      </c>
      <c r="AD291" s="301">
        <v>-35326</v>
      </c>
      <c r="AE291" s="301">
        <v>-31140</v>
      </c>
      <c r="AF291" s="301">
        <v>-32908</v>
      </c>
      <c r="AG291" s="301">
        <v>-39399</v>
      </c>
      <c r="AH291" s="301">
        <v>-49558</v>
      </c>
      <c r="AI291" s="301">
        <v>-38623</v>
      </c>
      <c r="AJ291" s="301">
        <v>-69491</v>
      </c>
      <c r="AK291" s="301">
        <v>-59748</v>
      </c>
      <c r="AL291" s="301">
        <v>-45577</v>
      </c>
      <c r="AM291" s="301">
        <v>-50291</v>
      </c>
      <c r="AN291" s="301">
        <v>-41818</v>
      </c>
      <c r="AO291" s="301"/>
      <c r="AP291" s="301">
        <v>-66759</v>
      </c>
      <c r="AQ291" s="301">
        <v>-48294</v>
      </c>
      <c r="AR291" s="301">
        <v>-57464</v>
      </c>
      <c r="AS291" s="301">
        <v>-46333</v>
      </c>
      <c r="AT291" s="301">
        <v>0</v>
      </c>
      <c r="AU291" s="301">
        <v>0</v>
      </c>
      <c r="AV291" s="301">
        <v>0</v>
      </c>
      <c r="AW291" s="301">
        <v>0</v>
      </c>
      <c r="AX291" s="301">
        <v>0</v>
      </c>
      <c r="AY291" s="301">
        <v>0</v>
      </c>
      <c r="AZ291" s="301">
        <v>0</v>
      </c>
      <c r="BA291" s="301">
        <v>0</v>
      </c>
    </row>
    <row r="292" spans="1:53" s="69" customFormat="1" outlineLevel="2" x14ac:dyDescent="0.2">
      <c r="A292" s="64" t="s">
        <v>1204</v>
      </c>
      <c r="B292" s="65" t="s">
        <v>1654</v>
      </c>
      <c r="C292" s="66" t="s">
        <v>2096</v>
      </c>
      <c r="D292" s="67"/>
      <c r="E292" s="68"/>
      <c r="F292" s="328">
        <v>0.02</v>
      </c>
      <c r="G292" s="328">
        <v>0.01</v>
      </c>
      <c r="H292" s="151">
        <f t="shared" si="74"/>
        <v>0.01</v>
      </c>
      <c r="I292" s="97">
        <f t="shared" si="75"/>
        <v>1</v>
      </c>
      <c r="J292" s="166"/>
      <c r="K292" s="328">
        <v>0.02</v>
      </c>
      <c r="L292" s="328">
        <v>0.01</v>
      </c>
      <c r="M292" s="151">
        <f t="shared" si="76"/>
        <v>0.01</v>
      </c>
      <c r="N292" s="97">
        <f t="shared" si="77"/>
        <v>1</v>
      </c>
      <c r="O292" s="273"/>
      <c r="P292" s="166"/>
      <c r="Q292" s="328">
        <v>0.02</v>
      </c>
      <c r="R292" s="328">
        <v>0.01</v>
      </c>
      <c r="S292" s="151">
        <f t="shared" si="78"/>
        <v>0.01</v>
      </c>
      <c r="T292" s="97">
        <f t="shared" si="79"/>
        <v>1</v>
      </c>
      <c r="U292" s="166"/>
      <c r="V292" s="328">
        <v>9.0000000000000011E-2</v>
      </c>
      <c r="W292" s="328">
        <v>0.03</v>
      </c>
      <c r="X292" s="151">
        <f t="shared" si="80"/>
        <v>6.0000000000000012E-2</v>
      </c>
      <c r="Y292" s="97">
        <f t="shared" si="81"/>
        <v>2.0000000000000004</v>
      </c>
      <c r="Z292" s="140"/>
      <c r="AA292" s="347">
        <v>0</v>
      </c>
      <c r="AB292" s="301"/>
      <c r="AC292" s="301">
        <v>0</v>
      </c>
      <c r="AD292" s="301">
        <v>0</v>
      </c>
      <c r="AE292" s="301">
        <v>0.01</v>
      </c>
      <c r="AF292" s="301">
        <v>0</v>
      </c>
      <c r="AG292" s="301">
        <v>0.01</v>
      </c>
      <c r="AH292" s="301">
        <v>-0.01</v>
      </c>
      <c r="AI292" s="301">
        <v>0</v>
      </c>
      <c r="AJ292" s="301">
        <v>0</v>
      </c>
      <c r="AK292" s="301">
        <v>0.06</v>
      </c>
      <c r="AL292" s="301">
        <v>0.02</v>
      </c>
      <c r="AM292" s="301">
        <v>0</v>
      </c>
      <c r="AN292" s="301">
        <v>-0.01</v>
      </c>
      <c r="AO292" s="301"/>
      <c r="AP292" s="301">
        <v>0</v>
      </c>
      <c r="AQ292" s="301">
        <v>0</v>
      </c>
      <c r="AR292" s="301">
        <v>0.02</v>
      </c>
      <c r="AS292" s="301">
        <v>0</v>
      </c>
      <c r="AT292" s="301">
        <v>0</v>
      </c>
      <c r="AU292" s="301">
        <v>0</v>
      </c>
      <c r="AV292" s="301">
        <v>0</v>
      </c>
      <c r="AW292" s="301">
        <v>0</v>
      </c>
      <c r="AX292" s="301">
        <v>0</v>
      </c>
      <c r="AY292" s="301">
        <v>0</v>
      </c>
      <c r="AZ292" s="301">
        <v>0</v>
      </c>
      <c r="BA292" s="301">
        <v>0</v>
      </c>
    </row>
    <row r="293" spans="1:53" s="69" customFormat="1" outlineLevel="2" x14ac:dyDescent="0.2">
      <c r="A293" s="64" t="s">
        <v>1205</v>
      </c>
      <c r="B293" s="65" t="s">
        <v>1655</v>
      </c>
      <c r="C293" s="66" t="s">
        <v>2097</v>
      </c>
      <c r="D293" s="67"/>
      <c r="E293" s="68"/>
      <c r="F293" s="328">
        <v>-276.2</v>
      </c>
      <c r="G293" s="328">
        <v>-316.58</v>
      </c>
      <c r="H293" s="151">
        <f t="shared" si="74"/>
        <v>40.379999999999995</v>
      </c>
      <c r="I293" s="97">
        <f t="shared" si="75"/>
        <v>0.12755069808579189</v>
      </c>
      <c r="J293" s="166"/>
      <c r="K293" s="328">
        <v>-780.69</v>
      </c>
      <c r="L293" s="328">
        <v>-824.91</v>
      </c>
      <c r="M293" s="151">
        <f t="shared" si="76"/>
        <v>44.219999999999914</v>
      </c>
      <c r="N293" s="97">
        <f t="shared" si="77"/>
        <v>5.3605847910681063E-2</v>
      </c>
      <c r="O293" s="273"/>
      <c r="P293" s="166"/>
      <c r="Q293" s="328">
        <v>-780.69</v>
      </c>
      <c r="R293" s="328">
        <v>-824.91</v>
      </c>
      <c r="S293" s="151">
        <f t="shared" si="78"/>
        <v>44.219999999999914</v>
      </c>
      <c r="T293" s="97">
        <f t="shared" si="79"/>
        <v>5.3605847910681063E-2</v>
      </c>
      <c r="U293" s="166"/>
      <c r="V293" s="328">
        <v>-3518.46</v>
      </c>
      <c r="W293" s="328">
        <v>-5017.34</v>
      </c>
      <c r="X293" s="151">
        <f t="shared" si="80"/>
        <v>1498.88</v>
      </c>
      <c r="Y293" s="97">
        <f t="shared" si="81"/>
        <v>0.2987399697847864</v>
      </c>
      <c r="Z293" s="140"/>
      <c r="AA293" s="347">
        <v>-404.52</v>
      </c>
      <c r="AB293" s="301"/>
      <c r="AC293" s="301">
        <v>-279.69</v>
      </c>
      <c r="AD293" s="301">
        <v>-228.64000000000001</v>
      </c>
      <c r="AE293" s="301">
        <v>-316.58</v>
      </c>
      <c r="AF293" s="301">
        <v>-305.3</v>
      </c>
      <c r="AG293" s="301">
        <v>-201.70000000000002</v>
      </c>
      <c r="AH293" s="301">
        <v>-165.02</v>
      </c>
      <c r="AI293" s="301">
        <v>-212.61</v>
      </c>
      <c r="AJ293" s="301">
        <v>-165.02</v>
      </c>
      <c r="AK293" s="301">
        <v>-1047.6300000000001</v>
      </c>
      <c r="AL293" s="301">
        <v>-256.70999999999998</v>
      </c>
      <c r="AM293" s="301">
        <v>-165.03</v>
      </c>
      <c r="AN293" s="301">
        <v>-218.75</v>
      </c>
      <c r="AO293" s="301"/>
      <c r="AP293" s="301">
        <v>-45.2</v>
      </c>
      <c r="AQ293" s="301">
        <v>-459.29</v>
      </c>
      <c r="AR293" s="301">
        <v>-276.2</v>
      </c>
      <c r="AS293" s="301">
        <v>-124.68</v>
      </c>
      <c r="AT293" s="301">
        <v>0</v>
      </c>
      <c r="AU293" s="301">
        <v>0</v>
      </c>
      <c r="AV293" s="301">
        <v>0</v>
      </c>
      <c r="AW293" s="301">
        <v>0</v>
      </c>
      <c r="AX293" s="301">
        <v>0</v>
      </c>
      <c r="AY293" s="301">
        <v>0</v>
      </c>
      <c r="AZ293" s="301">
        <v>0</v>
      </c>
      <c r="BA293" s="301">
        <v>0</v>
      </c>
    </row>
    <row r="294" spans="1:53" s="69" customFormat="1" outlineLevel="2" x14ac:dyDescent="0.2">
      <c r="A294" s="64" t="s">
        <v>1206</v>
      </c>
      <c r="B294" s="65" t="s">
        <v>1656</v>
      </c>
      <c r="C294" s="66" t="s">
        <v>2098</v>
      </c>
      <c r="D294" s="67"/>
      <c r="E294" s="68"/>
      <c r="F294" s="328">
        <v>206474.47</v>
      </c>
      <c r="G294" s="328">
        <v>225213.09</v>
      </c>
      <c r="H294" s="151">
        <f t="shared" si="74"/>
        <v>-18738.619999999995</v>
      </c>
      <c r="I294" s="97">
        <f t="shared" si="75"/>
        <v>-8.3203955862423434E-2</v>
      </c>
      <c r="J294" s="166"/>
      <c r="K294" s="328">
        <v>629748.41</v>
      </c>
      <c r="L294" s="328">
        <v>619555.19000000006</v>
      </c>
      <c r="M294" s="151">
        <f t="shared" si="76"/>
        <v>10193.219999999972</v>
      </c>
      <c r="N294" s="97">
        <f t="shared" si="77"/>
        <v>1.6452481013031255E-2</v>
      </c>
      <c r="O294" s="273"/>
      <c r="P294" s="166"/>
      <c r="Q294" s="328">
        <v>629748.41</v>
      </c>
      <c r="R294" s="328">
        <v>619555.19000000006</v>
      </c>
      <c r="S294" s="151">
        <f t="shared" si="78"/>
        <v>10193.219999999972</v>
      </c>
      <c r="T294" s="97">
        <f t="shared" si="79"/>
        <v>1.6452481013031255E-2</v>
      </c>
      <c r="U294" s="166"/>
      <c r="V294" s="328">
        <v>2824558.8400000003</v>
      </c>
      <c r="W294" s="328">
        <v>2998031.9619999998</v>
      </c>
      <c r="X294" s="151">
        <f t="shared" si="80"/>
        <v>-173473.12199999951</v>
      </c>
      <c r="Y294" s="97">
        <f t="shared" si="81"/>
        <v>-5.7862332422992199E-2</v>
      </c>
      <c r="Z294" s="140"/>
      <c r="AA294" s="347">
        <v>330742.50199999998</v>
      </c>
      <c r="AB294" s="301"/>
      <c r="AC294" s="301">
        <v>177651.04</v>
      </c>
      <c r="AD294" s="301">
        <v>216691.06</v>
      </c>
      <c r="AE294" s="301">
        <v>225213.09</v>
      </c>
      <c r="AF294" s="301">
        <v>234217.67</v>
      </c>
      <c r="AG294" s="301">
        <v>204056.4</v>
      </c>
      <c r="AH294" s="301">
        <v>222813.77000000002</v>
      </c>
      <c r="AI294" s="301">
        <v>239764.36000000002</v>
      </c>
      <c r="AJ294" s="301">
        <v>417813.8</v>
      </c>
      <c r="AK294" s="301">
        <v>82299.990000000005</v>
      </c>
      <c r="AL294" s="301">
        <v>340704.99</v>
      </c>
      <c r="AM294" s="301">
        <v>220471.73</v>
      </c>
      <c r="AN294" s="301">
        <v>232667.72</v>
      </c>
      <c r="AO294" s="301"/>
      <c r="AP294" s="301">
        <v>246993.63</v>
      </c>
      <c r="AQ294" s="301">
        <v>176280.31</v>
      </c>
      <c r="AR294" s="301">
        <v>206474.47</v>
      </c>
      <c r="AS294" s="301">
        <v>197201.9</v>
      </c>
      <c r="AT294" s="301">
        <v>0</v>
      </c>
      <c r="AU294" s="301">
        <v>0</v>
      </c>
      <c r="AV294" s="301">
        <v>0</v>
      </c>
      <c r="AW294" s="301">
        <v>0</v>
      </c>
      <c r="AX294" s="301">
        <v>0</v>
      </c>
      <c r="AY294" s="301">
        <v>0</v>
      </c>
      <c r="AZ294" s="301">
        <v>0</v>
      </c>
      <c r="BA294" s="301">
        <v>0</v>
      </c>
    </row>
    <row r="295" spans="1:53" s="69" customFormat="1" outlineLevel="2" x14ac:dyDescent="0.2">
      <c r="A295" s="64" t="s">
        <v>1207</v>
      </c>
      <c r="B295" s="65" t="s">
        <v>1657</v>
      </c>
      <c r="C295" s="66" t="s">
        <v>2099</v>
      </c>
      <c r="D295" s="67"/>
      <c r="E295" s="68"/>
      <c r="F295" s="328">
        <v>-78345.710000000006</v>
      </c>
      <c r="G295" s="328">
        <v>-16548.900000000001</v>
      </c>
      <c r="H295" s="151">
        <f t="shared" si="74"/>
        <v>-61796.810000000005</v>
      </c>
      <c r="I295" s="97">
        <f t="shared" si="75"/>
        <v>-3.7341944177558628</v>
      </c>
      <c r="J295" s="166"/>
      <c r="K295" s="328">
        <v>-358631.35000000003</v>
      </c>
      <c r="L295" s="328">
        <v>257838.77000000002</v>
      </c>
      <c r="M295" s="151">
        <f t="shared" si="76"/>
        <v>-616470.12000000011</v>
      </c>
      <c r="N295" s="97">
        <f t="shared" si="77"/>
        <v>-2.39091320517857</v>
      </c>
      <c r="O295" s="273"/>
      <c r="P295" s="166"/>
      <c r="Q295" s="328">
        <v>-358631.35000000003</v>
      </c>
      <c r="R295" s="328">
        <v>257838.77000000002</v>
      </c>
      <c r="S295" s="151">
        <f t="shared" si="78"/>
        <v>-616470.12000000011</v>
      </c>
      <c r="T295" s="97">
        <f t="shared" si="79"/>
        <v>-2.39091320517857</v>
      </c>
      <c r="U295" s="166"/>
      <c r="V295" s="328">
        <v>775278.45</v>
      </c>
      <c r="W295" s="328">
        <v>-267076.73</v>
      </c>
      <c r="X295" s="151">
        <f t="shared" si="80"/>
        <v>1042355.1799999999</v>
      </c>
      <c r="Y295" s="97">
        <f t="shared" si="81"/>
        <v>3.9028303963434028</v>
      </c>
      <c r="Z295" s="140"/>
      <c r="AA295" s="347">
        <v>-300340.89</v>
      </c>
      <c r="AB295" s="301"/>
      <c r="AC295" s="301">
        <v>167522.72</v>
      </c>
      <c r="AD295" s="301">
        <v>106864.95</v>
      </c>
      <c r="AE295" s="301">
        <v>-16548.900000000001</v>
      </c>
      <c r="AF295" s="301">
        <v>70682.259999999995</v>
      </c>
      <c r="AG295" s="301">
        <v>188470.72</v>
      </c>
      <c r="AH295" s="301">
        <v>287049</v>
      </c>
      <c r="AI295" s="301">
        <v>56236.87</v>
      </c>
      <c r="AJ295" s="301">
        <v>192569.49</v>
      </c>
      <c r="AK295" s="301">
        <v>339349.03</v>
      </c>
      <c r="AL295" s="301">
        <v>140912.26</v>
      </c>
      <c r="AM295" s="301">
        <v>-163638.15</v>
      </c>
      <c r="AN295" s="301">
        <v>22278.32</v>
      </c>
      <c r="AO295" s="301"/>
      <c r="AP295" s="301">
        <v>-396345.74</v>
      </c>
      <c r="AQ295" s="301">
        <v>116060.1</v>
      </c>
      <c r="AR295" s="301">
        <v>-78345.710000000006</v>
      </c>
      <c r="AS295" s="301">
        <v>-8082.96</v>
      </c>
      <c r="AT295" s="301">
        <v>0</v>
      </c>
      <c r="AU295" s="301">
        <v>0</v>
      </c>
      <c r="AV295" s="301">
        <v>0</v>
      </c>
      <c r="AW295" s="301">
        <v>0</v>
      </c>
      <c r="AX295" s="301">
        <v>0</v>
      </c>
      <c r="AY295" s="301">
        <v>0</v>
      </c>
      <c r="AZ295" s="301">
        <v>0</v>
      </c>
      <c r="BA295" s="301">
        <v>0</v>
      </c>
    </row>
    <row r="296" spans="1:53" s="69" customFormat="1" outlineLevel="2" x14ac:dyDescent="0.2">
      <c r="A296" s="64" t="s">
        <v>1208</v>
      </c>
      <c r="B296" s="65" t="s">
        <v>1658</v>
      </c>
      <c r="C296" s="66" t="s">
        <v>2100</v>
      </c>
      <c r="D296" s="67"/>
      <c r="E296" s="68"/>
      <c r="F296" s="328">
        <v>0</v>
      </c>
      <c r="G296" s="328">
        <v>0</v>
      </c>
      <c r="H296" s="151">
        <f t="shared" si="74"/>
        <v>0</v>
      </c>
      <c r="I296" s="97">
        <f t="shared" si="75"/>
        <v>0</v>
      </c>
      <c r="J296" s="166"/>
      <c r="K296" s="328">
        <v>20.14</v>
      </c>
      <c r="L296" s="328">
        <v>0</v>
      </c>
      <c r="M296" s="151">
        <f t="shared" si="76"/>
        <v>20.14</v>
      </c>
      <c r="N296" s="97" t="str">
        <f t="shared" si="77"/>
        <v>N.M.</v>
      </c>
      <c r="O296" s="273"/>
      <c r="P296" s="166"/>
      <c r="Q296" s="328">
        <v>20.14</v>
      </c>
      <c r="R296" s="328">
        <v>0</v>
      </c>
      <c r="S296" s="151">
        <f t="shared" si="78"/>
        <v>20.14</v>
      </c>
      <c r="T296" s="97" t="str">
        <f t="shared" si="79"/>
        <v>N.M.</v>
      </c>
      <c r="U296" s="166"/>
      <c r="V296" s="328">
        <v>636.91999999999996</v>
      </c>
      <c r="W296" s="328">
        <v>0</v>
      </c>
      <c r="X296" s="151">
        <f t="shared" si="80"/>
        <v>636.91999999999996</v>
      </c>
      <c r="Y296" s="97" t="str">
        <f t="shared" si="81"/>
        <v>N.M.</v>
      </c>
      <c r="Z296" s="140"/>
      <c r="AA296" s="347">
        <v>0</v>
      </c>
      <c r="AB296" s="301"/>
      <c r="AC296" s="301">
        <v>0</v>
      </c>
      <c r="AD296" s="301">
        <v>0</v>
      </c>
      <c r="AE296" s="301">
        <v>0</v>
      </c>
      <c r="AF296" s="301">
        <v>0</v>
      </c>
      <c r="AG296" s="301">
        <v>0</v>
      </c>
      <c r="AH296" s="301">
        <v>0</v>
      </c>
      <c r="AI296" s="301">
        <v>0</v>
      </c>
      <c r="AJ296" s="301">
        <v>0</v>
      </c>
      <c r="AK296" s="301">
        <v>0</v>
      </c>
      <c r="AL296" s="301">
        <v>573.75</v>
      </c>
      <c r="AM296" s="301">
        <v>43.03</v>
      </c>
      <c r="AN296" s="301">
        <v>0</v>
      </c>
      <c r="AO296" s="301"/>
      <c r="AP296" s="301">
        <v>0</v>
      </c>
      <c r="AQ296" s="301">
        <v>20.14</v>
      </c>
      <c r="AR296" s="301">
        <v>0</v>
      </c>
      <c r="AS296" s="301">
        <v>0</v>
      </c>
      <c r="AT296" s="301">
        <v>0</v>
      </c>
      <c r="AU296" s="301">
        <v>0</v>
      </c>
      <c r="AV296" s="301">
        <v>0</v>
      </c>
      <c r="AW296" s="301">
        <v>0</v>
      </c>
      <c r="AX296" s="301">
        <v>0</v>
      </c>
      <c r="AY296" s="301">
        <v>0</v>
      </c>
      <c r="AZ296" s="301">
        <v>0</v>
      </c>
      <c r="BA296" s="301">
        <v>0</v>
      </c>
    </row>
    <row r="297" spans="1:53" s="69" customFormat="1" outlineLevel="2" x14ac:dyDescent="0.2">
      <c r="A297" s="64" t="s">
        <v>1209</v>
      </c>
      <c r="B297" s="65" t="s">
        <v>1659</v>
      </c>
      <c r="C297" s="66" t="s">
        <v>2101</v>
      </c>
      <c r="D297" s="67"/>
      <c r="E297" s="68"/>
      <c r="F297" s="328">
        <v>120347.84</v>
      </c>
      <c r="G297" s="328">
        <v>42505.840000000004</v>
      </c>
      <c r="H297" s="151">
        <f t="shared" ref="H297:H328" si="82">+F297-G297</f>
        <v>77842</v>
      </c>
      <c r="I297" s="97">
        <f t="shared" ref="I297:I328" si="83">IF(G297&lt;0,IF(H297=0,0,IF(OR(G297=0,F297=0),"N.M.",IF(ABS(H297/G297)&gt;=10,"N.M.",H297/(-G297)))),IF(H297=0,0,IF(OR(G297=0,F297=0),"N.M.",IF(ABS(H297/G297)&gt;=10,"N.M.",H297/G297))))</f>
        <v>1.8313248250122804</v>
      </c>
      <c r="J297" s="166"/>
      <c r="K297" s="328">
        <v>294750.10000000003</v>
      </c>
      <c r="L297" s="328">
        <v>190998.44</v>
      </c>
      <c r="M297" s="151">
        <f t="shared" ref="M297:M328" si="84">+K297-L297</f>
        <v>103751.66000000003</v>
      </c>
      <c r="N297" s="97">
        <f t="shared" ref="N297:N328" si="85">IF(L297&lt;0,IF(M297=0,0,IF(OR(L297=0,K297=0),"N.M.",IF(ABS(M297/L297)&gt;=10,"N.M.",M297/(-L297)))),IF(M297=0,0,IF(OR(L297=0,K297=0),"N.M.",IF(ABS(M297/L297)&gt;=10,"N.M.",M297/L297))))</f>
        <v>0.54320684504020045</v>
      </c>
      <c r="O297" s="273"/>
      <c r="P297" s="166"/>
      <c r="Q297" s="328">
        <v>294750.10000000003</v>
      </c>
      <c r="R297" s="328">
        <v>190998.44</v>
      </c>
      <c r="S297" s="151">
        <f t="shared" ref="S297:S328" si="86">+Q297-R297</f>
        <v>103751.66000000003</v>
      </c>
      <c r="T297" s="97">
        <f t="shared" ref="T297:T328" si="87">IF(R297&lt;0,IF(S297=0,0,IF(OR(R297=0,Q297=0),"N.M.",IF(ABS(S297/R297)&gt;=10,"N.M.",S297/(-R297)))),IF(S297=0,0,IF(OR(R297=0,Q297=0),"N.M.",IF(ABS(S297/R297)&gt;=10,"N.M.",S297/R297))))</f>
        <v>0.54320684504020045</v>
      </c>
      <c r="U297" s="166"/>
      <c r="V297" s="328">
        <v>1064153.72</v>
      </c>
      <c r="W297" s="328">
        <v>865197.40999999992</v>
      </c>
      <c r="X297" s="151">
        <f t="shared" ref="X297:X328" si="88">+V297-W297</f>
        <v>198956.31000000006</v>
      </c>
      <c r="Y297" s="97">
        <f t="shared" ref="Y297:Y328" si="89">IF(W297&lt;0,IF(X297=0,0,IF(OR(W297=0,V297=0),"N.M.",IF(ABS(X297/W297)&gt;=10,"N.M.",X297/(-W297)))),IF(X297=0,0,IF(OR(W297=0,V297=0),"N.M.",IF(ABS(X297/W297)&gt;=10,"N.M.",X297/W297))))</f>
        <v>0.22995481458965542</v>
      </c>
      <c r="Z297" s="140"/>
      <c r="AA297" s="347">
        <v>74246.3</v>
      </c>
      <c r="AB297" s="301"/>
      <c r="AC297" s="301">
        <v>74246.3</v>
      </c>
      <c r="AD297" s="301">
        <v>74246.3</v>
      </c>
      <c r="AE297" s="301">
        <v>42505.840000000004</v>
      </c>
      <c r="AF297" s="301">
        <v>74246.3</v>
      </c>
      <c r="AG297" s="301">
        <v>134219.51</v>
      </c>
      <c r="AH297" s="301">
        <v>71602.22</v>
      </c>
      <c r="AI297" s="301">
        <v>91098.03</v>
      </c>
      <c r="AJ297" s="301">
        <v>78669.89</v>
      </c>
      <c r="AK297" s="301">
        <v>66939.23</v>
      </c>
      <c r="AL297" s="301">
        <v>76285.09</v>
      </c>
      <c r="AM297" s="301">
        <v>108066.67</v>
      </c>
      <c r="AN297" s="301">
        <v>68276.680000000008</v>
      </c>
      <c r="AO297" s="301"/>
      <c r="AP297" s="301">
        <v>87201.13</v>
      </c>
      <c r="AQ297" s="301">
        <v>87201.13</v>
      </c>
      <c r="AR297" s="301">
        <v>120347.84</v>
      </c>
      <c r="AS297" s="301">
        <v>114593.49</v>
      </c>
      <c r="AT297" s="301">
        <v>0</v>
      </c>
      <c r="AU297" s="301">
        <v>0</v>
      </c>
      <c r="AV297" s="301">
        <v>0</v>
      </c>
      <c r="AW297" s="301">
        <v>0</v>
      </c>
      <c r="AX297" s="301">
        <v>0</v>
      </c>
      <c r="AY297" s="301">
        <v>0</v>
      </c>
      <c r="AZ297" s="301">
        <v>0</v>
      </c>
      <c r="BA297" s="301">
        <v>0</v>
      </c>
    </row>
    <row r="298" spans="1:53" s="69" customFormat="1" outlineLevel="2" x14ac:dyDescent="0.2">
      <c r="A298" s="64" t="s">
        <v>1210</v>
      </c>
      <c r="B298" s="65" t="s">
        <v>1660</v>
      </c>
      <c r="C298" s="66" t="s">
        <v>2102</v>
      </c>
      <c r="D298" s="67"/>
      <c r="E298" s="68"/>
      <c r="F298" s="328">
        <v>105380.62</v>
      </c>
      <c r="G298" s="328">
        <v>35135.870000000003</v>
      </c>
      <c r="H298" s="151">
        <f t="shared" si="82"/>
        <v>70244.75</v>
      </c>
      <c r="I298" s="97">
        <f t="shared" si="83"/>
        <v>1.9992318391433026</v>
      </c>
      <c r="J298" s="166"/>
      <c r="K298" s="328">
        <v>375853.78</v>
      </c>
      <c r="L298" s="328">
        <v>259445.97</v>
      </c>
      <c r="M298" s="151">
        <f t="shared" si="84"/>
        <v>116407.81000000003</v>
      </c>
      <c r="N298" s="97">
        <f t="shared" si="85"/>
        <v>0.44867842811356839</v>
      </c>
      <c r="O298" s="273"/>
      <c r="P298" s="166"/>
      <c r="Q298" s="328">
        <v>375853.78</v>
      </c>
      <c r="R298" s="328">
        <v>259445.97</v>
      </c>
      <c r="S298" s="151">
        <f t="shared" si="86"/>
        <v>116407.81000000003</v>
      </c>
      <c r="T298" s="97">
        <f t="shared" si="87"/>
        <v>0.44867842811356839</v>
      </c>
      <c r="U298" s="166"/>
      <c r="V298" s="328">
        <v>-1133131.31</v>
      </c>
      <c r="W298" s="328">
        <v>1318649.818</v>
      </c>
      <c r="X298" s="151">
        <f t="shared" si="88"/>
        <v>-2451781.128</v>
      </c>
      <c r="Y298" s="97">
        <f t="shared" si="89"/>
        <v>-1.8593117706705664</v>
      </c>
      <c r="Z298" s="140"/>
      <c r="AA298" s="347">
        <v>111092.63</v>
      </c>
      <c r="AB298" s="301"/>
      <c r="AC298" s="301">
        <v>111727.93000000001</v>
      </c>
      <c r="AD298" s="301">
        <v>112582.17</v>
      </c>
      <c r="AE298" s="301">
        <v>35135.870000000003</v>
      </c>
      <c r="AF298" s="301">
        <v>114087.81</v>
      </c>
      <c r="AG298" s="301">
        <v>-1450200.82</v>
      </c>
      <c r="AH298" s="301">
        <v>60387.96</v>
      </c>
      <c r="AI298" s="301">
        <v>143889.69</v>
      </c>
      <c r="AJ298" s="301">
        <v>124827.03</v>
      </c>
      <c r="AK298" s="301">
        <v>-206898.21</v>
      </c>
      <c r="AL298" s="301">
        <v>117626.72</v>
      </c>
      <c r="AM298" s="301">
        <v>-546238.79</v>
      </c>
      <c r="AN298" s="301">
        <v>133533.51999999999</v>
      </c>
      <c r="AO298" s="301"/>
      <c r="AP298" s="301">
        <v>133170.65</v>
      </c>
      <c r="AQ298" s="301">
        <v>137302.51</v>
      </c>
      <c r="AR298" s="301">
        <v>105380.62</v>
      </c>
      <c r="AS298" s="301">
        <v>147011.94</v>
      </c>
      <c r="AT298" s="301">
        <v>0</v>
      </c>
      <c r="AU298" s="301">
        <v>0</v>
      </c>
      <c r="AV298" s="301">
        <v>0</v>
      </c>
      <c r="AW298" s="301">
        <v>0</v>
      </c>
      <c r="AX298" s="301">
        <v>0</v>
      </c>
      <c r="AY298" s="301">
        <v>0</v>
      </c>
      <c r="AZ298" s="301">
        <v>0</v>
      </c>
      <c r="BA298" s="301">
        <v>0</v>
      </c>
    </row>
    <row r="299" spans="1:53" s="69" customFormat="1" outlineLevel="2" x14ac:dyDescent="0.2">
      <c r="A299" s="64" t="s">
        <v>1211</v>
      </c>
      <c r="B299" s="65" t="s">
        <v>1661</v>
      </c>
      <c r="C299" s="66" t="s">
        <v>2103</v>
      </c>
      <c r="D299" s="67"/>
      <c r="E299" s="68"/>
      <c r="F299" s="328">
        <v>159</v>
      </c>
      <c r="G299" s="328">
        <v>5.19</v>
      </c>
      <c r="H299" s="151">
        <f t="shared" si="82"/>
        <v>153.81</v>
      </c>
      <c r="I299" s="97" t="str">
        <f t="shared" si="83"/>
        <v>N.M.</v>
      </c>
      <c r="J299" s="166"/>
      <c r="K299" s="328">
        <v>159</v>
      </c>
      <c r="L299" s="328">
        <v>5.19</v>
      </c>
      <c r="M299" s="151">
        <f t="shared" si="84"/>
        <v>153.81</v>
      </c>
      <c r="N299" s="97" t="str">
        <f t="shared" si="85"/>
        <v>N.M.</v>
      </c>
      <c r="O299" s="273"/>
      <c r="P299" s="166"/>
      <c r="Q299" s="328">
        <v>159</v>
      </c>
      <c r="R299" s="328">
        <v>5.19</v>
      </c>
      <c r="S299" s="151">
        <f t="shared" si="86"/>
        <v>153.81</v>
      </c>
      <c r="T299" s="97" t="str">
        <f t="shared" si="87"/>
        <v>N.M.</v>
      </c>
      <c r="U299" s="166"/>
      <c r="V299" s="328">
        <v>4730.97</v>
      </c>
      <c r="W299" s="328">
        <v>6024.87</v>
      </c>
      <c r="X299" s="151">
        <f t="shared" si="88"/>
        <v>-1293.8999999999996</v>
      </c>
      <c r="Y299" s="97">
        <f t="shared" si="89"/>
        <v>-0.21475982054384571</v>
      </c>
      <c r="Z299" s="140"/>
      <c r="AA299" s="347">
        <v>1147.49</v>
      </c>
      <c r="AB299" s="301"/>
      <c r="AC299" s="301">
        <v>0</v>
      </c>
      <c r="AD299" s="301">
        <v>0</v>
      </c>
      <c r="AE299" s="301">
        <v>5.19</v>
      </c>
      <c r="AF299" s="301">
        <v>0</v>
      </c>
      <c r="AG299" s="301">
        <v>0</v>
      </c>
      <c r="AH299" s="301">
        <v>0.23</v>
      </c>
      <c r="AI299" s="301">
        <v>0</v>
      </c>
      <c r="AJ299" s="301">
        <v>0</v>
      </c>
      <c r="AK299" s="301">
        <v>92.77</v>
      </c>
      <c r="AL299" s="301">
        <v>3477.9300000000003</v>
      </c>
      <c r="AM299" s="301">
        <v>1001.0400000000001</v>
      </c>
      <c r="AN299" s="301">
        <v>0</v>
      </c>
      <c r="AO299" s="301"/>
      <c r="AP299" s="301">
        <v>0</v>
      </c>
      <c r="AQ299" s="301">
        <v>0</v>
      </c>
      <c r="AR299" s="301">
        <v>159</v>
      </c>
      <c r="AS299" s="301">
        <v>0</v>
      </c>
      <c r="AT299" s="301">
        <v>0</v>
      </c>
      <c r="AU299" s="301">
        <v>0</v>
      </c>
      <c r="AV299" s="301">
        <v>0</v>
      </c>
      <c r="AW299" s="301">
        <v>0</v>
      </c>
      <c r="AX299" s="301">
        <v>0</v>
      </c>
      <c r="AY299" s="301">
        <v>0</v>
      </c>
      <c r="AZ299" s="301">
        <v>0</v>
      </c>
      <c r="BA299" s="301">
        <v>0</v>
      </c>
    </row>
    <row r="300" spans="1:53" s="69" customFormat="1" outlineLevel="2" x14ac:dyDescent="0.2">
      <c r="A300" s="64" t="s">
        <v>1212</v>
      </c>
      <c r="B300" s="65" t="s">
        <v>1662</v>
      </c>
      <c r="C300" s="66" t="s">
        <v>2104</v>
      </c>
      <c r="D300" s="67"/>
      <c r="E300" s="68"/>
      <c r="F300" s="328">
        <v>50.04</v>
      </c>
      <c r="G300" s="328">
        <v>72.78</v>
      </c>
      <c r="H300" s="151">
        <f t="shared" si="82"/>
        <v>-22.740000000000002</v>
      </c>
      <c r="I300" s="97">
        <f t="shared" si="83"/>
        <v>-0.31244847485572963</v>
      </c>
      <c r="J300" s="166"/>
      <c r="K300" s="328">
        <v>71.55</v>
      </c>
      <c r="L300" s="328">
        <v>198.98000000000002</v>
      </c>
      <c r="M300" s="151">
        <f t="shared" si="84"/>
        <v>-127.43000000000002</v>
      </c>
      <c r="N300" s="97">
        <f t="shared" si="85"/>
        <v>-0.6404161222233391</v>
      </c>
      <c r="O300" s="273"/>
      <c r="P300" s="166"/>
      <c r="Q300" s="328">
        <v>71.55</v>
      </c>
      <c r="R300" s="328">
        <v>198.98000000000002</v>
      </c>
      <c r="S300" s="151">
        <f t="shared" si="86"/>
        <v>-127.43000000000002</v>
      </c>
      <c r="T300" s="97">
        <f t="shared" si="87"/>
        <v>-0.6404161222233391</v>
      </c>
      <c r="U300" s="166"/>
      <c r="V300" s="328">
        <v>-198.20999999999998</v>
      </c>
      <c r="W300" s="328">
        <v>-243.05</v>
      </c>
      <c r="X300" s="151">
        <f t="shared" si="88"/>
        <v>44.840000000000032</v>
      </c>
      <c r="Y300" s="97">
        <f t="shared" si="89"/>
        <v>0.18448878831516161</v>
      </c>
      <c r="Z300" s="140"/>
      <c r="AA300" s="347">
        <v>-181.49</v>
      </c>
      <c r="AB300" s="301"/>
      <c r="AC300" s="301">
        <v>138.18</v>
      </c>
      <c r="AD300" s="301">
        <v>-11.98</v>
      </c>
      <c r="AE300" s="301">
        <v>72.78</v>
      </c>
      <c r="AF300" s="301">
        <v>-7.17</v>
      </c>
      <c r="AG300" s="301">
        <v>66.13</v>
      </c>
      <c r="AH300" s="301">
        <v>-89.52</v>
      </c>
      <c r="AI300" s="301">
        <v>-187.13</v>
      </c>
      <c r="AJ300" s="301">
        <v>49.01</v>
      </c>
      <c r="AK300" s="301">
        <v>-28.810000000000002</v>
      </c>
      <c r="AL300" s="301">
        <v>-4.66</v>
      </c>
      <c r="AM300" s="301">
        <v>-14.370000000000001</v>
      </c>
      <c r="AN300" s="301">
        <v>-53.24</v>
      </c>
      <c r="AO300" s="301"/>
      <c r="AP300" s="301">
        <v>35.74</v>
      </c>
      <c r="AQ300" s="301">
        <v>-14.23</v>
      </c>
      <c r="AR300" s="301">
        <v>50.04</v>
      </c>
      <c r="AS300" s="301">
        <v>20.6</v>
      </c>
      <c r="AT300" s="301">
        <v>0</v>
      </c>
      <c r="AU300" s="301">
        <v>0</v>
      </c>
      <c r="AV300" s="301">
        <v>0</v>
      </c>
      <c r="AW300" s="301">
        <v>0</v>
      </c>
      <c r="AX300" s="301">
        <v>0</v>
      </c>
      <c r="AY300" s="301">
        <v>0</v>
      </c>
      <c r="AZ300" s="301">
        <v>0</v>
      </c>
      <c r="BA300" s="301">
        <v>0</v>
      </c>
    </row>
    <row r="301" spans="1:53" s="69" customFormat="1" outlineLevel="2" x14ac:dyDescent="0.2">
      <c r="A301" s="64" t="s">
        <v>1213</v>
      </c>
      <c r="B301" s="65" t="s">
        <v>1663</v>
      </c>
      <c r="C301" s="66" t="s">
        <v>2105</v>
      </c>
      <c r="D301" s="67"/>
      <c r="E301" s="68"/>
      <c r="F301" s="328">
        <v>-106572.7</v>
      </c>
      <c r="G301" s="328">
        <v>-53037.55</v>
      </c>
      <c r="H301" s="151">
        <f t="shared" si="82"/>
        <v>-53535.149999999994</v>
      </c>
      <c r="I301" s="97">
        <f t="shared" si="83"/>
        <v>-1.0093820321640044</v>
      </c>
      <c r="J301" s="166"/>
      <c r="K301" s="328">
        <v>99014.07</v>
      </c>
      <c r="L301" s="328">
        <v>543826.28</v>
      </c>
      <c r="M301" s="151">
        <f t="shared" si="84"/>
        <v>-444812.21</v>
      </c>
      <c r="N301" s="97">
        <f t="shared" si="85"/>
        <v>-0.81793070022287262</v>
      </c>
      <c r="O301" s="273"/>
      <c r="P301" s="166"/>
      <c r="Q301" s="328">
        <v>99014.07</v>
      </c>
      <c r="R301" s="328">
        <v>543826.28</v>
      </c>
      <c r="S301" s="151">
        <f t="shared" si="86"/>
        <v>-444812.21</v>
      </c>
      <c r="T301" s="97">
        <f t="shared" si="87"/>
        <v>-0.81793070022287262</v>
      </c>
      <c r="U301" s="166"/>
      <c r="V301" s="328">
        <v>-215078.53999999998</v>
      </c>
      <c r="W301" s="328">
        <v>1402223.96</v>
      </c>
      <c r="X301" s="151">
        <f t="shared" si="88"/>
        <v>-1617302.5</v>
      </c>
      <c r="Y301" s="97">
        <f t="shared" si="89"/>
        <v>-1.1533838717176106</v>
      </c>
      <c r="Z301" s="140"/>
      <c r="AA301" s="347">
        <v>297265.82</v>
      </c>
      <c r="AB301" s="301"/>
      <c r="AC301" s="301">
        <v>216104.06</v>
      </c>
      <c r="AD301" s="301">
        <v>380759.77</v>
      </c>
      <c r="AE301" s="301">
        <v>-53037.55</v>
      </c>
      <c r="AF301" s="301">
        <v>38743.910000000003</v>
      </c>
      <c r="AG301" s="301">
        <v>-127860.94</v>
      </c>
      <c r="AH301" s="301">
        <v>-41356.17</v>
      </c>
      <c r="AI301" s="301">
        <v>395690.55</v>
      </c>
      <c r="AJ301" s="301">
        <v>101887.56</v>
      </c>
      <c r="AK301" s="301">
        <v>-197150.98</v>
      </c>
      <c r="AL301" s="301">
        <v>286584.24</v>
      </c>
      <c r="AM301" s="301">
        <v>-753917.04</v>
      </c>
      <c r="AN301" s="301">
        <v>-16713.740000000002</v>
      </c>
      <c r="AO301" s="301"/>
      <c r="AP301" s="301">
        <v>-13637.710000000001</v>
      </c>
      <c r="AQ301" s="301">
        <v>219224.48</v>
      </c>
      <c r="AR301" s="301">
        <v>-106572.7</v>
      </c>
      <c r="AS301" s="301">
        <v>-69578.13</v>
      </c>
      <c r="AT301" s="301">
        <v>0</v>
      </c>
      <c r="AU301" s="301">
        <v>0</v>
      </c>
      <c r="AV301" s="301">
        <v>0</v>
      </c>
      <c r="AW301" s="301">
        <v>0</v>
      </c>
      <c r="AX301" s="301">
        <v>0</v>
      </c>
      <c r="AY301" s="301">
        <v>0</v>
      </c>
      <c r="AZ301" s="301">
        <v>0</v>
      </c>
      <c r="BA301" s="301">
        <v>0</v>
      </c>
    </row>
    <row r="302" spans="1:53" s="69" customFormat="1" outlineLevel="2" x14ac:dyDescent="0.2">
      <c r="A302" s="64" t="s">
        <v>1214</v>
      </c>
      <c r="B302" s="65" t="s">
        <v>1664</v>
      </c>
      <c r="C302" s="66" t="s">
        <v>2106</v>
      </c>
      <c r="D302" s="67"/>
      <c r="E302" s="68"/>
      <c r="F302" s="328">
        <v>344.86</v>
      </c>
      <c r="G302" s="328">
        <v>161.25</v>
      </c>
      <c r="H302" s="151">
        <f t="shared" si="82"/>
        <v>183.61</v>
      </c>
      <c r="I302" s="97">
        <f t="shared" si="83"/>
        <v>1.1386666666666667</v>
      </c>
      <c r="J302" s="166"/>
      <c r="K302" s="328">
        <v>880.75</v>
      </c>
      <c r="L302" s="328">
        <v>228.6</v>
      </c>
      <c r="M302" s="151">
        <f t="shared" si="84"/>
        <v>652.15</v>
      </c>
      <c r="N302" s="97">
        <f t="shared" si="85"/>
        <v>2.8527996500437447</v>
      </c>
      <c r="O302" s="273"/>
      <c r="P302" s="166"/>
      <c r="Q302" s="328">
        <v>880.75</v>
      </c>
      <c r="R302" s="328">
        <v>228.6</v>
      </c>
      <c r="S302" s="151">
        <f t="shared" si="86"/>
        <v>652.15</v>
      </c>
      <c r="T302" s="97">
        <f t="shared" si="87"/>
        <v>2.8527996500437447</v>
      </c>
      <c r="U302" s="166"/>
      <c r="V302" s="328">
        <v>2562.34</v>
      </c>
      <c r="W302" s="328">
        <v>736.12</v>
      </c>
      <c r="X302" s="151">
        <f t="shared" si="88"/>
        <v>1826.2200000000003</v>
      </c>
      <c r="Y302" s="97">
        <f t="shared" si="89"/>
        <v>2.4808726838015542</v>
      </c>
      <c r="Z302" s="140"/>
      <c r="AA302" s="347">
        <v>88.3</v>
      </c>
      <c r="AB302" s="301"/>
      <c r="AC302" s="301">
        <v>31.3</v>
      </c>
      <c r="AD302" s="301">
        <v>36.050000000000004</v>
      </c>
      <c r="AE302" s="301">
        <v>161.25</v>
      </c>
      <c r="AF302" s="301">
        <v>181.29</v>
      </c>
      <c r="AG302" s="301">
        <v>92.41</v>
      </c>
      <c r="AH302" s="301">
        <v>186.23</v>
      </c>
      <c r="AI302" s="301">
        <v>-2.48</v>
      </c>
      <c r="AJ302" s="301">
        <v>404.51</v>
      </c>
      <c r="AK302" s="301">
        <v>179.8</v>
      </c>
      <c r="AL302" s="301">
        <v>223.96</v>
      </c>
      <c r="AM302" s="301">
        <v>119.36</v>
      </c>
      <c r="AN302" s="301">
        <v>296.51</v>
      </c>
      <c r="AO302" s="301"/>
      <c r="AP302" s="301">
        <v>0</v>
      </c>
      <c r="AQ302" s="301">
        <v>535.89</v>
      </c>
      <c r="AR302" s="301">
        <v>344.86</v>
      </c>
      <c r="AS302" s="301">
        <v>45.53</v>
      </c>
      <c r="AT302" s="301">
        <v>0</v>
      </c>
      <c r="AU302" s="301">
        <v>0</v>
      </c>
      <c r="AV302" s="301">
        <v>0</v>
      </c>
      <c r="AW302" s="301">
        <v>0</v>
      </c>
      <c r="AX302" s="301">
        <v>0</v>
      </c>
      <c r="AY302" s="301">
        <v>0</v>
      </c>
      <c r="AZ302" s="301">
        <v>0</v>
      </c>
      <c r="BA302" s="301">
        <v>0</v>
      </c>
    </row>
    <row r="303" spans="1:53" s="69" customFormat="1" outlineLevel="2" x14ac:dyDescent="0.2">
      <c r="A303" s="64" t="s">
        <v>1215</v>
      </c>
      <c r="B303" s="65" t="s">
        <v>1665</v>
      </c>
      <c r="C303" s="66" t="s">
        <v>2107</v>
      </c>
      <c r="D303" s="67"/>
      <c r="E303" s="68"/>
      <c r="F303" s="328">
        <v>-49460.03</v>
      </c>
      <c r="G303" s="328">
        <v>-20481.240000000002</v>
      </c>
      <c r="H303" s="151">
        <f t="shared" si="82"/>
        <v>-28978.789999999997</v>
      </c>
      <c r="I303" s="97">
        <f t="shared" si="83"/>
        <v>-1.4148943130396399</v>
      </c>
      <c r="J303" s="166"/>
      <c r="K303" s="328">
        <v>-146060.58000000002</v>
      </c>
      <c r="L303" s="328">
        <v>-63837.120000000003</v>
      </c>
      <c r="M303" s="151">
        <f t="shared" si="84"/>
        <v>-82223.460000000021</v>
      </c>
      <c r="N303" s="97">
        <f t="shared" si="85"/>
        <v>-1.2880195723115331</v>
      </c>
      <c r="O303" s="273"/>
      <c r="P303" s="166"/>
      <c r="Q303" s="328">
        <v>-146060.58000000002</v>
      </c>
      <c r="R303" s="328">
        <v>-63837.120000000003</v>
      </c>
      <c r="S303" s="151">
        <f t="shared" si="86"/>
        <v>-82223.460000000021</v>
      </c>
      <c r="T303" s="97">
        <f t="shared" si="87"/>
        <v>-1.2880195723115331</v>
      </c>
      <c r="U303" s="166"/>
      <c r="V303" s="328">
        <v>-586369.41</v>
      </c>
      <c r="W303" s="328">
        <v>-706788.92</v>
      </c>
      <c r="X303" s="151">
        <f t="shared" si="88"/>
        <v>120419.51000000001</v>
      </c>
      <c r="Y303" s="97">
        <f t="shared" si="89"/>
        <v>0.17037549202101243</v>
      </c>
      <c r="Z303" s="140"/>
      <c r="AA303" s="347">
        <v>-62651.450000000004</v>
      </c>
      <c r="AB303" s="301"/>
      <c r="AC303" s="301">
        <v>-23006.65</v>
      </c>
      <c r="AD303" s="301">
        <v>-20349.23</v>
      </c>
      <c r="AE303" s="301">
        <v>-20481.240000000002</v>
      </c>
      <c r="AF303" s="301">
        <v>-40598.090000000004</v>
      </c>
      <c r="AG303" s="301">
        <v>-43054.080000000002</v>
      </c>
      <c r="AH303" s="301">
        <v>-40475.620000000003</v>
      </c>
      <c r="AI303" s="301">
        <v>-45306.21</v>
      </c>
      <c r="AJ303" s="301">
        <v>-29955.940000000002</v>
      </c>
      <c r="AK303" s="301">
        <v>-33184.07</v>
      </c>
      <c r="AL303" s="301">
        <v>-61543.020000000004</v>
      </c>
      <c r="AM303" s="301">
        <v>-65458.73</v>
      </c>
      <c r="AN303" s="301">
        <v>-80733.070000000007</v>
      </c>
      <c r="AO303" s="301"/>
      <c r="AP303" s="301">
        <v>-45349.33</v>
      </c>
      <c r="AQ303" s="301">
        <v>-51251.22</v>
      </c>
      <c r="AR303" s="301">
        <v>-49460.03</v>
      </c>
      <c r="AS303" s="301">
        <v>-18491.97</v>
      </c>
      <c r="AT303" s="301">
        <v>0</v>
      </c>
      <c r="AU303" s="301">
        <v>0</v>
      </c>
      <c r="AV303" s="301">
        <v>0</v>
      </c>
      <c r="AW303" s="301">
        <v>0</v>
      </c>
      <c r="AX303" s="301">
        <v>0</v>
      </c>
      <c r="AY303" s="301">
        <v>0</v>
      </c>
      <c r="AZ303" s="301">
        <v>0</v>
      </c>
      <c r="BA303" s="301">
        <v>0</v>
      </c>
    </row>
    <row r="304" spans="1:53" s="69" customFormat="1" outlineLevel="2" x14ac:dyDescent="0.2">
      <c r="A304" s="64" t="s">
        <v>1216</v>
      </c>
      <c r="B304" s="65" t="s">
        <v>1666</v>
      </c>
      <c r="C304" s="66" t="s">
        <v>2108</v>
      </c>
      <c r="D304" s="67"/>
      <c r="E304" s="68"/>
      <c r="F304" s="328">
        <v>215.18</v>
      </c>
      <c r="G304" s="328">
        <v>260.59000000000003</v>
      </c>
      <c r="H304" s="151">
        <f t="shared" si="82"/>
        <v>-45.410000000000025</v>
      </c>
      <c r="I304" s="97">
        <f t="shared" si="83"/>
        <v>-0.17425841359990799</v>
      </c>
      <c r="J304" s="166"/>
      <c r="K304" s="328">
        <v>952.16</v>
      </c>
      <c r="L304" s="328">
        <v>1278.3800000000001</v>
      </c>
      <c r="M304" s="151">
        <f t="shared" si="84"/>
        <v>-326.22000000000014</v>
      </c>
      <c r="N304" s="97">
        <f t="shared" si="85"/>
        <v>-0.25518234014925151</v>
      </c>
      <c r="O304" s="273"/>
      <c r="P304" s="166"/>
      <c r="Q304" s="328">
        <v>952.16</v>
      </c>
      <c r="R304" s="328">
        <v>1278.3800000000001</v>
      </c>
      <c r="S304" s="151">
        <f t="shared" si="86"/>
        <v>-326.22000000000014</v>
      </c>
      <c r="T304" s="97">
        <f t="shared" si="87"/>
        <v>-0.25518234014925151</v>
      </c>
      <c r="U304" s="166"/>
      <c r="V304" s="328">
        <v>13695.44</v>
      </c>
      <c r="W304" s="328">
        <v>4043.92</v>
      </c>
      <c r="X304" s="151">
        <f t="shared" si="88"/>
        <v>9651.52</v>
      </c>
      <c r="Y304" s="97">
        <f t="shared" si="89"/>
        <v>2.386674316010208</v>
      </c>
      <c r="Z304" s="140"/>
      <c r="AA304" s="347">
        <v>242.51</v>
      </c>
      <c r="AB304" s="301"/>
      <c r="AC304" s="301">
        <v>328.75</v>
      </c>
      <c r="AD304" s="301">
        <v>689.04</v>
      </c>
      <c r="AE304" s="301">
        <v>260.59000000000003</v>
      </c>
      <c r="AF304" s="301">
        <v>230.91</v>
      </c>
      <c r="AG304" s="301">
        <v>218.97</v>
      </c>
      <c r="AH304" s="301">
        <v>10240.42</v>
      </c>
      <c r="AI304" s="301">
        <v>310.72000000000003</v>
      </c>
      <c r="AJ304" s="301">
        <v>672.29</v>
      </c>
      <c r="AK304" s="301">
        <v>332.61</v>
      </c>
      <c r="AL304" s="301">
        <v>215.03</v>
      </c>
      <c r="AM304" s="301">
        <v>221.31</v>
      </c>
      <c r="AN304" s="301">
        <v>301.02</v>
      </c>
      <c r="AO304" s="301"/>
      <c r="AP304" s="301">
        <v>230.06</v>
      </c>
      <c r="AQ304" s="301">
        <v>506.92</v>
      </c>
      <c r="AR304" s="301">
        <v>215.18</v>
      </c>
      <c r="AS304" s="301">
        <v>423.48</v>
      </c>
      <c r="AT304" s="301">
        <v>0</v>
      </c>
      <c r="AU304" s="301">
        <v>0</v>
      </c>
      <c r="AV304" s="301">
        <v>0</v>
      </c>
      <c r="AW304" s="301">
        <v>0</v>
      </c>
      <c r="AX304" s="301">
        <v>0</v>
      </c>
      <c r="AY304" s="301">
        <v>0</v>
      </c>
      <c r="AZ304" s="301">
        <v>0</v>
      </c>
      <c r="BA304" s="301">
        <v>0</v>
      </c>
    </row>
    <row r="305" spans="1:53" s="69" customFormat="1" outlineLevel="2" x14ac:dyDescent="0.2">
      <c r="A305" s="64" t="s">
        <v>1217</v>
      </c>
      <c r="B305" s="65" t="s">
        <v>1667</v>
      </c>
      <c r="C305" s="66" t="s">
        <v>2109</v>
      </c>
      <c r="D305" s="67"/>
      <c r="E305" s="68"/>
      <c r="F305" s="328">
        <v>0</v>
      </c>
      <c r="G305" s="328">
        <v>0</v>
      </c>
      <c r="H305" s="151">
        <f t="shared" si="82"/>
        <v>0</v>
      </c>
      <c r="I305" s="97">
        <f t="shared" si="83"/>
        <v>0</v>
      </c>
      <c r="J305" s="166"/>
      <c r="K305" s="328">
        <v>0</v>
      </c>
      <c r="L305" s="328">
        <v>0</v>
      </c>
      <c r="M305" s="151">
        <f t="shared" si="84"/>
        <v>0</v>
      </c>
      <c r="N305" s="97">
        <f t="shared" si="85"/>
        <v>0</v>
      </c>
      <c r="O305" s="273"/>
      <c r="P305" s="166"/>
      <c r="Q305" s="328">
        <v>0</v>
      </c>
      <c r="R305" s="328">
        <v>0</v>
      </c>
      <c r="S305" s="151">
        <f t="shared" si="86"/>
        <v>0</v>
      </c>
      <c r="T305" s="97">
        <f t="shared" si="87"/>
        <v>0</v>
      </c>
      <c r="U305" s="166"/>
      <c r="V305" s="328">
        <v>5.92</v>
      </c>
      <c r="W305" s="328">
        <v>18.43</v>
      </c>
      <c r="X305" s="151">
        <f t="shared" si="88"/>
        <v>-12.51</v>
      </c>
      <c r="Y305" s="97">
        <f t="shared" si="89"/>
        <v>-0.67878459034183392</v>
      </c>
      <c r="Z305" s="140"/>
      <c r="AA305" s="347">
        <v>0</v>
      </c>
      <c r="AB305" s="301"/>
      <c r="AC305" s="301">
        <v>0</v>
      </c>
      <c r="AD305" s="301">
        <v>0</v>
      </c>
      <c r="AE305" s="301">
        <v>0</v>
      </c>
      <c r="AF305" s="301">
        <v>0</v>
      </c>
      <c r="AG305" s="301">
        <v>0</v>
      </c>
      <c r="AH305" s="301">
        <v>0</v>
      </c>
      <c r="AI305" s="301">
        <v>0</v>
      </c>
      <c r="AJ305" s="301">
        <v>5.92</v>
      </c>
      <c r="AK305" s="301">
        <v>0</v>
      </c>
      <c r="AL305" s="301">
        <v>0</v>
      </c>
      <c r="AM305" s="301">
        <v>0</v>
      </c>
      <c r="AN305" s="301">
        <v>0</v>
      </c>
      <c r="AO305" s="301"/>
      <c r="AP305" s="301">
        <v>0</v>
      </c>
      <c r="AQ305" s="301">
        <v>0</v>
      </c>
      <c r="AR305" s="301">
        <v>0</v>
      </c>
      <c r="AS305" s="301">
        <v>0</v>
      </c>
      <c r="AT305" s="301">
        <v>0</v>
      </c>
      <c r="AU305" s="301">
        <v>0</v>
      </c>
      <c r="AV305" s="301">
        <v>0</v>
      </c>
      <c r="AW305" s="301">
        <v>0</v>
      </c>
      <c r="AX305" s="301">
        <v>0</v>
      </c>
      <c r="AY305" s="301">
        <v>0</v>
      </c>
      <c r="AZ305" s="301">
        <v>0</v>
      </c>
      <c r="BA305" s="301">
        <v>0</v>
      </c>
    </row>
    <row r="306" spans="1:53" s="69" customFormat="1" outlineLevel="2" x14ac:dyDescent="0.2">
      <c r="A306" s="64" t="s">
        <v>1218</v>
      </c>
      <c r="B306" s="65" t="s">
        <v>1668</v>
      </c>
      <c r="C306" s="66" t="s">
        <v>2110</v>
      </c>
      <c r="D306" s="67"/>
      <c r="E306" s="68"/>
      <c r="F306" s="328">
        <v>2966.07</v>
      </c>
      <c r="G306" s="328">
        <v>3449.87</v>
      </c>
      <c r="H306" s="151">
        <f t="shared" si="82"/>
        <v>-483.79999999999973</v>
      </c>
      <c r="I306" s="97">
        <f t="shared" si="83"/>
        <v>-0.14023716835706845</v>
      </c>
      <c r="J306" s="166"/>
      <c r="K306" s="328">
        <v>11188.82</v>
      </c>
      <c r="L306" s="328">
        <v>10596.34</v>
      </c>
      <c r="M306" s="151">
        <f t="shared" si="84"/>
        <v>592.47999999999956</v>
      </c>
      <c r="N306" s="97">
        <f t="shared" si="85"/>
        <v>5.5913645655009142E-2</v>
      </c>
      <c r="O306" s="273"/>
      <c r="P306" s="166"/>
      <c r="Q306" s="328">
        <v>11188.82</v>
      </c>
      <c r="R306" s="328">
        <v>10596.34</v>
      </c>
      <c r="S306" s="151">
        <f t="shared" si="86"/>
        <v>592.47999999999956</v>
      </c>
      <c r="T306" s="97">
        <f t="shared" si="87"/>
        <v>5.5913645655009142E-2</v>
      </c>
      <c r="U306" s="166"/>
      <c r="V306" s="328">
        <v>35521.46</v>
      </c>
      <c r="W306" s="328">
        <v>20361.849999999999</v>
      </c>
      <c r="X306" s="151">
        <f t="shared" si="88"/>
        <v>15159.61</v>
      </c>
      <c r="Y306" s="97">
        <f t="shared" si="89"/>
        <v>0.74451044477785666</v>
      </c>
      <c r="Z306" s="140"/>
      <c r="AA306" s="347">
        <v>-261.77</v>
      </c>
      <c r="AB306" s="301"/>
      <c r="AC306" s="301">
        <v>115.60000000000001</v>
      </c>
      <c r="AD306" s="301">
        <v>7030.87</v>
      </c>
      <c r="AE306" s="301">
        <v>3449.87</v>
      </c>
      <c r="AF306" s="301">
        <v>1165</v>
      </c>
      <c r="AG306" s="301">
        <v>6922.3</v>
      </c>
      <c r="AH306" s="301">
        <v>-5104</v>
      </c>
      <c r="AI306" s="301">
        <v>2289</v>
      </c>
      <c r="AJ306" s="301">
        <v>1798.1200000000001</v>
      </c>
      <c r="AK306" s="301">
        <v>2135</v>
      </c>
      <c r="AL306" s="301">
        <v>7566.77</v>
      </c>
      <c r="AM306" s="301">
        <v>4920.26</v>
      </c>
      <c r="AN306" s="301">
        <v>2640.19</v>
      </c>
      <c r="AO306" s="301"/>
      <c r="AP306" s="301">
        <v>1785.3700000000001</v>
      </c>
      <c r="AQ306" s="301">
        <v>6437.38</v>
      </c>
      <c r="AR306" s="301">
        <v>2966.07</v>
      </c>
      <c r="AS306" s="301">
        <v>-952.42000000000007</v>
      </c>
      <c r="AT306" s="301">
        <v>0</v>
      </c>
      <c r="AU306" s="301">
        <v>0</v>
      </c>
      <c r="AV306" s="301">
        <v>0</v>
      </c>
      <c r="AW306" s="301">
        <v>0</v>
      </c>
      <c r="AX306" s="301">
        <v>0</v>
      </c>
      <c r="AY306" s="301">
        <v>0</v>
      </c>
      <c r="AZ306" s="301">
        <v>0</v>
      </c>
      <c r="BA306" s="301">
        <v>0</v>
      </c>
    </row>
    <row r="307" spans="1:53" s="69" customFormat="1" outlineLevel="2" x14ac:dyDescent="0.2">
      <c r="A307" s="64" t="s">
        <v>1219</v>
      </c>
      <c r="B307" s="65" t="s">
        <v>1669</v>
      </c>
      <c r="C307" s="66" t="s">
        <v>2111</v>
      </c>
      <c r="D307" s="67"/>
      <c r="E307" s="68"/>
      <c r="F307" s="328">
        <v>147915.62</v>
      </c>
      <c r="G307" s="328">
        <v>184455.54</v>
      </c>
      <c r="H307" s="151">
        <f t="shared" si="82"/>
        <v>-36539.920000000013</v>
      </c>
      <c r="I307" s="97">
        <f t="shared" si="83"/>
        <v>-0.19809608320791022</v>
      </c>
      <c r="J307" s="166"/>
      <c r="K307" s="328">
        <v>484996.14</v>
      </c>
      <c r="L307" s="328">
        <v>630519.62</v>
      </c>
      <c r="M307" s="151">
        <f t="shared" si="84"/>
        <v>-145523.47999999998</v>
      </c>
      <c r="N307" s="97">
        <f t="shared" si="85"/>
        <v>-0.23079928900547136</v>
      </c>
      <c r="O307" s="273"/>
      <c r="P307" s="166"/>
      <c r="Q307" s="328">
        <v>484996.14</v>
      </c>
      <c r="R307" s="328">
        <v>630519.62</v>
      </c>
      <c r="S307" s="151">
        <f t="shared" si="86"/>
        <v>-145523.47999999998</v>
      </c>
      <c r="T307" s="97">
        <f t="shared" si="87"/>
        <v>-0.23079928900547136</v>
      </c>
      <c r="U307" s="166"/>
      <c r="V307" s="328">
        <v>2376555.0300000003</v>
      </c>
      <c r="W307" s="328">
        <v>2665530.6800000002</v>
      </c>
      <c r="X307" s="151">
        <f t="shared" si="88"/>
        <v>-288975.64999999991</v>
      </c>
      <c r="Y307" s="97">
        <f t="shared" si="89"/>
        <v>-0.10841205174198178</v>
      </c>
      <c r="Z307" s="140"/>
      <c r="AA307" s="347">
        <v>226112.34</v>
      </c>
      <c r="AB307" s="301"/>
      <c r="AC307" s="301">
        <v>223032.04</v>
      </c>
      <c r="AD307" s="301">
        <v>223032.04</v>
      </c>
      <c r="AE307" s="301">
        <v>184455.54</v>
      </c>
      <c r="AF307" s="301">
        <v>210173.21</v>
      </c>
      <c r="AG307" s="301">
        <v>210173.21</v>
      </c>
      <c r="AH307" s="301">
        <v>210173.21</v>
      </c>
      <c r="AI307" s="301">
        <v>210173.21</v>
      </c>
      <c r="AJ307" s="301">
        <v>263333.67</v>
      </c>
      <c r="AK307" s="301">
        <v>157012.75</v>
      </c>
      <c r="AL307" s="301">
        <v>210173.21</v>
      </c>
      <c r="AM307" s="301">
        <v>210173.21</v>
      </c>
      <c r="AN307" s="301">
        <v>210173.21</v>
      </c>
      <c r="AO307" s="301"/>
      <c r="AP307" s="301">
        <v>168540.26</v>
      </c>
      <c r="AQ307" s="301">
        <v>168540.26</v>
      </c>
      <c r="AR307" s="301">
        <v>147915.62</v>
      </c>
      <c r="AS307" s="301">
        <v>161665.38</v>
      </c>
      <c r="AT307" s="301">
        <v>0</v>
      </c>
      <c r="AU307" s="301">
        <v>0</v>
      </c>
      <c r="AV307" s="301">
        <v>0</v>
      </c>
      <c r="AW307" s="301">
        <v>0</v>
      </c>
      <c r="AX307" s="301">
        <v>0</v>
      </c>
      <c r="AY307" s="301">
        <v>0</v>
      </c>
      <c r="AZ307" s="301">
        <v>0</v>
      </c>
      <c r="BA307" s="301">
        <v>0</v>
      </c>
    </row>
    <row r="308" spans="1:53" s="69" customFormat="1" outlineLevel="2" x14ac:dyDescent="0.2">
      <c r="A308" s="64" t="s">
        <v>1220</v>
      </c>
      <c r="B308" s="65" t="s">
        <v>1670</v>
      </c>
      <c r="C308" s="66" t="s">
        <v>2112</v>
      </c>
      <c r="D308" s="67"/>
      <c r="E308" s="68"/>
      <c r="F308" s="328">
        <v>9564.75</v>
      </c>
      <c r="G308" s="328">
        <v>11957.84</v>
      </c>
      <c r="H308" s="151">
        <f t="shared" si="82"/>
        <v>-2393.09</v>
      </c>
      <c r="I308" s="97">
        <f t="shared" si="83"/>
        <v>-0.20012728051219955</v>
      </c>
      <c r="J308" s="166"/>
      <c r="K308" s="328">
        <v>35917.629999999997</v>
      </c>
      <c r="L308" s="328">
        <v>33894.730000000003</v>
      </c>
      <c r="M308" s="151">
        <f t="shared" si="84"/>
        <v>2022.8999999999942</v>
      </c>
      <c r="N308" s="97">
        <f t="shared" si="85"/>
        <v>5.968184434571374E-2</v>
      </c>
      <c r="O308" s="273"/>
      <c r="P308" s="166"/>
      <c r="Q308" s="328">
        <v>35917.629999999997</v>
      </c>
      <c r="R308" s="328">
        <v>33894.730000000003</v>
      </c>
      <c r="S308" s="151">
        <f t="shared" si="86"/>
        <v>2022.8999999999942</v>
      </c>
      <c r="T308" s="97">
        <f t="shared" si="87"/>
        <v>5.968184434571374E-2</v>
      </c>
      <c r="U308" s="166"/>
      <c r="V308" s="328">
        <v>142455.88</v>
      </c>
      <c r="W308" s="328">
        <v>140944.55000000002</v>
      </c>
      <c r="X308" s="151">
        <f t="shared" si="88"/>
        <v>1511.3299999999872</v>
      </c>
      <c r="Y308" s="97">
        <f t="shared" si="89"/>
        <v>1.0722869383739826E-2</v>
      </c>
      <c r="Z308" s="140"/>
      <c r="AA308" s="347">
        <v>11270.99</v>
      </c>
      <c r="AB308" s="301"/>
      <c r="AC308" s="301">
        <v>11090.4</v>
      </c>
      <c r="AD308" s="301">
        <v>10846.49</v>
      </c>
      <c r="AE308" s="301">
        <v>11957.84</v>
      </c>
      <c r="AF308" s="301">
        <v>11438.78</v>
      </c>
      <c r="AG308" s="301">
        <v>11265.12</v>
      </c>
      <c r="AH308" s="301">
        <v>11526.31</v>
      </c>
      <c r="AI308" s="301">
        <v>11657.01</v>
      </c>
      <c r="AJ308" s="301">
        <v>15124.960000000001</v>
      </c>
      <c r="AK308" s="301">
        <v>8496.43</v>
      </c>
      <c r="AL308" s="301">
        <v>12095.86</v>
      </c>
      <c r="AM308" s="301">
        <v>12941.59</v>
      </c>
      <c r="AN308" s="301">
        <v>11992.19</v>
      </c>
      <c r="AO308" s="301"/>
      <c r="AP308" s="301">
        <v>12446.99</v>
      </c>
      <c r="AQ308" s="301">
        <v>13905.89</v>
      </c>
      <c r="AR308" s="301">
        <v>9564.75</v>
      </c>
      <c r="AS308" s="301">
        <v>12425.23</v>
      </c>
      <c r="AT308" s="301">
        <v>0</v>
      </c>
      <c r="AU308" s="301">
        <v>0</v>
      </c>
      <c r="AV308" s="301">
        <v>0</v>
      </c>
      <c r="AW308" s="301">
        <v>0</v>
      </c>
      <c r="AX308" s="301">
        <v>0</v>
      </c>
      <c r="AY308" s="301">
        <v>0</v>
      </c>
      <c r="AZ308" s="301">
        <v>0</v>
      </c>
      <c r="BA308" s="301">
        <v>0</v>
      </c>
    </row>
    <row r="309" spans="1:53" s="69" customFormat="1" outlineLevel="2" x14ac:dyDescent="0.2">
      <c r="A309" s="64" t="s">
        <v>1221</v>
      </c>
      <c r="B309" s="65" t="s">
        <v>1671</v>
      </c>
      <c r="C309" s="66" t="s">
        <v>2113</v>
      </c>
      <c r="D309" s="67"/>
      <c r="E309" s="68"/>
      <c r="F309" s="328">
        <v>416478.44</v>
      </c>
      <c r="G309" s="328">
        <v>371998.94</v>
      </c>
      <c r="H309" s="151">
        <f t="shared" si="82"/>
        <v>44479.5</v>
      </c>
      <c r="I309" s="97">
        <f t="shared" si="83"/>
        <v>0.11956888909414634</v>
      </c>
      <c r="J309" s="166"/>
      <c r="K309" s="328">
        <v>1238556.17</v>
      </c>
      <c r="L309" s="328">
        <v>1110866.21</v>
      </c>
      <c r="M309" s="151">
        <f t="shared" si="84"/>
        <v>127689.95999999996</v>
      </c>
      <c r="N309" s="97">
        <f t="shared" si="85"/>
        <v>0.11494629942880337</v>
      </c>
      <c r="O309" s="273"/>
      <c r="P309" s="166"/>
      <c r="Q309" s="328">
        <v>1238556.17</v>
      </c>
      <c r="R309" s="328">
        <v>1110866.21</v>
      </c>
      <c r="S309" s="151">
        <f t="shared" si="86"/>
        <v>127689.95999999996</v>
      </c>
      <c r="T309" s="97">
        <f t="shared" si="87"/>
        <v>0.11494629942880337</v>
      </c>
      <c r="U309" s="166"/>
      <c r="V309" s="328">
        <v>4592220.8100000005</v>
      </c>
      <c r="W309" s="328">
        <v>4447137.82</v>
      </c>
      <c r="X309" s="151">
        <f t="shared" si="88"/>
        <v>145082.99000000022</v>
      </c>
      <c r="Y309" s="97">
        <f t="shared" si="89"/>
        <v>3.2623902355245697E-2</v>
      </c>
      <c r="Z309" s="140"/>
      <c r="AA309" s="347">
        <v>356741.93</v>
      </c>
      <c r="AB309" s="301"/>
      <c r="AC309" s="301">
        <v>373525.37</v>
      </c>
      <c r="AD309" s="301">
        <v>365341.9</v>
      </c>
      <c r="AE309" s="301">
        <v>371998.94</v>
      </c>
      <c r="AF309" s="301">
        <v>365441.47000000003</v>
      </c>
      <c r="AG309" s="301">
        <v>361004.11</v>
      </c>
      <c r="AH309" s="301">
        <v>355945.41000000003</v>
      </c>
      <c r="AI309" s="301">
        <v>363752.94</v>
      </c>
      <c r="AJ309" s="301">
        <v>457459.61</v>
      </c>
      <c r="AK309" s="301">
        <v>291724.52</v>
      </c>
      <c r="AL309" s="301">
        <v>384368.89</v>
      </c>
      <c r="AM309" s="301">
        <v>384766.74</v>
      </c>
      <c r="AN309" s="301">
        <v>389200.95</v>
      </c>
      <c r="AO309" s="301"/>
      <c r="AP309" s="301">
        <v>389575.32</v>
      </c>
      <c r="AQ309" s="301">
        <v>432502.41000000003</v>
      </c>
      <c r="AR309" s="301">
        <v>416478.44</v>
      </c>
      <c r="AS309" s="301">
        <v>405067.97000000003</v>
      </c>
      <c r="AT309" s="301">
        <v>0</v>
      </c>
      <c r="AU309" s="301">
        <v>0</v>
      </c>
      <c r="AV309" s="301">
        <v>0</v>
      </c>
      <c r="AW309" s="301">
        <v>0</v>
      </c>
      <c r="AX309" s="301">
        <v>0</v>
      </c>
      <c r="AY309" s="301">
        <v>0</v>
      </c>
      <c r="AZ309" s="301">
        <v>0</v>
      </c>
      <c r="BA309" s="301">
        <v>0</v>
      </c>
    </row>
    <row r="310" spans="1:53" s="69" customFormat="1" outlineLevel="2" x14ac:dyDescent="0.2">
      <c r="A310" s="64" t="s">
        <v>1222</v>
      </c>
      <c r="B310" s="65" t="s">
        <v>1672</v>
      </c>
      <c r="C310" s="66" t="s">
        <v>2114</v>
      </c>
      <c r="D310" s="67"/>
      <c r="E310" s="68"/>
      <c r="F310" s="328">
        <v>35160.400000000001</v>
      </c>
      <c r="G310" s="328">
        <v>42300.04</v>
      </c>
      <c r="H310" s="151">
        <f t="shared" si="82"/>
        <v>-7139.6399999999994</v>
      </c>
      <c r="I310" s="97">
        <f t="shared" si="83"/>
        <v>-0.16878565599465153</v>
      </c>
      <c r="J310" s="166"/>
      <c r="K310" s="328">
        <v>112917.24</v>
      </c>
      <c r="L310" s="328">
        <v>105572.42</v>
      </c>
      <c r="M310" s="151">
        <f t="shared" si="84"/>
        <v>7344.820000000007</v>
      </c>
      <c r="N310" s="97">
        <f t="shared" si="85"/>
        <v>6.9571389952034893E-2</v>
      </c>
      <c r="O310" s="273"/>
      <c r="P310" s="166"/>
      <c r="Q310" s="328">
        <v>112917.24</v>
      </c>
      <c r="R310" s="328">
        <v>105572.42</v>
      </c>
      <c r="S310" s="151">
        <f t="shared" si="86"/>
        <v>7344.820000000007</v>
      </c>
      <c r="T310" s="97">
        <f t="shared" si="87"/>
        <v>6.9571389952034893E-2</v>
      </c>
      <c r="U310" s="166"/>
      <c r="V310" s="328">
        <v>249006.97999999998</v>
      </c>
      <c r="W310" s="328">
        <v>412009.04</v>
      </c>
      <c r="X310" s="151">
        <f t="shared" si="88"/>
        <v>-163002.06</v>
      </c>
      <c r="Y310" s="97">
        <f t="shared" si="89"/>
        <v>-0.39562738720490215</v>
      </c>
      <c r="Z310" s="140"/>
      <c r="AA310" s="347">
        <v>35068.090000000004</v>
      </c>
      <c r="AB310" s="301"/>
      <c r="AC310" s="301">
        <v>30899.29</v>
      </c>
      <c r="AD310" s="301">
        <v>32373.09</v>
      </c>
      <c r="AE310" s="301">
        <v>42300.04</v>
      </c>
      <c r="AF310" s="301">
        <v>35828.61</v>
      </c>
      <c r="AG310" s="301">
        <v>32488.71</v>
      </c>
      <c r="AH310" s="301">
        <v>-21362.21</v>
      </c>
      <c r="AI310" s="301">
        <v>24571.98</v>
      </c>
      <c r="AJ310" s="301">
        <v>38661.9</v>
      </c>
      <c r="AK310" s="301">
        <v>-85349.51</v>
      </c>
      <c r="AL310" s="301">
        <v>33609.99</v>
      </c>
      <c r="AM310" s="301">
        <v>32539.21</v>
      </c>
      <c r="AN310" s="301">
        <v>45101.06</v>
      </c>
      <c r="AO310" s="301"/>
      <c r="AP310" s="301">
        <v>30155.690000000002</v>
      </c>
      <c r="AQ310" s="301">
        <v>47601.15</v>
      </c>
      <c r="AR310" s="301">
        <v>35160.400000000001</v>
      </c>
      <c r="AS310" s="301">
        <v>36401.83</v>
      </c>
      <c r="AT310" s="301">
        <v>1079.7</v>
      </c>
      <c r="AU310" s="301">
        <v>0</v>
      </c>
      <c r="AV310" s="301">
        <v>0</v>
      </c>
      <c r="AW310" s="301">
        <v>0</v>
      </c>
      <c r="AX310" s="301">
        <v>0</v>
      </c>
      <c r="AY310" s="301">
        <v>0</v>
      </c>
      <c r="AZ310" s="301">
        <v>0</v>
      </c>
      <c r="BA310" s="301">
        <v>0</v>
      </c>
    </row>
    <row r="311" spans="1:53" s="69" customFormat="1" outlineLevel="2" x14ac:dyDescent="0.2">
      <c r="A311" s="64" t="s">
        <v>1223</v>
      </c>
      <c r="B311" s="65" t="s">
        <v>1673</v>
      </c>
      <c r="C311" s="66" t="s">
        <v>2115</v>
      </c>
      <c r="D311" s="67"/>
      <c r="E311" s="68"/>
      <c r="F311" s="328">
        <v>16064.24</v>
      </c>
      <c r="G311" s="328">
        <v>13632.48</v>
      </c>
      <c r="H311" s="151">
        <f t="shared" si="82"/>
        <v>2431.7600000000002</v>
      </c>
      <c r="I311" s="97">
        <f t="shared" si="83"/>
        <v>0.17837986925343008</v>
      </c>
      <c r="J311" s="166"/>
      <c r="K311" s="328">
        <v>48550.32</v>
      </c>
      <c r="L311" s="328">
        <v>42178.85</v>
      </c>
      <c r="M311" s="151">
        <f t="shared" si="84"/>
        <v>6371.4700000000012</v>
      </c>
      <c r="N311" s="97">
        <f t="shared" si="85"/>
        <v>0.15105840960576217</v>
      </c>
      <c r="O311" s="273"/>
      <c r="P311" s="166"/>
      <c r="Q311" s="328">
        <v>48550.32</v>
      </c>
      <c r="R311" s="328">
        <v>42178.85</v>
      </c>
      <c r="S311" s="151">
        <f t="shared" si="86"/>
        <v>6371.4700000000012</v>
      </c>
      <c r="T311" s="97">
        <f t="shared" si="87"/>
        <v>0.15105840960576217</v>
      </c>
      <c r="U311" s="166"/>
      <c r="V311" s="328">
        <v>176585.25</v>
      </c>
      <c r="W311" s="328">
        <v>170120.98</v>
      </c>
      <c r="X311" s="151">
        <f t="shared" si="88"/>
        <v>6464.2699999999895</v>
      </c>
      <c r="Y311" s="97">
        <f t="shared" si="89"/>
        <v>3.7998076427728018E-2</v>
      </c>
      <c r="Z311" s="140"/>
      <c r="AA311" s="347">
        <v>13467.23</v>
      </c>
      <c r="AB311" s="301"/>
      <c r="AC311" s="301">
        <v>14501.48</v>
      </c>
      <c r="AD311" s="301">
        <v>14044.89</v>
      </c>
      <c r="AE311" s="301">
        <v>13632.48</v>
      </c>
      <c r="AF311" s="301">
        <v>13926.95</v>
      </c>
      <c r="AG311" s="301">
        <v>13831.16</v>
      </c>
      <c r="AH311" s="301">
        <v>13820.11</v>
      </c>
      <c r="AI311" s="301">
        <v>13886.93</v>
      </c>
      <c r="AJ311" s="301">
        <v>17559.060000000001</v>
      </c>
      <c r="AK311" s="301">
        <v>10984.630000000001</v>
      </c>
      <c r="AL311" s="301">
        <v>14654.65</v>
      </c>
      <c r="AM311" s="301">
        <v>14626.73</v>
      </c>
      <c r="AN311" s="301">
        <v>14744.710000000001</v>
      </c>
      <c r="AO311" s="301"/>
      <c r="AP311" s="301">
        <v>14781.79</v>
      </c>
      <c r="AQ311" s="301">
        <v>17704.29</v>
      </c>
      <c r="AR311" s="301">
        <v>16064.24</v>
      </c>
      <c r="AS311" s="301">
        <v>15260.56</v>
      </c>
      <c r="AT311" s="301">
        <v>0</v>
      </c>
      <c r="AU311" s="301">
        <v>0</v>
      </c>
      <c r="AV311" s="301">
        <v>0</v>
      </c>
      <c r="AW311" s="301">
        <v>0</v>
      </c>
      <c r="AX311" s="301">
        <v>0</v>
      </c>
      <c r="AY311" s="301">
        <v>0</v>
      </c>
      <c r="AZ311" s="301">
        <v>0</v>
      </c>
      <c r="BA311" s="301">
        <v>0</v>
      </c>
    </row>
    <row r="312" spans="1:53" s="69" customFormat="1" outlineLevel="2" x14ac:dyDescent="0.2">
      <c r="A312" s="64" t="s">
        <v>1224</v>
      </c>
      <c r="B312" s="65" t="s">
        <v>1674</v>
      </c>
      <c r="C312" s="66" t="s">
        <v>2116</v>
      </c>
      <c r="D312" s="67"/>
      <c r="E312" s="68"/>
      <c r="F312" s="328">
        <v>-2.0300000000000002</v>
      </c>
      <c r="G312" s="328">
        <v>871.73</v>
      </c>
      <c r="H312" s="151">
        <f t="shared" si="82"/>
        <v>-873.76</v>
      </c>
      <c r="I312" s="97">
        <f t="shared" si="83"/>
        <v>-1.0023287026946417</v>
      </c>
      <c r="J312" s="166"/>
      <c r="K312" s="328">
        <v>3821.98</v>
      </c>
      <c r="L312" s="328">
        <v>1811.67</v>
      </c>
      <c r="M312" s="151">
        <f t="shared" si="84"/>
        <v>2010.31</v>
      </c>
      <c r="N312" s="97">
        <f t="shared" si="85"/>
        <v>1.1096446924660672</v>
      </c>
      <c r="O312" s="273"/>
      <c r="P312" s="166"/>
      <c r="Q312" s="328">
        <v>3821.98</v>
      </c>
      <c r="R312" s="328">
        <v>1811.67</v>
      </c>
      <c r="S312" s="151">
        <f t="shared" si="86"/>
        <v>2010.31</v>
      </c>
      <c r="T312" s="97">
        <f t="shared" si="87"/>
        <v>1.1096446924660672</v>
      </c>
      <c r="U312" s="166"/>
      <c r="V312" s="328">
        <v>13743.73</v>
      </c>
      <c r="W312" s="328">
        <v>8955.7999999999993</v>
      </c>
      <c r="X312" s="151">
        <f t="shared" si="88"/>
        <v>4787.93</v>
      </c>
      <c r="Y312" s="97">
        <f t="shared" si="89"/>
        <v>0.53461778958886985</v>
      </c>
      <c r="Z312" s="140"/>
      <c r="AA312" s="347">
        <v>98.72</v>
      </c>
      <c r="AB312" s="301"/>
      <c r="AC312" s="301">
        <v>443.55</v>
      </c>
      <c r="AD312" s="301">
        <v>496.39</v>
      </c>
      <c r="AE312" s="301">
        <v>871.73</v>
      </c>
      <c r="AF312" s="301">
        <v>644.16</v>
      </c>
      <c r="AG312" s="301">
        <v>717.37</v>
      </c>
      <c r="AH312" s="301">
        <v>718.03</v>
      </c>
      <c r="AI312" s="301">
        <v>255.29</v>
      </c>
      <c r="AJ312" s="301">
        <v>6367.6500000000005</v>
      </c>
      <c r="AK312" s="301">
        <v>675.89</v>
      </c>
      <c r="AL312" s="301">
        <v>229.09</v>
      </c>
      <c r="AM312" s="301">
        <v>-802.69</v>
      </c>
      <c r="AN312" s="301">
        <v>1116.96</v>
      </c>
      <c r="AO312" s="301"/>
      <c r="AP312" s="301">
        <v>3050.7000000000003</v>
      </c>
      <c r="AQ312" s="301">
        <v>773.31000000000006</v>
      </c>
      <c r="AR312" s="301">
        <v>-2.0300000000000002</v>
      </c>
      <c r="AS312" s="301">
        <v>2845.02</v>
      </c>
      <c r="AT312" s="301">
        <v>0</v>
      </c>
      <c r="AU312" s="301">
        <v>0</v>
      </c>
      <c r="AV312" s="301">
        <v>0</v>
      </c>
      <c r="AW312" s="301">
        <v>0</v>
      </c>
      <c r="AX312" s="301">
        <v>0</v>
      </c>
      <c r="AY312" s="301">
        <v>0</v>
      </c>
      <c r="AZ312" s="301">
        <v>0</v>
      </c>
      <c r="BA312" s="301">
        <v>0</v>
      </c>
    </row>
    <row r="313" spans="1:53" s="69" customFormat="1" outlineLevel="2" x14ac:dyDescent="0.2">
      <c r="A313" s="64" t="s">
        <v>1225</v>
      </c>
      <c r="B313" s="65" t="s">
        <v>1675</v>
      </c>
      <c r="C313" s="66" t="s">
        <v>2117</v>
      </c>
      <c r="D313" s="67"/>
      <c r="E313" s="68"/>
      <c r="F313" s="328">
        <v>1175.52</v>
      </c>
      <c r="G313" s="328">
        <v>571.26</v>
      </c>
      <c r="H313" s="151">
        <f t="shared" si="82"/>
        <v>604.26</v>
      </c>
      <c r="I313" s="97">
        <f t="shared" si="83"/>
        <v>1.0577670412771767</v>
      </c>
      <c r="J313" s="166"/>
      <c r="K313" s="328">
        <v>1901.14</v>
      </c>
      <c r="L313" s="328">
        <v>3289.07</v>
      </c>
      <c r="M313" s="151">
        <f t="shared" si="84"/>
        <v>-1387.93</v>
      </c>
      <c r="N313" s="97">
        <f t="shared" si="85"/>
        <v>-0.42198250569309864</v>
      </c>
      <c r="O313" s="273"/>
      <c r="P313" s="166"/>
      <c r="Q313" s="328">
        <v>1901.14</v>
      </c>
      <c r="R313" s="328">
        <v>3289.07</v>
      </c>
      <c r="S313" s="151">
        <f t="shared" si="86"/>
        <v>-1387.93</v>
      </c>
      <c r="T313" s="97">
        <f t="shared" si="87"/>
        <v>-0.42198250569309864</v>
      </c>
      <c r="U313" s="166"/>
      <c r="V313" s="328">
        <v>9893.4600000000009</v>
      </c>
      <c r="W313" s="328">
        <v>20533.939999999999</v>
      </c>
      <c r="X313" s="151">
        <f t="shared" si="88"/>
        <v>-10640.479999999998</v>
      </c>
      <c r="Y313" s="97">
        <f t="shared" si="89"/>
        <v>-0.51818988464951188</v>
      </c>
      <c r="Z313" s="140"/>
      <c r="AA313" s="347">
        <v>5685.82</v>
      </c>
      <c r="AB313" s="301"/>
      <c r="AC313" s="301">
        <v>1832.3400000000001</v>
      </c>
      <c r="AD313" s="301">
        <v>885.47</v>
      </c>
      <c r="AE313" s="301">
        <v>571.26</v>
      </c>
      <c r="AF313" s="301">
        <v>1601.51</v>
      </c>
      <c r="AG313" s="301">
        <v>1191.93</v>
      </c>
      <c r="AH313" s="301">
        <v>1361.68</v>
      </c>
      <c r="AI313" s="301">
        <v>188.98</v>
      </c>
      <c r="AJ313" s="301">
        <v>1678.55</v>
      </c>
      <c r="AK313" s="301">
        <v>478.14</v>
      </c>
      <c r="AL313" s="301">
        <v>216.04</v>
      </c>
      <c r="AM313" s="301">
        <v>761.43000000000006</v>
      </c>
      <c r="AN313" s="301">
        <v>514.06000000000006</v>
      </c>
      <c r="AO313" s="301"/>
      <c r="AP313" s="301">
        <v>522.45000000000005</v>
      </c>
      <c r="AQ313" s="301">
        <v>203.17000000000002</v>
      </c>
      <c r="AR313" s="301">
        <v>1175.52</v>
      </c>
      <c r="AS313" s="301">
        <v>344.09000000000003</v>
      </c>
      <c r="AT313" s="301">
        <v>0</v>
      </c>
      <c r="AU313" s="301">
        <v>0</v>
      </c>
      <c r="AV313" s="301">
        <v>0</v>
      </c>
      <c r="AW313" s="301">
        <v>0</v>
      </c>
      <c r="AX313" s="301">
        <v>0</v>
      </c>
      <c r="AY313" s="301">
        <v>0</v>
      </c>
      <c r="AZ313" s="301">
        <v>0</v>
      </c>
      <c r="BA313" s="301">
        <v>0</v>
      </c>
    </row>
    <row r="314" spans="1:53" s="69" customFormat="1" outlineLevel="2" x14ac:dyDescent="0.2">
      <c r="A314" s="64" t="s">
        <v>1226</v>
      </c>
      <c r="B314" s="65" t="s">
        <v>1676</v>
      </c>
      <c r="C314" s="66" t="s">
        <v>2118</v>
      </c>
      <c r="D314" s="67"/>
      <c r="E314" s="68"/>
      <c r="F314" s="328">
        <v>0</v>
      </c>
      <c r="G314" s="328">
        <v>0</v>
      </c>
      <c r="H314" s="151">
        <f t="shared" si="82"/>
        <v>0</v>
      </c>
      <c r="I314" s="97">
        <f t="shared" si="83"/>
        <v>0</v>
      </c>
      <c r="J314" s="166"/>
      <c r="K314" s="328">
        <v>0</v>
      </c>
      <c r="L314" s="328">
        <v>0</v>
      </c>
      <c r="M314" s="151">
        <f t="shared" si="84"/>
        <v>0</v>
      </c>
      <c r="N314" s="97">
        <f t="shared" si="85"/>
        <v>0</v>
      </c>
      <c r="O314" s="273"/>
      <c r="P314" s="166"/>
      <c r="Q314" s="328">
        <v>0</v>
      </c>
      <c r="R314" s="328">
        <v>0</v>
      </c>
      <c r="S314" s="151">
        <f t="shared" si="86"/>
        <v>0</v>
      </c>
      <c r="T314" s="97">
        <f t="shared" si="87"/>
        <v>0</v>
      </c>
      <c r="U314" s="166"/>
      <c r="V314" s="328">
        <v>0</v>
      </c>
      <c r="W314" s="328">
        <v>30829.59</v>
      </c>
      <c r="X314" s="151">
        <f t="shared" si="88"/>
        <v>-30829.59</v>
      </c>
      <c r="Y314" s="97" t="str">
        <f t="shared" si="89"/>
        <v>N.M.</v>
      </c>
      <c r="Z314" s="140"/>
      <c r="AA314" s="347">
        <v>10502.28</v>
      </c>
      <c r="AB314" s="301"/>
      <c r="AC314" s="301">
        <v>0</v>
      </c>
      <c r="AD314" s="301">
        <v>0</v>
      </c>
      <c r="AE314" s="301">
        <v>0</v>
      </c>
      <c r="AF314" s="301">
        <v>0</v>
      </c>
      <c r="AG314" s="301">
        <v>0</v>
      </c>
      <c r="AH314" s="301">
        <v>0</v>
      </c>
      <c r="AI314" s="301">
        <v>0</v>
      </c>
      <c r="AJ314" s="301">
        <v>0</v>
      </c>
      <c r="AK314" s="301">
        <v>0</v>
      </c>
      <c r="AL314" s="301">
        <v>0</v>
      </c>
      <c r="AM314" s="301">
        <v>0</v>
      </c>
      <c r="AN314" s="301">
        <v>0</v>
      </c>
      <c r="AO314" s="301"/>
      <c r="AP314" s="301">
        <v>0</v>
      </c>
      <c r="AQ314" s="301">
        <v>0</v>
      </c>
      <c r="AR314" s="301">
        <v>0</v>
      </c>
      <c r="AS314" s="301">
        <v>0</v>
      </c>
      <c r="AT314" s="301">
        <v>0</v>
      </c>
      <c r="AU314" s="301">
        <v>0</v>
      </c>
      <c r="AV314" s="301">
        <v>0</v>
      </c>
      <c r="AW314" s="301">
        <v>0</v>
      </c>
      <c r="AX314" s="301">
        <v>0</v>
      </c>
      <c r="AY314" s="301">
        <v>0</v>
      </c>
      <c r="AZ314" s="301">
        <v>0</v>
      </c>
      <c r="BA314" s="301">
        <v>0</v>
      </c>
    </row>
    <row r="315" spans="1:53" s="69" customFormat="1" outlineLevel="2" x14ac:dyDescent="0.2">
      <c r="A315" s="64" t="s">
        <v>1227</v>
      </c>
      <c r="B315" s="65" t="s">
        <v>1677</v>
      </c>
      <c r="C315" s="66" t="s">
        <v>2119</v>
      </c>
      <c r="D315" s="67"/>
      <c r="E315" s="68"/>
      <c r="F315" s="328">
        <v>8158.49</v>
      </c>
      <c r="G315" s="328">
        <v>10550.51</v>
      </c>
      <c r="H315" s="151">
        <f t="shared" si="82"/>
        <v>-2392.0200000000004</v>
      </c>
      <c r="I315" s="97">
        <f t="shared" si="83"/>
        <v>-0.22672079359196859</v>
      </c>
      <c r="J315" s="166"/>
      <c r="K315" s="328">
        <v>25363.010000000002</v>
      </c>
      <c r="L315" s="328">
        <v>38164.75</v>
      </c>
      <c r="M315" s="151">
        <f t="shared" si="84"/>
        <v>-12801.739999999998</v>
      </c>
      <c r="N315" s="97">
        <f t="shared" si="85"/>
        <v>-0.33543361347840606</v>
      </c>
      <c r="O315" s="273"/>
      <c r="P315" s="166"/>
      <c r="Q315" s="328">
        <v>25363.010000000002</v>
      </c>
      <c r="R315" s="328">
        <v>38164.75</v>
      </c>
      <c r="S315" s="151">
        <f t="shared" si="86"/>
        <v>-12801.739999999998</v>
      </c>
      <c r="T315" s="97">
        <f t="shared" si="87"/>
        <v>-0.33543361347840606</v>
      </c>
      <c r="U315" s="166"/>
      <c r="V315" s="328">
        <v>139857.27000000002</v>
      </c>
      <c r="W315" s="328">
        <v>193017.58000000002</v>
      </c>
      <c r="X315" s="151">
        <f t="shared" si="88"/>
        <v>-53160.31</v>
      </c>
      <c r="Y315" s="97">
        <f t="shared" si="89"/>
        <v>-0.27541693352491514</v>
      </c>
      <c r="Z315" s="140"/>
      <c r="AA315" s="347">
        <v>17205.87</v>
      </c>
      <c r="AB315" s="301"/>
      <c r="AC315" s="301">
        <v>13807.12</v>
      </c>
      <c r="AD315" s="301">
        <v>13807.12</v>
      </c>
      <c r="AE315" s="301">
        <v>10550.51</v>
      </c>
      <c r="AF315" s="301">
        <v>12721.58</v>
      </c>
      <c r="AG315" s="301">
        <v>12721.58</v>
      </c>
      <c r="AH315" s="301">
        <v>12721.58</v>
      </c>
      <c r="AI315" s="301">
        <v>12721.58</v>
      </c>
      <c r="AJ315" s="301">
        <v>17481.920000000002</v>
      </c>
      <c r="AK315" s="301">
        <v>7961.25</v>
      </c>
      <c r="AL315" s="301">
        <v>12721.59</v>
      </c>
      <c r="AM315" s="301">
        <v>12721.59</v>
      </c>
      <c r="AN315" s="301">
        <v>12721.59</v>
      </c>
      <c r="AO315" s="301"/>
      <c r="AP315" s="301">
        <v>8602.26</v>
      </c>
      <c r="AQ315" s="301">
        <v>8602.26</v>
      </c>
      <c r="AR315" s="301">
        <v>8158.49</v>
      </c>
      <c r="AS315" s="301">
        <v>8454.33</v>
      </c>
      <c r="AT315" s="301">
        <v>0</v>
      </c>
      <c r="AU315" s="301">
        <v>0</v>
      </c>
      <c r="AV315" s="301">
        <v>0</v>
      </c>
      <c r="AW315" s="301">
        <v>0</v>
      </c>
      <c r="AX315" s="301">
        <v>0</v>
      </c>
      <c r="AY315" s="301">
        <v>0</v>
      </c>
      <c r="AZ315" s="301">
        <v>0</v>
      </c>
      <c r="BA315" s="301">
        <v>0</v>
      </c>
    </row>
    <row r="316" spans="1:53" s="69" customFormat="1" outlineLevel="2" x14ac:dyDescent="0.2">
      <c r="A316" s="64" t="s">
        <v>1228</v>
      </c>
      <c r="B316" s="65" t="s">
        <v>1678</v>
      </c>
      <c r="C316" s="66" t="s">
        <v>2120</v>
      </c>
      <c r="D316" s="67"/>
      <c r="E316" s="68"/>
      <c r="F316" s="328">
        <v>141542.99</v>
      </c>
      <c r="G316" s="328">
        <v>120006.88</v>
      </c>
      <c r="H316" s="151">
        <f t="shared" si="82"/>
        <v>21536.109999999986</v>
      </c>
      <c r="I316" s="97">
        <f t="shared" si="83"/>
        <v>0.17945729444845149</v>
      </c>
      <c r="J316" s="166"/>
      <c r="K316" s="328">
        <v>415304.97000000003</v>
      </c>
      <c r="L316" s="328">
        <v>364723.57</v>
      </c>
      <c r="M316" s="151">
        <f t="shared" si="84"/>
        <v>50581.400000000023</v>
      </c>
      <c r="N316" s="97">
        <f t="shared" si="85"/>
        <v>0.13868420952339336</v>
      </c>
      <c r="O316" s="273"/>
      <c r="P316" s="166"/>
      <c r="Q316" s="328">
        <v>415304.97000000003</v>
      </c>
      <c r="R316" s="328">
        <v>364723.57</v>
      </c>
      <c r="S316" s="151">
        <f t="shared" si="86"/>
        <v>50581.400000000023</v>
      </c>
      <c r="T316" s="97">
        <f t="shared" si="87"/>
        <v>0.13868420952339336</v>
      </c>
      <c r="U316" s="166"/>
      <c r="V316" s="328">
        <v>1804684.4</v>
      </c>
      <c r="W316" s="328">
        <v>1672933.8800000001</v>
      </c>
      <c r="X316" s="151">
        <f t="shared" si="88"/>
        <v>131750.51999999979</v>
      </c>
      <c r="Y316" s="97">
        <f t="shared" si="89"/>
        <v>7.8754170487598571E-2</v>
      </c>
      <c r="Z316" s="140"/>
      <c r="AA316" s="347">
        <v>193096.65</v>
      </c>
      <c r="AB316" s="301"/>
      <c r="AC316" s="301">
        <v>118424.40000000001</v>
      </c>
      <c r="AD316" s="301">
        <v>126292.29000000001</v>
      </c>
      <c r="AE316" s="301">
        <v>120006.88</v>
      </c>
      <c r="AF316" s="301">
        <v>127877.49</v>
      </c>
      <c r="AG316" s="301">
        <v>123250.27</v>
      </c>
      <c r="AH316" s="301">
        <v>135896.59</v>
      </c>
      <c r="AI316" s="301">
        <v>215689.79</v>
      </c>
      <c r="AJ316" s="301">
        <v>209126.74</v>
      </c>
      <c r="AK316" s="301">
        <v>102549.29000000001</v>
      </c>
      <c r="AL316" s="301">
        <v>136270.73000000001</v>
      </c>
      <c r="AM316" s="301">
        <v>130275.54000000001</v>
      </c>
      <c r="AN316" s="301">
        <v>208442.99</v>
      </c>
      <c r="AO316" s="301"/>
      <c r="AP316" s="301">
        <v>139214.64000000001</v>
      </c>
      <c r="AQ316" s="301">
        <v>134547.34</v>
      </c>
      <c r="AR316" s="301">
        <v>141542.99</v>
      </c>
      <c r="AS316" s="301">
        <v>165287.72</v>
      </c>
      <c r="AT316" s="301">
        <v>47260.98</v>
      </c>
      <c r="AU316" s="301">
        <v>0</v>
      </c>
      <c r="AV316" s="301">
        <v>0</v>
      </c>
      <c r="AW316" s="301">
        <v>0</v>
      </c>
      <c r="AX316" s="301">
        <v>0</v>
      </c>
      <c r="AY316" s="301">
        <v>0</v>
      </c>
      <c r="AZ316" s="301">
        <v>0</v>
      </c>
      <c r="BA316" s="301">
        <v>0</v>
      </c>
    </row>
    <row r="317" spans="1:53" s="69" customFormat="1" outlineLevel="2" x14ac:dyDescent="0.2">
      <c r="A317" s="64" t="s">
        <v>1229</v>
      </c>
      <c r="B317" s="65" t="s">
        <v>1679</v>
      </c>
      <c r="C317" s="66" t="s">
        <v>2121</v>
      </c>
      <c r="D317" s="67"/>
      <c r="E317" s="68"/>
      <c r="F317" s="328">
        <v>1533.8500000000001</v>
      </c>
      <c r="G317" s="328">
        <v>-290.52</v>
      </c>
      <c r="H317" s="151">
        <f t="shared" si="82"/>
        <v>1824.3700000000001</v>
      </c>
      <c r="I317" s="97">
        <f t="shared" si="83"/>
        <v>6.279670934875397</v>
      </c>
      <c r="J317" s="166"/>
      <c r="K317" s="328">
        <v>1533.8500000000001</v>
      </c>
      <c r="L317" s="328">
        <v>-290.52</v>
      </c>
      <c r="M317" s="151">
        <f t="shared" si="84"/>
        <v>1824.3700000000001</v>
      </c>
      <c r="N317" s="97">
        <f t="shared" si="85"/>
        <v>6.279670934875397</v>
      </c>
      <c r="O317" s="273"/>
      <c r="P317" s="166"/>
      <c r="Q317" s="328">
        <v>1533.8500000000001</v>
      </c>
      <c r="R317" s="328">
        <v>-290.52</v>
      </c>
      <c r="S317" s="151">
        <f t="shared" si="86"/>
        <v>1824.3700000000001</v>
      </c>
      <c r="T317" s="97">
        <f t="shared" si="87"/>
        <v>6.279670934875397</v>
      </c>
      <c r="U317" s="166"/>
      <c r="V317" s="328">
        <v>-3597.08</v>
      </c>
      <c r="W317" s="328">
        <v>2755.4300000000003</v>
      </c>
      <c r="X317" s="151">
        <f t="shared" si="88"/>
        <v>-6352.51</v>
      </c>
      <c r="Y317" s="97">
        <f t="shared" si="89"/>
        <v>-2.3054514177460503</v>
      </c>
      <c r="Z317" s="140"/>
      <c r="AA317" s="347">
        <v>2482.1799999999998</v>
      </c>
      <c r="AB317" s="301"/>
      <c r="AC317" s="301">
        <v>0</v>
      </c>
      <c r="AD317" s="301">
        <v>0</v>
      </c>
      <c r="AE317" s="301">
        <v>-290.52</v>
      </c>
      <c r="AF317" s="301">
        <v>0</v>
      </c>
      <c r="AG317" s="301">
        <v>0</v>
      </c>
      <c r="AH317" s="301">
        <v>-4973.37</v>
      </c>
      <c r="AI317" s="301">
        <v>0</v>
      </c>
      <c r="AJ317" s="301">
        <v>0</v>
      </c>
      <c r="AK317" s="301">
        <v>-2950.9</v>
      </c>
      <c r="AL317" s="301">
        <v>0</v>
      </c>
      <c r="AM317" s="301">
        <v>6.16</v>
      </c>
      <c r="AN317" s="301">
        <v>2787.18</v>
      </c>
      <c r="AO317" s="301"/>
      <c r="AP317" s="301">
        <v>0</v>
      </c>
      <c r="AQ317" s="301">
        <v>0</v>
      </c>
      <c r="AR317" s="301">
        <v>1533.8500000000001</v>
      </c>
      <c r="AS317" s="301">
        <v>0</v>
      </c>
      <c r="AT317" s="301">
        <v>0</v>
      </c>
      <c r="AU317" s="301">
        <v>0</v>
      </c>
      <c r="AV317" s="301">
        <v>0</v>
      </c>
      <c r="AW317" s="301">
        <v>0</v>
      </c>
      <c r="AX317" s="301">
        <v>0</v>
      </c>
      <c r="AY317" s="301">
        <v>0</v>
      </c>
      <c r="AZ317" s="301">
        <v>0</v>
      </c>
      <c r="BA317" s="301">
        <v>0</v>
      </c>
    </row>
    <row r="318" spans="1:53" s="69" customFormat="1" outlineLevel="2" x14ac:dyDescent="0.2">
      <c r="A318" s="64" t="s">
        <v>1230</v>
      </c>
      <c r="B318" s="65" t="s">
        <v>1680</v>
      </c>
      <c r="C318" s="66" t="s">
        <v>2122</v>
      </c>
      <c r="D318" s="67"/>
      <c r="E318" s="68"/>
      <c r="F318" s="328">
        <v>453.79</v>
      </c>
      <c r="G318" s="328">
        <v>311</v>
      </c>
      <c r="H318" s="151">
        <f t="shared" si="82"/>
        <v>142.79000000000002</v>
      </c>
      <c r="I318" s="97">
        <f t="shared" si="83"/>
        <v>0.4591318327974277</v>
      </c>
      <c r="J318" s="166"/>
      <c r="K318" s="328">
        <v>485.63</v>
      </c>
      <c r="L318" s="328">
        <v>1018.74</v>
      </c>
      <c r="M318" s="151">
        <f t="shared" si="84"/>
        <v>-533.11</v>
      </c>
      <c r="N318" s="97">
        <f t="shared" si="85"/>
        <v>-0.52330329622867466</v>
      </c>
      <c r="O318" s="273"/>
      <c r="P318" s="166"/>
      <c r="Q318" s="328">
        <v>485.63</v>
      </c>
      <c r="R318" s="328">
        <v>1018.74</v>
      </c>
      <c r="S318" s="151">
        <f t="shared" si="86"/>
        <v>-533.11</v>
      </c>
      <c r="T318" s="97">
        <f t="shared" si="87"/>
        <v>-0.52330329622867466</v>
      </c>
      <c r="U318" s="166"/>
      <c r="V318" s="328">
        <v>3541.8500000000004</v>
      </c>
      <c r="W318" s="328">
        <v>3969.21</v>
      </c>
      <c r="X318" s="151">
        <f t="shared" si="88"/>
        <v>-427.35999999999967</v>
      </c>
      <c r="Y318" s="97">
        <f t="shared" si="89"/>
        <v>-0.10766878043741693</v>
      </c>
      <c r="Z318" s="140"/>
      <c r="AA318" s="347">
        <v>327.83</v>
      </c>
      <c r="AB318" s="301"/>
      <c r="AC318" s="301">
        <v>353.87</v>
      </c>
      <c r="AD318" s="301">
        <v>353.87</v>
      </c>
      <c r="AE318" s="301">
        <v>311</v>
      </c>
      <c r="AF318" s="301">
        <v>339.58</v>
      </c>
      <c r="AG318" s="301">
        <v>339.58</v>
      </c>
      <c r="AH318" s="301">
        <v>339.58</v>
      </c>
      <c r="AI318" s="301">
        <v>339.58</v>
      </c>
      <c r="AJ318" s="301">
        <v>371.08</v>
      </c>
      <c r="AK318" s="301">
        <v>308.08</v>
      </c>
      <c r="AL318" s="301">
        <v>339.58</v>
      </c>
      <c r="AM318" s="301">
        <v>339.58</v>
      </c>
      <c r="AN318" s="301">
        <v>339.58</v>
      </c>
      <c r="AO318" s="301"/>
      <c r="AP318" s="301">
        <v>15.92</v>
      </c>
      <c r="AQ318" s="301">
        <v>15.92</v>
      </c>
      <c r="AR318" s="301">
        <v>453.79</v>
      </c>
      <c r="AS318" s="301">
        <v>161.87</v>
      </c>
      <c r="AT318" s="301">
        <v>0</v>
      </c>
      <c r="AU318" s="301">
        <v>0</v>
      </c>
      <c r="AV318" s="301">
        <v>0</v>
      </c>
      <c r="AW318" s="301">
        <v>0</v>
      </c>
      <c r="AX318" s="301">
        <v>0</v>
      </c>
      <c r="AY318" s="301">
        <v>0</v>
      </c>
      <c r="AZ318" s="301">
        <v>0</v>
      </c>
      <c r="BA318" s="301">
        <v>0</v>
      </c>
    </row>
    <row r="319" spans="1:53" s="69" customFormat="1" outlineLevel="2" x14ac:dyDescent="0.2">
      <c r="A319" s="64" t="s">
        <v>1231</v>
      </c>
      <c r="B319" s="65" t="s">
        <v>1681</v>
      </c>
      <c r="C319" s="66" t="s">
        <v>2123</v>
      </c>
      <c r="D319" s="67"/>
      <c r="E319" s="68"/>
      <c r="F319" s="328">
        <v>0</v>
      </c>
      <c r="G319" s="328">
        <v>-75541</v>
      </c>
      <c r="H319" s="151">
        <f t="shared" si="82"/>
        <v>75541</v>
      </c>
      <c r="I319" s="97" t="str">
        <f t="shared" si="83"/>
        <v>N.M.</v>
      </c>
      <c r="J319" s="166"/>
      <c r="K319" s="328">
        <v>0</v>
      </c>
      <c r="L319" s="328">
        <v>-75541</v>
      </c>
      <c r="M319" s="151">
        <f t="shared" si="84"/>
        <v>75541</v>
      </c>
      <c r="N319" s="97" t="str">
        <f t="shared" si="85"/>
        <v>N.M.</v>
      </c>
      <c r="O319" s="273"/>
      <c r="P319" s="166"/>
      <c r="Q319" s="328">
        <v>0</v>
      </c>
      <c r="R319" s="328">
        <v>-75541</v>
      </c>
      <c r="S319" s="151">
        <f t="shared" si="86"/>
        <v>75541</v>
      </c>
      <c r="T319" s="97" t="str">
        <f t="shared" si="87"/>
        <v>N.M.</v>
      </c>
      <c r="U319" s="166"/>
      <c r="V319" s="328">
        <v>0</v>
      </c>
      <c r="W319" s="328">
        <v>-75541</v>
      </c>
      <c r="X319" s="151">
        <f t="shared" si="88"/>
        <v>75541</v>
      </c>
      <c r="Y319" s="97" t="str">
        <f t="shared" si="89"/>
        <v>N.M.</v>
      </c>
      <c r="Z319" s="140"/>
      <c r="AA319" s="347">
        <v>0</v>
      </c>
      <c r="AB319" s="301"/>
      <c r="AC319" s="301">
        <v>0</v>
      </c>
      <c r="AD319" s="301">
        <v>0</v>
      </c>
      <c r="AE319" s="301">
        <v>-75541</v>
      </c>
      <c r="AF319" s="301">
        <v>0</v>
      </c>
      <c r="AG319" s="301">
        <v>0</v>
      </c>
      <c r="AH319" s="301">
        <v>0</v>
      </c>
      <c r="AI319" s="301">
        <v>0</v>
      </c>
      <c r="AJ319" s="301">
        <v>0</v>
      </c>
      <c r="AK319" s="301">
        <v>0</v>
      </c>
      <c r="AL319" s="301">
        <v>0</v>
      </c>
      <c r="AM319" s="301">
        <v>0</v>
      </c>
      <c r="AN319" s="301">
        <v>0</v>
      </c>
      <c r="AO319" s="301"/>
      <c r="AP319" s="301">
        <v>0</v>
      </c>
      <c r="AQ319" s="301">
        <v>0</v>
      </c>
      <c r="AR319" s="301">
        <v>0</v>
      </c>
      <c r="AS319" s="301">
        <v>0</v>
      </c>
      <c r="AT319" s="301">
        <v>0</v>
      </c>
      <c r="AU319" s="301">
        <v>0</v>
      </c>
      <c r="AV319" s="301">
        <v>0</v>
      </c>
      <c r="AW319" s="301">
        <v>0</v>
      </c>
      <c r="AX319" s="301">
        <v>0</v>
      </c>
      <c r="AY319" s="301">
        <v>0</v>
      </c>
      <c r="AZ319" s="301">
        <v>0</v>
      </c>
      <c r="BA319" s="301">
        <v>0</v>
      </c>
    </row>
    <row r="320" spans="1:53" s="69" customFormat="1" outlineLevel="2" x14ac:dyDescent="0.2">
      <c r="A320" s="64" t="s">
        <v>1232</v>
      </c>
      <c r="B320" s="65" t="s">
        <v>1682</v>
      </c>
      <c r="C320" s="66" t="s">
        <v>2124</v>
      </c>
      <c r="D320" s="67"/>
      <c r="E320" s="68"/>
      <c r="F320" s="328">
        <v>-899.29</v>
      </c>
      <c r="G320" s="328">
        <v>476.29</v>
      </c>
      <c r="H320" s="151">
        <f t="shared" si="82"/>
        <v>-1375.58</v>
      </c>
      <c r="I320" s="97">
        <f t="shared" si="83"/>
        <v>-2.8881143840937242</v>
      </c>
      <c r="J320" s="166"/>
      <c r="K320" s="328">
        <v>230.13</v>
      </c>
      <c r="L320" s="328">
        <v>1401.6100000000001</v>
      </c>
      <c r="M320" s="151">
        <f t="shared" si="84"/>
        <v>-1171.48</v>
      </c>
      <c r="N320" s="97">
        <f t="shared" si="85"/>
        <v>-0.83581024678762272</v>
      </c>
      <c r="O320" s="273"/>
      <c r="P320" s="166"/>
      <c r="Q320" s="328">
        <v>230.13</v>
      </c>
      <c r="R320" s="328">
        <v>1401.6100000000001</v>
      </c>
      <c r="S320" s="151">
        <f t="shared" si="86"/>
        <v>-1171.48</v>
      </c>
      <c r="T320" s="97">
        <f t="shared" si="87"/>
        <v>-0.83581024678762272</v>
      </c>
      <c r="U320" s="166"/>
      <c r="V320" s="328">
        <v>4435.0200000000004</v>
      </c>
      <c r="W320" s="328">
        <v>5429.83</v>
      </c>
      <c r="X320" s="151">
        <f t="shared" si="88"/>
        <v>-994.80999999999949</v>
      </c>
      <c r="Y320" s="97">
        <f t="shared" si="89"/>
        <v>-0.18321199742901703</v>
      </c>
      <c r="Z320" s="140"/>
      <c r="AA320" s="347">
        <v>447.58</v>
      </c>
      <c r="AB320" s="301"/>
      <c r="AC320" s="301">
        <v>462.66</v>
      </c>
      <c r="AD320" s="301">
        <v>462.66</v>
      </c>
      <c r="AE320" s="301">
        <v>476.29</v>
      </c>
      <c r="AF320" s="301">
        <v>467.21000000000004</v>
      </c>
      <c r="AG320" s="301">
        <v>467.21000000000004</v>
      </c>
      <c r="AH320" s="301">
        <v>467.21000000000004</v>
      </c>
      <c r="AI320" s="301">
        <v>467.21000000000004</v>
      </c>
      <c r="AJ320" s="301">
        <v>493.75</v>
      </c>
      <c r="AK320" s="301">
        <v>440.67</v>
      </c>
      <c r="AL320" s="301">
        <v>467.21000000000004</v>
      </c>
      <c r="AM320" s="301">
        <v>467.21000000000004</v>
      </c>
      <c r="AN320" s="301">
        <v>467.21000000000004</v>
      </c>
      <c r="AO320" s="301"/>
      <c r="AP320" s="301">
        <v>564.71</v>
      </c>
      <c r="AQ320" s="301">
        <v>564.71</v>
      </c>
      <c r="AR320" s="301">
        <v>-899.29</v>
      </c>
      <c r="AS320" s="301">
        <v>76.710000000000008</v>
      </c>
      <c r="AT320" s="301">
        <v>0</v>
      </c>
      <c r="AU320" s="301">
        <v>0</v>
      </c>
      <c r="AV320" s="301">
        <v>0</v>
      </c>
      <c r="AW320" s="301">
        <v>0</v>
      </c>
      <c r="AX320" s="301">
        <v>0</v>
      </c>
      <c r="AY320" s="301">
        <v>0</v>
      </c>
      <c r="AZ320" s="301">
        <v>0</v>
      </c>
      <c r="BA320" s="301">
        <v>0</v>
      </c>
    </row>
    <row r="321" spans="1:53" s="69" customFormat="1" outlineLevel="2" x14ac:dyDescent="0.2">
      <c r="A321" s="64" t="s">
        <v>1233</v>
      </c>
      <c r="B321" s="65" t="s">
        <v>1683</v>
      </c>
      <c r="C321" s="66" t="s">
        <v>2125</v>
      </c>
      <c r="D321" s="67"/>
      <c r="E321" s="68"/>
      <c r="F321" s="328">
        <v>-318587.3</v>
      </c>
      <c r="G321" s="328">
        <v>-464423.74</v>
      </c>
      <c r="H321" s="151">
        <f t="shared" si="82"/>
        <v>145836.44</v>
      </c>
      <c r="I321" s="97">
        <f t="shared" si="83"/>
        <v>0.3140159028046241</v>
      </c>
      <c r="J321" s="166"/>
      <c r="K321" s="328">
        <v>-944342.64</v>
      </c>
      <c r="L321" s="328">
        <v>-1269774.5</v>
      </c>
      <c r="M321" s="151">
        <f t="shared" si="84"/>
        <v>325431.86</v>
      </c>
      <c r="N321" s="97">
        <f t="shared" si="85"/>
        <v>0.25629106585460648</v>
      </c>
      <c r="O321" s="273"/>
      <c r="P321" s="166"/>
      <c r="Q321" s="328">
        <v>-944342.64</v>
      </c>
      <c r="R321" s="328">
        <v>-1269774.5</v>
      </c>
      <c r="S321" s="151">
        <f t="shared" si="86"/>
        <v>325431.86</v>
      </c>
      <c r="T321" s="97">
        <f t="shared" si="87"/>
        <v>0.25629106585460648</v>
      </c>
      <c r="U321" s="166"/>
      <c r="V321" s="328">
        <v>-4753666.12</v>
      </c>
      <c r="W321" s="328">
        <v>-4511833.16</v>
      </c>
      <c r="X321" s="151">
        <f t="shared" si="88"/>
        <v>-241832.95999999996</v>
      </c>
      <c r="Y321" s="97">
        <f t="shared" si="89"/>
        <v>-5.3599712450360187E-2</v>
      </c>
      <c r="Z321" s="140"/>
      <c r="AA321" s="347">
        <v>-360228.74</v>
      </c>
      <c r="AB321" s="301"/>
      <c r="AC321" s="301">
        <v>-402675.38</v>
      </c>
      <c r="AD321" s="301">
        <v>-402675.38</v>
      </c>
      <c r="AE321" s="301">
        <v>-464423.74</v>
      </c>
      <c r="AF321" s="301">
        <v>-423258.16000000003</v>
      </c>
      <c r="AG321" s="301">
        <v>-423258.16000000003</v>
      </c>
      <c r="AH321" s="301">
        <v>-423258.16000000003</v>
      </c>
      <c r="AI321" s="301">
        <v>-423258.16000000003</v>
      </c>
      <c r="AJ321" s="301">
        <v>-472958.58</v>
      </c>
      <c r="AK321" s="301">
        <v>-373557.75</v>
      </c>
      <c r="AL321" s="301">
        <v>-423258.17</v>
      </c>
      <c r="AM321" s="301">
        <v>-423258.17</v>
      </c>
      <c r="AN321" s="301">
        <v>-423258.17</v>
      </c>
      <c r="AO321" s="301"/>
      <c r="AP321" s="301">
        <v>-312877.67</v>
      </c>
      <c r="AQ321" s="301">
        <v>-312877.67</v>
      </c>
      <c r="AR321" s="301">
        <v>-318587.3</v>
      </c>
      <c r="AS321" s="301">
        <v>-314780.88</v>
      </c>
      <c r="AT321" s="301">
        <v>0</v>
      </c>
      <c r="AU321" s="301">
        <v>0</v>
      </c>
      <c r="AV321" s="301">
        <v>0</v>
      </c>
      <c r="AW321" s="301">
        <v>0</v>
      </c>
      <c r="AX321" s="301">
        <v>0</v>
      </c>
      <c r="AY321" s="301">
        <v>0</v>
      </c>
      <c r="AZ321" s="301">
        <v>0</v>
      </c>
      <c r="BA321" s="301">
        <v>0</v>
      </c>
    </row>
    <row r="322" spans="1:53" s="69" customFormat="1" outlineLevel="2" x14ac:dyDescent="0.2">
      <c r="A322" s="64" t="s">
        <v>1234</v>
      </c>
      <c r="B322" s="65" t="s">
        <v>1684</v>
      </c>
      <c r="C322" s="66" t="s">
        <v>2126</v>
      </c>
      <c r="D322" s="67"/>
      <c r="E322" s="68"/>
      <c r="F322" s="328">
        <v>-97774.7</v>
      </c>
      <c r="G322" s="328">
        <v>-95715.51</v>
      </c>
      <c r="H322" s="151">
        <f t="shared" si="82"/>
        <v>-2059.1900000000023</v>
      </c>
      <c r="I322" s="97">
        <f t="shared" si="83"/>
        <v>-2.1513650191071463E-2</v>
      </c>
      <c r="J322" s="166"/>
      <c r="K322" s="328">
        <v>-287921.19</v>
      </c>
      <c r="L322" s="328">
        <v>-280159.95</v>
      </c>
      <c r="M322" s="151">
        <f t="shared" si="84"/>
        <v>-7761.2399999999907</v>
      </c>
      <c r="N322" s="97">
        <f t="shared" si="85"/>
        <v>-2.770288901036708E-2</v>
      </c>
      <c r="O322" s="273"/>
      <c r="P322" s="166"/>
      <c r="Q322" s="328">
        <v>-287921.19</v>
      </c>
      <c r="R322" s="328">
        <v>-280159.95</v>
      </c>
      <c r="S322" s="151">
        <f t="shared" si="86"/>
        <v>-7761.2399999999907</v>
      </c>
      <c r="T322" s="97">
        <f t="shared" si="87"/>
        <v>-2.770288901036708E-2</v>
      </c>
      <c r="U322" s="166"/>
      <c r="V322" s="328">
        <v>-1185984.48</v>
      </c>
      <c r="W322" s="328">
        <v>-1212733.95</v>
      </c>
      <c r="X322" s="151">
        <f t="shared" si="88"/>
        <v>26749.469999999972</v>
      </c>
      <c r="Y322" s="97">
        <f t="shared" si="89"/>
        <v>2.205716266127453E-2</v>
      </c>
      <c r="Z322" s="140"/>
      <c r="AA322" s="347">
        <v>-111687.1</v>
      </c>
      <c r="AB322" s="301"/>
      <c r="AC322" s="301">
        <v>-88790.77</v>
      </c>
      <c r="AD322" s="301">
        <v>-95653.67</v>
      </c>
      <c r="AE322" s="301">
        <v>-95715.51</v>
      </c>
      <c r="AF322" s="301">
        <v>-89245.430000000008</v>
      </c>
      <c r="AG322" s="301">
        <v>-94321.12</v>
      </c>
      <c r="AH322" s="301">
        <v>-88892.26</v>
      </c>
      <c r="AI322" s="301">
        <v>-122511.59</v>
      </c>
      <c r="AJ322" s="301">
        <v>-84329.26</v>
      </c>
      <c r="AK322" s="301">
        <v>-86947.99</v>
      </c>
      <c r="AL322" s="301">
        <v>-97503.99</v>
      </c>
      <c r="AM322" s="301">
        <v>-105719.92</v>
      </c>
      <c r="AN322" s="301">
        <v>-128591.73</v>
      </c>
      <c r="AO322" s="301"/>
      <c r="AP322" s="301">
        <v>-89097.73</v>
      </c>
      <c r="AQ322" s="301">
        <v>-101048.76000000001</v>
      </c>
      <c r="AR322" s="301">
        <v>-97774.7</v>
      </c>
      <c r="AS322" s="301">
        <v>-67965.820000000007</v>
      </c>
      <c r="AT322" s="301">
        <v>0</v>
      </c>
      <c r="AU322" s="301">
        <v>0</v>
      </c>
      <c r="AV322" s="301">
        <v>0</v>
      </c>
      <c r="AW322" s="301">
        <v>0</v>
      </c>
      <c r="AX322" s="301">
        <v>0</v>
      </c>
      <c r="AY322" s="301">
        <v>0</v>
      </c>
      <c r="AZ322" s="301">
        <v>0</v>
      </c>
      <c r="BA322" s="301">
        <v>0</v>
      </c>
    </row>
    <row r="323" spans="1:53" s="69" customFormat="1" outlineLevel="2" x14ac:dyDescent="0.2">
      <c r="A323" s="64" t="s">
        <v>1235</v>
      </c>
      <c r="B323" s="65" t="s">
        <v>1685</v>
      </c>
      <c r="C323" s="66" t="s">
        <v>2127</v>
      </c>
      <c r="D323" s="67"/>
      <c r="E323" s="68"/>
      <c r="F323" s="328">
        <v>-200312.30000000002</v>
      </c>
      <c r="G323" s="328">
        <v>-202460.25</v>
      </c>
      <c r="H323" s="151">
        <f t="shared" si="82"/>
        <v>2147.9499999999825</v>
      </c>
      <c r="I323" s="97">
        <f t="shared" si="83"/>
        <v>1.0609243048944089E-2</v>
      </c>
      <c r="J323" s="166"/>
      <c r="K323" s="328">
        <v>-589546.34</v>
      </c>
      <c r="L323" s="328">
        <v>-592652.09</v>
      </c>
      <c r="M323" s="151">
        <f t="shared" si="84"/>
        <v>3105.75</v>
      </c>
      <c r="N323" s="97">
        <f t="shared" si="85"/>
        <v>5.2404269763057787E-3</v>
      </c>
      <c r="O323" s="273"/>
      <c r="P323" s="166"/>
      <c r="Q323" s="328">
        <v>-589546.34</v>
      </c>
      <c r="R323" s="328">
        <v>-592652.09</v>
      </c>
      <c r="S323" s="151">
        <f t="shared" si="86"/>
        <v>3105.75</v>
      </c>
      <c r="T323" s="97">
        <f t="shared" si="87"/>
        <v>5.2404269763057787E-3</v>
      </c>
      <c r="U323" s="166"/>
      <c r="V323" s="328">
        <v>-2405884.6799999997</v>
      </c>
      <c r="W323" s="328">
        <v>-2508203.7799999998</v>
      </c>
      <c r="X323" s="151">
        <f t="shared" si="88"/>
        <v>102319.10000000009</v>
      </c>
      <c r="Y323" s="97">
        <f t="shared" si="89"/>
        <v>4.0793774738669797E-2</v>
      </c>
      <c r="Z323" s="140"/>
      <c r="AA323" s="347">
        <v>-227837.74</v>
      </c>
      <c r="AB323" s="301"/>
      <c r="AC323" s="301">
        <v>-187653.71</v>
      </c>
      <c r="AD323" s="301">
        <v>-202538.13</v>
      </c>
      <c r="AE323" s="301">
        <v>-202460.25</v>
      </c>
      <c r="AF323" s="301">
        <v>-185501.99</v>
      </c>
      <c r="AG323" s="301">
        <v>-196414.08000000002</v>
      </c>
      <c r="AH323" s="301">
        <v>-184855.97</v>
      </c>
      <c r="AI323" s="301">
        <v>-248170.91</v>
      </c>
      <c r="AJ323" s="301">
        <v>-168498.57</v>
      </c>
      <c r="AK323" s="301">
        <v>-178090.39</v>
      </c>
      <c r="AL323" s="301">
        <v>-192614.01</v>
      </c>
      <c r="AM323" s="301">
        <v>-208296</v>
      </c>
      <c r="AN323" s="301">
        <v>-253896.42</v>
      </c>
      <c r="AO323" s="301"/>
      <c r="AP323" s="301">
        <v>-182256.48</v>
      </c>
      <c r="AQ323" s="301">
        <v>-206977.56</v>
      </c>
      <c r="AR323" s="301">
        <v>-200312.30000000002</v>
      </c>
      <c r="AS323" s="301">
        <v>-194305.54</v>
      </c>
      <c r="AT323" s="301">
        <v>0</v>
      </c>
      <c r="AU323" s="301">
        <v>0</v>
      </c>
      <c r="AV323" s="301">
        <v>0</v>
      </c>
      <c r="AW323" s="301">
        <v>0</v>
      </c>
      <c r="AX323" s="301">
        <v>0</v>
      </c>
      <c r="AY323" s="301">
        <v>0</v>
      </c>
      <c r="AZ323" s="301">
        <v>0</v>
      </c>
      <c r="BA323" s="301">
        <v>0</v>
      </c>
    </row>
    <row r="324" spans="1:53" s="69" customFormat="1" outlineLevel="2" x14ac:dyDescent="0.2">
      <c r="A324" s="64" t="s">
        <v>1236</v>
      </c>
      <c r="B324" s="65" t="s">
        <v>1686</v>
      </c>
      <c r="C324" s="66" t="s">
        <v>2128</v>
      </c>
      <c r="D324" s="67"/>
      <c r="E324" s="68"/>
      <c r="F324" s="328">
        <v>-70092.45</v>
      </c>
      <c r="G324" s="328">
        <v>-55592.25</v>
      </c>
      <c r="H324" s="151">
        <f t="shared" si="82"/>
        <v>-14500.199999999997</v>
      </c>
      <c r="I324" s="97">
        <f t="shared" si="83"/>
        <v>-0.26083132091253719</v>
      </c>
      <c r="J324" s="166"/>
      <c r="K324" s="328">
        <v>-190469.73</v>
      </c>
      <c r="L324" s="328">
        <v>-169937.33000000002</v>
      </c>
      <c r="M324" s="151">
        <f t="shared" si="84"/>
        <v>-20532.399999999994</v>
      </c>
      <c r="N324" s="97">
        <f t="shared" si="85"/>
        <v>-0.12082336470744828</v>
      </c>
      <c r="O324" s="273"/>
      <c r="P324" s="166"/>
      <c r="Q324" s="328">
        <v>-190469.73</v>
      </c>
      <c r="R324" s="328">
        <v>-169937.33000000002</v>
      </c>
      <c r="S324" s="151">
        <f t="shared" si="86"/>
        <v>-20532.399999999994</v>
      </c>
      <c r="T324" s="97">
        <f t="shared" si="87"/>
        <v>-0.12082336470744828</v>
      </c>
      <c r="U324" s="166"/>
      <c r="V324" s="328">
        <v>-770409.22</v>
      </c>
      <c r="W324" s="328">
        <v>-697673.13000000012</v>
      </c>
      <c r="X324" s="151">
        <f t="shared" si="88"/>
        <v>-72736.089999999851</v>
      </c>
      <c r="Y324" s="97">
        <f t="shared" si="89"/>
        <v>-0.10425525489278889</v>
      </c>
      <c r="Z324" s="140"/>
      <c r="AA324" s="347">
        <v>-60121.599999999999</v>
      </c>
      <c r="AB324" s="301"/>
      <c r="AC324" s="301">
        <v>-57982.76</v>
      </c>
      <c r="AD324" s="301">
        <v>-56362.32</v>
      </c>
      <c r="AE324" s="301">
        <v>-55592.25</v>
      </c>
      <c r="AF324" s="301">
        <v>-54001.06</v>
      </c>
      <c r="AG324" s="301">
        <v>-53025.590000000004</v>
      </c>
      <c r="AH324" s="301">
        <v>-59091.56</v>
      </c>
      <c r="AI324" s="301">
        <v>-103862.61</v>
      </c>
      <c r="AJ324" s="301">
        <v>-52987.76</v>
      </c>
      <c r="AK324" s="301">
        <v>-55242.76</v>
      </c>
      <c r="AL324" s="301">
        <v>-61738.53</v>
      </c>
      <c r="AM324" s="301">
        <v>-63660.87</v>
      </c>
      <c r="AN324" s="301">
        <v>-76328.75</v>
      </c>
      <c r="AO324" s="301"/>
      <c r="AP324" s="301">
        <v>-56787.01</v>
      </c>
      <c r="AQ324" s="301">
        <v>-63590.270000000004</v>
      </c>
      <c r="AR324" s="301">
        <v>-70092.45</v>
      </c>
      <c r="AS324" s="301">
        <v>-68844.509999999995</v>
      </c>
      <c r="AT324" s="301">
        <v>0</v>
      </c>
      <c r="AU324" s="301">
        <v>0</v>
      </c>
      <c r="AV324" s="301">
        <v>0</v>
      </c>
      <c r="AW324" s="301">
        <v>0</v>
      </c>
      <c r="AX324" s="301">
        <v>0</v>
      </c>
      <c r="AY324" s="301">
        <v>0</v>
      </c>
      <c r="AZ324" s="301">
        <v>0</v>
      </c>
      <c r="BA324" s="301">
        <v>0</v>
      </c>
    </row>
    <row r="325" spans="1:53" s="69" customFormat="1" outlineLevel="2" x14ac:dyDescent="0.2">
      <c r="A325" s="64" t="s">
        <v>1237</v>
      </c>
      <c r="B325" s="65" t="s">
        <v>1687</v>
      </c>
      <c r="C325" s="66" t="s">
        <v>2129</v>
      </c>
      <c r="D325" s="67"/>
      <c r="E325" s="68"/>
      <c r="F325" s="328">
        <v>-11746.1</v>
      </c>
      <c r="G325" s="328">
        <v>-12300.57</v>
      </c>
      <c r="H325" s="151">
        <f t="shared" si="82"/>
        <v>554.46999999999935</v>
      </c>
      <c r="I325" s="97">
        <f t="shared" si="83"/>
        <v>4.5076772864997262E-2</v>
      </c>
      <c r="J325" s="166"/>
      <c r="K325" s="328">
        <v>-34614.99</v>
      </c>
      <c r="L325" s="328">
        <v>-36096</v>
      </c>
      <c r="M325" s="151">
        <f t="shared" si="84"/>
        <v>1481.010000000002</v>
      </c>
      <c r="N325" s="97">
        <f t="shared" si="85"/>
        <v>4.1029753989361761E-2</v>
      </c>
      <c r="O325" s="273"/>
      <c r="P325" s="166"/>
      <c r="Q325" s="328">
        <v>-34614.99</v>
      </c>
      <c r="R325" s="328">
        <v>-36096</v>
      </c>
      <c r="S325" s="151">
        <f t="shared" si="86"/>
        <v>1481.010000000002</v>
      </c>
      <c r="T325" s="97">
        <f t="shared" si="87"/>
        <v>4.1029753989361761E-2</v>
      </c>
      <c r="U325" s="166"/>
      <c r="V325" s="328">
        <v>-143737.03</v>
      </c>
      <c r="W325" s="328">
        <v>-164630.35999999999</v>
      </c>
      <c r="X325" s="151">
        <f t="shared" si="88"/>
        <v>20893.329999999987</v>
      </c>
      <c r="Y325" s="97">
        <f t="shared" si="89"/>
        <v>0.12691055282877345</v>
      </c>
      <c r="Z325" s="140"/>
      <c r="AA325" s="347">
        <v>-15439.81</v>
      </c>
      <c r="AB325" s="301"/>
      <c r="AC325" s="301">
        <v>-11483.06</v>
      </c>
      <c r="AD325" s="301">
        <v>-12312.37</v>
      </c>
      <c r="AE325" s="301">
        <v>-12300.57</v>
      </c>
      <c r="AF325" s="301">
        <v>-11328.64</v>
      </c>
      <c r="AG325" s="301">
        <v>-11964.12</v>
      </c>
      <c r="AH325" s="301">
        <v>-11281.39</v>
      </c>
      <c r="AI325" s="301">
        <v>-14633.1</v>
      </c>
      <c r="AJ325" s="301">
        <v>-9486.44</v>
      </c>
      <c r="AK325" s="301">
        <v>-10882.66</v>
      </c>
      <c r="AL325" s="301">
        <v>-11673.57</v>
      </c>
      <c r="AM325" s="301">
        <v>-12501.39</v>
      </c>
      <c r="AN325" s="301">
        <v>-15370.73</v>
      </c>
      <c r="AO325" s="301"/>
      <c r="AP325" s="301">
        <v>-10716.9</v>
      </c>
      <c r="AQ325" s="301">
        <v>-12151.99</v>
      </c>
      <c r="AR325" s="301">
        <v>-11746.1</v>
      </c>
      <c r="AS325" s="301">
        <v>-9415.9600000000009</v>
      </c>
      <c r="AT325" s="301">
        <v>0</v>
      </c>
      <c r="AU325" s="301">
        <v>0</v>
      </c>
      <c r="AV325" s="301">
        <v>0</v>
      </c>
      <c r="AW325" s="301">
        <v>0</v>
      </c>
      <c r="AX325" s="301">
        <v>0</v>
      </c>
      <c r="AY325" s="301">
        <v>0</v>
      </c>
      <c r="AZ325" s="301">
        <v>0</v>
      </c>
      <c r="BA325" s="301">
        <v>0</v>
      </c>
    </row>
    <row r="326" spans="1:53" s="69" customFormat="1" outlineLevel="2" x14ac:dyDescent="0.2">
      <c r="A326" s="64" t="s">
        <v>1238</v>
      </c>
      <c r="B326" s="65" t="s">
        <v>1688</v>
      </c>
      <c r="C326" s="66" t="s">
        <v>2130</v>
      </c>
      <c r="D326" s="67"/>
      <c r="E326" s="68"/>
      <c r="F326" s="328">
        <v>-34909.15</v>
      </c>
      <c r="G326" s="328">
        <v>-109242.12</v>
      </c>
      <c r="H326" s="151">
        <f t="shared" si="82"/>
        <v>74332.97</v>
      </c>
      <c r="I326" s="97">
        <f t="shared" si="83"/>
        <v>0.68044239712667609</v>
      </c>
      <c r="J326" s="166"/>
      <c r="K326" s="328">
        <v>-104830.90000000001</v>
      </c>
      <c r="L326" s="328">
        <v>-211748.47</v>
      </c>
      <c r="M326" s="151">
        <f t="shared" si="84"/>
        <v>106917.56999999999</v>
      </c>
      <c r="N326" s="97">
        <f t="shared" si="85"/>
        <v>0.50492723749078328</v>
      </c>
      <c r="O326" s="273"/>
      <c r="P326" s="166"/>
      <c r="Q326" s="328">
        <v>-104830.90000000001</v>
      </c>
      <c r="R326" s="328">
        <v>-211748.47</v>
      </c>
      <c r="S326" s="151">
        <f t="shared" si="86"/>
        <v>106917.56999999999</v>
      </c>
      <c r="T326" s="97">
        <f t="shared" si="87"/>
        <v>0.50492723749078328</v>
      </c>
      <c r="U326" s="166"/>
      <c r="V326" s="328">
        <v>-713427.07000000007</v>
      </c>
      <c r="W326" s="328">
        <v>-680257.18</v>
      </c>
      <c r="X326" s="151">
        <f t="shared" si="88"/>
        <v>-33169.890000000014</v>
      </c>
      <c r="Y326" s="97">
        <f t="shared" si="89"/>
        <v>-4.8760808375444137E-2</v>
      </c>
      <c r="Z326" s="140"/>
      <c r="AA326" s="347">
        <v>-54579.15</v>
      </c>
      <c r="AB326" s="301"/>
      <c r="AC326" s="301">
        <v>-44803.32</v>
      </c>
      <c r="AD326" s="301">
        <v>-57703.03</v>
      </c>
      <c r="AE326" s="301">
        <v>-109242.12</v>
      </c>
      <c r="AF326" s="301">
        <v>-55332.92</v>
      </c>
      <c r="AG326" s="301">
        <v>-59138.99</v>
      </c>
      <c r="AH326" s="301">
        <v>-63057.68</v>
      </c>
      <c r="AI326" s="301">
        <v>-91333.19</v>
      </c>
      <c r="AJ326" s="301">
        <v>-52295.090000000004</v>
      </c>
      <c r="AK326" s="301">
        <v>-497885.60000000003</v>
      </c>
      <c r="AL326" s="301">
        <v>354298.29</v>
      </c>
      <c r="AM326" s="301">
        <v>-64634.28</v>
      </c>
      <c r="AN326" s="301">
        <v>-79216.710000000006</v>
      </c>
      <c r="AO326" s="301"/>
      <c r="AP326" s="301">
        <v>-29050.29</v>
      </c>
      <c r="AQ326" s="301">
        <v>-40871.46</v>
      </c>
      <c r="AR326" s="301">
        <v>-34909.15</v>
      </c>
      <c r="AS326" s="301">
        <v>-46896.03</v>
      </c>
      <c r="AT326" s="301">
        <v>0</v>
      </c>
      <c r="AU326" s="301">
        <v>0</v>
      </c>
      <c r="AV326" s="301">
        <v>0</v>
      </c>
      <c r="AW326" s="301">
        <v>0</v>
      </c>
      <c r="AX326" s="301">
        <v>0</v>
      </c>
      <c r="AY326" s="301">
        <v>0</v>
      </c>
      <c r="AZ326" s="301">
        <v>0</v>
      </c>
      <c r="BA326" s="301">
        <v>0</v>
      </c>
    </row>
    <row r="327" spans="1:53" s="69" customFormat="1" outlineLevel="2" x14ac:dyDescent="0.2">
      <c r="A327" s="64" t="s">
        <v>1239</v>
      </c>
      <c r="B327" s="65" t="s">
        <v>1689</v>
      </c>
      <c r="C327" s="66" t="s">
        <v>2131</v>
      </c>
      <c r="D327" s="67"/>
      <c r="E327" s="68"/>
      <c r="F327" s="328">
        <v>-37455.57</v>
      </c>
      <c r="G327" s="328">
        <v>-74701.11</v>
      </c>
      <c r="H327" s="151">
        <f t="shared" si="82"/>
        <v>37245.54</v>
      </c>
      <c r="I327" s="97">
        <f t="shared" si="83"/>
        <v>0.49859419759626061</v>
      </c>
      <c r="J327" s="166"/>
      <c r="K327" s="328">
        <v>-145283.98000000001</v>
      </c>
      <c r="L327" s="328">
        <v>-124268.77</v>
      </c>
      <c r="M327" s="151">
        <f t="shared" si="84"/>
        <v>-21015.210000000006</v>
      </c>
      <c r="N327" s="97">
        <f t="shared" si="85"/>
        <v>-0.16911095201151508</v>
      </c>
      <c r="O327" s="273"/>
      <c r="P327" s="166"/>
      <c r="Q327" s="328">
        <v>-145283.98000000001</v>
      </c>
      <c r="R327" s="328">
        <v>-124268.77</v>
      </c>
      <c r="S327" s="151">
        <f t="shared" si="86"/>
        <v>-21015.210000000006</v>
      </c>
      <c r="T327" s="97">
        <f t="shared" si="87"/>
        <v>-0.16911095201151508</v>
      </c>
      <c r="U327" s="166"/>
      <c r="V327" s="328">
        <v>-21699.010000000009</v>
      </c>
      <c r="W327" s="328">
        <v>-43001.820000000007</v>
      </c>
      <c r="X327" s="151">
        <f t="shared" si="88"/>
        <v>21302.809999999998</v>
      </c>
      <c r="Y327" s="97">
        <f t="shared" si="89"/>
        <v>0.49539321824053018</v>
      </c>
      <c r="Z327" s="140"/>
      <c r="AA327" s="347">
        <v>136664.41</v>
      </c>
      <c r="AB327" s="301"/>
      <c r="AC327" s="301">
        <v>-63635.64</v>
      </c>
      <c r="AD327" s="301">
        <v>14067.98</v>
      </c>
      <c r="AE327" s="301">
        <v>-74701.11</v>
      </c>
      <c r="AF327" s="301">
        <v>-33706.49</v>
      </c>
      <c r="AG327" s="301">
        <v>-19159.04</v>
      </c>
      <c r="AH327" s="301">
        <v>-55435.79</v>
      </c>
      <c r="AI327" s="301">
        <v>205932.99</v>
      </c>
      <c r="AJ327" s="301">
        <v>-55990.15</v>
      </c>
      <c r="AK327" s="301">
        <v>-77411.759999999995</v>
      </c>
      <c r="AL327" s="301">
        <v>-29709.73</v>
      </c>
      <c r="AM327" s="301">
        <v>199.26</v>
      </c>
      <c r="AN327" s="301">
        <v>188865.68</v>
      </c>
      <c r="AO327" s="301"/>
      <c r="AP327" s="301">
        <v>-102881.23</v>
      </c>
      <c r="AQ327" s="301">
        <v>-4947.18</v>
      </c>
      <c r="AR327" s="301">
        <v>-37455.57</v>
      </c>
      <c r="AS327" s="301">
        <v>22943.45</v>
      </c>
      <c r="AT327" s="301">
        <v>166554.83000000002</v>
      </c>
      <c r="AU327" s="301">
        <v>0</v>
      </c>
      <c r="AV327" s="301">
        <v>0</v>
      </c>
      <c r="AW327" s="301">
        <v>0</v>
      </c>
      <c r="AX327" s="301">
        <v>0</v>
      </c>
      <c r="AY327" s="301">
        <v>0</v>
      </c>
      <c r="AZ327" s="301">
        <v>0</v>
      </c>
      <c r="BA327" s="301">
        <v>0</v>
      </c>
    </row>
    <row r="328" spans="1:53" s="69" customFormat="1" outlineLevel="2" x14ac:dyDescent="0.2">
      <c r="A328" s="64" t="s">
        <v>1240</v>
      </c>
      <c r="B328" s="65" t="s">
        <v>1690</v>
      </c>
      <c r="C328" s="66" t="s">
        <v>2132</v>
      </c>
      <c r="D328" s="67"/>
      <c r="E328" s="68"/>
      <c r="F328" s="328">
        <v>18051.68</v>
      </c>
      <c r="G328" s="328">
        <v>18051.68</v>
      </c>
      <c r="H328" s="151">
        <f t="shared" si="82"/>
        <v>0</v>
      </c>
      <c r="I328" s="97">
        <f t="shared" si="83"/>
        <v>0</v>
      </c>
      <c r="J328" s="166"/>
      <c r="K328" s="328">
        <v>54155.040000000001</v>
      </c>
      <c r="L328" s="328">
        <v>54155.040000000001</v>
      </c>
      <c r="M328" s="151">
        <f t="shared" si="84"/>
        <v>0</v>
      </c>
      <c r="N328" s="97">
        <f t="shared" si="85"/>
        <v>0</v>
      </c>
      <c r="O328" s="273"/>
      <c r="P328" s="166"/>
      <c r="Q328" s="328">
        <v>54155.040000000001</v>
      </c>
      <c r="R328" s="328">
        <v>54155.040000000001</v>
      </c>
      <c r="S328" s="151">
        <f t="shared" si="86"/>
        <v>0</v>
      </c>
      <c r="T328" s="97">
        <f t="shared" si="87"/>
        <v>0</v>
      </c>
      <c r="U328" s="166"/>
      <c r="V328" s="328">
        <v>216620.16</v>
      </c>
      <c r="W328" s="328">
        <v>216620.16</v>
      </c>
      <c r="X328" s="151">
        <f t="shared" si="88"/>
        <v>0</v>
      </c>
      <c r="Y328" s="97">
        <f t="shared" si="89"/>
        <v>0</v>
      </c>
      <c r="Z328" s="140"/>
      <c r="AA328" s="347">
        <v>18051.68</v>
      </c>
      <c r="AB328" s="301"/>
      <c r="AC328" s="301">
        <v>18051.68</v>
      </c>
      <c r="AD328" s="301">
        <v>18051.68</v>
      </c>
      <c r="AE328" s="301">
        <v>18051.68</v>
      </c>
      <c r="AF328" s="301">
        <v>18051.68</v>
      </c>
      <c r="AG328" s="301">
        <v>18051.68</v>
      </c>
      <c r="AH328" s="301">
        <v>18051.68</v>
      </c>
      <c r="AI328" s="301">
        <v>18051.68</v>
      </c>
      <c r="AJ328" s="301">
        <v>18051.68</v>
      </c>
      <c r="AK328" s="301">
        <v>18051.68</v>
      </c>
      <c r="AL328" s="301">
        <v>18051.68</v>
      </c>
      <c r="AM328" s="301">
        <v>18051.68</v>
      </c>
      <c r="AN328" s="301">
        <v>18051.68</v>
      </c>
      <c r="AO328" s="301"/>
      <c r="AP328" s="301">
        <v>18051.68</v>
      </c>
      <c r="AQ328" s="301">
        <v>18051.68</v>
      </c>
      <c r="AR328" s="301">
        <v>18051.68</v>
      </c>
      <c r="AS328" s="301">
        <v>18051.68</v>
      </c>
      <c r="AT328" s="301">
        <v>0</v>
      </c>
      <c r="AU328" s="301">
        <v>0</v>
      </c>
      <c r="AV328" s="301">
        <v>0</v>
      </c>
      <c r="AW328" s="301">
        <v>0</v>
      </c>
      <c r="AX328" s="301">
        <v>0</v>
      </c>
      <c r="AY328" s="301">
        <v>0</v>
      </c>
      <c r="AZ328" s="301">
        <v>0</v>
      </c>
      <c r="BA328" s="301">
        <v>0</v>
      </c>
    </row>
    <row r="329" spans="1:53" s="69" customFormat="1" outlineLevel="2" x14ac:dyDescent="0.2">
      <c r="A329" s="64" t="s">
        <v>1241</v>
      </c>
      <c r="B329" s="65" t="s">
        <v>1691</v>
      </c>
      <c r="C329" s="66" t="s">
        <v>2133</v>
      </c>
      <c r="D329" s="67"/>
      <c r="E329" s="68"/>
      <c r="F329" s="328">
        <v>-328619.96000000002</v>
      </c>
      <c r="G329" s="328">
        <v>-130877.58</v>
      </c>
      <c r="H329" s="151">
        <f t="shared" ref="H329:H360" si="90">+F329-G329</f>
        <v>-197742.38</v>
      </c>
      <c r="I329" s="97">
        <f t="shared" ref="I329:I360" si="91">IF(G329&lt;0,IF(H329=0,0,IF(OR(G329=0,F329=0),"N.M.",IF(ABS(H329/G329)&gt;=10,"N.M.",H329/(-G329)))),IF(H329=0,0,IF(OR(G329=0,F329=0),"N.M.",IF(ABS(H329/G329)&gt;=10,"N.M.",H329/G329))))</f>
        <v>-1.510895754643385</v>
      </c>
      <c r="J329" s="166"/>
      <c r="K329" s="328">
        <v>-949821.64</v>
      </c>
      <c r="L329" s="328">
        <v>-354024.74</v>
      </c>
      <c r="M329" s="151">
        <f t="shared" ref="M329:M353" si="92">+K329-L329</f>
        <v>-595796.9</v>
      </c>
      <c r="N329" s="97">
        <f t="shared" ref="N329:N353" si="93">IF(L329&lt;0,IF(M329=0,0,IF(OR(L329=0,K329=0),"N.M.",IF(ABS(M329/L329)&gt;=10,"N.M.",M329/(-L329)))),IF(M329=0,0,IF(OR(L329=0,K329=0),"N.M.",IF(ABS(M329/L329)&gt;=10,"N.M.",M329/L329))))</f>
        <v>-1.682924475843129</v>
      </c>
      <c r="O329" s="273"/>
      <c r="P329" s="166"/>
      <c r="Q329" s="328">
        <v>-949821.64</v>
      </c>
      <c r="R329" s="328">
        <v>-354024.74</v>
      </c>
      <c r="S329" s="151">
        <f t="shared" ref="S329:S360" si="94">+Q329-R329</f>
        <v>-595796.9</v>
      </c>
      <c r="T329" s="97">
        <f t="shared" ref="T329:T360" si="95">IF(R329&lt;0,IF(S329=0,0,IF(OR(R329=0,Q329=0),"N.M.",IF(ABS(S329/R329)&gt;=10,"N.M.",S329/(-R329)))),IF(S329=0,0,IF(OR(R329=0,Q329=0),"N.M.",IF(ABS(S329/R329)&gt;=10,"N.M.",S329/R329))))</f>
        <v>-1.682924475843129</v>
      </c>
      <c r="U329" s="166"/>
      <c r="V329" s="328">
        <v>-2011895.8399999999</v>
      </c>
      <c r="W329" s="328">
        <v>-221761.55</v>
      </c>
      <c r="X329" s="151">
        <f t="shared" ref="X329:X360" si="96">+V329-W329</f>
        <v>-1790134.2899999998</v>
      </c>
      <c r="Y329" s="97">
        <f t="shared" ref="Y329:Y360" si="97">IF(W329&lt;0,IF(X329=0,0,IF(OR(W329=0,V329=0),"N.M.",IF(ABS(X329/W329)&gt;=10,"N.M.",X329/(-W329)))),IF(X329=0,0,IF(OR(W329=0,V329=0),"N.M.",IF(ABS(X329/W329)&gt;=10,"N.M.",X329/W329))))</f>
        <v>-8.0723384644452558</v>
      </c>
      <c r="Z329" s="140"/>
      <c r="AA329" s="347">
        <v>14695.91</v>
      </c>
      <c r="AB329" s="301"/>
      <c r="AC329" s="301">
        <v>-111573.58</v>
      </c>
      <c r="AD329" s="301">
        <v>-111573.58</v>
      </c>
      <c r="AE329" s="301">
        <v>-130877.58</v>
      </c>
      <c r="AF329" s="301">
        <v>-118008.24</v>
      </c>
      <c r="AG329" s="301">
        <v>-118008.24</v>
      </c>
      <c r="AH329" s="301">
        <v>-118008.24</v>
      </c>
      <c r="AI329" s="301">
        <v>-118008.24</v>
      </c>
      <c r="AJ329" s="301">
        <v>-177830.16</v>
      </c>
      <c r="AK329" s="301">
        <v>-58186.33</v>
      </c>
      <c r="AL329" s="301">
        <v>-118008.25</v>
      </c>
      <c r="AM329" s="301">
        <v>-118008.25</v>
      </c>
      <c r="AN329" s="301">
        <v>-118008.25</v>
      </c>
      <c r="AO329" s="301"/>
      <c r="AP329" s="301">
        <v>-310600.84000000003</v>
      </c>
      <c r="AQ329" s="301">
        <v>-310600.84000000003</v>
      </c>
      <c r="AR329" s="301">
        <v>-328619.96000000002</v>
      </c>
      <c r="AS329" s="301">
        <v>-316607.21000000002</v>
      </c>
      <c r="AT329" s="301">
        <v>0</v>
      </c>
      <c r="AU329" s="301">
        <v>0</v>
      </c>
      <c r="AV329" s="301">
        <v>0</v>
      </c>
      <c r="AW329" s="301">
        <v>0</v>
      </c>
      <c r="AX329" s="301">
        <v>0</v>
      </c>
      <c r="AY329" s="301">
        <v>0</v>
      </c>
      <c r="AZ329" s="301">
        <v>0</v>
      </c>
      <c r="BA329" s="301">
        <v>0</v>
      </c>
    </row>
    <row r="330" spans="1:53" s="69" customFormat="1" outlineLevel="2" x14ac:dyDescent="0.2">
      <c r="A330" s="64" t="s">
        <v>1242</v>
      </c>
      <c r="B330" s="65" t="s">
        <v>1692</v>
      </c>
      <c r="C330" s="66" t="s">
        <v>2134</v>
      </c>
      <c r="D330" s="67"/>
      <c r="E330" s="68"/>
      <c r="F330" s="328">
        <v>11696.64</v>
      </c>
      <c r="G330" s="328">
        <v>11620.74</v>
      </c>
      <c r="H330" s="151">
        <f t="shared" si="90"/>
        <v>75.899999999999636</v>
      </c>
      <c r="I330" s="97">
        <f t="shared" si="91"/>
        <v>6.531425709550307E-3</v>
      </c>
      <c r="J330" s="166"/>
      <c r="K330" s="328">
        <v>35066.51</v>
      </c>
      <c r="L330" s="328">
        <v>34894.230000000003</v>
      </c>
      <c r="M330" s="151">
        <f t="shared" si="92"/>
        <v>172.27999999999884</v>
      </c>
      <c r="N330" s="97">
        <f t="shared" si="93"/>
        <v>4.9372059506686012E-3</v>
      </c>
      <c r="O330" s="273"/>
      <c r="P330" s="166"/>
      <c r="Q330" s="328">
        <v>35066.51</v>
      </c>
      <c r="R330" s="328">
        <v>34894.230000000003</v>
      </c>
      <c r="S330" s="151">
        <f t="shared" si="94"/>
        <v>172.27999999999884</v>
      </c>
      <c r="T330" s="97">
        <f t="shared" si="95"/>
        <v>4.9372059506686012E-3</v>
      </c>
      <c r="U330" s="166"/>
      <c r="V330" s="328">
        <v>139720.06</v>
      </c>
      <c r="W330" s="328">
        <v>139760.73000000001</v>
      </c>
      <c r="X330" s="151">
        <f t="shared" si="96"/>
        <v>-40.670000000012806</v>
      </c>
      <c r="Y330" s="97">
        <f t="shared" si="97"/>
        <v>-2.9099733523152606E-4</v>
      </c>
      <c r="Z330" s="140"/>
      <c r="AA330" s="347">
        <v>11627.02</v>
      </c>
      <c r="AB330" s="301"/>
      <c r="AC330" s="301">
        <v>11634.11</v>
      </c>
      <c r="AD330" s="301">
        <v>11639.380000000001</v>
      </c>
      <c r="AE330" s="301">
        <v>11620.74</v>
      </c>
      <c r="AF330" s="301">
        <v>11573.800000000001</v>
      </c>
      <c r="AG330" s="301">
        <v>11634.89</v>
      </c>
      <c r="AH330" s="301">
        <v>11635.16</v>
      </c>
      <c r="AI330" s="301">
        <v>11637.34</v>
      </c>
      <c r="AJ330" s="301">
        <v>11589.16</v>
      </c>
      <c r="AK330" s="301">
        <v>11638.18</v>
      </c>
      <c r="AL330" s="301">
        <v>11638.45</v>
      </c>
      <c r="AM330" s="301">
        <v>11635.09</v>
      </c>
      <c r="AN330" s="301">
        <v>11671.48</v>
      </c>
      <c r="AO330" s="301"/>
      <c r="AP330" s="301">
        <v>11678.87</v>
      </c>
      <c r="AQ330" s="301">
        <v>11691</v>
      </c>
      <c r="AR330" s="301">
        <v>11696.64</v>
      </c>
      <c r="AS330" s="301">
        <v>11702.43</v>
      </c>
      <c r="AT330" s="301">
        <v>0</v>
      </c>
      <c r="AU330" s="301">
        <v>0</v>
      </c>
      <c r="AV330" s="301">
        <v>0</v>
      </c>
      <c r="AW330" s="301">
        <v>0</v>
      </c>
      <c r="AX330" s="301">
        <v>0</v>
      </c>
      <c r="AY330" s="301">
        <v>0</v>
      </c>
      <c r="AZ330" s="301">
        <v>0</v>
      </c>
      <c r="BA330" s="301">
        <v>0</v>
      </c>
    </row>
    <row r="331" spans="1:53" s="69" customFormat="1" outlineLevel="2" x14ac:dyDescent="0.2">
      <c r="A331" s="64" t="s">
        <v>1243</v>
      </c>
      <c r="B331" s="65" t="s">
        <v>1693</v>
      </c>
      <c r="C331" s="66" t="s">
        <v>2135</v>
      </c>
      <c r="D331" s="67"/>
      <c r="E331" s="68"/>
      <c r="F331" s="328">
        <v>57.18</v>
      </c>
      <c r="G331" s="328">
        <v>89.76</v>
      </c>
      <c r="H331" s="151">
        <f t="shared" si="90"/>
        <v>-32.580000000000005</v>
      </c>
      <c r="I331" s="97">
        <f t="shared" si="91"/>
        <v>-0.36296791443850274</v>
      </c>
      <c r="J331" s="166"/>
      <c r="K331" s="328">
        <v>939.71</v>
      </c>
      <c r="L331" s="328">
        <v>297.22000000000003</v>
      </c>
      <c r="M331" s="151">
        <f t="shared" si="92"/>
        <v>642.49</v>
      </c>
      <c r="N331" s="97">
        <f t="shared" si="93"/>
        <v>2.1616647601103556</v>
      </c>
      <c r="O331" s="273"/>
      <c r="P331" s="166"/>
      <c r="Q331" s="328">
        <v>939.71</v>
      </c>
      <c r="R331" s="328">
        <v>297.22000000000003</v>
      </c>
      <c r="S331" s="151">
        <f t="shared" si="94"/>
        <v>642.49</v>
      </c>
      <c r="T331" s="97">
        <f t="shared" si="95"/>
        <v>2.1616647601103556</v>
      </c>
      <c r="U331" s="166"/>
      <c r="V331" s="328">
        <v>3002.78</v>
      </c>
      <c r="W331" s="328">
        <v>1108092.6099999999</v>
      </c>
      <c r="X331" s="151">
        <f t="shared" si="96"/>
        <v>-1105089.8299999998</v>
      </c>
      <c r="Y331" s="97">
        <f t="shared" si="97"/>
        <v>-0.99729013624592255</v>
      </c>
      <c r="Z331" s="140"/>
      <c r="AA331" s="347">
        <v>1104827.56</v>
      </c>
      <c r="AB331" s="301"/>
      <c r="AC331" s="301">
        <v>-1.05</v>
      </c>
      <c r="AD331" s="301">
        <v>208.51</v>
      </c>
      <c r="AE331" s="301">
        <v>89.76</v>
      </c>
      <c r="AF331" s="301">
        <v>136.53</v>
      </c>
      <c r="AG331" s="301">
        <v>186.17000000000002</v>
      </c>
      <c r="AH331" s="301">
        <v>153.26</v>
      </c>
      <c r="AI331" s="301">
        <v>719.75</v>
      </c>
      <c r="AJ331" s="301">
        <v>54.45</v>
      </c>
      <c r="AK331" s="301">
        <v>-75.87</v>
      </c>
      <c r="AL331" s="301">
        <v>935.95</v>
      </c>
      <c r="AM331" s="301">
        <v>25.68</v>
      </c>
      <c r="AN331" s="301">
        <v>-72.850000000000009</v>
      </c>
      <c r="AO331" s="301"/>
      <c r="AP331" s="301">
        <v>6.28</v>
      </c>
      <c r="AQ331" s="301">
        <v>876.25</v>
      </c>
      <c r="AR331" s="301">
        <v>57.18</v>
      </c>
      <c r="AS331" s="301">
        <v>161.93</v>
      </c>
      <c r="AT331" s="301">
        <v>0</v>
      </c>
      <c r="AU331" s="301">
        <v>0</v>
      </c>
      <c r="AV331" s="301">
        <v>0</v>
      </c>
      <c r="AW331" s="301">
        <v>0</v>
      </c>
      <c r="AX331" s="301">
        <v>0</v>
      </c>
      <c r="AY331" s="301">
        <v>0</v>
      </c>
      <c r="AZ331" s="301">
        <v>0</v>
      </c>
      <c r="BA331" s="301">
        <v>0</v>
      </c>
    </row>
    <row r="332" spans="1:53" s="69" customFormat="1" outlineLevel="2" x14ac:dyDescent="0.2">
      <c r="A332" s="64" t="s">
        <v>1244</v>
      </c>
      <c r="B332" s="65" t="s">
        <v>1694</v>
      </c>
      <c r="C332" s="66" t="s">
        <v>2136</v>
      </c>
      <c r="D332" s="67"/>
      <c r="E332" s="68"/>
      <c r="F332" s="328">
        <v>0</v>
      </c>
      <c r="G332" s="328">
        <v>0</v>
      </c>
      <c r="H332" s="151">
        <f t="shared" si="90"/>
        <v>0</v>
      </c>
      <c r="I332" s="97">
        <f t="shared" si="91"/>
        <v>0</v>
      </c>
      <c r="J332" s="166"/>
      <c r="K332" s="328">
        <v>-4.82</v>
      </c>
      <c r="L332" s="328">
        <v>0</v>
      </c>
      <c r="M332" s="151">
        <f t="shared" si="92"/>
        <v>-4.82</v>
      </c>
      <c r="N332" s="97" t="str">
        <f t="shared" si="93"/>
        <v>N.M.</v>
      </c>
      <c r="O332" s="273"/>
      <c r="P332" s="166"/>
      <c r="Q332" s="328">
        <v>-4.82</v>
      </c>
      <c r="R332" s="328">
        <v>0</v>
      </c>
      <c r="S332" s="151">
        <f t="shared" si="94"/>
        <v>-4.82</v>
      </c>
      <c r="T332" s="97" t="str">
        <f t="shared" si="95"/>
        <v>N.M.</v>
      </c>
      <c r="U332" s="166"/>
      <c r="V332" s="328">
        <v>0</v>
      </c>
      <c r="W332" s="328">
        <v>0</v>
      </c>
      <c r="X332" s="151">
        <f t="shared" si="96"/>
        <v>0</v>
      </c>
      <c r="Y332" s="97">
        <f t="shared" si="97"/>
        <v>0</v>
      </c>
      <c r="Z332" s="140"/>
      <c r="AA332" s="347">
        <v>0</v>
      </c>
      <c r="AB332" s="301"/>
      <c r="AC332" s="301">
        <v>0</v>
      </c>
      <c r="AD332" s="301">
        <v>0</v>
      </c>
      <c r="AE332" s="301">
        <v>0</v>
      </c>
      <c r="AF332" s="301">
        <v>0</v>
      </c>
      <c r="AG332" s="301">
        <v>0</v>
      </c>
      <c r="AH332" s="301">
        <v>0</v>
      </c>
      <c r="AI332" s="301">
        <v>0</v>
      </c>
      <c r="AJ332" s="301">
        <v>0</v>
      </c>
      <c r="AK332" s="301">
        <v>0</v>
      </c>
      <c r="AL332" s="301">
        <v>0</v>
      </c>
      <c r="AM332" s="301">
        <v>0</v>
      </c>
      <c r="AN332" s="301">
        <v>4.82</v>
      </c>
      <c r="AO332" s="301"/>
      <c r="AP332" s="301">
        <v>-4.82</v>
      </c>
      <c r="AQ332" s="301">
        <v>0</v>
      </c>
      <c r="AR332" s="301">
        <v>0</v>
      </c>
      <c r="AS332" s="301">
        <v>0</v>
      </c>
      <c r="AT332" s="301">
        <v>0</v>
      </c>
      <c r="AU332" s="301">
        <v>0</v>
      </c>
      <c r="AV332" s="301">
        <v>0</v>
      </c>
      <c r="AW332" s="301">
        <v>0</v>
      </c>
      <c r="AX332" s="301">
        <v>0</v>
      </c>
      <c r="AY332" s="301">
        <v>0</v>
      </c>
      <c r="AZ332" s="301">
        <v>0</v>
      </c>
      <c r="BA332" s="301">
        <v>0</v>
      </c>
    </row>
    <row r="333" spans="1:53" s="69" customFormat="1" outlineLevel="2" x14ac:dyDescent="0.2">
      <c r="A333" s="64" t="s">
        <v>1245</v>
      </c>
      <c r="B333" s="65" t="s">
        <v>1695</v>
      </c>
      <c r="C333" s="66" t="s">
        <v>2137</v>
      </c>
      <c r="D333" s="67"/>
      <c r="E333" s="68"/>
      <c r="F333" s="328">
        <v>175807.72</v>
      </c>
      <c r="G333" s="328">
        <v>52174.89</v>
      </c>
      <c r="H333" s="151">
        <f t="shared" si="90"/>
        <v>123632.83</v>
      </c>
      <c r="I333" s="97">
        <f t="shared" si="91"/>
        <v>2.3695848711899536</v>
      </c>
      <c r="J333" s="166"/>
      <c r="K333" s="328">
        <v>425865.24</v>
      </c>
      <c r="L333" s="328">
        <v>110844.6</v>
      </c>
      <c r="M333" s="151">
        <f t="shared" si="92"/>
        <v>315020.64</v>
      </c>
      <c r="N333" s="97">
        <f t="shared" si="93"/>
        <v>2.8420025874061525</v>
      </c>
      <c r="O333" s="273"/>
      <c r="P333" s="166"/>
      <c r="Q333" s="328">
        <v>425865.24</v>
      </c>
      <c r="R333" s="328">
        <v>110844.6</v>
      </c>
      <c r="S333" s="151">
        <f t="shared" si="94"/>
        <v>315020.64</v>
      </c>
      <c r="T333" s="97">
        <f t="shared" si="95"/>
        <v>2.8420025874061525</v>
      </c>
      <c r="U333" s="166"/>
      <c r="V333" s="328">
        <v>1711551.41</v>
      </c>
      <c r="W333" s="328">
        <v>680364.09</v>
      </c>
      <c r="X333" s="151">
        <f t="shared" si="96"/>
        <v>1031187.32</v>
      </c>
      <c r="Y333" s="97">
        <f t="shared" si="97"/>
        <v>1.5156404271718691</v>
      </c>
      <c r="Z333" s="140"/>
      <c r="AA333" s="347">
        <v>72697.41</v>
      </c>
      <c r="AB333" s="301"/>
      <c r="AC333" s="301">
        <v>25490.350000000002</v>
      </c>
      <c r="AD333" s="301">
        <v>33179.360000000001</v>
      </c>
      <c r="AE333" s="301">
        <v>52174.89</v>
      </c>
      <c r="AF333" s="301">
        <v>65228.07</v>
      </c>
      <c r="AG333" s="301">
        <v>70810.38</v>
      </c>
      <c r="AH333" s="301">
        <v>103213.39</v>
      </c>
      <c r="AI333" s="301">
        <v>31190.36</v>
      </c>
      <c r="AJ333" s="301">
        <v>118626.90000000001</v>
      </c>
      <c r="AK333" s="301">
        <v>8720.73</v>
      </c>
      <c r="AL333" s="301">
        <v>165824.70000000001</v>
      </c>
      <c r="AM333" s="301">
        <v>382868.66000000003</v>
      </c>
      <c r="AN333" s="301">
        <v>339202.98</v>
      </c>
      <c r="AO333" s="301"/>
      <c r="AP333" s="301">
        <v>83290.03</v>
      </c>
      <c r="AQ333" s="301">
        <v>166767.49</v>
      </c>
      <c r="AR333" s="301">
        <v>175807.72</v>
      </c>
      <c r="AS333" s="301">
        <v>136800.72</v>
      </c>
      <c r="AT333" s="301">
        <v>35666.959999999999</v>
      </c>
      <c r="AU333" s="301">
        <v>0</v>
      </c>
      <c r="AV333" s="301">
        <v>0</v>
      </c>
      <c r="AW333" s="301">
        <v>0</v>
      </c>
      <c r="AX333" s="301">
        <v>0</v>
      </c>
      <c r="AY333" s="301">
        <v>0</v>
      </c>
      <c r="AZ333" s="301">
        <v>0</v>
      </c>
      <c r="BA333" s="301">
        <v>0</v>
      </c>
    </row>
    <row r="334" spans="1:53" s="69" customFormat="1" outlineLevel="2" x14ac:dyDescent="0.2">
      <c r="A334" s="64" t="s">
        <v>1246</v>
      </c>
      <c r="B334" s="65" t="s">
        <v>1696</v>
      </c>
      <c r="C334" s="66" t="s">
        <v>2138</v>
      </c>
      <c r="D334" s="67"/>
      <c r="E334" s="68"/>
      <c r="F334" s="328">
        <v>2217.71</v>
      </c>
      <c r="G334" s="328">
        <v>1406.8700000000001</v>
      </c>
      <c r="H334" s="151">
        <f t="shared" si="90"/>
        <v>810.83999999999992</v>
      </c>
      <c r="I334" s="97">
        <f t="shared" si="91"/>
        <v>0.5763432300070368</v>
      </c>
      <c r="J334" s="166"/>
      <c r="K334" s="328">
        <v>3553.4900000000002</v>
      </c>
      <c r="L334" s="328">
        <v>2983.48</v>
      </c>
      <c r="M334" s="151">
        <f t="shared" si="92"/>
        <v>570.01000000000022</v>
      </c>
      <c r="N334" s="97">
        <f t="shared" si="93"/>
        <v>0.19105541180098415</v>
      </c>
      <c r="O334" s="273"/>
      <c r="P334" s="166"/>
      <c r="Q334" s="328">
        <v>3553.4900000000002</v>
      </c>
      <c r="R334" s="328">
        <v>2983.48</v>
      </c>
      <c r="S334" s="151">
        <f t="shared" si="94"/>
        <v>570.01000000000022</v>
      </c>
      <c r="T334" s="97">
        <f t="shared" si="95"/>
        <v>0.19105541180098415</v>
      </c>
      <c r="U334" s="166"/>
      <c r="V334" s="328">
        <v>9943.65</v>
      </c>
      <c r="W334" s="328">
        <v>17263.14</v>
      </c>
      <c r="X334" s="151">
        <f t="shared" si="96"/>
        <v>-7319.49</v>
      </c>
      <c r="Y334" s="97">
        <f t="shared" si="97"/>
        <v>-0.42399528706828538</v>
      </c>
      <c r="Z334" s="140"/>
      <c r="AA334" s="347">
        <v>46.62</v>
      </c>
      <c r="AB334" s="301"/>
      <c r="AC334" s="301">
        <v>486.57</v>
      </c>
      <c r="AD334" s="301">
        <v>1090.04</v>
      </c>
      <c r="AE334" s="301">
        <v>1406.8700000000001</v>
      </c>
      <c r="AF334" s="301">
        <v>890.85</v>
      </c>
      <c r="AG334" s="301">
        <v>642.05000000000007</v>
      </c>
      <c r="AH334" s="301">
        <v>358.08</v>
      </c>
      <c r="AI334" s="301">
        <v>-277.66000000000003</v>
      </c>
      <c r="AJ334" s="301">
        <v>185.4</v>
      </c>
      <c r="AK334" s="301">
        <v>359.61</v>
      </c>
      <c r="AL334" s="301">
        <v>1342.81</v>
      </c>
      <c r="AM334" s="301">
        <v>2101.84</v>
      </c>
      <c r="AN334" s="301">
        <v>787.18000000000006</v>
      </c>
      <c r="AO334" s="301"/>
      <c r="AP334" s="301">
        <v>416.98</v>
      </c>
      <c r="AQ334" s="301">
        <v>918.80000000000007</v>
      </c>
      <c r="AR334" s="301">
        <v>2217.71</v>
      </c>
      <c r="AS334" s="301">
        <v>5563.68</v>
      </c>
      <c r="AT334" s="301">
        <v>0</v>
      </c>
      <c r="AU334" s="301">
        <v>0</v>
      </c>
      <c r="AV334" s="301">
        <v>0</v>
      </c>
      <c r="AW334" s="301">
        <v>0</v>
      </c>
      <c r="AX334" s="301">
        <v>0</v>
      </c>
      <c r="AY334" s="301">
        <v>0</v>
      </c>
      <c r="AZ334" s="301">
        <v>0</v>
      </c>
      <c r="BA334" s="301">
        <v>0</v>
      </c>
    </row>
    <row r="335" spans="1:53" s="69" customFormat="1" outlineLevel="2" x14ac:dyDescent="0.2">
      <c r="A335" s="64" t="s">
        <v>1247</v>
      </c>
      <c r="B335" s="65" t="s">
        <v>1697</v>
      </c>
      <c r="C335" s="66" t="s">
        <v>2139</v>
      </c>
      <c r="D335" s="67"/>
      <c r="E335" s="68"/>
      <c r="F335" s="328">
        <v>77023.650000000009</v>
      </c>
      <c r="G335" s="328">
        <v>260089.26</v>
      </c>
      <c r="H335" s="151">
        <f t="shared" si="90"/>
        <v>-183065.61</v>
      </c>
      <c r="I335" s="97">
        <f t="shared" si="91"/>
        <v>-0.70385686052549801</v>
      </c>
      <c r="J335" s="166"/>
      <c r="K335" s="328">
        <v>231161.95</v>
      </c>
      <c r="L335" s="328">
        <v>260089.26</v>
      </c>
      <c r="M335" s="151">
        <f t="shared" si="92"/>
        <v>-28927.309999999998</v>
      </c>
      <c r="N335" s="97">
        <f t="shared" si="93"/>
        <v>-0.11122070169294955</v>
      </c>
      <c r="O335" s="273"/>
      <c r="P335" s="166"/>
      <c r="Q335" s="328">
        <v>231161.95</v>
      </c>
      <c r="R335" s="328">
        <v>260089.26</v>
      </c>
      <c r="S335" s="151">
        <f t="shared" si="94"/>
        <v>-28927.309999999998</v>
      </c>
      <c r="T335" s="97">
        <f t="shared" si="95"/>
        <v>-0.11122070169294955</v>
      </c>
      <c r="U335" s="166"/>
      <c r="V335" s="328">
        <v>953393.08000000007</v>
      </c>
      <c r="W335" s="328">
        <v>260089.26</v>
      </c>
      <c r="X335" s="151">
        <f t="shared" si="96"/>
        <v>693303.82000000007</v>
      </c>
      <c r="Y335" s="97">
        <f t="shared" si="97"/>
        <v>2.6656380198090459</v>
      </c>
      <c r="Z335" s="140"/>
      <c r="AA335" s="347">
        <v>0</v>
      </c>
      <c r="AB335" s="301"/>
      <c r="AC335" s="301">
        <v>0</v>
      </c>
      <c r="AD335" s="301">
        <v>0</v>
      </c>
      <c r="AE335" s="301">
        <v>260089.26</v>
      </c>
      <c r="AF335" s="301">
        <v>86696.42</v>
      </c>
      <c r="AG335" s="301">
        <v>86696.42</v>
      </c>
      <c r="AH335" s="301">
        <v>86696.42</v>
      </c>
      <c r="AI335" s="301">
        <v>77023.650000000009</v>
      </c>
      <c r="AJ335" s="301">
        <v>77023.650000000009</v>
      </c>
      <c r="AK335" s="301">
        <v>77023.650000000009</v>
      </c>
      <c r="AL335" s="301">
        <v>77023.650000000009</v>
      </c>
      <c r="AM335" s="301">
        <v>77023.650000000009</v>
      </c>
      <c r="AN335" s="301">
        <v>77023.62</v>
      </c>
      <c r="AO335" s="301"/>
      <c r="AP335" s="301">
        <v>77069.150000000009</v>
      </c>
      <c r="AQ335" s="301">
        <v>77069.150000000009</v>
      </c>
      <c r="AR335" s="301">
        <v>77023.650000000009</v>
      </c>
      <c r="AS335" s="301">
        <v>77023.650000000009</v>
      </c>
      <c r="AT335" s="301">
        <v>0</v>
      </c>
      <c r="AU335" s="301">
        <v>0</v>
      </c>
      <c r="AV335" s="301">
        <v>0</v>
      </c>
      <c r="AW335" s="301">
        <v>0</v>
      </c>
      <c r="AX335" s="301">
        <v>0</v>
      </c>
      <c r="AY335" s="301">
        <v>0</v>
      </c>
      <c r="AZ335" s="301">
        <v>0</v>
      </c>
      <c r="BA335" s="301">
        <v>0</v>
      </c>
    </row>
    <row r="336" spans="1:53" s="69" customFormat="1" outlineLevel="2" x14ac:dyDescent="0.2">
      <c r="A336" s="64" t="s">
        <v>1248</v>
      </c>
      <c r="B336" s="65" t="s">
        <v>1698</v>
      </c>
      <c r="C336" s="66" t="s">
        <v>2140</v>
      </c>
      <c r="D336" s="67"/>
      <c r="E336" s="68"/>
      <c r="F336" s="328">
        <v>5500</v>
      </c>
      <c r="G336" s="328">
        <v>3295.37</v>
      </c>
      <c r="H336" s="151">
        <f t="shared" si="90"/>
        <v>2204.63</v>
      </c>
      <c r="I336" s="97">
        <f t="shared" si="91"/>
        <v>0.66900833593799791</v>
      </c>
      <c r="J336" s="166"/>
      <c r="K336" s="328">
        <v>-23232.02</v>
      </c>
      <c r="L336" s="328">
        <v>38162.71</v>
      </c>
      <c r="M336" s="151">
        <f t="shared" si="92"/>
        <v>-61394.729999999996</v>
      </c>
      <c r="N336" s="97">
        <f t="shared" si="93"/>
        <v>-1.6087623232207566</v>
      </c>
      <c r="O336" s="273"/>
      <c r="P336" s="166"/>
      <c r="Q336" s="328">
        <v>-23232.02</v>
      </c>
      <c r="R336" s="328">
        <v>38162.71</v>
      </c>
      <c r="S336" s="151">
        <f t="shared" si="94"/>
        <v>-61394.729999999996</v>
      </c>
      <c r="T336" s="97">
        <f t="shared" si="95"/>
        <v>-1.6087623232207566</v>
      </c>
      <c r="U336" s="166"/>
      <c r="V336" s="328">
        <v>43526.729999999996</v>
      </c>
      <c r="W336" s="328">
        <v>55007.67</v>
      </c>
      <c r="X336" s="151">
        <f t="shared" si="96"/>
        <v>-11480.940000000002</v>
      </c>
      <c r="Y336" s="97">
        <f t="shared" si="97"/>
        <v>-0.20871525734502119</v>
      </c>
      <c r="Z336" s="140"/>
      <c r="AA336" s="347">
        <v>3189.2400000000002</v>
      </c>
      <c r="AB336" s="301"/>
      <c r="AC336" s="301">
        <v>30967.34</v>
      </c>
      <c r="AD336" s="301">
        <v>3900</v>
      </c>
      <c r="AE336" s="301">
        <v>3295.37</v>
      </c>
      <c r="AF336" s="301">
        <v>1199.99</v>
      </c>
      <c r="AG336" s="301">
        <v>1974.02</v>
      </c>
      <c r="AH336" s="301">
        <v>2027.77</v>
      </c>
      <c r="AI336" s="301">
        <v>1200</v>
      </c>
      <c r="AJ336" s="301">
        <v>2447.73</v>
      </c>
      <c r="AK336" s="301">
        <v>3098.69</v>
      </c>
      <c r="AL336" s="301">
        <v>1250.4000000000001</v>
      </c>
      <c r="AM336" s="301">
        <v>2275.39</v>
      </c>
      <c r="AN336" s="301">
        <v>51284.76</v>
      </c>
      <c r="AO336" s="301"/>
      <c r="AP336" s="301">
        <v>-29932.02</v>
      </c>
      <c r="AQ336" s="301">
        <v>1200</v>
      </c>
      <c r="AR336" s="301">
        <v>5500</v>
      </c>
      <c r="AS336" s="301">
        <v>1200</v>
      </c>
      <c r="AT336" s="301">
        <v>0</v>
      </c>
      <c r="AU336" s="301">
        <v>0</v>
      </c>
      <c r="AV336" s="301">
        <v>0</v>
      </c>
      <c r="AW336" s="301">
        <v>0</v>
      </c>
      <c r="AX336" s="301">
        <v>0</v>
      </c>
      <c r="AY336" s="301">
        <v>0</v>
      </c>
      <c r="AZ336" s="301">
        <v>0</v>
      </c>
      <c r="BA336" s="301">
        <v>0</v>
      </c>
    </row>
    <row r="337" spans="1:53" s="69" customFormat="1" outlineLevel="2" x14ac:dyDescent="0.2">
      <c r="A337" s="64" t="s">
        <v>1249</v>
      </c>
      <c r="B337" s="65" t="s">
        <v>1699</v>
      </c>
      <c r="C337" s="66" t="s">
        <v>2141</v>
      </c>
      <c r="D337" s="67"/>
      <c r="E337" s="68"/>
      <c r="F337" s="328">
        <v>0</v>
      </c>
      <c r="G337" s="328">
        <v>0</v>
      </c>
      <c r="H337" s="151">
        <f t="shared" si="90"/>
        <v>0</v>
      </c>
      <c r="I337" s="97">
        <f t="shared" si="91"/>
        <v>0</v>
      </c>
      <c r="J337" s="166"/>
      <c r="K337" s="328">
        <v>2000</v>
      </c>
      <c r="L337" s="328">
        <v>1871.33</v>
      </c>
      <c r="M337" s="151">
        <f t="shared" si="92"/>
        <v>128.67000000000007</v>
      </c>
      <c r="N337" s="97">
        <f t="shared" si="93"/>
        <v>6.8758583467373513E-2</v>
      </c>
      <c r="O337" s="273"/>
      <c r="P337" s="166"/>
      <c r="Q337" s="328">
        <v>2000</v>
      </c>
      <c r="R337" s="328">
        <v>1871.33</v>
      </c>
      <c r="S337" s="151">
        <f t="shared" si="94"/>
        <v>128.67000000000007</v>
      </c>
      <c r="T337" s="97">
        <f t="shared" si="95"/>
        <v>6.8758583467373513E-2</v>
      </c>
      <c r="U337" s="166"/>
      <c r="V337" s="328">
        <v>4487.7800000000007</v>
      </c>
      <c r="W337" s="328">
        <v>3480.98</v>
      </c>
      <c r="X337" s="151">
        <f t="shared" si="96"/>
        <v>1006.8000000000006</v>
      </c>
      <c r="Y337" s="97">
        <f t="shared" si="97"/>
        <v>0.28922889531109075</v>
      </c>
      <c r="Z337" s="140"/>
      <c r="AA337" s="347">
        <v>0</v>
      </c>
      <c r="AB337" s="301"/>
      <c r="AC337" s="301">
        <v>1800</v>
      </c>
      <c r="AD337" s="301">
        <v>71.33</v>
      </c>
      <c r="AE337" s="301">
        <v>0</v>
      </c>
      <c r="AF337" s="301">
        <v>650</v>
      </c>
      <c r="AG337" s="301">
        <v>0</v>
      </c>
      <c r="AH337" s="301">
        <v>24.92</v>
      </c>
      <c r="AI337" s="301">
        <v>4.67</v>
      </c>
      <c r="AJ337" s="301">
        <v>0</v>
      </c>
      <c r="AK337" s="301">
        <v>1500.16</v>
      </c>
      <c r="AL337" s="301">
        <v>58.02</v>
      </c>
      <c r="AM337" s="301">
        <v>0</v>
      </c>
      <c r="AN337" s="301">
        <v>250.01000000000002</v>
      </c>
      <c r="AO337" s="301"/>
      <c r="AP337" s="301">
        <v>2000</v>
      </c>
      <c r="AQ337" s="301">
        <v>0</v>
      </c>
      <c r="AR337" s="301">
        <v>0</v>
      </c>
      <c r="AS337" s="301">
        <v>0</v>
      </c>
      <c r="AT337" s="301">
        <v>0</v>
      </c>
      <c r="AU337" s="301">
        <v>0</v>
      </c>
      <c r="AV337" s="301">
        <v>0</v>
      </c>
      <c r="AW337" s="301">
        <v>0</v>
      </c>
      <c r="AX337" s="301">
        <v>0</v>
      </c>
      <c r="AY337" s="301">
        <v>0</v>
      </c>
      <c r="AZ337" s="301">
        <v>0</v>
      </c>
      <c r="BA337" s="301">
        <v>0</v>
      </c>
    </row>
    <row r="338" spans="1:53" s="69" customFormat="1" outlineLevel="2" x14ac:dyDescent="0.2">
      <c r="A338" s="64" t="s">
        <v>1250</v>
      </c>
      <c r="B338" s="65" t="s">
        <v>1700</v>
      </c>
      <c r="C338" s="66" t="s">
        <v>2142</v>
      </c>
      <c r="D338" s="67"/>
      <c r="E338" s="68"/>
      <c r="F338" s="328">
        <v>0</v>
      </c>
      <c r="G338" s="328">
        <v>0</v>
      </c>
      <c r="H338" s="151">
        <f t="shared" si="90"/>
        <v>0</v>
      </c>
      <c r="I338" s="97">
        <f t="shared" si="91"/>
        <v>0</v>
      </c>
      <c r="J338" s="166"/>
      <c r="K338" s="328">
        <v>0</v>
      </c>
      <c r="L338" s="328">
        <v>0</v>
      </c>
      <c r="M338" s="151">
        <f t="shared" si="92"/>
        <v>0</v>
      </c>
      <c r="N338" s="97">
        <f t="shared" si="93"/>
        <v>0</v>
      </c>
      <c r="O338" s="273"/>
      <c r="P338" s="166"/>
      <c r="Q338" s="328">
        <v>0</v>
      </c>
      <c r="R338" s="328">
        <v>0</v>
      </c>
      <c r="S338" s="151">
        <f t="shared" si="94"/>
        <v>0</v>
      </c>
      <c r="T338" s="97">
        <f t="shared" si="95"/>
        <v>0</v>
      </c>
      <c r="U338" s="166"/>
      <c r="V338" s="328">
        <v>0</v>
      </c>
      <c r="W338" s="328">
        <v>16000</v>
      </c>
      <c r="X338" s="151">
        <f t="shared" si="96"/>
        <v>-16000</v>
      </c>
      <c r="Y338" s="97" t="str">
        <f t="shared" si="97"/>
        <v>N.M.</v>
      </c>
      <c r="Z338" s="140"/>
      <c r="AA338" s="347">
        <v>0</v>
      </c>
      <c r="AB338" s="301"/>
      <c r="AC338" s="301">
        <v>0</v>
      </c>
      <c r="AD338" s="301">
        <v>0</v>
      </c>
      <c r="AE338" s="301">
        <v>0</v>
      </c>
      <c r="AF338" s="301">
        <v>0</v>
      </c>
      <c r="AG338" s="301">
        <v>0</v>
      </c>
      <c r="AH338" s="301">
        <v>0</v>
      </c>
      <c r="AI338" s="301">
        <v>0</v>
      </c>
      <c r="AJ338" s="301">
        <v>0</v>
      </c>
      <c r="AK338" s="301">
        <v>0</v>
      </c>
      <c r="AL338" s="301">
        <v>0</v>
      </c>
      <c r="AM338" s="301">
        <v>0</v>
      </c>
      <c r="AN338" s="301">
        <v>0</v>
      </c>
      <c r="AO338" s="301"/>
      <c r="AP338" s="301">
        <v>0</v>
      </c>
      <c r="AQ338" s="301">
        <v>0</v>
      </c>
      <c r="AR338" s="301">
        <v>0</v>
      </c>
      <c r="AS338" s="301">
        <v>0</v>
      </c>
      <c r="AT338" s="301">
        <v>0</v>
      </c>
      <c r="AU338" s="301">
        <v>0</v>
      </c>
      <c r="AV338" s="301">
        <v>0</v>
      </c>
      <c r="AW338" s="301">
        <v>0</v>
      </c>
      <c r="AX338" s="301">
        <v>0</v>
      </c>
      <c r="AY338" s="301">
        <v>0</v>
      </c>
      <c r="AZ338" s="301">
        <v>0</v>
      </c>
      <c r="BA338" s="301">
        <v>0</v>
      </c>
    </row>
    <row r="339" spans="1:53" s="69" customFormat="1" outlineLevel="2" x14ac:dyDescent="0.2">
      <c r="A339" s="64" t="s">
        <v>1251</v>
      </c>
      <c r="B339" s="65" t="s">
        <v>1701</v>
      </c>
      <c r="C339" s="66" t="s">
        <v>2143</v>
      </c>
      <c r="D339" s="67"/>
      <c r="E339" s="68"/>
      <c r="F339" s="328">
        <v>6000</v>
      </c>
      <c r="G339" s="328">
        <v>3000</v>
      </c>
      <c r="H339" s="151">
        <f t="shared" si="90"/>
        <v>3000</v>
      </c>
      <c r="I339" s="97">
        <f t="shared" si="91"/>
        <v>1</v>
      </c>
      <c r="J339" s="166"/>
      <c r="K339" s="328">
        <v>6000</v>
      </c>
      <c r="L339" s="328">
        <v>6000</v>
      </c>
      <c r="M339" s="151">
        <f t="shared" si="92"/>
        <v>0</v>
      </c>
      <c r="N339" s="97">
        <f t="shared" si="93"/>
        <v>0</v>
      </c>
      <c r="O339" s="273"/>
      <c r="P339" s="166"/>
      <c r="Q339" s="328">
        <v>6000</v>
      </c>
      <c r="R339" s="328">
        <v>6000</v>
      </c>
      <c r="S339" s="151">
        <f t="shared" si="94"/>
        <v>0</v>
      </c>
      <c r="T339" s="97">
        <f t="shared" si="95"/>
        <v>0</v>
      </c>
      <c r="U339" s="166"/>
      <c r="V339" s="328">
        <v>26500.03</v>
      </c>
      <c r="W339" s="328">
        <v>6064.96</v>
      </c>
      <c r="X339" s="151">
        <f t="shared" si="96"/>
        <v>20435.07</v>
      </c>
      <c r="Y339" s="97">
        <f t="shared" si="97"/>
        <v>3.3693659974674195</v>
      </c>
      <c r="Z339" s="140"/>
      <c r="AA339" s="347">
        <v>0</v>
      </c>
      <c r="AB339" s="301"/>
      <c r="AC339" s="301">
        <v>0</v>
      </c>
      <c r="AD339" s="301">
        <v>3000</v>
      </c>
      <c r="AE339" s="301">
        <v>3000</v>
      </c>
      <c r="AF339" s="301">
        <v>3000</v>
      </c>
      <c r="AG339" s="301">
        <v>3000.01</v>
      </c>
      <c r="AH339" s="301">
        <v>0</v>
      </c>
      <c r="AI339" s="301">
        <v>0</v>
      </c>
      <c r="AJ339" s="301">
        <v>0</v>
      </c>
      <c r="AK339" s="301">
        <v>0</v>
      </c>
      <c r="AL339" s="301">
        <v>14500.02</v>
      </c>
      <c r="AM339" s="301">
        <v>0</v>
      </c>
      <c r="AN339" s="301">
        <v>0</v>
      </c>
      <c r="AO339" s="301"/>
      <c r="AP339" s="301">
        <v>0</v>
      </c>
      <c r="AQ339" s="301">
        <v>0</v>
      </c>
      <c r="AR339" s="301">
        <v>6000</v>
      </c>
      <c r="AS339" s="301">
        <v>0</v>
      </c>
      <c r="AT339" s="301">
        <v>3000</v>
      </c>
      <c r="AU339" s="301">
        <v>0</v>
      </c>
      <c r="AV339" s="301">
        <v>0</v>
      </c>
      <c r="AW339" s="301">
        <v>0</v>
      </c>
      <c r="AX339" s="301">
        <v>0</v>
      </c>
      <c r="AY339" s="301">
        <v>0</v>
      </c>
      <c r="AZ339" s="301">
        <v>0</v>
      </c>
      <c r="BA339" s="301">
        <v>0</v>
      </c>
    </row>
    <row r="340" spans="1:53" s="69" customFormat="1" outlineLevel="2" x14ac:dyDescent="0.2">
      <c r="A340" s="64" t="s">
        <v>1252</v>
      </c>
      <c r="B340" s="65" t="s">
        <v>1702</v>
      </c>
      <c r="C340" s="66" t="s">
        <v>2144</v>
      </c>
      <c r="D340" s="67"/>
      <c r="E340" s="68"/>
      <c r="F340" s="328">
        <v>0</v>
      </c>
      <c r="G340" s="328">
        <v>42.31</v>
      </c>
      <c r="H340" s="151">
        <f t="shared" si="90"/>
        <v>-42.31</v>
      </c>
      <c r="I340" s="97" t="str">
        <f t="shared" si="91"/>
        <v>N.M.</v>
      </c>
      <c r="J340" s="166"/>
      <c r="K340" s="328">
        <v>60.17</v>
      </c>
      <c r="L340" s="328">
        <v>45.79</v>
      </c>
      <c r="M340" s="151">
        <f t="shared" si="92"/>
        <v>14.380000000000003</v>
      </c>
      <c r="N340" s="97">
        <f t="shared" si="93"/>
        <v>0.31404236732911123</v>
      </c>
      <c r="O340" s="273"/>
      <c r="P340" s="166"/>
      <c r="Q340" s="328">
        <v>60.17</v>
      </c>
      <c r="R340" s="328">
        <v>45.79</v>
      </c>
      <c r="S340" s="151">
        <f t="shared" si="94"/>
        <v>14.380000000000003</v>
      </c>
      <c r="T340" s="97">
        <f t="shared" si="95"/>
        <v>0.31404236732911123</v>
      </c>
      <c r="U340" s="166"/>
      <c r="V340" s="328">
        <v>509</v>
      </c>
      <c r="W340" s="328">
        <v>92.06</v>
      </c>
      <c r="X340" s="151">
        <f t="shared" si="96"/>
        <v>416.94</v>
      </c>
      <c r="Y340" s="97">
        <f t="shared" si="97"/>
        <v>4.5290028242450573</v>
      </c>
      <c r="Z340" s="140"/>
      <c r="AA340" s="347">
        <v>0</v>
      </c>
      <c r="AB340" s="301"/>
      <c r="AC340" s="301">
        <v>0</v>
      </c>
      <c r="AD340" s="301">
        <v>3.48</v>
      </c>
      <c r="AE340" s="301">
        <v>42.31</v>
      </c>
      <c r="AF340" s="301">
        <v>3.84</v>
      </c>
      <c r="AG340" s="301">
        <v>36.56</v>
      </c>
      <c r="AH340" s="301">
        <v>96.4</v>
      </c>
      <c r="AI340" s="301">
        <v>0</v>
      </c>
      <c r="AJ340" s="301">
        <v>0</v>
      </c>
      <c r="AK340" s="301">
        <v>233.44</v>
      </c>
      <c r="AL340" s="301">
        <v>31.28</v>
      </c>
      <c r="AM340" s="301">
        <v>6.45</v>
      </c>
      <c r="AN340" s="301">
        <v>40.86</v>
      </c>
      <c r="AO340" s="301"/>
      <c r="AP340" s="301">
        <v>0</v>
      </c>
      <c r="AQ340" s="301">
        <v>60.17</v>
      </c>
      <c r="AR340" s="301">
        <v>0</v>
      </c>
      <c r="AS340" s="301">
        <v>120.8</v>
      </c>
      <c r="AT340" s="301">
        <v>0</v>
      </c>
      <c r="AU340" s="301">
        <v>0</v>
      </c>
      <c r="AV340" s="301">
        <v>0</v>
      </c>
      <c r="AW340" s="301">
        <v>0</v>
      </c>
      <c r="AX340" s="301">
        <v>0</v>
      </c>
      <c r="AY340" s="301">
        <v>0</v>
      </c>
      <c r="AZ340" s="301">
        <v>0</v>
      </c>
      <c r="BA340" s="301">
        <v>0</v>
      </c>
    </row>
    <row r="341" spans="1:53" s="69" customFormat="1" outlineLevel="2" x14ac:dyDescent="0.2">
      <c r="A341" s="64" t="s">
        <v>1253</v>
      </c>
      <c r="B341" s="65" t="s">
        <v>1703</v>
      </c>
      <c r="C341" s="66" t="s">
        <v>2145</v>
      </c>
      <c r="D341" s="67"/>
      <c r="E341" s="68"/>
      <c r="F341" s="328">
        <v>0</v>
      </c>
      <c r="G341" s="328">
        <v>302</v>
      </c>
      <c r="H341" s="151">
        <f t="shared" si="90"/>
        <v>-302</v>
      </c>
      <c r="I341" s="97" t="str">
        <f t="shared" si="91"/>
        <v>N.M.</v>
      </c>
      <c r="J341" s="166"/>
      <c r="K341" s="328">
        <v>0.19</v>
      </c>
      <c r="L341" s="328">
        <v>4355.32</v>
      </c>
      <c r="M341" s="151">
        <f t="shared" si="92"/>
        <v>-4355.13</v>
      </c>
      <c r="N341" s="97">
        <f t="shared" si="93"/>
        <v>-0.99995637519171965</v>
      </c>
      <c r="O341" s="273"/>
      <c r="P341" s="166"/>
      <c r="Q341" s="328">
        <v>0.19</v>
      </c>
      <c r="R341" s="328">
        <v>4355.32</v>
      </c>
      <c r="S341" s="151">
        <f t="shared" si="94"/>
        <v>-4355.13</v>
      </c>
      <c r="T341" s="97">
        <f t="shared" si="95"/>
        <v>-0.99995637519171965</v>
      </c>
      <c r="U341" s="166"/>
      <c r="V341" s="328">
        <v>147954.44</v>
      </c>
      <c r="W341" s="328">
        <v>26145.99</v>
      </c>
      <c r="X341" s="151">
        <f t="shared" si="96"/>
        <v>121808.45</v>
      </c>
      <c r="Y341" s="97">
        <f t="shared" si="97"/>
        <v>4.6587813274616865</v>
      </c>
      <c r="Z341" s="140"/>
      <c r="AA341" s="347">
        <v>7407.64</v>
      </c>
      <c r="AB341" s="301"/>
      <c r="AC341" s="301">
        <v>0</v>
      </c>
      <c r="AD341" s="301">
        <v>4053.32</v>
      </c>
      <c r="AE341" s="301">
        <v>302</v>
      </c>
      <c r="AF341" s="301">
        <v>58436.82</v>
      </c>
      <c r="AG341" s="301">
        <v>0</v>
      </c>
      <c r="AH341" s="301">
        <v>6312.97</v>
      </c>
      <c r="AI341" s="301">
        <v>6311.18</v>
      </c>
      <c r="AJ341" s="301">
        <v>0</v>
      </c>
      <c r="AK341" s="301">
        <v>0</v>
      </c>
      <c r="AL341" s="301">
        <v>6339.76</v>
      </c>
      <c r="AM341" s="301">
        <v>0</v>
      </c>
      <c r="AN341" s="301">
        <v>70553.52</v>
      </c>
      <c r="AO341" s="301"/>
      <c r="AP341" s="301">
        <v>0</v>
      </c>
      <c r="AQ341" s="301">
        <v>0.19</v>
      </c>
      <c r="AR341" s="301">
        <v>0</v>
      </c>
      <c r="AS341" s="301">
        <v>6311.18</v>
      </c>
      <c r="AT341" s="301">
        <v>0</v>
      </c>
      <c r="AU341" s="301">
        <v>0</v>
      </c>
      <c r="AV341" s="301">
        <v>0</v>
      </c>
      <c r="AW341" s="301">
        <v>0</v>
      </c>
      <c r="AX341" s="301">
        <v>0</v>
      </c>
      <c r="AY341" s="301">
        <v>0</v>
      </c>
      <c r="AZ341" s="301">
        <v>0</v>
      </c>
      <c r="BA341" s="301">
        <v>0</v>
      </c>
    </row>
    <row r="342" spans="1:53" s="69" customFormat="1" outlineLevel="2" x14ac:dyDescent="0.2">
      <c r="A342" s="64" t="s">
        <v>1254</v>
      </c>
      <c r="B342" s="65" t="s">
        <v>1704</v>
      </c>
      <c r="C342" s="66" t="s">
        <v>2146</v>
      </c>
      <c r="D342" s="67"/>
      <c r="E342" s="68"/>
      <c r="F342" s="328">
        <v>0</v>
      </c>
      <c r="G342" s="328">
        <v>1.58</v>
      </c>
      <c r="H342" s="151">
        <f t="shared" si="90"/>
        <v>-1.58</v>
      </c>
      <c r="I342" s="97" t="str">
        <f t="shared" si="91"/>
        <v>N.M.</v>
      </c>
      <c r="J342" s="166"/>
      <c r="K342" s="328">
        <v>0</v>
      </c>
      <c r="L342" s="328">
        <v>1.58</v>
      </c>
      <c r="M342" s="151">
        <f t="shared" si="92"/>
        <v>-1.58</v>
      </c>
      <c r="N342" s="97" t="str">
        <f t="shared" si="93"/>
        <v>N.M.</v>
      </c>
      <c r="O342" s="273"/>
      <c r="P342" s="166"/>
      <c r="Q342" s="328">
        <v>0</v>
      </c>
      <c r="R342" s="328">
        <v>1.58</v>
      </c>
      <c r="S342" s="151">
        <f t="shared" si="94"/>
        <v>-1.58</v>
      </c>
      <c r="T342" s="97" t="str">
        <f t="shared" si="95"/>
        <v>N.M.</v>
      </c>
      <c r="U342" s="166"/>
      <c r="V342" s="328">
        <v>234.58</v>
      </c>
      <c r="W342" s="328">
        <v>149.50000000000003</v>
      </c>
      <c r="X342" s="151">
        <f t="shared" si="96"/>
        <v>85.079999999999984</v>
      </c>
      <c r="Y342" s="97">
        <f t="shared" si="97"/>
        <v>0.569096989966555</v>
      </c>
      <c r="Z342" s="140"/>
      <c r="AA342" s="347">
        <v>21.14</v>
      </c>
      <c r="AB342" s="301"/>
      <c r="AC342" s="301">
        <v>0</v>
      </c>
      <c r="AD342" s="301">
        <v>0</v>
      </c>
      <c r="AE342" s="301">
        <v>1.58</v>
      </c>
      <c r="AF342" s="301">
        <v>0</v>
      </c>
      <c r="AG342" s="301">
        <v>151.57</v>
      </c>
      <c r="AH342" s="301">
        <v>15.31</v>
      </c>
      <c r="AI342" s="301">
        <v>36.24</v>
      </c>
      <c r="AJ342" s="301">
        <v>0</v>
      </c>
      <c r="AK342" s="301">
        <v>9.7200000000000006</v>
      </c>
      <c r="AL342" s="301">
        <v>21.740000000000002</v>
      </c>
      <c r="AM342" s="301">
        <v>0</v>
      </c>
      <c r="AN342" s="301">
        <v>0</v>
      </c>
      <c r="AO342" s="301"/>
      <c r="AP342" s="301">
        <v>0</v>
      </c>
      <c r="AQ342" s="301">
        <v>0</v>
      </c>
      <c r="AR342" s="301">
        <v>0</v>
      </c>
      <c r="AS342" s="301">
        <v>0</v>
      </c>
      <c r="AT342" s="301">
        <v>0</v>
      </c>
      <c r="AU342" s="301">
        <v>0</v>
      </c>
      <c r="AV342" s="301">
        <v>0</v>
      </c>
      <c r="AW342" s="301">
        <v>0</v>
      </c>
      <c r="AX342" s="301">
        <v>0</v>
      </c>
      <c r="AY342" s="301">
        <v>0</v>
      </c>
      <c r="AZ342" s="301">
        <v>0</v>
      </c>
      <c r="BA342" s="301">
        <v>0</v>
      </c>
    </row>
    <row r="343" spans="1:53" s="69" customFormat="1" outlineLevel="2" x14ac:dyDescent="0.2">
      <c r="A343" s="64" t="s">
        <v>1255</v>
      </c>
      <c r="B343" s="65" t="s">
        <v>1705</v>
      </c>
      <c r="C343" s="66" t="s">
        <v>2147</v>
      </c>
      <c r="D343" s="67"/>
      <c r="E343" s="68"/>
      <c r="F343" s="328">
        <v>370.95</v>
      </c>
      <c r="G343" s="328">
        <v>275.54000000000002</v>
      </c>
      <c r="H343" s="151">
        <f t="shared" si="90"/>
        <v>95.409999999999968</v>
      </c>
      <c r="I343" s="97">
        <f t="shared" si="91"/>
        <v>0.34626551498874925</v>
      </c>
      <c r="J343" s="166"/>
      <c r="K343" s="328">
        <v>2107.31</v>
      </c>
      <c r="L343" s="328">
        <v>540.26</v>
      </c>
      <c r="M343" s="151">
        <f t="shared" si="92"/>
        <v>1567.05</v>
      </c>
      <c r="N343" s="97">
        <f t="shared" si="93"/>
        <v>2.9005478843519787</v>
      </c>
      <c r="O343" s="273"/>
      <c r="P343" s="166"/>
      <c r="Q343" s="328">
        <v>2107.31</v>
      </c>
      <c r="R343" s="328">
        <v>540.26</v>
      </c>
      <c r="S343" s="151">
        <f t="shared" si="94"/>
        <v>1567.05</v>
      </c>
      <c r="T343" s="97">
        <f t="shared" si="95"/>
        <v>2.9005478843519787</v>
      </c>
      <c r="U343" s="166"/>
      <c r="V343" s="328">
        <v>8110.84</v>
      </c>
      <c r="W343" s="328">
        <v>7722.3600000000006</v>
      </c>
      <c r="X343" s="151">
        <f t="shared" si="96"/>
        <v>388.47999999999956</v>
      </c>
      <c r="Y343" s="97">
        <f t="shared" si="97"/>
        <v>5.030586504643652E-2</v>
      </c>
      <c r="Z343" s="140"/>
      <c r="AA343" s="347">
        <v>64.52</v>
      </c>
      <c r="AB343" s="301"/>
      <c r="AC343" s="301">
        <v>32.26</v>
      </c>
      <c r="AD343" s="301">
        <v>232.46</v>
      </c>
      <c r="AE343" s="301">
        <v>275.54000000000002</v>
      </c>
      <c r="AF343" s="301">
        <v>152.15</v>
      </c>
      <c r="AG343" s="301">
        <v>1289.1300000000001</v>
      </c>
      <c r="AH343" s="301">
        <v>1118.97</v>
      </c>
      <c r="AI343" s="301">
        <v>64.52</v>
      </c>
      <c r="AJ343" s="301">
        <v>326.5</v>
      </c>
      <c r="AK343" s="301">
        <v>2334.3200000000002</v>
      </c>
      <c r="AL343" s="301">
        <v>199.71</v>
      </c>
      <c r="AM343" s="301">
        <v>221.41</v>
      </c>
      <c r="AN343" s="301">
        <v>296.82</v>
      </c>
      <c r="AO343" s="301"/>
      <c r="AP343" s="301">
        <v>28.17</v>
      </c>
      <c r="AQ343" s="301">
        <v>1708.19</v>
      </c>
      <c r="AR343" s="301">
        <v>370.95</v>
      </c>
      <c r="AS343" s="301">
        <v>8.8800000000000008</v>
      </c>
      <c r="AT343" s="301">
        <v>0</v>
      </c>
      <c r="AU343" s="301">
        <v>0</v>
      </c>
      <c r="AV343" s="301">
        <v>0</v>
      </c>
      <c r="AW343" s="301">
        <v>0</v>
      </c>
      <c r="AX343" s="301">
        <v>0</v>
      </c>
      <c r="AY343" s="301">
        <v>0</v>
      </c>
      <c r="AZ343" s="301">
        <v>0</v>
      </c>
      <c r="BA343" s="301">
        <v>0</v>
      </c>
    </row>
    <row r="344" spans="1:53" s="69" customFormat="1" outlineLevel="2" x14ac:dyDescent="0.2">
      <c r="A344" s="64" t="s">
        <v>1256</v>
      </c>
      <c r="B344" s="65" t="s">
        <v>1706</v>
      </c>
      <c r="C344" s="66" t="s">
        <v>2148</v>
      </c>
      <c r="D344" s="67"/>
      <c r="E344" s="68"/>
      <c r="F344" s="328">
        <v>142358.09</v>
      </c>
      <c r="G344" s="328">
        <v>18173.28</v>
      </c>
      <c r="H344" s="151">
        <f t="shared" si="90"/>
        <v>124184.81</v>
      </c>
      <c r="I344" s="97">
        <f t="shared" si="91"/>
        <v>6.8333735021966318</v>
      </c>
      <c r="J344" s="166"/>
      <c r="K344" s="328">
        <v>128668.86</v>
      </c>
      <c r="L344" s="328">
        <v>86112.88</v>
      </c>
      <c r="M344" s="151">
        <f t="shared" si="92"/>
        <v>42555.979999999996</v>
      </c>
      <c r="N344" s="97">
        <f t="shared" si="93"/>
        <v>0.49418832583464861</v>
      </c>
      <c r="O344" s="273"/>
      <c r="P344" s="166"/>
      <c r="Q344" s="328">
        <v>128668.86</v>
      </c>
      <c r="R344" s="328">
        <v>86112.88</v>
      </c>
      <c r="S344" s="151">
        <f t="shared" si="94"/>
        <v>42555.979999999996</v>
      </c>
      <c r="T344" s="97">
        <f t="shared" si="95"/>
        <v>0.49418832583464861</v>
      </c>
      <c r="U344" s="166"/>
      <c r="V344" s="328">
        <v>368293.97000000003</v>
      </c>
      <c r="W344" s="328">
        <v>258217.44</v>
      </c>
      <c r="X344" s="151">
        <f t="shared" si="96"/>
        <v>110076.53000000003</v>
      </c>
      <c r="Y344" s="97">
        <f t="shared" si="97"/>
        <v>0.42629394048674646</v>
      </c>
      <c r="Z344" s="140"/>
      <c r="AA344" s="347">
        <v>91010.76</v>
      </c>
      <c r="AB344" s="301"/>
      <c r="AC344" s="301">
        <v>56409.090000000004</v>
      </c>
      <c r="AD344" s="301">
        <v>11530.51</v>
      </c>
      <c r="AE344" s="301">
        <v>18173.28</v>
      </c>
      <c r="AF344" s="301">
        <v>8196.8700000000008</v>
      </c>
      <c r="AG344" s="301">
        <v>14950.130000000001</v>
      </c>
      <c r="AH344" s="301">
        <v>21448.46</v>
      </c>
      <c r="AI344" s="301">
        <v>10832.65</v>
      </c>
      <c r="AJ344" s="301">
        <v>14303.62</v>
      </c>
      <c r="AK344" s="301">
        <v>25978.720000000001</v>
      </c>
      <c r="AL344" s="301">
        <v>16628.84</v>
      </c>
      <c r="AM344" s="301">
        <v>9784.4600000000009</v>
      </c>
      <c r="AN344" s="301">
        <v>117501.36</v>
      </c>
      <c r="AO344" s="301"/>
      <c r="AP344" s="301">
        <v>-26454.55</v>
      </c>
      <c r="AQ344" s="301">
        <v>12765.32</v>
      </c>
      <c r="AR344" s="301">
        <v>142358.09</v>
      </c>
      <c r="AS344" s="301">
        <v>8406.26</v>
      </c>
      <c r="AT344" s="301">
        <v>0</v>
      </c>
      <c r="AU344" s="301">
        <v>0</v>
      </c>
      <c r="AV344" s="301">
        <v>0</v>
      </c>
      <c r="AW344" s="301">
        <v>0</v>
      </c>
      <c r="AX344" s="301">
        <v>0</v>
      </c>
      <c r="AY344" s="301">
        <v>0</v>
      </c>
      <c r="AZ344" s="301">
        <v>0</v>
      </c>
      <c r="BA344" s="301">
        <v>0</v>
      </c>
    </row>
    <row r="345" spans="1:53" s="69" customFormat="1" outlineLevel="2" x14ac:dyDescent="0.2">
      <c r="A345" s="64" t="s">
        <v>1257</v>
      </c>
      <c r="B345" s="65" t="s">
        <v>1707</v>
      </c>
      <c r="C345" s="66" t="s">
        <v>2149</v>
      </c>
      <c r="D345" s="67"/>
      <c r="E345" s="68"/>
      <c r="F345" s="328">
        <v>6747.2300000000005</v>
      </c>
      <c r="G345" s="328">
        <v>9897.02</v>
      </c>
      <c r="H345" s="151">
        <f t="shared" si="90"/>
        <v>-3149.79</v>
      </c>
      <c r="I345" s="97">
        <f t="shared" si="91"/>
        <v>-0.31825640445305758</v>
      </c>
      <c r="J345" s="166"/>
      <c r="K345" s="328">
        <v>17158.428</v>
      </c>
      <c r="L345" s="328">
        <v>22565.846000000001</v>
      </c>
      <c r="M345" s="151">
        <f t="shared" si="92"/>
        <v>-5407.4180000000015</v>
      </c>
      <c r="N345" s="97">
        <f t="shared" si="93"/>
        <v>-0.23962841898327239</v>
      </c>
      <c r="O345" s="273"/>
      <c r="P345" s="166"/>
      <c r="Q345" s="328">
        <v>17158.428</v>
      </c>
      <c r="R345" s="328">
        <v>22565.846000000001</v>
      </c>
      <c r="S345" s="151">
        <f t="shared" si="94"/>
        <v>-5407.4180000000015</v>
      </c>
      <c r="T345" s="97">
        <f t="shared" si="95"/>
        <v>-0.23962841898327239</v>
      </c>
      <c r="U345" s="166"/>
      <c r="V345" s="328">
        <v>77318.877000000008</v>
      </c>
      <c r="W345" s="328">
        <v>75631.986000000004</v>
      </c>
      <c r="X345" s="151">
        <f t="shared" si="96"/>
        <v>1686.8910000000033</v>
      </c>
      <c r="Y345" s="97">
        <f t="shared" si="97"/>
        <v>2.2303936326622486E-2</v>
      </c>
      <c r="Z345" s="140"/>
      <c r="AA345" s="347">
        <v>9226.598</v>
      </c>
      <c r="AB345" s="301"/>
      <c r="AC345" s="301">
        <v>11435.62</v>
      </c>
      <c r="AD345" s="301">
        <v>1233.2060000000001</v>
      </c>
      <c r="AE345" s="301">
        <v>9897.02</v>
      </c>
      <c r="AF345" s="301">
        <v>511.67600000000004</v>
      </c>
      <c r="AG345" s="301">
        <v>4400.67</v>
      </c>
      <c r="AH345" s="301">
        <v>5725.0480000000007</v>
      </c>
      <c r="AI345" s="301">
        <v>4250.4880000000003</v>
      </c>
      <c r="AJ345" s="301">
        <v>15850.727999999999</v>
      </c>
      <c r="AK345" s="301">
        <v>-987.23200000000008</v>
      </c>
      <c r="AL345" s="301">
        <v>15639.325000000001</v>
      </c>
      <c r="AM345" s="301">
        <v>1377.1780000000001</v>
      </c>
      <c r="AN345" s="301">
        <v>13392.567999999999</v>
      </c>
      <c r="AO345" s="301"/>
      <c r="AP345" s="301">
        <v>8704.5580000000009</v>
      </c>
      <c r="AQ345" s="301">
        <v>1706.64</v>
      </c>
      <c r="AR345" s="301">
        <v>6747.2300000000005</v>
      </c>
      <c r="AS345" s="301">
        <v>1141.135</v>
      </c>
      <c r="AT345" s="301">
        <v>0</v>
      </c>
      <c r="AU345" s="301">
        <v>0</v>
      </c>
      <c r="AV345" s="301">
        <v>0</v>
      </c>
      <c r="AW345" s="301">
        <v>0</v>
      </c>
      <c r="AX345" s="301">
        <v>0</v>
      </c>
      <c r="AY345" s="301">
        <v>0</v>
      </c>
      <c r="AZ345" s="301">
        <v>0</v>
      </c>
      <c r="BA345" s="301">
        <v>0</v>
      </c>
    </row>
    <row r="346" spans="1:53" s="69" customFormat="1" outlineLevel="2" x14ac:dyDescent="0.2">
      <c r="A346" s="64" t="s">
        <v>1258</v>
      </c>
      <c r="B346" s="65" t="s">
        <v>1708</v>
      </c>
      <c r="C346" s="66" t="s">
        <v>2150</v>
      </c>
      <c r="D346" s="67"/>
      <c r="E346" s="68"/>
      <c r="F346" s="328">
        <v>345.37</v>
      </c>
      <c r="G346" s="328">
        <v>54.78</v>
      </c>
      <c r="H346" s="151">
        <f t="shared" si="90"/>
        <v>290.59000000000003</v>
      </c>
      <c r="I346" s="97">
        <f t="shared" si="91"/>
        <v>5.3046732384081787</v>
      </c>
      <c r="J346" s="166"/>
      <c r="K346" s="328">
        <v>460.11</v>
      </c>
      <c r="L346" s="328">
        <v>89.79</v>
      </c>
      <c r="M346" s="151">
        <f t="shared" si="92"/>
        <v>370.32</v>
      </c>
      <c r="N346" s="97">
        <f t="shared" si="93"/>
        <v>4.1242900100233877</v>
      </c>
      <c r="O346" s="273"/>
      <c r="P346" s="166"/>
      <c r="Q346" s="328">
        <v>460.11</v>
      </c>
      <c r="R346" s="328">
        <v>89.79</v>
      </c>
      <c r="S346" s="151">
        <f t="shared" si="94"/>
        <v>370.32</v>
      </c>
      <c r="T346" s="97">
        <f t="shared" si="95"/>
        <v>4.1242900100233877</v>
      </c>
      <c r="U346" s="166"/>
      <c r="V346" s="328">
        <v>785.96</v>
      </c>
      <c r="W346" s="328">
        <v>274.86</v>
      </c>
      <c r="X346" s="151">
        <f t="shared" si="96"/>
        <v>511.1</v>
      </c>
      <c r="Y346" s="97">
        <f t="shared" si="97"/>
        <v>1.8594921050716728</v>
      </c>
      <c r="Z346" s="140"/>
      <c r="AA346" s="347">
        <v>0</v>
      </c>
      <c r="AB346" s="301"/>
      <c r="AC346" s="301">
        <v>0</v>
      </c>
      <c r="AD346" s="301">
        <v>35.01</v>
      </c>
      <c r="AE346" s="301">
        <v>54.78</v>
      </c>
      <c r="AF346" s="301">
        <v>-12.5</v>
      </c>
      <c r="AG346" s="301">
        <v>0</v>
      </c>
      <c r="AH346" s="301">
        <v>20.309999999999999</v>
      </c>
      <c r="AI346" s="301">
        <v>-6.55</v>
      </c>
      <c r="AJ346" s="301">
        <v>0</v>
      </c>
      <c r="AK346" s="301">
        <v>71.88</v>
      </c>
      <c r="AL346" s="301">
        <v>83.51</v>
      </c>
      <c r="AM346" s="301">
        <v>39.97</v>
      </c>
      <c r="AN346" s="301">
        <v>129.22999999999999</v>
      </c>
      <c r="AO346" s="301"/>
      <c r="AP346" s="301">
        <v>38.86</v>
      </c>
      <c r="AQ346" s="301">
        <v>75.88</v>
      </c>
      <c r="AR346" s="301">
        <v>345.37</v>
      </c>
      <c r="AS346" s="301">
        <v>623.25</v>
      </c>
      <c r="AT346" s="301">
        <v>0</v>
      </c>
      <c r="AU346" s="301">
        <v>0</v>
      </c>
      <c r="AV346" s="301">
        <v>0</v>
      </c>
      <c r="AW346" s="301">
        <v>0</v>
      </c>
      <c r="AX346" s="301">
        <v>0</v>
      </c>
      <c r="AY346" s="301">
        <v>0</v>
      </c>
      <c r="AZ346" s="301">
        <v>0</v>
      </c>
      <c r="BA346" s="301">
        <v>0</v>
      </c>
    </row>
    <row r="347" spans="1:53" s="69" customFormat="1" outlineLevel="2" x14ac:dyDescent="0.2">
      <c r="A347" s="64" t="s">
        <v>1259</v>
      </c>
      <c r="B347" s="65" t="s">
        <v>1709</v>
      </c>
      <c r="C347" s="66" t="s">
        <v>2151</v>
      </c>
      <c r="D347" s="67"/>
      <c r="E347" s="68"/>
      <c r="F347" s="328">
        <v>2862</v>
      </c>
      <c r="G347" s="328">
        <v>65605.03</v>
      </c>
      <c r="H347" s="151">
        <f t="shared" si="90"/>
        <v>-62743.03</v>
      </c>
      <c r="I347" s="97">
        <f t="shared" si="91"/>
        <v>-0.9563752962234755</v>
      </c>
      <c r="J347" s="166"/>
      <c r="K347" s="328">
        <v>-84542</v>
      </c>
      <c r="L347" s="328">
        <v>170600.98</v>
      </c>
      <c r="M347" s="151">
        <f t="shared" si="92"/>
        <v>-255142.98</v>
      </c>
      <c r="N347" s="97">
        <f t="shared" si="93"/>
        <v>-1.4955540114716808</v>
      </c>
      <c r="O347" s="273"/>
      <c r="P347" s="166"/>
      <c r="Q347" s="328">
        <v>-84542</v>
      </c>
      <c r="R347" s="328">
        <v>170600.98</v>
      </c>
      <c r="S347" s="151">
        <f t="shared" si="94"/>
        <v>-255142.98</v>
      </c>
      <c r="T347" s="97">
        <f t="shared" si="95"/>
        <v>-1.4955540114716808</v>
      </c>
      <c r="U347" s="166"/>
      <c r="V347" s="328">
        <v>14449.970000000001</v>
      </c>
      <c r="W347" s="328">
        <v>249424.13</v>
      </c>
      <c r="X347" s="151">
        <f t="shared" si="96"/>
        <v>-234974.16</v>
      </c>
      <c r="Y347" s="97">
        <f t="shared" si="97"/>
        <v>-0.94206667173701275</v>
      </c>
      <c r="Z347" s="140"/>
      <c r="AA347" s="347">
        <v>28004.79</v>
      </c>
      <c r="AB347" s="301"/>
      <c r="AC347" s="301">
        <v>90824.25</v>
      </c>
      <c r="AD347" s="301">
        <v>14171.7</v>
      </c>
      <c r="AE347" s="301">
        <v>65605.03</v>
      </c>
      <c r="AF347" s="301">
        <v>43337.090000000004</v>
      </c>
      <c r="AG347" s="301">
        <v>2306.7000000000003</v>
      </c>
      <c r="AH347" s="301">
        <v>12683.67</v>
      </c>
      <c r="AI347" s="301">
        <v>27823.87</v>
      </c>
      <c r="AJ347" s="301">
        <v>183.76</v>
      </c>
      <c r="AK347" s="301">
        <v>0</v>
      </c>
      <c r="AL347" s="301">
        <v>4665.2300000000005</v>
      </c>
      <c r="AM347" s="301">
        <v>0</v>
      </c>
      <c r="AN347" s="301">
        <v>7991.6500000000005</v>
      </c>
      <c r="AO347" s="301"/>
      <c r="AP347" s="301">
        <v>-87845</v>
      </c>
      <c r="AQ347" s="301">
        <v>441</v>
      </c>
      <c r="AR347" s="301">
        <v>2862</v>
      </c>
      <c r="AS347" s="301">
        <v>0</v>
      </c>
      <c r="AT347" s="301">
        <v>0</v>
      </c>
      <c r="AU347" s="301">
        <v>0</v>
      </c>
      <c r="AV347" s="301">
        <v>0</v>
      </c>
      <c r="AW347" s="301">
        <v>0</v>
      </c>
      <c r="AX347" s="301">
        <v>0</v>
      </c>
      <c r="AY347" s="301">
        <v>0</v>
      </c>
      <c r="AZ347" s="301">
        <v>0</v>
      </c>
      <c r="BA347" s="301">
        <v>0</v>
      </c>
    </row>
    <row r="348" spans="1:53" s="69" customFormat="1" outlineLevel="2" x14ac:dyDescent="0.2">
      <c r="A348" s="64" t="s">
        <v>1260</v>
      </c>
      <c r="B348" s="65" t="s">
        <v>1710</v>
      </c>
      <c r="C348" s="66" t="s">
        <v>2152</v>
      </c>
      <c r="D348" s="67"/>
      <c r="E348" s="68"/>
      <c r="F348" s="328">
        <v>21740.55</v>
      </c>
      <c r="G348" s="328">
        <v>15111.48</v>
      </c>
      <c r="H348" s="151">
        <f t="shared" si="90"/>
        <v>6629.07</v>
      </c>
      <c r="I348" s="97">
        <f t="shared" si="91"/>
        <v>0.43867774698441186</v>
      </c>
      <c r="J348" s="166"/>
      <c r="K348" s="328">
        <v>49598.89</v>
      </c>
      <c r="L348" s="328">
        <v>71343.75</v>
      </c>
      <c r="M348" s="151">
        <f t="shared" si="92"/>
        <v>-21744.86</v>
      </c>
      <c r="N348" s="97">
        <f t="shared" si="93"/>
        <v>-0.30478997809899255</v>
      </c>
      <c r="O348" s="273"/>
      <c r="P348" s="166"/>
      <c r="Q348" s="328">
        <v>49598.89</v>
      </c>
      <c r="R348" s="328">
        <v>71343.75</v>
      </c>
      <c r="S348" s="151">
        <f t="shared" si="94"/>
        <v>-21744.86</v>
      </c>
      <c r="T348" s="97">
        <f t="shared" si="95"/>
        <v>-0.30478997809899255</v>
      </c>
      <c r="U348" s="166"/>
      <c r="V348" s="328">
        <v>724195.4</v>
      </c>
      <c r="W348" s="328">
        <v>411084.89799999999</v>
      </c>
      <c r="X348" s="151">
        <f t="shared" si="96"/>
        <v>313110.50200000004</v>
      </c>
      <c r="Y348" s="97">
        <f t="shared" si="97"/>
        <v>0.76166870523178409</v>
      </c>
      <c r="Z348" s="140"/>
      <c r="AA348" s="347">
        <v>17568.09</v>
      </c>
      <c r="AB348" s="301"/>
      <c r="AC348" s="301">
        <v>10909.73</v>
      </c>
      <c r="AD348" s="301">
        <v>45322.54</v>
      </c>
      <c r="AE348" s="301">
        <v>15111.48</v>
      </c>
      <c r="AF348" s="301">
        <v>23728.41</v>
      </c>
      <c r="AG348" s="301">
        <v>13740.64</v>
      </c>
      <c r="AH348" s="301">
        <v>154884.87</v>
      </c>
      <c r="AI348" s="301">
        <v>13743.53</v>
      </c>
      <c r="AJ348" s="301">
        <v>26010.23</v>
      </c>
      <c r="AK348" s="301">
        <v>112739.31</v>
      </c>
      <c r="AL348" s="301">
        <v>178208.2</v>
      </c>
      <c r="AM348" s="301">
        <v>15168.03</v>
      </c>
      <c r="AN348" s="301">
        <v>136373.29</v>
      </c>
      <c r="AO348" s="301"/>
      <c r="AP348" s="301">
        <v>10816.95</v>
      </c>
      <c r="AQ348" s="301">
        <v>17041.39</v>
      </c>
      <c r="AR348" s="301">
        <v>21740.55</v>
      </c>
      <c r="AS348" s="301">
        <v>11923.17</v>
      </c>
      <c r="AT348" s="301">
        <v>55.36</v>
      </c>
      <c r="AU348" s="301">
        <v>0</v>
      </c>
      <c r="AV348" s="301">
        <v>0</v>
      </c>
      <c r="AW348" s="301">
        <v>0</v>
      </c>
      <c r="AX348" s="301">
        <v>0</v>
      </c>
      <c r="AY348" s="301">
        <v>0</v>
      </c>
      <c r="AZ348" s="301">
        <v>0</v>
      </c>
      <c r="BA348" s="301">
        <v>0</v>
      </c>
    </row>
    <row r="349" spans="1:53" s="69" customFormat="1" outlineLevel="2" x14ac:dyDescent="0.2">
      <c r="A349" s="64" t="s">
        <v>1261</v>
      </c>
      <c r="B349" s="65" t="s">
        <v>1711</v>
      </c>
      <c r="C349" s="66" t="s">
        <v>2153</v>
      </c>
      <c r="D349" s="67"/>
      <c r="E349" s="68"/>
      <c r="F349" s="328">
        <v>700</v>
      </c>
      <c r="G349" s="328">
        <v>700</v>
      </c>
      <c r="H349" s="151">
        <f t="shared" si="90"/>
        <v>0</v>
      </c>
      <c r="I349" s="97">
        <f t="shared" si="91"/>
        <v>0</v>
      </c>
      <c r="J349" s="166"/>
      <c r="K349" s="328">
        <v>2100</v>
      </c>
      <c r="L349" s="328">
        <v>2100</v>
      </c>
      <c r="M349" s="151">
        <f t="shared" si="92"/>
        <v>0</v>
      </c>
      <c r="N349" s="97">
        <f t="shared" si="93"/>
        <v>0</v>
      </c>
      <c r="O349" s="273"/>
      <c r="P349" s="166"/>
      <c r="Q349" s="328">
        <v>2100</v>
      </c>
      <c r="R349" s="328">
        <v>2100</v>
      </c>
      <c r="S349" s="151">
        <f t="shared" si="94"/>
        <v>0</v>
      </c>
      <c r="T349" s="97">
        <f t="shared" si="95"/>
        <v>0</v>
      </c>
      <c r="U349" s="166"/>
      <c r="V349" s="328">
        <v>15929.52</v>
      </c>
      <c r="W349" s="328">
        <v>20446.12</v>
      </c>
      <c r="X349" s="151">
        <f t="shared" si="96"/>
        <v>-4516.5999999999985</v>
      </c>
      <c r="Y349" s="97">
        <f t="shared" si="97"/>
        <v>-0.22090254776945448</v>
      </c>
      <c r="Z349" s="140"/>
      <c r="AA349" s="347">
        <v>8083.3200000000006</v>
      </c>
      <c r="AB349" s="301"/>
      <c r="AC349" s="301">
        <v>700</v>
      </c>
      <c r="AD349" s="301">
        <v>700</v>
      </c>
      <c r="AE349" s="301">
        <v>700</v>
      </c>
      <c r="AF349" s="301">
        <v>700</v>
      </c>
      <c r="AG349" s="301">
        <v>700</v>
      </c>
      <c r="AH349" s="301">
        <v>0</v>
      </c>
      <c r="AI349" s="301">
        <v>1400</v>
      </c>
      <c r="AJ349" s="301">
        <v>700</v>
      </c>
      <c r="AK349" s="301">
        <v>0</v>
      </c>
      <c r="AL349" s="301">
        <v>0</v>
      </c>
      <c r="AM349" s="301">
        <v>9629.52</v>
      </c>
      <c r="AN349" s="301">
        <v>700</v>
      </c>
      <c r="AO349" s="301"/>
      <c r="AP349" s="301">
        <v>700</v>
      </c>
      <c r="AQ349" s="301">
        <v>700</v>
      </c>
      <c r="AR349" s="301">
        <v>700</v>
      </c>
      <c r="AS349" s="301">
        <v>0</v>
      </c>
      <c r="AT349" s="301">
        <v>1400</v>
      </c>
      <c r="AU349" s="301">
        <v>0</v>
      </c>
      <c r="AV349" s="301">
        <v>0</v>
      </c>
      <c r="AW349" s="301">
        <v>0</v>
      </c>
      <c r="AX349" s="301">
        <v>0</v>
      </c>
      <c r="AY349" s="301">
        <v>0</v>
      </c>
      <c r="AZ349" s="301">
        <v>0</v>
      </c>
      <c r="BA349" s="301">
        <v>0</v>
      </c>
    </row>
    <row r="350" spans="1:53" s="69" customFormat="1" outlineLevel="2" x14ac:dyDescent="0.2">
      <c r="A350" s="64" t="s">
        <v>1262</v>
      </c>
      <c r="B350" s="65" t="s">
        <v>1712</v>
      </c>
      <c r="C350" s="66" t="s">
        <v>2154</v>
      </c>
      <c r="D350" s="67"/>
      <c r="E350" s="68"/>
      <c r="F350" s="328">
        <v>1233.83</v>
      </c>
      <c r="G350" s="328">
        <v>11191.2</v>
      </c>
      <c r="H350" s="151">
        <f t="shared" si="90"/>
        <v>-9957.3700000000008</v>
      </c>
      <c r="I350" s="97">
        <f t="shared" si="91"/>
        <v>-0.88974998212881551</v>
      </c>
      <c r="J350" s="166"/>
      <c r="K350" s="328">
        <v>3568.4900000000002</v>
      </c>
      <c r="L350" s="328">
        <v>33858.120000000003</v>
      </c>
      <c r="M350" s="151">
        <f t="shared" si="92"/>
        <v>-30289.63</v>
      </c>
      <c r="N350" s="97">
        <f t="shared" si="93"/>
        <v>-0.89460460297263988</v>
      </c>
      <c r="O350" s="273"/>
      <c r="P350" s="166"/>
      <c r="Q350" s="328">
        <v>3568.4900000000002</v>
      </c>
      <c r="R350" s="328">
        <v>33858.120000000003</v>
      </c>
      <c r="S350" s="151">
        <f t="shared" si="94"/>
        <v>-30289.63</v>
      </c>
      <c r="T350" s="97">
        <f t="shared" si="95"/>
        <v>-0.89460460297263988</v>
      </c>
      <c r="U350" s="166"/>
      <c r="V350" s="328">
        <v>164993.15</v>
      </c>
      <c r="W350" s="328">
        <v>135689.22</v>
      </c>
      <c r="X350" s="151">
        <f t="shared" si="96"/>
        <v>29303.929999999993</v>
      </c>
      <c r="Y350" s="97">
        <f t="shared" si="97"/>
        <v>0.21596358207380065</v>
      </c>
      <c r="Z350" s="140"/>
      <c r="AA350" s="347">
        <v>11728.130000000001</v>
      </c>
      <c r="AB350" s="301"/>
      <c r="AC350" s="301">
        <v>11539.27</v>
      </c>
      <c r="AD350" s="301">
        <v>11127.65</v>
      </c>
      <c r="AE350" s="301">
        <v>11191.2</v>
      </c>
      <c r="AF350" s="301">
        <v>10838.06</v>
      </c>
      <c r="AG350" s="301">
        <v>10733.54</v>
      </c>
      <c r="AH350" s="301">
        <v>14226.18</v>
      </c>
      <c r="AI350" s="301">
        <v>4019.11</v>
      </c>
      <c r="AJ350" s="301">
        <v>6035.9800000000005</v>
      </c>
      <c r="AK350" s="301">
        <v>112031.94</v>
      </c>
      <c r="AL350" s="301">
        <v>1184.67</v>
      </c>
      <c r="AM350" s="301">
        <v>1184.69</v>
      </c>
      <c r="AN350" s="301">
        <v>1170.49</v>
      </c>
      <c r="AO350" s="301"/>
      <c r="AP350" s="301">
        <v>1170.19</v>
      </c>
      <c r="AQ350" s="301">
        <v>1164.47</v>
      </c>
      <c r="AR350" s="301">
        <v>1233.83</v>
      </c>
      <c r="AS350" s="301">
        <v>4018.12</v>
      </c>
      <c r="AT350" s="301">
        <v>0</v>
      </c>
      <c r="AU350" s="301">
        <v>0</v>
      </c>
      <c r="AV350" s="301">
        <v>0</v>
      </c>
      <c r="AW350" s="301">
        <v>0</v>
      </c>
      <c r="AX350" s="301">
        <v>0</v>
      </c>
      <c r="AY350" s="301">
        <v>0</v>
      </c>
      <c r="AZ350" s="301">
        <v>0</v>
      </c>
      <c r="BA350" s="301">
        <v>0</v>
      </c>
    </row>
    <row r="351" spans="1:53" s="69" customFormat="1" outlineLevel="2" x14ac:dyDescent="0.2">
      <c r="A351" s="64" t="s">
        <v>1263</v>
      </c>
      <c r="B351" s="65" t="s">
        <v>1713</v>
      </c>
      <c r="C351" s="66" t="s">
        <v>2155</v>
      </c>
      <c r="D351" s="67"/>
      <c r="E351" s="68"/>
      <c r="F351" s="328">
        <v>0</v>
      </c>
      <c r="G351" s="328">
        <v>6792.18</v>
      </c>
      <c r="H351" s="151">
        <f t="shared" si="90"/>
        <v>-6792.18</v>
      </c>
      <c r="I351" s="97" t="str">
        <f t="shared" si="91"/>
        <v>N.M.</v>
      </c>
      <c r="J351" s="166"/>
      <c r="K351" s="328">
        <v>0</v>
      </c>
      <c r="L351" s="328">
        <v>21183.14</v>
      </c>
      <c r="M351" s="151">
        <f t="shared" si="92"/>
        <v>-21183.14</v>
      </c>
      <c r="N351" s="97" t="str">
        <f t="shared" si="93"/>
        <v>N.M.</v>
      </c>
      <c r="O351" s="273"/>
      <c r="P351" s="166"/>
      <c r="Q351" s="328">
        <v>0</v>
      </c>
      <c r="R351" s="328">
        <v>21183.14</v>
      </c>
      <c r="S351" s="151">
        <f t="shared" si="94"/>
        <v>-21183.14</v>
      </c>
      <c r="T351" s="97" t="str">
        <f t="shared" si="95"/>
        <v>N.M.</v>
      </c>
      <c r="U351" s="166"/>
      <c r="V351" s="328">
        <v>10677.14</v>
      </c>
      <c r="W351" s="328">
        <v>79088.05</v>
      </c>
      <c r="X351" s="151">
        <f t="shared" si="96"/>
        <v>-68410.91</v>
      </c>
      <c r="Y351" s="97">
        <f t="shared" si="97"/>
        <v>-0.86499679787275074</v>
      </c>
      <c r="Z351" s="140"/>
      <c r="AA351" s="347">
        <v>6407.9400000000005</v>
      </c>
      <c r="AB351" s="301"/>
      <c r="AC351" s="301">
        <v>8498.7999999999993</v>
      </c>
      <c r="AD351" s="301">
        <v>5892.16</v>
      </c>
      <c r="AE351" s="301">
        <v>6792.18</v>
      </c>
      <c r="AF351" s="301">
        <v>7141.82</v>
      </c>
      <c r="AG351" s="301">
        <v>6787.6100000000006</v>
      </c>
      <c r="AH351" s="301">
        <v>-3252.29</v>
      </c>
      <c r="AI351" s="301">
        <v>0</v>
      </c>
      <c r="AJ351" s="301">
        <v>0</v>
      </c>
      <c r="AK351" s="301">
        <v>0</v>
      </c>
      <c r="AL351" s="301">
        <v>0</v>
      </c>
      <c r="AM351" s="301">
        <v>0</v>
      </c>
      <c r="AN351" s="301">
        <v>0</v>
      </c>
      <c r="AO351" s="301"/>
      <c r="AP351" s="301">
        <v>0</v>
      </c>
      <c r="AQ351" s="301">
        <v>0</v>
      </c>
      <c r="AR351" s="301">
        <v>0</v>
      </c>
      <c r="AS351" s="301">
        <v>0</v>
      </c>
      <c r="AT351" s="301">
        <v>0</v>
      </c>
      <c r="AU351" s="301">
        <v>0</v>
      </c>
      <c r="AV351" s="301">
        <v>0</v>
      </c>
      <c r="AW351" s="301">
        <v>0</v>
      </c>
      <c r="AX351" s="301">
        <v>0</v>
      </c>
      <c r="AY351" s="301">
        <v>0</v>
      </c>
      <c r="AZ351" s="301">
        <v>0</v>
      </c>
      <c r="BA351" s="301">
        <v>0</v>
      </c>
    </row>
    <row r="352" spans="1:53" s="22" customFormat="1" outlineLevel="1" x14ac:dyDescent="0.2">
      <c r="A352" s="22" t="s">
        <v>196</v>
      </c>
      <c r="B352" s="54"/>
      <c r="C352" s="51" t="s">
        <v>884</v>
      </c>
      <c r="D352" s="205"/>
      <c r="E352" s="205"/>
      <c r="F352" s="26">
        <v>1339060.4700000004</v>
      </c>
      <c r="G352" s="26">
        <v>1377970.0100000009</v>
      </c>
      <c r="H352" s="42">
        <f t="shared" si="90"/>
        <v>-38909.540000000503</v>
      </c>
      <c r="I352" s="124">
        <f t="shared" si="91"/>
        <v>-2.8236855459575987E-2</v>
      </c>
      <c r="J352" s="263"/>
      <c r="K352" s="26">
        <v>3761594.6479999986</v>
      </c>
      <c r="L352" s="26">
        <v>4915313.046000002</v>
      </c>
      <c r="M352" s="42">
        <f t="shared" si="92"/>
        <v>-1153718.3980000033</v>
      </c>
      <c r="N352" s="91">
        <f t="shared" si="93"/>
        <v>-0.23471921059816928</v>
      </c>
      <c r="O352" s="226"/>
      <c r="P352" s="226"/>
      <c r="Q352" s="26">
        <v>3761594.6479999986</v>
      </c>
      <c r="R352" s="26">
        <v>4915313.046000002</v>
      </c>
      <c r="S352" s="42">
        <f t="shared" si="94"/>
        <v>-1153718.3980000033</v>
      </c>
      <c r="T352" s="124">
        <f t="shared" si="95"/>
        <v>-0.23471921059816928</v>
      </c>
      <c r="U352" s="226"/>
      <c r="V352" s="26">
        <v>15274406.187000003</v>
      </c>
      <c r="W352" s="26">
        <v>19125696.35400001</v>
      </c>
      <c r="X352" s="42">
        <f t="shared" si="96"/>
        <v>-3851290.1670000069</v>
      </c>
      <c r="Y352" s="91">
        <f t="shared" si="97"/>
        <v>-0.20136731733663313</v>
      </c>
      <c r="AA352" s="339">
        <v>2521074.1200000006</v>
      </c>
      <c r="AC352" s="26">
        <v>1840819.7900000007</v>
      </c>
      <c r="AD352" s="26">
        <v>1696523.246000001</v>
      </c>
      <c r="AE352" s="26">
        <v>1377970.0100000009</v>
      </c>
      <c r="AF352" s="26">
        <v>1195990.9560000007</v>
      </c>
      <c r="AG352" s="26">
        <v>-266783.21999999997</v>
      </c>
      <c r="AH352" s="26">
        <v>1763655.727999999</v>
      </c>
      <c r="AI352" s="26">
        <v>1608351.2880000002</v>
      </c>
      <c r="AJ352" s="26">
        <v>2490134.568</v>
      </c>
      <c r="AK352" s="26">
        <v>-116436.88200000016</v>
      </c>
      <c r="AL352" s="26">
        <v>2861196.5750000007</v>
      </c>
      <c r="AM352" s="26">
        <v>-26917.291999999768</v>
      </c>
      <c r="AN352" s="26">
        <v>2003619.818</v>
      </c>
      <c r="AP352" s="26">
        <v>762778.94799999974</v>
      </c>
      <c r="AQ352" s="26">
        <v>1659755.2299999988</v>
      </c>
      <c r="AR352" s="26">
        <v>1339060.4700000004</v>
      </c>
      <c r="AS352" s="26">
        <v>1462098.4749999999</v>
      </c>
      <c r="AT352" s="26">
        <v>120369.33000000003</v>
      </c>
      <c r="AU352" s="26">
        <v>0</v>
      </c>
      <c r="AV352" s="26">
        <v>0</v>
      </c>
      <c r="AW352" s="26">
        <v>0</v>
      </c>
      <c r="AX352" s="26">
        <v>0</v>
      </c>
      <c r="AY352" s="26">
        <v>0</v>
      </c>
      <c r="AZ352" s="26">
        <v>0</v>
      </c>
      <c r="BA352" s="26">
        <v>0</v>
      </c>
    </row>
    <row r="353" spans="1:53" s="25" customFormat="1" x14ac:dyDescent="0.2">
      <c r="A353" s="22"/>
      <c r="B353" s="54" t="s">
        <v>47</v>
      </c>
      <c r="C353" s="52" t="s">
        <v>277</v>
      </c>
      <c r="D353" s="209"/>
      <c r="E353" s="209"/>
      <c r="F353" s="23">
        <f>-(-F352-F263-F250-F231-F229-F216-F212-F177-F175-F141-F136-F134-F132-F111)</f>
        <v>22098513.279999997</v>
      </c>
      <c r="G353" s="23">
        <f>-(-G352-G263-G250-G231-G229-G216-G212-G177-G175-G141-G136-G134-G132-G111)</f>
        <v>31548662.964999996</v>
      </c>
      <c r="H353" s="42">
        <f t="shared" si="90"/>
        <v>-9450149.6849999987</v>
      </c>
      <c r="I353" s="124">
        <f t="shared" si="91"/>
        <v>-0.29954200263522957</v>
      </c>
      <c r="J353" s="265"/>
      <c r="K353" s="23">
        <f>-(-K352-K263-K250-K231-K229-K216-K212-K177-K175-K141-K136-K134-K132-K111)</f>
        <v>102832754.82800001</v>
      </c>
      <c r="L353" s="23">
        <f>-(-L352-L263-L250-L231-L229-L216-L212-L177-L175-L141-L136-L134-L132-L111)</f>
        <v>113267628.08500004</v>
      </c>
      <c r="M353" s="42">
        <f t="shared" si="92"/>
        <v>-10434873.257000029</v>
      </c>
      <c r="N353" s="124">
        <f t="shared" si="93"/>
        <v>-9.2125821237903305E-2</v>
      </c>
      <c r="O353" s="140"/>
      <c r="P353" s="222"/>
      <c r="Q353" s="23">
        <f>-(-Q352-Q263-Q250-Q231-Q229-Q216-Q212-Q177-Q175-Q141-Q136-Q134-Q132-Q111)</f>
        <v>102832754.82800001</v>
      </c>
      <c r="R353" s="23">
        <f>-(-R352-R263-R250-R231-R229-R216-R212-R177-R175-R141-R136-R134-R132-R111)</f>
        <v>113267628.08500004</v>
      </c>
      <c r="S353" s="42">
        <f t="shared" si="94"/>
        <v>-10434873.257000029</v>
      </c>
      <c r="T353" s="124">
        <f t="shared" si="95"/>
        <v>-9.2125821237903305E-2</v>
      </c>
      <c r="U353" s="222" t="s">
        <v>759</v>
      </c>
      <c r="V353" s="23">
        <f>-(-V352-V263-V250-V231-V229-V216-V212-V177-V175-V141-V136-V134-V132-V111)</f>
        <v>513304445.60399985</v>
      </c>
      <c r="W353" s="23">
        <f>-(-W352-W263-W250-W231-W229-W216-W212-W177-W175-W141-W136-W134-W132-W111)</f>
        <v>412142172.48699999</v>
      </c>
      <c r="X353" s="42">
        <f t="shared" si="96"/>
        <v>101162273.11699986</v>
      </c>
      <c r="Y353" s="91">
        <f t="shared" si="97"/>
        <v>0.24545479659738237</v>
      </c>
      <c r="AA353" s="339">
        <f>-(-AA352-AA263-AA250-AA231-AA229-AA216-AA212-AA177-AA175-AA141-AA136-AA134-AA132-AA111)</f>
        <v>44377602.699000001</v>
      </c>
      <c r="AC353" s="26">
        <f t="shared" ref="AC353:AN353" si="98">-(-AC352-AC263-AC250-AC231-AC229-AC216-AC212-AC177-AC175-AC141-AC136-AC134-AC132-AC111)</f>
        <v>48804381.491999999</v>
      </c>
      <c r="AD353" s="26">
        <f t="shared" si="98"/>
        <v>32914583.62800001</v>
      </c>
      <c r="AE353" s="26">
        <f t="shared" si="98"/>
        <v>31548662.964999996</v>
      </c>
      <c r="AF353" s="26">
        <f t="shared" si="98"/>
        <v>37481585.498000003</v>
      </c>
      <c r="AG353" s="26">
        <f t="shared" si="98"/>
        <v>43479553.982000008</v>
      </c>
      <c r="AH353" s="26">
        <f t="shared" si="98"/>
        <v>39609059.853</v>
      </c>
      <c r="AI353" s="26">
        <f t="shared" si="98"/>
        <v>52539472.147000015</v>
      </c>
      <c r="AJ353" s="26">
        <f t="shared" si="98"/>
        <v>49394143.639000013</v>
      </c>
      <c r="AK353" s="26">
        <f t="shared" si="98"/>
        <v>35816299.82</v>
      </c>
      <c r="AL353" s="26">
        <f t="shared" si="98"/>
        <v>41272580.526999995</v>
      </c>
      <c r="AM353" s="26">
        <f t="shared" si="98"/>
        <v>46402789.029999994</v>
      </c>
      <c r="AN353" s="26">
        <f t="shared" si="98"/>
        <v>64476206.280000031</v>
      </c>
      <c r="AP353" s="26">
        <f t="shared" ref="AP353:BA353" si="99">-(-AP352-AP263-AP250-AP231-AP229-AP216-AP212-AP177-AP175-AP141-AP136-AP134-AP132-AP111)</f>
        <v>44512825.208000004</v>
      </c>
      <c r="AQ353" s="26">
        <f t="shared" si="99"/>
        <v>36221416.340000004</v>
      </c>
      <c r="AR353" s="26">
        <f t="shared" si="99"/>
        <v>22098513.279999997</v>
      </c>
      <c r="AS353" s="26">
        <f t="shared" si="99"/>
        <v>28257771.175000004</v>
      </c>
      <c r="AT353" s="26">
        <f t="shared" si="99"/>
        <v>131153314.98999999</v>
      </c>
      <c r="AU353" s="26">
        <f t="shared" si="99"/>
        <v>0</v>
      </c>
      <c r="AV353" s="26">
        <f t="shared" si="99"/>
        <v>0</v>
      </c>
      <c r="AW353" s="26">
        <f t="shared" si="99"/>
        <v>0</v>
      </c>
      <c r="AX353" s="26">
        <f t="shared" si="99"/>
        <v>0</v>
      </c>
      <c r="AY353" s="26">
        <f t="shared" si="99"/>
        <v>0</v>
      </c>
      <c r="AZ353" s="26">
        <f t="shared" si="99"/>
        <v>0</v>
      </c>
      <c r="BA353" s="26">
        <f t="shared" si="99"/>
        <v>0</v>
      </c>
    </row>
    <row r="354" spans="1:53" s="25" customFormat="1" outlineLevel="2" x14ac:dyDescent="0.2">
      <c r="A354" s="22"/>
      <c r="B354" s="54"/>
      <c r="C354" s="52"/>
      <c r="D354" s="209"/>
      <c r="E354" s="209"/>
      <c r="F354" s="23">
        <f>+F353-F352-F263-F250-F231-F229-F216-F212-F177-F175-F141-F136-F134-F132-F111</f>
        <v>0</v>
      </c>
      <c r="G354" s="23">
        <f>+G353-G352-G263-G250-G231-G229-G216-G212-G177-G175-G141-G136-G134-G132-G111</f>
        <v>0</v>
      </c>
      <c r="H354" s="42">
        <f t="shared" si="90"/>
        <v>0</v>
      </c>
      <c r="I354" s="124">
        <f t="shared" si="91"/>
        <v>0</v>
      </c>
      <c r="J354" s="265"/>
      <c r="K354" s="23">
        <f>+K353-K352-K263-K250-K231-K229-K216-K212-K177-K175-K141-K136-K134-K132-K111</f>
        <v>0</v>
      </c>
      <c r="L354" s="23">
        <f>+L353-L352-L263-L250-L231-L229-L216-L212-L177-L175-L141-L136-L134-L132-L111</f>
        <v>0</v>
      </c>
      <c r="M354" s="42"/>
      <c r="N354" s="124"/>
      <c r="O354" s="140"/>
      <c r="P354" s="222"/>
      <c r="Q354" s="23">
        <f>+Q353-Q352-Q263-Q250-Q231-Q229-Q216-Q212-Q177-Q175-Q141-Q136-Q134-Q132-Q111</f>
        <v>0</v>
      </c>
      <c r="R354" s="23">
        <f>+R353-R352-R263-R250-R231-R229-R216-R212-R177-R175-R141-R136-R134-R132-R111</f>
        <v>0</v>
      </c>
      <c r="S354" s="42">
        <f t="shared" si="94"/>
        <v>0</v>
      </c>
      <c r="T354" s="124">
        <f t="shared" si="95"/>
        <v>0</v>
      </c>
      <c r="U354" s="222"/>
      <c r="V354" s="23">
        <f>+V353-V352-V263-V250-V231-V229-V216-V212-V177-V175-V141-V136-V134-V132-V111</f>
        <v>0</v>
      </c>
      <c r="W354" s="23">
        <f>+W353-W352-W263-W250-W231-W229-W216-W212-W177-W175-W141-W136-W134-W132-W111</f>
        <v>0</v>
      </c>
      <c r="X354" s="42">
        <f t="shared" si="96"/>
        <v>0</v>
      </c>
      <c r="Y354" s="91">
        <f t="shared" si="97"/>
        <v>0</v>
      </c>
      <c r="AA354" s="339">
        <f>+AA353-AA352-AA263-AA250-AA231-AA229-AA216-AA212-AA177-AA175-AA141-AA136-AA134-AA132-AA111</f>
        <v>0</v>
      </c>
      <c r="AC354" s="26">
        <f t="shared" ref="AC354:AN354" si="100">+AC353-AC352-AC263-AC250-AC231-AC229-AC216-AC212-AC177-AC175-AC141-AC136-AC134-AC132-AC111</f>
        <v>0</v>
      </c>
      <c r="AD354" s="26">
        <f t="shared" si="100"/>
        <v>0</v>
      </c>
      <c r="AE354" s="26">
        <f t="shared" si="100"/>
        <v>0</v>
      </c>
      <c r="AF354" s="26">
        <f t="shared" si="100"/>
        <v>1.0244548320770264E-8</v>
      </c>
      <c r="AG354" s="26">
        <f t="shared" si="100"/>
        <v>0</v>
      </c>
      <c r="AH354" s="26">
        <f t="shared" si="100"/>
        <v>0</v>
      </c>
      <c r="AI354" s="26">
        <f t="shared" si="100"/>
        <v>0</v>
      </c>
      <c r="AJ354" s="26">
        <f t="shared" si="100"/>
        <v>0</v>
      </c>
      <c r="AK354" s="26">
        <f t="shared" si="100"/>
        <v>-6.5192580223083496E-9</v>
      </c>
      <c r="AL354" s="26">
        <f t="shared" si="100"/>
        <v>-3.8417056202888489E-9</v>
      </c>
      <c r="AM354" s="26">
        <f t="shared" si="100"/>
        <v>-1.3969838619232178E-8</v>
      </c>
      <c r="AN354" s="26">
        <f t="shared" si="100"/>
        <v>0</v>
      </c>
      <c r="AP354" s="26">
        <f t="shared" ref="AP354:BA354" si="101">+AP353-AP352-AP263-AP250-AP231-AP229-AP216-AP212-AP177-AP175-AP141-AP136-AP134-AP132-AP111</f>
        <v>0</v>
      </c>
      <c r="AQ354" s="26">
        <f t="shared" si="101"/>
        <v>0</v>
      </c>
      <c r="AR354" s="26">
        <f t="shared" si="101"/>
        <v>0</v>
      </c>
      <c r="AS354" s="26">
        <f t="shared" si="101"/>
        <v>0</v>
      </c>
      <c r="AT354" s="26">
        <f t="shared" si="101"/>
        <v>1.1350493878126144E-8</v>
      </c>
      <c r="AU354" s="26">
        <f t="shared" si="101"/>
        <v>0</v>
      </c>
      <c r="AV354" s="26">
        <f t="shared" si="101"/>
        <v>0</v>
      </c>
      <c r="AW354" s="26">
        <f t="shared" si="101"/>
        <v>0</v>
      </c>
      <c r="AX354" s="26">
        <f t="shared" si="101"/>
        <v>0</v>
      </c>
      <c r="AY354" s="26">
        <f t="shared" si="101"/>
        <v>0</v>
      </c>
      <c r="AZ354" s="26">
        <f t="shared" si="101"/>
        <v>0</v>
      </c>
      <c r="BA354" s="26">
        <f t="shared" si="101"/>
        <v>0</v>
      </c>
    </row>
    <row r="355" spans="1:53" s="69" customFormat="1" outlineLevel="2" x14ac:dyDescent="0.2">
      <c r="A355" s="64" t="s">
        <v>1264</v>
      </c>
      <c r="B355" s="65" t="s">
        <v>1714</v>
      </c>
      <c r="C355" s="66" t="s">
        <v>2156</v>
      </c>
      <c r="D355" s="67"/>
      <c r="E355" s="68"/>
      <c r="F355" s="328">
        <v>143815.01</v>
      </c>
      <c r="G355" s="328">
        <v>184528.44</v>
      </c>
      <c r="H355" s="151">
        <f t="shared" si="90"/>
        <v>-40713.429999999993</v>
      </c>
      <c r="I355" s="97">
        <f t="shared" si="91"/>
        <v>-0.22063498721389502</v>
      </c>
      <c r="J355" s="166"/>
      <c r="K355" s="328">
        <v>442713.22000000003</v>
      </c>
      <c r="L355" s="328">
        <v>456810.87</v>
      </c>
      <c r="M355" s="151">
        <f t="shared" ref="M355:M364" si="102">+K355-L355</f>
        <v>-14097.649999999965</v>
      </c>
      <c r="N355" s="97">
        <f t="shared" ref="N355:N364" si="103">IF(L355&lt;0,IF(M355=0,0,IF(OR(L355=0,K355=0),"N.M.",IF(ABS(M355/L355)&gt;=10,"N.M.",M355/(-L355)))),IF(M355=0,0,IF(OR(L355=0,K355=0),"N.M.",IF(ABS(M355/L355)&gt;=10,"N.M.",M355/L355))))</f>
        <v>-3.0861021323770086E-2</v>
      </c>
      <c r="O355" s="273"/>
      <c r="P355" s="166"/>
      <c r="Q355" s="328">
        <v>442713.22000000003</v>
      </c>
      <c r="R355" s="328">
        <v>456810.87</v>
      </c>
      <c r="S355" s="151">
        <f t="shared" si="94"/>
        <v>-14097.649999999965</v>
      </c>
      <c r="T355" s="97">
        <f t="shared" si="95"/>
        <v>-3.0861021323770086E-2</v>
      </c>
      <c r="U355" s="166"/>
      <c r="V355" s="328">
        <v>1615369.51</v>
      </c>
      <c r="W355" s="328">
        <v>1588854.63</v>
      </c>
      <c r="X355" s="151">
        <f t="shared" si="96"/>
        <v>26514.880000000121</v>
      </c>
      <c r="Y355" s="97">
        <f t="shared" si="97"/>
        <v>1.6688046533243964E-2</v>
      </c>
      <c r="Z355" s="140"/>
      <c r="AA355" s="347">
        <v>124620.5</v>
      </c>
      <c r="AB355" s="301"/>
      <c r="AC355" s="301">
        <v>138770.32</v>
      </c>
      <c r="AD355" s="301">
        <v>133512.11000000002</v>
      </c>
      <c r="AE355" s="301">
        <v>184528.44</v>
      </c>
      <c r="AF355" s="301">
        <v>83710.09</v>
      </c>
      <c r="AG355" s="301">
        <v>108740.66</v>
      </c>
      <c r="AH355" s="301">
        <v>144022.66</v>
      </c>
      <c r="AI355" s="301">
        <v>159887.38</v>
      </c>
      <c r="AJ355" s="301">
        <v>150206.07</v>
      </c>
      <c r="AK355" s="301">
        <v>167484.29</v>
      </c>
      <c r="AL355" s="301">
        <v>66119.460000000006</v>
      </c>
      <c r="AM355" s="301">
        <v>124724.73</v>
      </c>
      <c r="AN355" s="301">
        <v>167760.95000000001</v>
      </c>
      <c r="AO355" s="301"/>
      <c r="AP355" s="301">
        <v>158728.38</v>
      </c>
      <c r="AQ355" s="301">
        <v>140169.83000000002</v>
      </c>
      <c r="AR355" s="301">
        <v>143815.01</v>
      </c>
      <c r="AS355" s="301">
        <v>104970.41</v>
      </c>
      <c r="AT355" s="301">
        <v>5406.86</v>
      </c>
      <c r="AU355" s="301">
        <v>0</v>
      </c>
      <c r="AV355" s="301">
        <v>0</v>
      </c>
      <c r="AW355" s="301">
        <v>0</v>
      </c>
      <c r="AX355" s="301">
        <v>0</v>
      </c>
      <c r="AY355" s="301">
        <v>0</v>
      </c>
      <c r="AZ355" s="301">
        <v>0</v>
      </c>
      <c r="BA355" s="301">
        <v>0</v>
      </c>
    </row>
    <row r="356" spans="1:53" s="69" customFormat="1" outlineLevel="2" x14ac:dyDescent="0.2">
      <c r="A356" s="64" t="s">
        <v>1265</v>
      </c>
      <c r="B356" s="65" t="s">
        <v>1715</v>
      </c>
      <c r="C356" s="66" t="s">
        <v>2157</v>
      </c>
      <c r="D356" s="67"/>
      <c r="E356" s="68"/>
      <c r="F356" s="328">
        <v>146280.34</v>
      </c>
      <c r="G356" s="328">
        <v>103067.79000000001</v>
      </c>
      <c r="H356" s="151">
        <f t="shared" si="90"/>
        <v>43212.549999999988</v>
      </c>
      <c r="I356" s="97">
        <f t="shared" si="91"/>
        <v>0.41926337995604623</v>
      </c>
      <c r="J356" s="166"/>
      <c r="K356" s="328">
        <v>642826.71</v>
      </c>
      <c r="L356" s="328">
        <v>460309.5</v>
      </c>
      <c r="M356" s="151">
        <f t="shared" si="102"/>
        <v>182517.20999999996</v>
      </c>
      <c r="N356" s="97">
        <f t="shared" si="103"/>
        <v>0.3965097613670801</v>
      </c>
      <c r="O356" s="273"/>
      <c r="P356" s="166"/>
      <c r="Q356" s="328">
        <v>642826.71</v>
      </c>
      <c r="R356" s="328">
        <v>460309.5</v>
      </c>
      <c r="S356" s="151">
        <f t="shared" si="94"/>
        <v>182517.20999999996</v>
      </c>
      <c r="T356" s="97">
        <f t="shared" si="95"/>
        <v>0.3965097613670801</v>
      </c>
      <c r="U356" s="166"/>
      <c r="V356" s="328">
        <v>2131947.41</v>
      </c>
      <c r="W356" s="328">
        <v>1565660.85</v>
      </c>
      <c r="X356" s="151">
        <f t="shared" si="96"/>
        <v>566286.56000000006</v>
      </c>
      <c r="Y356" s="97">
        <f t="shared" si="97"/>
        <v>0.36169171631263569</v>
      </c>
      <c r="Z356" s="140"/>
      <c r="AA356" s="347">
        <v>130923.15000000001</v>
      </c>
      <c r="AB356" s="301"/>
      <c r="AC356" s="301">
        <v>226005.57</v>
      </c>
      <c r="AD356" s="301">
        <v>131236.14000000001</v>
      </c>
      <c r="AE356" s="301">
        <v>103067.79000000001</v>
      </c>
      <c r="AF356" s="301">
        <v>138294.32</v>
      </c>
      <c r="AG356" s="301">
        <v>111708.59</v>
      </c>
      <c r="AH356" s="301">
        <v>115878.71</v>
      </c>
      <c r="AI356" s="301">
        <v>159783.62</v>
      </c>
      <c r="AJ356" s="301">
        <v>158878.1</v>
      </c>
      <c r="AK356" s="301">
        <v>208593.54</v>
      </c>
      <c r="AL356" s="301">
        <v>164978.92000000001</v>
      </c>
      <c r="AM356" s="301">
        <v>154859.79</v>
      </c>
      <c r="AN356" s="301">
        <v>276145.11</v>
      </c>
      <c r="AO356" s="301"/>
      <c r="AP356" s="301">
        <v>309045.45</v>
      </c>
      <c r="AQ356" s="301">
        <v>187500.92</v>
      </c>
      <c r="AR356" s="301">
        <v>146280.34</v>
      </c>
      <c r="AS356" s="301">
        <v>105684.31</v>
      </c>
      <c r="AT356" s="301">
        <v>-25061.84</v>
      </c>
      <c r="AU356" s="301">
        <v>0</v>
      </c>
      <c r="AV356" s="301">
        <v>0</v>
      </c>
      <c r="AW356" s="301">
        <v>0</v>
      </c>
      <c r="AX356" s="301">
        <v>0</v>
      </c>
      <c r="AY356" s="301">
        <v>0</v>
      </c>
      <c r="AZ356" s="301">
        <v>0</v>
      </c>
      <c r="BA356" s="301">
        <v>0</v>
      </c>
    </row>
    <row r="357" spans="1:53" s="69" customFormat="1" outlineLevel="2" x14ac:dyDescent="0.2">
      <c r="A357" s="64" t="s">
        <v>1266</v>
      </c>
      <c r="B357" s="65" t="s">
        <v>1716</v>
      </c>
      <c r="C357" s="66" t="s">
        <v>2158</v>
      </c>
      <c r="D357" s="67"/>
      <c r="E357" s="68"/>
      <c r="F357" s="328">
        <v>762059.75</v>
      </c>
      <c r="G357" s="328">
        <v>825324.74</v>
      </c>
      <c r="H357" s="151">
        <f t="shared" si="90"/>
        <v>-63264.989999999991</v>
      </c>
      <c r="I357" s="97">
        <f t="shared" si="91"/>
        <v>-7.6654663229894199E-2</v>
      </c>
      <c r="J357" s="166"/>
      <c r="K357" s="328">
        <v>2703614.73</v>
      </c>
      <c r="L357" s="328">
        <v>2011617</v>
      </c>
      <c r="M357" s="151">
        <f t="shared" si="102"/>
        <v>691997.73</v>
      </c>
      <c r="N357" s="97">
        <f t="shared" si="103"/>
        <v>0.34400073672075748</v>
      </c>
      <c r="O357" s="273"/>
      <c r="P357" s="166"/>
      <c r="Q357" s="328">
        <v>2703614.73</v>
      </c>
      <c r="R357" s="328">
        <v>2011617</v>
      </c>
      <c r="S357" s="151">
        <f t="shared" si="94"/>
        <v>691997.73</v>
      </c>
      <c r="T357" s="97">
        <f t="shared" si="95"/>
        <v>0.34400073672075748</v>
      </c>
      <c r="U357" s="166"/>
      <c r="V357" s="328">
        <v>13580372.883000001</v>
      </c>
      <c r="W357" s="328">
        <v>10313358.978</v>
      </c>
      <c r="X357" s="151">
        <f t="shared" si="96"/>
        <v>3267013.9050000012</v>
      </c>
      <c r="Y357" s="97">
        <f t="shared" si="97"/>
        <v>0.31677496264495886</v>
      </c>
      <c r="Z357" s="140"/>
      <c r="AA357" s="347">
        <v>1421287.98</v>
      </c>
      <c r="AB357" s="301"/>
      <c r="AC357" s="301">
        <v>674699.19000000006</v>
      </c>
      <c r="AD357" s="301">
        <v>511593.07</v>
      </c>
      <c r="AE357" s="301">
        <v>825324.74</v>
      </c>
      <c r="AF357" s="301">
        <v>669672.87300000002</v>
      </c>
      <c r="AG357" s="301">
        <v>624679.07000000007</v>
      </c>
      <c r="AH357" s="301">
        <v>613913.38</v>
      </c>
      <c r="AI357" s="301">
        <v>561100.4</v>
      </c>
      <c r="AJ357" s="301">
        <v>556158.91</v>
      </c>
      <c r="AK357" s="301">
        <v>1099644.8700000001</v>
      </c>
      <c r="AL357" s="301">
        <v>1921376.22</v>
      </c>
      <c r="AM357" s="301">
        <v>2193684.9700000002</v>
      </c>
      <c r="AN357" s="301">
        <v>2636527.46</v>
      </c>
      <c r="AO357" s="301"/>
      <c r="AP357" s="301">
        <v>1403687.97</v>
      </c>
      <c r="AQ357" s="301">
        <v>537867.01</v>
      </c>
      <c r="AR357" s="301">
        <v>762059.75</v>
      </c>
      <c r="AS357" s="301">
        <v>1252247.48</v>
      </c>
      <c r="AT357" s="301">
        <v>-83839.839999999997</v>
      </c>
      <c r="AU357" s="301">
        <v>0</v>
      </c>
      <c r="AV357" s="301">
        <v>0</v>
      </c>
      <c r="AW357" s="301">
        <v>0</v>
      </c>
      <c r="AX357" s="301">
        <v>0</v>
      </c>
      <c r="AY357" s="301">
        <v>0</v>
      </c>
      <c r="AZ357" s="301">
        <v>0</v>
      </c>
      <c r="BA357" s="301">
        <v>0</v>
      </c>
    </row>
    <row r="358" spans="1:53" s="69" customFormat="1" outlineLevel="2" x14ac:dyDescent="0.2">
      <c r="A358" s="64" t="s">
        <v>1267</v>
      </c>
      <c r="B358" s="65" t="s">
        <v>1717</v>
      </c>
      <c r="C358" s="66" t="s">
        <v>2159</v>
      </c>
      <c r="D358" s="67"/>
      <c r="E358" s="68"/>
      <c r="F358" s="328">
        <v>-75.38</v>
      </c>
      <c r="G358" s="328">
        <v>0</v>
      </c>
      <c r="H358" s="151">
        <f t="shared" si="90"/>
        <v>-75.38</v>
      </c>
      <c r="I358" s="97" t="str">
        <f t="shared" si="91"/>
        <v>N.M.</v>
      </c>
      <c r="J358" s="166"/>
      <c r="K358" s="328">
        <v>8.26</v>
      </c>
      <c r="L358" s="328">
        <v>0</v>
      </c>
      <c r="M358" s="151">
        <f t="shared" si="102"/>
        <v>8.26</v>
      </c>
      <c r="N358" s="97" t="str">
        <f t="shared" si="103"/>
        <v>N.M.</v>
      </c>
      <c r="O358" s="273"/>
      <c r="P358" s="166"/>
      <c r="Q358" s="328">
        <v>8.26</v>
      </c>
      <c r="R358" s="328">
        <v>0</v>
      </c>
      <c r="S358" s="151">
        <f t="shared" si="94"/>
        <v>8.26</v>
      </c>
      <c r="T358" s="97" t="str">
        <f t="shared" si="95"/>
        <v>N.M.</v>
      </c>
      <c r="U358" s="166"/>
      <c r="V358" s="328">
        <v>19.71</v>
      </c>
      <c r="W358" s="328">
        <v>0</v>
      </c>
      <c r="X358" s="151">
        <f t="shared" si="96"/>
        <v>19.71</v>
      </c>
      <c r="Y358" s="97" t="str">
        <f t="shared" si="97"/>
        <v>N.M.</v>
      </c>
      <c r="Z358" s="140"/>
      <c r="AA358" s="347">
        <v>0</v>
      </c>
      <c r="AB358" s="301"/>
      <c r="AC358" s="301">
        <v>0</v>
      </c>
      <c r="AD358" s="301">
        <v>0</v>
      </c>
      <c r="AE358" s="301">
        <v>0</v>
      </c>
      <c r="AF358" s="301">
        <v>0</v>
      </c>
      <c r="AG358" s="301">
        <v>0</v>
      </c>
      <c r="AH358" s="301">
        <v>0</v>
      </c>
      <c r="AI358" s="301">
        <v>0</v>
      </c>
      <c r="AJ358" s="301">
        <v>0</v>
      </c>
      <c r="AK358" s="301">
        <v>0</v>
      </c>
      <c r="AL358" s="301">
        <v>0</v>
      </c>
      <c r="AM358" s="301">
        <v>48.24</v>
      </c>
      <c r="AN358" s="301">
        <v>-36.79</v>
      </c>
      <c r="AO358" s="301"/>
      <c r="AP358" s="301">
        <v>57.31</v>
      </c>
      <c r="AQ358" s="301">
        <v>26.330000000000002</v>
      </c>
      <c r="AR358" s="301">
        <v>-75.38</v>
      </c>
      <c r="AS358" s="301">
        <v>-19.71</v>
      </c>
      <c r="AT358" s="301">
        <v>0</v>
      </c>
      <c r="AU358" s="301">
        <v>0</v>
      </c>
      <c r="AV358" s="301">
        <v>0</v>
      </c>
      <c r="AW358" s="301">
        <v>0</v>
      </c>
      <c r="AX358" s="301">
        <v>0</v>
      </c>
      <c r="AY358" s="301">
        <v>0</v>
      </c>
      <c r="AZ358" s="301">
        <v>0</v>
      </c>
      <c r="BA358" s="301">
        <v>0</v>
      </c>
    </row>
    <row r="359" spans="1:53" s="69" customFormat="1" outlineLevel="2" x14ac:dyDescent="0.2">
      <c r="A359" s="64" t="s">
        <v>1268</v>
      </c>
      <c r="B359" s="65" t="s">
        <v>1718</v>
      </c>
      <c r="C359" s="66" t="s">
        <v>2160</v>
      </c>
      <c r="D359" s="67"/>
      <c r="E359" s="68"/>
      <c r="F359" s="328">
        <v>-122.13</v>
      </c>
      <c r="G359" s="328">
        <v>0</v>
      </c>
      <c r="H359" s="151">
        <f t="shared" si="90"/>
        <v>-122.13</v>
      </c>
      <c r="I359" s="97" t="str">
        <f t="shared" si="91"/>
        <v>N.M.</v>
      </c>
      <c r="J359" s="166"/>
      <c r="K359" s="328">
        <v>-736.26</v>
      </c>
      <c r="L359" s="328">
        <v>-36.090000000000003</v>
      </c>
      <c r="M359" s="151">
        <f t="shared" si="102"/>
        <v>-700.17</v>
      </c>
      <c r="N359" s="97" t="str">
        <f t="shared" si="103"/>
        <v>N.M.</v>
      </c>
      <c r="O359" s="273"/>
      <c r="P359" s="166"/>
      <c r="Q359" s="328">
        <v>-736.26</v>
      </c>
      <c r="R359" s="328">
        <v>-36.090000000000003</v>
      </c>
      <c r="S359" s="151">
        <f t="shared" si="94"/>
        <v>-700.17</v>
      </c>
      <c r="T359" s="97" t="str">
        <f t="shared" si="95"/>
        <v>N.M.</v>
      </c>
      <c r="U359" s="166"/>
      <c r="V359" s="328">
        <v>-3903.6499999999996</v>
      </c>
      <c r="W359" s="328">
        <v>-2537.88</v>
      </c>
      <c r="X359" s="151">
        <f t="shared" si="96"/>
        <v>-1365.7699999999995</v>
      </c>
      <c r="Y359" s="97">
        <f t="shared" si="97"/>
        <v>-0.53815389222500654</v>
      </c>
      <c r="Z359" s="140"/>
      <c r="AA359" s="347">
        <v>-407.40000000000003</v>
      </c>
      <c r="AB359" s="301"/>
      <c r="AC359" s="301">
        <v>-36.090000000000003</v>
      </c>
      <c r="AD359" s="301">
        <v>0</v>
      </c>
      <c r="AE359" s="301">
        <v>0</v>
      </c>
      <c r="AF359" s="301">
        <v>-364.79</v>
      </c>
      <c r="AG359" s="301">
        <v>0</v>
      </c>
      <c r="AH359" s="301">
        <v>0</v>
      </c>
      <c r="AI359" s="301">
        <v>-583.06000000000006</v>
      </c>
      <c r="AJ359" s="301">
        <v>-1470.06</v>
      </c>
      <c r="AK359" s="301">
        <v>0</v>
      </c>
      <c r="AL359" s="301">
        <v>-76.58</v>
      </c>
      <c r="AM359" s="301">
        <v>-149.34</v>
      </c>
      <c r="AN359" s="301">
        <v>-523.56000000000006</v>
      </c>
      <c r="AO359" s="301"/>
      <c r="AP359" s="301">
        <v>-323.12</v>
      </c>
      <c r="AQ359" s="301">
        <v>-291.01</v>
      </c>
      <c r="AR359" s="301">
        <v>-122.13</v>
      </c>
      <c r="AS359" s="301">
        <v>-302.39</v>
      </c>
      <c r="AT359" s="301">
        <v>0</v>
      </c>
      <c r="AU359" s="301">
        <v>0</v>
      </c>
      <c r="AV359" s="301">
        <v>0</v>
      </c>
      <c r="AW359" s="301">
        <v>0</v>
      </c>
      <c r="AX359" s="301">
        <v>0</v>
      </c>
      <c r="AY359" s="301">
        <v>0</v>
      </c>
      <c r="AZ359" s="301">
        <v>0</v>
      </c>
      <c r="BA359" s="301">
        <v>0</v>
      </c>
    </row>
    <row r="360" spans="1:53" s="69" customFormat="1" outlineLevel="2" x14ac:dyDescent="0.2">
      <c r="A360" s="64" t="s">
        <v>1269</v>
      </c>
      <c r="B360" s="65" t="s">
        <v>1719</v>
      </c>
      <c r="C360" s="66" t="s">
        <v>2161</v>
      </c>
      <c r="D360" s="67"/>
      <c r="E360" s="68"/>
      <c r="F360" s="328">
        <v>19338.72</v>
      </c>
      <c r="G360" s="328">
        <v>19338.72</v>
      </c>
      <c r="H360" s="151">
        <f t="shared" si="90"/>
        <v>0</v>
      </c>
      <c r="I360" s="97">
        <f t="shared" si="91"/>
        <v>0</v>
      </c>
      <c r="J360" s="166"/>
      <c r="K360" s="328">
        <v>58016.160000000003</v>
      </c>
      <c r="L360" s="328">
        <v>58016.160000000003</v>
      </c>
      <c r="M360" s="151">
        <f t="shared" si="102"/>
        <v>0</v>
      </c>
      <c r="N360" s="97">
        <f t="shared" si="103"/>
        <v>0</v>
      </c>
      <c r="O360" s="273"/>
      <c r="P360" s="166"/>
      <c r="Q360" s="328">
        <v>58016.160000000003</v>
      </c>
      <c r="R360" s="328">
        <v>58016.160000000003</v>
      </c>
      <c r="S360" s="151">
        <f t="shared" si="94"/>
        <v>0</v>
      </c>
      <c r="T360" s="97">
        <f t="shared" si="95"/>
        <v>0</v>
      </c>
      <c r="U360" s="166"/>
      <c r="V360" s="328">
        <v>232064.64000000001</v>
      </c>
      <c r="W360" s="328">
        <v>232064.64000000001</v>
      </c>
      <c r="X360" s="151">
        <f t="shared" si="96"/>
        <v>0</v>
      </c>
      <c r="Y360" s="97">
        <f t="shared" si="97"/>
        <v>0</v>
      </c>
      <c r="Z360" s="140"/>
      <c r="AA360" s="347">
        <v>19338.72</v>
      </c>
      <c r="AB360" s="301"/>
      <c r="AC360" s="301">
        <v>19338.72</v>
      </c>
      <c r="AD360" s="301">
        <v>19338.72</v>
      </c>
      <c r="AE360" s="301">
        <v>19338.72</v>
      </c>
      <c r="AF360" s="301">
        <v>19338.72</v>
      </c>
      <c r="AG360" s="301">
        <v>19338.72</v>
      </c>
      <c r="AH360" s="301">
        <v>19338.72</v>
      </c>
      <c r="AI360" s="301">
        <v>19338.72</v>
      </c>
      <c r="AJ360" s="301">
        <v>19338.72</v>
      </c>
      <c r="AK360" s="301">
        <v>19338.72</v>
      </c>
      <c r="AL360" s="301">
        <v>19338.72</v>
      </c>
      <c r="AM360" s="301">
        <v>19338.72</v>
      </c>
      <c r="AN360" s="301">
        <v>19338.72</v>
      </c>
      <c r="AO360" s="301"/>
      <c r="AP360" s="301">
        <v>19338.72</v>
      </c>
      <c r="AQ360" s="301">
        <v>19338.72</v>
      </c>
      <c r="AR360" s="301">
        <v>19338.72</v>
      </c>
      <c r="AS360" s="301">
        <v>19338.72</v>
      </c>
      <c r="AT360" s="301">
        <v>0</v>
      </c>
      <c r="AU360" s="301">
        <v>0</v>
      </c>
      <c r="AV360" s="301">
        <v>0</v>
      </c>
      <c r="AW360" s="301">
        <v>0</v>
      </c>
      <c r="AX360" s="301">
        <v>0</v>
      </c>
      <c r="AY360" s="301">
        <v>0</v>
      </c>
      <c r="AZ360" s="301">
        <v>0</v>
      </c>
      <c r="BA360" s="301">
        <v>0</v>
      </c>
    </row>
    <row r="361" spans="1:53" s="69" customFormat="1" outlineLevel="2" x14ac:dyDescent="0.2">
      <c r="A361" s="64" t="s">
        <v>1270</v>
      </c>
      <c r="B361" s="65" t="s">
        <v>1720</v>
      </c>
      <c r="C361" s="66" t="s">
        <v>2162</v>
      </c>
      <c r="D361" s="67"/>
      <c r="E361" s="68"/>
      <c r="F361" s="328">
        <v>62252.82</v>
      </c>
      <c r="G361" s="328">
        <v>229868.61000000002</v>
      </c>
      <c r="H361" s="151">
        <f t="shared" ref="H361:H364" si="104">+F361-G361</f>
        <v>-167615.79</v>
      </c>
      <c r="I361" s="97">
        <f t="shared" ref="I361:I364" si="105">IF(G361&lt;0,IF(H361=0,0,IF(OR(G361=0,F361=0),"N.M.",IF(ABS(H361/G361)&gt;=10,"N.M.",H361/(-G361)))),IF(H361=0,0,IF(OR(G361=0,F361=0),"N.M.",IF(ABS(H361/G361)&gt;=10,"N.M.",H361/G361))))</f>
        <v>-0.7291808568381738</v>
      </c>
      <c r="J361" s="166"/>
      <c r="K361" s="328">
        <v>673961.74</v>
      </c>
      <c r="L361" s="328">
        <v>561249.37</v>
      </c>
      <c r="M361" s="151">
        <f t="shared" si="102"/>
        <v>112712.37</v>
      </c>
      <c r="N361" s="97">
        <f t="shared" si="103"/>
        <v>0.20082404725015549</v>
      </c>
      <c r="O361" s="273"/>
      <c r="P361" s="166"/>
      <c r="Q361" s="328">
        <v>673961.74</v>
      </c>
      <c r="R361" s="328">
        <v>561249.37</v>
      </c>
      <c r="S361" s="151">
        <f t="shared" ref="S361:S364" si="106">+Q361-R361</f>
        <v>112712.37</v>
      </c>
      <c r="T361" s="97">
        <f t="shared" ref="T361:T364" si="107">IF(R361&lt;0,IF(S361=0,0,IF(OR(R361=0,Q361=0),"N.M.",IF(ABS(S361/R361)&gt;=10,"N.M.",S361/(-R361)))),IF(S361=0,0,IF(OR(R361=0,Q361=0),"N.M.",IF(ABS(S361/R361)&gt;=10,"N.M.",S361/R361))))</f>
        <v>0.20082404725015549</v>
      </c>
      <c r="U361" s="166"/>
      <c r="V361" s="328">
        <v>4686151.29</v>
      </c>
      <c r="W361" s="328">
        <v>3489961.3969999999</v>
      </c>
      <c r="X361" s="151">
        <f t="shared" ref="X361:X364" si="108">+V361-W361</f>
        <v>1196189.8930000002</v>
      </c>
      <c r="Y361" s="97">
        <f t="shared" ref="Y361:Y364" si="109">IF(W361&lt;0,IF(X361=0,0,IF(OR(W361=0,V361=0),"N.M.",IF(ABS(X361/W361)&gt;=10,"N.M.",X361/(-W361)))),IF(X361=0,0,IF(OR(W361=0,V361=0),"N.M.",IF(ABS(X361/W361)&gt;=10,"N.M.",X361/W361))))</f>
        <v>0.34275161153021777</v>
      </c>
      <c r="Z361" s="140"/>
      <c r="AA361" s="347">
        <v>333827.87</v>
      </c>
      <c r="AB361" s="301"/>
      <c r="AC361" s="301">
        <v>153805.71</v>
      </c>
      <c r="AD361" s="301">
        <v>177575.05000000002</v>
      </c>
      <c r="AE361" s="301">
        <v>229868.61000000002</v>
      </c>
      <c r="AF361" s="301">
        <v>128829.22</v>
      </c>
      <c r="AG361" s="301">
        <v>151886.04</v>
      </c>
      <c r="AH361" s="301">
        <v>177670.16</v>
      </c>
      <c r="AI361" s="301">
        <v>129376.27</v>
      </c>
      <c r="AJ361" s="301">
        <v>163120.38</v>
      </c>
      <c r="AK361" s="301">
        <v>707911.86</v>
      </c>
      <c r="AL361" s="301">
        <v>1218489.29</v>
      </c>
      <c r="AM361" s="301">
        <v>526768.41</v>
      </c>
      <c r="AN361" s="301">
        <v>808137.92</v>
      </c>
      <c r="AO361" s="301"/>
      <c r="AP361" s="301">
        <v>345243.71</v>
      </c>
      <c r="AQ361" s="301">
        <v>266465.21000000002</v>
      </c>
      <c r="AR361" s="301">
        <v>62252.82</v>
      </c>
      <c r="AS361" s="301">
        <v>186199.75</v>
      </c>
      <c r="AT361" s="301">
        <v>-4294.1099999999997</v>
      </c>
      <c r="AU361" s="301">
        <v>0</v>
      </c>
      <c r="AV361" s="301">
        <v>0</v>
      </c>
      <c r="AW361" s="301">
        <v>0</v>
      </c>
      <c r="AX361" s="301">
        <v>0</v>
      </c>
      <c r="AY361" s="301">
        <v>0</v>
      </c>
      <c r="AZ361" s="301">
        <v>0</v>
      </c>
      <c r="BA361" s="301">
        <v>0</v>
      </c>
    </row>
    <row r="362" spans="1:53" s="69" customFormat="1" outlineLevel="2" x14ac:dyDescent="0.2">
      <c r="A362" s="64" t="s">
        <v>1271</v>
      </c>
      <c r="B362" s="65" t="s">
        <v>1721</v>
      </c>
      <c r="C362" s="66" t="s">
        <v>2163</v>
      </c>
      <c r="D362" s="67"/>
      <c r="E362" s="68"/>
      <c r="F362" s="328">
        <v>103397.48</v>
      </c>
      <c r="G362" s="328">
        <v>56736.06</v>
      </c>
      <c r="H362" s="151">
        <f t="shared" si="104"/>
        <v>46661.42</v>
      </c>
      <c r="I362" s="97">
        <f t="shared" si="105"/>
        <v>0.82242968581180997</v>
      </c>
      <c r="J362" s="166"/>
      <c r="K362" s="328">
        <v>423233.95</v>
      </c>
      <c r="L362" s="328">
        <v>220558.18</v>
      </c>
      <c r="M362" s="151">
        <f t="shared" si="102"/>
        <v>202675.77000000002</v>
      </c>
      <c r="N362" s="97">
        <f t="shared" si="103"/>
        <v>0.9189220277388942</v>
      </c>
      <c r="O362" s="273"/>
      <c r="P362" s="166"/>
      <c r="Q362" s="328">
        <v>423233.95</v>
      </c>
      <c r="R362" s="328">
        <v>220558.18</v>
      </c>
      <c r="S362" s="151">
        <f t="shared" si="106"/>
        <v>202675.77000000002</v>
      </c>
      <c r="T362" s="97">
        <f t="shared" si="107"/>
        <v>0.9189220277388942</v>
      </c>
      <c r="U362" s="166"/>
      <c r="V362" s="328">
        <v>1230389.53</v>
      </c>
      <c r="W362" s="328">
        <v>1360047.8099999998</v>
      </c>
      <c r="X362" s="151">
        <f t="shared" si="108"/>
        <v>-129658.2799999998</v>
      </c>
      <c r="Y362" s="97">
        <f t="shared" si="109"/>
        <v>-9.5333619190931099E-2</v>
      </c>
      <c r="Z362" s="140"/>
      <c r="AA362" s="347">
        <v>195188.04</v>
      </c>
      <c r="AB362" s="301"/>
      <c r="AC362" s="301">
        <v>79587.430000000008</v>
      </c>
      <c r="AD362" s="301">
        <v>84234.69</v>
      </c>
      <c r="AE362" s="301">
        <v>56736.06</v>
      </c>
      <c r="AF362" s="301">
        <v>70568.23</v>
      </c>
      <c r="AG362" s="301">
        <v>83135.91</v>
      </c>
      <c r="AH362" s="301">
        <v>54776.41</v>
      </c>
      <c r="AI362" s="301">
        <v>90770.42</v>
      </c>
      <c r="AJ362" s="301">
        <v>69734.720000000001</v>
      </c>
      <c r="AK362" s="301">
        <v>150509.21</v>
      </c>
      <c r="AL362" s="301">
        <v>43780.79</v>
      </c>
      <c r="AM362" s="301">
        <v>109339.82</v>
      </c>
      <c r="AN362" s="301">
        <v>134540.07</v>
      </c>
      <c r="AO362" s="301"/>
      <c r="AP362" s="301">
        <v>92025.47</v>
      </c>
      <c r="AQ362" s="301">
        <v>227811</v>
      </c>
      <c r="AR362" s="301">
        <v>103397.48</v>
      </c>
      <c r="AS362" s="301">
        <v>97596.040000000008</v>
      </c>
      <c r="AT362" s="301">
        <v>30906.940000000002</v>
      </c>
      <c r="AU362" s="301">
        <v>0</v>
      </c>
      <c r="AV362" s="301">
        <v>0</v>
      </c>
      <c r="AW362" s="301">
        <v>0</v>
      </c>
      <c r="AX362" s="301">
        <v>0</v>
      </c>
      <c r="AY362" s="301">
        <v>0</v>
      </c>
      <c r="AZ362" s="301">
        <v>0</v>
      </c>
      <c r="BA362" s="301">
        <v>0</v>
      </c>
    </row>
    <row r="363" spans="1:53" s="69" customFormat="1" outlineLevel="2" x14ac:dyDescent="0.2">
      <c r="A363" s="64" t="s">
        <v>1272</v>
      </c>
      <c r="B363" s="65" t="s">
        <v>1722</v>
      </c>
      <c r="C363" s="66" t="s">
        <v>2164</v>
      </c>
      <c r="D363" s="67"/>
      <c r="E363" s="68"/>
      <c r="F363" s="328">
        <v>0</v>
      </c>
      <c r="G363" s="328">
        <v>0</v>
      </c>
      <c r="H363" s="151">
        <f t="shared" si="104"/>
        <v>0</v>
      </c>
      <c r="I363" s="97">
        <f t="shared" si="105"/>
        <v>0</v>
      </c>
      <c r="J363" s="166"/>
      <c r="K363" s="328">
        <v>0</v>
      </c>
      <c r="L363" s="328">
        <v>0</v>
      </c>
      <c r="M363" s="151">
        <f t="shared" si="102"/>
        <v>0</v>
      </c>
      <c r="N363" s="97">
        <f t="shared" si="103"/>
        <v>0</v>
      </c>
      <c r="O363" s="273"/>
      <c r="P363" s="166"/>
      <c r="Q363" s="328">
        <v>0</v>
      </c>
      <c r="R363" s="328">
        <v>0</v>
      </c>
      <c r="S363" s="151">
        <f t="shared" si="106"/>
        <v>0</v>
      </c>
      <c r="T363" s="97">
        <f t="shared" si="107"/>
        <v>0</v>
      </c>
      <c r="U363" s="166"/>
      <c r="V363" s="328">
        <v>-25.82</v>
      </c>
      <c r="W363" s="328">
        <v>0</v>
      </c>
      <c r="X363" s="151">
        <f t="shared" si="108"/>
        <v>-25.82</v>
      </c>
      <c r="Y363" s="97" t="str">
        <f t="shared" si="109"/>
        <v>N.M.</v>
      </c>
      <c r="Z363" s="140"/>
      <c r="AA363" s="347">
        <v>0</v>
      </c>
      <c r="AB363" s="301"/>
      <c r="AC363" s="301">
        <v>0</v>
      </c>
      <c r="AD363" s="301">
        <v>0</v>
      </c>
      <c r="AE363" s="301">
        <v>0</v>
      </c>
      <c r="AF363" s="301">
        <v>0</v>
      </c>
      <c r="AG363" s="301">
        <v>0</v>
      </c>
      <c r="AH363" s="301">
        <v>0</v>
      </c>
      <c r="AI363" s="301">
        <v>0</v>
      </c>
      <c r="AJ363" s="301">
        <v>35.56</v>
      </c>
      <c r="AK363" s="301">
        <v>-58.99</v>
      </c>
      <c r="AL363" s="301">
        <v>-2.39</v>
      </c>
      <c r="AM363" s="301">
        <v>0</v>
      </c>
      <c r="AN363" s="301">
        <v>0</v>
      </c>
      <c r="AO363" s="301"/>
      <c r="AP363" s="301">
        <v>0</v>
      </c>
      <c r="AQ363" s="301">
        <v>0</v>
      </c>
      <c r="AR363" s="301">
        <v>0</v>
      </c>
      <c r="AS363" s="301">
        <v>0</v>
      </c>
      <c r="AT363" s="301">
        <v>0</v>
      </c>
      <c r="AU363" s="301">
        <v>0</v>
      </c>
      <c r="AV363" s="301">
        <v>0</v>
      </c>
      <c r="AW363" s="301">
        <v>0</v>
      </c>
      <c r="AX363" s="301">
        <v>0</v>
      </c>
      <c r="AY363" s="301">
        <v>0</v>
      </c>
      <c r="AZ363" s="301">
        <v>0</v>
      </c>
      <c r="BA363" s="301">
        <v>0</v>
      </c>
    </row>
    <row r="364" spans="1:53" s="22" customFormat="1" outlineLevel="1" x14ac:dyDescent="0.2">
      <c r="A364" s="22" t="s">
        <v>197</v>
      </c>
      <c r="B364" s="54"/>
      <c r="C364" s="51" t="s">
        <v>885</v>
      </c>
      <c r="D364" s="205"/>
      <c r="E364" s="205"/>
      <c r="F364" s="26">
        <v>1236946.6100000003</v>
      </c>
      <c r="G364" s="26">
        <v>1418864.36</v>
      </c>
      <c r="H364" s="42">
        <f t="shared" si="104"/>
        <v>-181917.74999999977</v>
      </c>
      <c r="I364" s="124">
        <f t="shared" si="105"/>
        <v>-0.12821362994839039</v>
      </c>
      <c r="J364" s="263"/>
      <c r="K364" s="26">
        <v>4943638.5100000007</v>
      </c>
      <c r="L364" s="26">
        <v>3768524.9900000007</v>
      </c>
      <c r="M364" s="42">
        <f t="shared" si="102"/>
        <v>1175113.52</v>
      </c>
      <c r="N364" s="124">
        <f t="shared" si="103"/>
        <v>0.31182319955904014</v>
      </c>
      <c r="O364" s="227"/>
      <c r="P364" s="226"/>
      <c r="Q364" s="26">
        <v>4943638.5100000007</v>
      </c>
      <c r="R364" s="26">
        <v>3768524.9900000007</v>
      </c>
      <c r="S364" s="42">
        <f t="shared" si="106"/>
        <v>1175113.52</v>
      </c>
      <c r="T364" s="124">
        <f t="shared" si="107"/>
        <v>0.31182319955904014</v>
      </c>
      <c r="U364" s="226"/>
      <c r="V364" s="26">
        <v>23472385.502999999</v>
      </c>
      <c r="W364" s="26">
        <v>18547410.425000001</v>
      </c>
      <c r="X364" s="42">
        <f t="shared" si="108"/>
        <v>4924975.0779999979</v>
      </c>
      <c r="Y364" s="91">
        <f t="shared" si="109"/>
        <v>0.26553437731456236</v>
      </c>
      <c r="AA364" s="339">
        <v>2224778.86</v>
      </c>
      <c r="AC364" s="26">
        <v>1292170.8500000001</v>
      </c>
      <c r="AD364" s="26">
        <v>1057489.78</v>
      </c>
      <c r="AE364" s="26">
        <v>1418864.36</v>
      </c>
      <c r="AF364" s="26">
        <v>1110048.6629999999</v>
      </c>
      <c r="AG364" s="26">
        <v>1099488.99</v>
      </c>
      <c r="AH364" s="26">
        <v>1125600.0399999998</v>
      </c>
      <c r="AI364" s="26">
        <v>1119673.75</v>
      </c>
      <c r="AJ364" s="26">
        <v>1116002.4000000001</v>
      </c>
      <c r="AK364" s="26">
        <v>2353423.5</v>
      </c>
      <c r="AL364" s="26">
        <v>3434004.43</v>
      </c>
      <c r="AM364" s="26">
        <v>3128615.3400000008</v>
      </c>
      <c r="AN364" s="26">
        <v>4041889.88</v>
      </c>
      <c r="AP364" s="26">
        <v>2327803.89</v>
      </c>
      <c r="AQ364" s="26">
        <v>1378888.01</v>
      </c>
      <c r="AR364" s="26">
        <v>1236946.6100000003</v>
      </c>
      <c r="AS364" s="26">
        <v>1765714.61</v>
      </c>
      <c r="AT364" s="26">
        <v>-76881.989999999991</v>
      </c>
      <c r="AU364" s="26">
        <v>0</v>
      </c>
      <c r="AV364" s="26">
        <v>0</v>
      </c>
      <c r="AW364" s="26">
        <v>0</v>
      </c>
      <c r="AX364" s="26">
        <v>0</v>
      </c>
      <c r="AY364" s="26">
        <v>0</v>
      </c>
      <c r="AZ364" s="26">
        <v>0</v>
      </c>
      <c r="BA364" s="26">
        <v>0</v>
      </c>
    </row>
    <row r="365" spans="1:53" s="22" customFormat="1" ht="0.75" customHeight="1" outlineLevel="2" x14ac:dyDescent="0.2">
      <c r="B365" s="54"/>
      <c r="C365" s="51"/>
      <c r="D365" s="205"/>
      <c r="E365" s="205"/>
      <c r="F365" s="26"/>
      <c r="G365" s="26"/>
      <c r="H365" s="26"/>
      <c r="I365" s="276"/>
      <c r="J365" s="263"/>
      <c r="K365" s="26"/>
      <c r="L365" s="26"/>
      <c r="M365" s="42"/>
      <c r="N365" s="124"/>
      <c r="O365" s="227"/>
      <c r="P365" s="226"/>
      <c r="Q365" s="26"/>
      <c r="R365" s="26"/>
      <c r="S365" s="26"/>
      <c r="T365" s="276"/>
      <c r="U365" s="226"/>
      <c r="V365" s="26"/>
      <c r="W365" s="26"/>
      <c r="X365" s="26"/>
      <c r="Y365" s="208"/>
      <c r="AA365" s="339"/>
      <c r="AC365" s="26"/>
      <c r="AD365" s="26"/>
      <c r="AE365" s="26"/>
      <c r="AF365" s="26"/>
      <c r="AG365" s="26"/>
      <c r="AH365" s="26"/>
      <c r="AI365" s="26"/>
      <c r="AJ365" s="26"/>
      <c r="AK365" s="26"/>
      <c r="AL365" s="26"/>
      <c r="AM365" s="26"/>
      <c r="AN365" s="26"/>
      <c r="AP365" s="26"/>
      <c r="AQ365" s="26"/>
      <c r="AR365" s="26"/>
      <c r="AS365" s="26"/>
      <c r="AT365" s="26"/>
      <c r="AU365" s="26"/>
      <c r="AV365" s="26"/>
      <c r="AW365" s="26"/>
      <c r="AX365" s="26"/>
      <c r="AY365" s="26"/>
      <c r="AZ365" s="26"/>
      <c r="BA365" s="26"/>
    </row>
    <row r="366" spans="1:53" s="22" customFormat="1" outlineLevel="1" x14ac:dyDescent="0.2">
      <c r="A366" s="22" t="s">
        <v>198</v>
      </c>
      <c r="B366" s="54"/>
      <c r="C366" s="51" t="s">
        <v>886</v>
      </c>
      <c r="D366" s="205"/>
      <c r="E366" s="205"/>
      <c r="F366" s="26">
        <v>0</v>
      </c>
      <c r="G366" s="26">
        <v>0</v>
      </c>
      <c r="H366" s="42">
        <f>+F366-G366</f>
        <v>0</v>
      </c>
      <c r="I366" s="124">
        <f>IF(G366&lt;0,IF(H366=0,0,IF(OR(G366=0,F366=0),"N.M.",IF(ABS(H366/G366)&gt;=10,"N.M.",H366/(-G366)))),IF(H366=0,0,IF(OR(G366=0,F366=0),"N.M.",IF(ABS(H366/G366)&gt;=10,"N.M.",H366/G366))))</f>
        <v>0</v>
      </c>
      <c r="J366" s="263"/>
      <c r="K366" s="26">
        <v>0</v>
      </c>
      <c r="L366" s="26">
        <v>0</v>
      </c>
      <c r="M366" s="42">
        <f>+K366-L366</f>
        <v>0</v>
      </c>
      <c r="N366" s="124">
        <f>IF(L366&lt;0,IF(M366=0,0,IF(OR(L366=0,K366=0),"N.M.",IF(ABS(M366/L366)&gt;=10,"N.M.",M366/(-L366)))),IF(M366=0,0,IF(OR(L366=0,K366=0),"N.M.",IF(ABS(M366/L366)&gt;=10,"N.M.",M366/L366))))</f>
        <v>0</v>
      </c>
      <c r="O366" s="227"/>
      <c r="P366" s="226"/>
      <c r="Q366" s="26">
        <v>0</v>
      </c>
      <c r="R366" s="26">
        <v>0</v>
      </c>
      <c r="S366" s="42">
        <f>+Q366-R366</f>
        <v>0</v>
      </c>
      <c r="T366" s="124">
        <f>IF(R366&lt;0,IF(S366=0,0,IF(OR(R366=0,Q366=0),"N.M.",IF(ABS(S366/R366)&gt;=10,"N.M.",S366/(-R366)))),IF(S366=0,0,IF(OR(R366=0,Q366=0),"N.M.",IF(ABS(S366/R366)&gt;=10,"N.M.",S366/R366))))</f>
        <v>0</v>
      </c>
      <c r="U366" s="226"/>
      <c r="V366" s="26">
        <v>0</v>
      </c>
      <c r="W366" s="26">
        <v>0</v>
      </c>
      <c r="X366" s="42">
        <f>+V366-W366</f>
        <v>0</v>
      </c>
      <c r="Y366" s="91">
        <f>IF(W366&lt;0,IF(X366=0,0,IF(OR(W366=0,V366=0),"N.M.",IF(ABS(X366/W366)&gt;=10,"N.M.",X366/(-W366)))),IF(X366=0,0,IF(OR(W366=0,V366=0),"N.M.",IF(ABS(X366/W366)&gt;=10,"N.M.",X366/W366))))</f>
        <v>0</v>
      </c>
      <c r="AA366" s="339">
        <v>0</v>
      </c>
      <c r="AC366" s="26">
        <v>0</v>
      </c>
      <c r="AD366" s="26">
        <v>0</v>
      </c>
      <c r="AE366" s="26">
        <v>0</v>
      </c>
      <c r="AF366" s="26">
        <v>0</v>
      </c>
      <c r="AG366" s="26">
        <v>0</v>
      </c>
      <c r="AH366" s="26">
        <v>0</v>
      </c>
      <c r="AI366" s="26">
        <v>0</v>
      </c>
      <c r="AJ366" s="26">
        <v>0</v>
      </c>
      <c r="AK366" s="26">
        <v>0</v>
      </c>
      <c r="AL366" s="26">
        <v>0</v>
      </c>
      <c r="AM366" s="26">
        <v>0</v>
      </c>
      <c r="AN366" s="26">
        <v>0</v>
      </c>
      <c r="AP366" s="26">
        <v>0</v>
      </c>
      <c r="AQ366" s="26">
        <v>0</v>
      </c>
      <c r="AR366" s="26">
        <v>0</v>
      </c>
      <c r="AS366" s="26">
        <v>0</v>
      </c>
      <c r="AT366" s="26">
        <v>0</v>
      </c>
      <c r="AU366" s="26">
        <v>0</v>
      </c>
      <c r="AV366" s="26">
        <v>0</v>
      </c>
      <c r="AW366" s="26">
        <v>0</v>
      </c>
      <c r="AX366" s="26">
        <v>0</v>
      </c>
      <c r="AY366" s="26">
        <v>0</v>
      </c>
      <c r="AZ366" s="26">
        <v>0</v>
      </c>
      <c r="BA366" s="26">
        <v>0</v>
      </c>
    </row>
    <row r="367" spans="1:53" s="22" customFormat="1" ht="0.75" customHeight="1" outlineLevel="2" x14ac:dyDescent="0.2">
      <c r="B367" s="54"/>
      <c r="C367" s="51"/>
      <c r="D367" s="205"/>
      <c r="E367" s="205"/>
      <c r="F367" s="26"/>
      <c r="G367" s="26"/>
      <c r="H367" s="26"/>
      <c r="I367" s="276"/>
      <c r="J367" s="263"/>
      <c r="K367" s="26"/>
      <c r="L367" s="26"/>
      <c r="M367" s="26"/>
      <c r="N367" s="124"/>
      <c r="O367" s="227"/>
      <c r="P367" s="226"/>
      <c r="Q367" s="26"/>
      <c r="R367" s="26"/>
      <c r="S367" s="26"/>
      <c r="T367" s="276"/>
      <c r="U367" s="226"/>
      <c r="V367" s="26"/>
      <c r="W367" s="26"/>
      <c r="X367" s="26"/>
      <c r="Y367" s="208"/>
      <c r="AA367" s="339"/>
      <c r="AC367" s="26"/>
      <c r="AD367" s="26"/>
      <c r="AE367" s="26"/>
      <c r="AF367" s="26"/>
      <c r="AG367" s="26"/>
      <c r="AH367" s="26"/>
      <c r="AI367" s="26"/>
      <c r="AJ367" s="26"/>
      <c r="AK367" s="26"/>
      <c r="AL367" s="26"/>
      <c r="AM367" s="26"/>
      <c r="AN367" s="26"/>
      <c r="AP367" s="26"/>
      <c r="AQ367" s="26"/>
      <c r="AR367" s="26"/>
      <c r="AS367" s="26"/>
      <c r="AT367" s="26"/>
      <c r="AU367" s="26"/>
      <c r="AV367" s="26"/>
      <c r="AW367" s="26"/>
      <c r="AX367" s="26"/>
      <c r="AY367" s="26"/>
      <c r="AZ367" s="26"/>
      <c r="BA367" s="26"/>
    </row>
    <row r="368" spans="1:53" s="22" customFormat="1" outlineLevel="1" x14ac:dyDescent="0.2">
      <c r="A368" s="22" t="s">
        <v>199</v>
      </c>
      <c r="B368" s="54"/>
      <c r="C368" s="51" t="s">
        <v>887</v>
      </c>
      <c r="D368" s="205"/>
      <c r="E368" s="205"/>
      <c r="F368" s="26">
        <v>0</v>
      </c>
      <c r="G368" s="26">
        <v>0</v>
      </c>
      <c r="H368" s="42">
        <f>+F368-G368</f>
        <v>0</v>
      </c>
      <c r="I368" s="124">
        <f>IF(G368&lt;0,IF(H368=0,0,IF(OR(G368=0,F368=0),"N.M.",IF(ABS(H368/G368)&gt;=10,"N.M.",H368/(-G368)))),IF(H368=0,0,IF(OR(G368=0,F368=0),"N.M.",IF(ABS(H368/G368)&gt;=10,"N.M.",H368/G368))))</f>
        <v>0</v>
      </c>
      <c r="J368" s="263"/>
      <c r="K368" s="26">
        <v>0</v>
      </c>
      <c r="L368" s="26">
        <v>0</v>
      </c>
      <c r="M368" s="42">
        <f>+K368-L368</f>
        <v>0</v>
      </c>
      <c r="N368" s="124">
        <f>IF(L368&lt;0,IF(M368=0,0,IF(OR(L368=0,K368=0),"N.M.",IF(ABS(M368/L368)&gt;=10,"N.M.",M368/(-L368)))),IF(M368=0,0,IF(OR(L368=0,K368=0),"N.M.",IF(ABS(M368/L368)&gt;=10,"N.M.",M368/L368))))</f>
        <v>0</v>
      </c>
      <c r="O368" s="227"/>
      <c r="P368" s="226"/>
      <c r="Q368" s="26">
        <v>0</v>
      </c>
      <c r="R368" s="26">
        <v>0</v>
      </c>
      <c r="S368" s="42">
        <f>+Q368-R368</f>
        <v>0</v>
      </c>
      <c r="T368" s="124">
        <f>IF(R368&lt;0,IF(S368=0,0,IF(OR(R368=0,Q368=0),"N.M.",IF(ABS(S368/R368)&gt;=10,"N.M.",S368/(-R368)))),IF(S368=0,0,IF(OR(R368=0,Q368=0),"N.M.",IF(ABS(S368/R368)&gt;=10,"N.M.",S368/R368))))</f>
        <v>0</v>
      </c>
      <c r="U368" s="226"/>
      <c r="V368" s="26">
        <v>0</v>
      </c>
      <c r="W368" s="26">
        <v>0</v>
      </c>
      <c r="X368" s="42">
        <f>+V368-W368</f>
        <v>0</v>
      </c>
      <c r="Y368" s="91">
        <f>IF(W368&lt;0,IF(X368=0,0,IF(OR(W368=0,V368=0),"N.M.",IF(ABS(X368/W368)&gt;=10,"N.M.",X368/(-W368)))),IF(X368=0,0,IF(OR(W368=0,V368=0),"N.M.",IF(ABS(X368/W368)&gt;=10,"N.M.",X368/W368))))</f>
        <v>0</v>
      </c>
      <c r="AA368" s="339">
        <v>0</v>
      </c>
      <c r="AC368" s="26">
        <v>0</v>
      </c>
      <c r="AD368" s="26">
        <v>0</v>
      </c>
      <c r="AE368" s="26">
        <v>0</v>
      </c>
      <c r="AF368" s="26">
        <v>0</v>
      </c>
      <c r="AG368" s="26">
        <v>0</v>
      </c>
      <c r="AH368" s="26">
        <v>0</v>
      </c>
      <c r="AI368" s="26">
        <v>0</v>
      </c>
      <c r="AJ368" s="26">
        <v>0</v>
      </c>
      <c r="AK368" s="26">
        <v>0</v>
      </c>
      <c r="AL368" s="26">
        <v>0</v>
      </c>
      <c r="AM368" s="26">
        <v>0</v>
      </c>
      <c r="AN368" s="26">
        <v>0</v>
      </c>
      <c r="AP368" s="26">
        <v>0</v>
      </c>
      <c r="AQ368" s="26">
        <v>0</v>
      </c>
      <c r="AR368" s="26">
        <v>0</v>
      </c>
      <c r="AS368" s="26">
        <v>0</v>
      </c>
      <c r="AT368" s="26">
        <v>0</v>
      </c>
      <c r="AU368" s="26">
        <v>0</v>
      </c>
      <c r="AV368" s="26">
        <v>0</v>
      </c>
      <c r="AW368" s="26">
        <v>0</v>
      </c>
      <c r="AX368" s="26">
        <v>0</v>
      </c>
      <c r="AY368" s="26">
        <v>0</v>
      </c>
      <c r="AZ368" s="26">
        <v>0</v>
      </c>
      <c r="BA368" s="26">
        <v>0</v>
      </c>
    </row>
    <row r="369" spans="1:53" s="22" customFormat="1" ht="0.75" customHeight="1" outlineLevel="2" x14ac:dyDescent="0.2">
      <c r="B369" s="54"/>
      <c r="C369" s="51"/>
      <c r="D369" s="205"/>
      <c r="E369" s="205"/>
      <c r="F369" s="26"/>
      <c r="G369" s="26"/>
      <c r="H369" s="26"/>
      <c r="I369" s="276"/>
      <c r="J369" s="263"/>
      <c r="K369" s="26"/>
      <c r="L369" s="26"/>
      <c r="M369" s="26"/>
      <c r="N369" s="124"/>
      <c r="O369" s="227"/>
      <c r="P369" s="226"/>
      <c r="Q369" s="26"/>
      <c r="R369" s="26"/>
      <c r="S369" s="26"/>
      <c r="T369" s="276"/>
      <c r="U369" s="226"/>
      <c r="V369" s="26"/>
      <c r="W369" s="26"/>
      <c r="X369" s="26"/>
      <c r="Y369" s="208"/>
      <c r="AA369" s="339"/>
      <c r="AC369" s="26"/>
      <c r="AD369" s="26"/>
      <c r="AE369" s="26"/>
      <c r="AF369" s="26"/>
      <c r="AG369" s="26"/>
      <c r="AH369" s="26"/>
      <c r="AI369" s="26"/>
      <c r="AJ369" s="26"/>
      <c r="AK369" s="26"/>
      <c r="AL369" s="26"/>
      <c r="AM369" s="26"/>
      <c r="AN369" s="26"/>
      <c r="AP369" s="26"/>
      <c r="AQ369" s="26"/>
      <c r="AR369" s="26"/>
      <c r="AS369" s="26"/>
      <c r="AT369" s="26"/>
      <c r="AU369" s="26"/>
      <c r="AV369" s="26"/>
      <c r="AW369" s="26"/>
      <c r="AX369" s="26"/>
      <c r="AY369" s="26"/>
      <c r="AZ369" s="26"/>
      <c r="BA369" s="26"/>
    </row>
    <row r="370" spans="1:53" s="69" customFormat="1" outlineLevel="2" x14ac:dyDescent="0.2">
      <c r="A370" s="64" t="s">
        <v>1273</v>
      </c>
      <c r="B370" s="65" t="s">
        <v>1723</v>
      </c>
      <c r="C370" s="66" t="s">
        <v>2165</v>
      </c>
      <c r="D370" s="67"/>
      <c r="E370" s="68"/>
      <c r="F370" s="328">
        <v>0</v>
      </c>
      <c r="G370" s="328">
        <v>0</v>
      </c>
      <c r="H370" s="151">
        <f>+F370-G370</f>
        <v>0</v>
      </c>
      <c r="I370" s="97">
        <f>IF(G370&lt;0,IF(H370=0,0,IF(OR(G370=0,F370=0),"N.M.",IF(ABS(H370/G370)&gt;=10,"N.M.",H370/(-G370)))),IF(H370=0,0,IF(OR(G370=0,F370=0),"N.M.",IF(ABS(H370/G370)&gt;=10,"N.M.",H370/G370))))</f>
        <v>0</v>
      </c>
      <c r="J370" s="166"/>
      <c r="K370" s="328">
        <v>0</v>
      </c>
      <c r="L370" s="328">
        <v>0</v>
      </c>
      <c r="M370" s="151">
        <f>+K370-L370</f>
        <v>0</v>
      </c>
      <c r="N370" s="97">
        <f>IF(L370&lt;0,IF(M370=0,0,IF(OR(L370=0,K370=0),"N.M.",IF(ABS(M370/L370)&gt;=10,"N.M.",M370/(-L370)))),IF(M370=0,0,IF(OR(L370=0,K370=0),"N.M.",IF(ABS(M370/L370)&gt;=10,"N.M.",M370/L370))))</f>
        <v>0</v>
      </c>
      <c r="O370" s="273"/>
      <c r="P370" s="166"/>
      <c r="Q370" s="328">
        <v>0</v>
      </c>
      <c r="R370" s="328">
        <v>0</v>
      </c>
      <c r="S370" s="151">
        <f>+Q370-R370</f>
        <v>0</v>
      </c>
      <c r="T370" s="97">
        <f>IF(R370&lt;0,IF(S370=0,0,IF(OR(R370=0,Q370=0),"N.M.",IF(ABS(S370/R370)&gt;=10,"N.M.",S370/(-R370)))),IF(S370=0,0,IF(OR(R370=0,Q370=0),"N.M.",IF(ABS(S370/R370)&gt;=10,"N.M.",S370/R370))))</f>
        <v>0</v>
      </c>
      <c r="U370" s="166"/>
      <c r="V370" s="328">
        <v>0</v>
      </c>
      <c r="W370" s="328">
        <v>0</v>
      </c>
      <c r="X370" s="151">
        <f>+V370-W370</f>
        <v>0</v>
      </c>
      <c r="Y370" s="97">
        <f>IF(W370&lt;0,IF(X370=0,0,IF(OR(W370=0,V370=0),"N.M.",IF(ABS(X370/W370)&gt;=10,"N.M.",X370/(-W370)))),IF(X370=0,0,IF(OR(W370=0,V370=0),"N.M.",IF(ABS(X370/W370)&gt;=10,"N.M.",X370/W370))))</f>
        <v>0</v>
      </c>
      <c r="Z370" s="140"/>
      <c r="AA370" s="347">
        <v>0</v>
      </c>
      <c r="AB370" s="301"/>
      <c r="AC370" s="301">
        <v>0</v>
      </c>
      <c r="AD370" s="301">
        <v>0</v>
      </c>
      <c r="AE370" s="301">
        <v>0</v>
      </c>
      <c r="AF370" s="301">
        <v>0</v>
      </c>
      <c r="AG370" s="301">
        <v>0</v>
      </c>
      <c r="AH370" s="301">
        <v>0</v>
      </c>
      <c r="AI370" s="301">
        <v>0</v>
      </c>
      <c r="AJ370" s="301">
        <v>0</v>
      </c>
      <c r="AK370" s="301">
        <v>-301.95</v>
      </c>
      <c r="AL370" s="301">
        <v>301.95</v>
      </c>
      <c r="AM370" s="301">
        <v>0</v>
      </c>
      <c r="AN370" s="301">
        <v>0</v>
      </c>
      <c r="AO370" s="301"/>
      <c r="AP370" s="301">
        <v>0</v>
      </c>
      <c r="AQ370" s="301">
        <v>0</v>
      </c>
      <c r="AR370" s="301">
        <v>0</v>
      </c>
      <c r="AS370" s="301">
        <v>0</v>
      </c>
      <c r="AT370" s="301">
        <v>0</v>
      </c>
      <c r="AU370" s="301">
        <v>0</v>
      </c>
      <c r="AV370" s="301">
        <v>0</v>
      </c>
      <c r="AW370" s="301">
        <v>0</v>
      </c>
      <c r="AX370" s="301">
        <v>0</v>
      </c>
      <c r="AY370" s="301">
        <v>0</v>
      </c>
      <c r="AZ370" s="301">
        <v>0</v>
      </c>
      <c r="BA370" s="301">
        <v>0</v>
      </c>
    </row>
    <row r="371" spans="1:53" s="22" customFormat="1" outlineLevel="1" x14ac:dyDescent="0.2">
      <c r="A371" s="22" t="s">
        <v>200</v>
      </c>
      <c r="B371" s="54"/>
      <c r="C371" s="51" t="s">
        <v>888</v>
      </c>
      <c r="D371" s="205"/>
      <c r="E371" s="205"/>
      <c r="F371" s="26">
        <v>0</v>
      </c>
      <c r="G371" s="26">
        <v>0</v>
      </c>
      <c r="H371" s="42">
        <f>+F371-G371</f>
        <v>0</v>
      </c>
      <c r="I371" s="124">
        <f>IF(G371&lt;0,IF(H371=0,0,IF(OR(G371=0,F371=0),"N.M.",IF(ABS(H371/G371)&gt;=10,"N.M.",H371/(-G371)))),IF(H371=0,0,IF(OR(G371=0,F371=0),"N.M.",IF(ABS(H371/G371)&gt;=10,"N.M.",H371/G371))))</f>
        <v>0</v>
      </c>
      <c r="J371" s="263"/>
      <c r="K371" s="26">
        <v>0</v>
      </c>
      <c r="L371" s="26">
        <v>0</v>
      </c>
      <c r="M371" s="42">
        <f>+K371-L371</f>
        <v>0</v>
      </c>
      <c r="N371" s="124">
        <f>IF(L371&lt;0,IF(M371=0,0,IF(OR(L371=0,K371=0),"N.M.",IF(ABS(M371/L371)&gt;=10,"N.M.",M371/(-L371)))),IF(M371=0,0,IF(OR(L371=0,K371=0),"N.M.",IF(ABS(M371/L371)&gt;=10,"N.M.",M371/L371))))</f>
        <v>0</v>
      </c>
      <c r="O371" s="227"/>
      <c r="P371" s="226"/>
      <c r="Q371" s="26">
        <v>0</v>
      </c>
      <c r="R371" s="26">
        <v>0</v>
      </c>
      <c r="S371" s="42">
        <f>+Q371-R371</f>
        <v>0</v>
      </c>
      <c r="T371" s="124">
        <f>IF(R371&lt;0,IF(S371=0,0,IF(OR(R371=0,Q371=0),"N.M.",IF(ABS(S371/R371)&gt;=10,"N.M.",S371/(-R371)))),IF(S371=0,0,IF(OR(R371=0,Q371=0),"N.M.",IF(ABS(S371/R371)&gt;=10,"N.M.",S371/R371))))</f>
        <v>0</v>
      </c>
      <c r="U371" s="226"/>
      <c r="V371" s="26">
        <v>0</v>
      </c>
      <c r="W371" s="26">
        <v>0</v>
      </c>
      <c r="X371" s="42">
        <f>+V371-W371</f>
        <v>0</v>
      </c>
      <c r="Y371" s="91">
        <f>IF(W371&lt;0,IF(X371=0,0,IF(OR(W371=0,V371=0),"N.M.",IF(ABS(X371/W371)&gt;=10,"N.M.",X371/(-W371)))),IF(X371=0,0,IF(OR(W371=0,V371=0),"N.M.",IF(ABS(X371/W371)&gt;=10,"N.M.",X371/W371))))</f>
        <v>0</v>
      </c>
      <c r="AA371" s="339">
        <v>0</v>
      </c>
      <c r="AC371" s="26">
        <v>0</v>
      </c>
      <c r="AD371" s="26">
        <v>0</v>
      </c>
      <c r="AE371" s="26">
        <v>0</v>
      </c>
      <c r="AF371" s="26">
        <v>0</v>
      </c>
      <c r="AG371" s="26">
        <v>0</v>
      </c>
      <c r="AH371" s="26">
        <v>0</v>
      </c>
      <c r="AI371" s="26">
        <v>0</v>
      </c>
      <c r="AJ371" s="26">
        <v>0</v>
      </c>
      <c r="AK371" s="26">
        <v>-301.95</v>
      </c>
      <c r="AL371" s="26">
        <v>301.95</v>
      </c>
      <c r="AM371" s="26">
        <v>0</v>
      </c>
      <c r="AN371" s="26">
        <v>0</v>
      </c>
      <c r="AP371" s="26">
        <v>0</v>
      </c>
      <c r="AQ371" s="26">
        <v>0</v>
      </c>
      <c r="AR371" s="26">
        <v>0</v>
      </c>
      <c r="AS371" s="26">
        <v>0</v>
      </c>
      <c r="AT371" s="26">
        <v>0</v>
      </c>
      <c r="AU371" s="26">
        <v>0</v>
      </c>
      <c r="AV371" s="26">
        <v>0</v>
      </c>
      <c r="AW371" s="26">
        <v>0</v>
      </c>
      <c r="AX371" s="26">
        <v>0</v>
      </c>
      <c r="AY371" s="26">
        <v>0</v>
      </c>
      <c r="AZ371" s="26">
        <v>0</v>
      </c>
      <c r="BA371" s="26">
        <v>0</v>
      </c>
    </row>
    <row r="372" spans="1:53" s="22" customFormat="1" ht="0.75" customHeight="1" outlineLevel="2" x14ac:dyDescent="0.2">
      <c r="B372" s="54"/>
      <c r="C372" s="51"/>
      <c r="D372" s="205"/>
      <c r="E372" s="205"/>
      <c r="F372" s="26"/>
      <c r="G372" s="26"/>
      <c r="H372" s="26"/>
      <c r="I372" s="276"/>
      <c r="J372" s="263"/>
      <c r="K372" s="26"/>
      <c r="L372" s="26"/>
      <c r="M372" s="26"/>
      <c r="N372" s="124"/>
      <c r="O372" s="227"/>
      <c r="P372" s="226"/>
      <c r="Q372" s="26"/>
      <c r="R372" s="26"/>
      <c r="S372" s="26"/>
      <c r="T372" s="276"/>
      <c r="U372" s="226"/>
      <c r="V372" s="26"/>
      <c r="W372" s="26"/>
      <c r="X372" s="26"/>
      <c r="Y372" s="208"/>
      <c r="AA372" s="339"/>
      <c r="AC372" s="26"/>
      <c r="AD372" s="26"/>
      <c r="AE372" s="26"/>
      <c r="AF372" s="26"/>
      <c r="AG372" s="26"/>
      <c r="AH372" s="26"/>
      <c r="AI372" s="26"/>
      <c r="AJ372" s="26"/>
      <c r="AK372" s="26"/>
      <c r="AL372" s="26"/>
      <c r="AM372" s="26"/>
      <c r="AN372" s="26"/>
      <c r="AP372" s="26"/>
      <c r="AQ372" s="26"/>
      <c r="AR372" s="26"/>
      <c r="AS372" s="26"/>
      <c r="AT372" s="26"/>
      <c r="AU372" s="26"/>
      <c r="AV372" s="26"/>
      <c r="AW372" s="26"/>
      <c r="AX372" s="26"/>
      <c r="AY372" s="26"/>
      <c r="AZ372" s="26"/>
      <c r="BA372" s="26"/>
    </row>
    <row r="373" spans="1:53" s="22" customFormat="1" outlineLevel="1" x14ac:dyDescent="0.2">
      <c r="A373" s="22" t="s">
        <v>201</v>
      </c>
      <c r="B373" s="54"/>
      <c r="C373" s="51" t="s">
        <v>889</v>
      </c>
      <c r="D373" s="205"/>
      <c r="E373" s="205"/>
      <c r="F373" s="26">
        <v>0</v>
      </c>
      <c r="G373" s="26">
        <v>0</v>
      </c>
      <c r="H373" s="42">
        <f>+F373-G373</f>
        <v>0</v>
      </c>
      <c r="I373" s="124">
        <f>IF(G373&lt;0,IF(H373=0,0,IF(OR(G373=0,F373=0),"N.M.",IF(ABS(H373/G373)&gt;=10,"N.M.",H373/(-G373)))),IF(H373=0,0,IF(OR(G373=0,F373=0),"N.M.",IF(ABS(H373/G373)&gt;=10,"N.M.",H373/G373))))</f>
        <v>0</v>
      </c>
      <c r="J373" s="263"/>
      <c r="K373" s="26">
        <v>0</v>
      </c>
      <c r="L373" s="26">
        <v>0</v>
      </c>
      <c r="M373" s="42">
        <f>+K373-L373</f>
        <v>0</v>
      </c>
      <c r="N373" s="124">
        <f>IF(L373&lt;0,IF(M373=0,0,IF(OR(L373=0,K373=0),"N.M.",IF(ABS(M373/L373)&gt;=10,"N.M.",M373/(-L373)))),IF(M373=0,0,IF(OR(L373=0,K373=0),"N.M.",IF(ABS(M373/L373)&gt;=10,"N.M.",M373/L373))))</f>
        <v>0</v>
      </c>
      <c r="O373" s="227"/>
      <c r="P373" s="226"/>
      <c r="Q373" s="26">
        <v>0</v>
      </c>
      <c r="R373" s="26">
        <v>0</v>
      </c>
      <c r="S373" s="42">
        <f>+Q373-R373</f>
        <v>0</v>
      </c>
      <c r="T373" s="124">
        <f>IF(R373&lt;0,IF(S373=0,0,IF(OR(R373=0,Q373=0),"N.M.",IF(ABS(S373/R373)&gt;=10,"N.M.",S373/(-R373)))),IF(S373=0,0,IF(OR(R373=0,Q373=0),"N.M.",IF(ABS(S373/R373)&gt;=10,"N.M.",S373/R373))))</f>
        <v>0</v>
      </c>
      <c r="U373" s="226"/>
      <c r="V373" s="26">
        <v>0</v>
      </c>
      <c r="W373" s="26">
        <v>0</v>
      </c>
      <c r="X373" s="42">
        <f>+V373-W373</f>
        <v>0</v>
      </c>
      <c r="Y373" s="91">
        <f>IF(W373&lt;0,IF(X373=0,0,IF(OR(W373=0,V373=0),"N.M.",IF(ABS(X373/W373)&gt;=10,"N.M.",X373/(-W373)))),IF(X373=0,0,IF(OR(W373=0,V373=0),"N.M.",IF(ABS(X373/W373)&gt;=10,"N.M.",X373/W373))))</f>
        <v>0</v>
      </c>
      <c r="AA373" s="339">
        <v>0</v>
      </c>
      <c r="AC373" s="26">
        <v>0</v>
      </c>
      <c r="AD373" s="26">
        <v>0</v>
      </c>
      <c r="AE373" s="26">
        <v>0</v>
      </c>
      <c r="AF373" s="26">
        <v>0</v>
      </c>
      <c r="AG373" s="26">
        <v>0</v>
      </c>
      <c r="AH373" s="26">
        <v>0</v>
      </c>
      <c r="AI373" s="26">
        <v>0</v>
      </c>
      <c r="AJ373" s="26">
        <v>0</v>
      </c>
      <c r="AK373" s="26">
        <v>0</v>
      </c>
      <c r="AL373" s="26">
        <v>0</v>
      </c>
      <c r="AM373" s="26">
        <v>0</v>
      </c>
      <c r="AN373" s="26">
        <v>0</v>
      </c>
      <c r="AP373" s="26">
        <v>0</v>
      </c>
      <c r="AQ373" s="26">
        <v>0</v>
      </c>
      <c r="AR373" s="26">
        <v>0</v>
      </c>
      <c r="AS373" s="26">
        <v>0</v>
      </c>
      <c r="AT373" s="26">
        <v>0</v>
      </c>
      <c r="AU373" s="26">
        <v>0</v>
      </c>
      <c r="AV373" s="26">
        <v>0</v>
      </c>
      <c r="AW373" s="26">
        <v>0</v>
      </c>
      <c r="AX373" s="26">
        <v>0</v>
      </c>
      <c r="AY373" s="26">
        <v>0</v>
      </c>
      <c r="AZ373" s="26">
        <v>0</v>
      </c>
      <c r="BA373" s="26">
        <v>0</v>
      </c>
    </row>
    <row r="374" spans="1:53" s="22" customFormat="1" ht="0.75" customHeight="1" outlineLevel="2" x14ac:dyDescent="0.2">
      <c r="B374" s="54"/>
      <c r="C374" s="51"/>
      <c r="D374" s="205"/>
      <c r="E374" s="205"/>
      <c r="F374" s="26"/>
      <c r="G374" s="26"/>
      <c r="H374" s="26"/>
      <c r="I374" s="276"/>
      <c r="J374" s="263"/>
      <c r="K374" s="26"/>
      <c r="L374" s="26"/>
      <c r="M374" s="26"/>
      <c r="N374" s="124"/>
      <c r="O374" s="227"/>
      <c r="P374" s="226"/>
      <c r="Q374" s="26"/>
      <c r="R374" s="26"/>
      <c r="S374" s="26"/>
      <c r="T374" s="276"/>
      <c r="U374" s="226"/>
      <c r="V374" s="26"/>
      <c r="W374" s="26"/>
      <c r="X374" s="26"/>
      <c r="Y374" s="208"/>
      <c r="AA374" s="339"/>
      <c r="AC374" s="26"/>
      <c r="AD374" s="26"/>
      <c r="AE374" s="26"/>
      <c r="AF374" s="26"/>
      <c r="AG374" s="26"/>
      <c r="AH374" s="26"/>
      <c r="AI374" s="26"/>
      <c r="AJ374" s="26"/>
      <c r="AK374" s="26"/>
      <c r="AL374" s="26"/>
      <c r="AM374" s="26"/>
      <c r="AN374" s="26"/>
      <c r="AP374" s="26"/>
      <c r="AQ374" s="26"/>
      <c r="AR374" s="26"/>
      <c r="AS374" s="26"/>
      <c r="AT374" s="26"/>
      <c r="AU374" s="26"/>
      <c r="AV374" s="26"/>
      <c r="AW374" s="26"/>
      <c r="AX374" s="26"/>
      <c r="AY374" s="26"/>
      <c r="AZ374" s="26"/>
      <c r="BA374" s="26"/>
    </row>
    <row r="375" spans="1:53" s="69" customFormat="1" outlineLevel="2" x14ac:dyDescent="0.2">
      <c r="A375" s="64" t="s">
        <v>1274</v>
      </c>
      <c r="B375" s="65" t="s">
        <v>1724</v>
      </c>
      <c r="C375" s="66" t="s">
        <v>2156</v>
      </c>
      <c r="D375" s="67"/>
      <c r="E375" s="68"/>
      <c r="F375" s="328">
        <v>139.19</v>
      </c>
      <c r="G375" s="328">
        <v>425.17</v>
      </c>
      <c r="H375" s="151">
        <f t="shared" ref="H375:H384" si="110">+F375-G375</f>
        <v>-285.98</v>
      </c>
      <c r="I375" s="97">
        <f t="shared" ref="I375:I384" si="111">IF(G375&lt;0,IF(H375=0,0,IF(OR(G375=0,F375=0),"N.M.",IF(ABS(H375/G375)&gt;=10,"N.M.",H375/(-G375)))),IF(H375=0,0,IF(OR(G375=0,F375=0),"N.M.",IF(ABS(H375/G375)&gt;=10,"N.M.",H375/G375))))</f>
        <v>-0.67262506762001084</v>
      </c>
      <c r="J375" s="166"/>
      <c r="K375" s="328">
        <v>1030.01</v>
      </c>
      <c r="L375" s="328">
        <v>974.55000000000007</v>
      </c>
      <c r="M375" s="151">
        <f t="shared" ref="M375:M384" si="112">+K375-L375</f>
        <v>55.459999999999923</v>
      </c>
      <c r="N375" s="97">
        <f t="shared" ref="N375:N384" si="113">IF(L375&lt;0,IF(M375=0,0,IF(OR(L375=0,K375=0),"N.M.",IF(ABS(M375/L375)&gt;=10,"N.M.",M375/(-L375)))),IF(M375=0,0,IF(OR(L375=0,K375=0),"N.M.",IF(ABS(M375/L375)&gt;=10,"N.M.",M375/L375))))</f>
        <v>5.6908316658970726E-2</v>
      </c>
      <c r="O375" s="273"/>
      <c r="P375" s="166"/>
      <c r="Q375" s="328">
        <v>1030.01</v>
      </c>
      <c r="R375" s="328">
        <v>974.55000000000007</v>
      </c>
      <c r="S375" s="151">
        <f t="shared" ref="S375:S384" si="114">+Q375-R375</f>
        <v>55.459999999999923</v>
      </c>
      <c r="T375" s="97">
        <f t="shared" ref="T375:T384" si="115">IF(R375&lt;0,IF(S375=0,0,IF(OR(R375=0,Q375=0),"N.M.",IF(ABS(S375/R375)&gt;=10,"N.M.",S375/(-R375)))),IF(S375=0,0,IF(OR(R375=0,Q375=0),"N.M.",IF(ABS(S375/R375)&gt;=10,"N.M.",S375/R375))))</f>
        <v>5.6908316658970726E-2</v>
      </c>
      <c r="U375" s="166"/>
      <c r="V375" s="328">
        <v>1574.65</v>
      </c>
      <c r="W375" s="328">
        <v>3100.53</v>
      </c>
      <c r="X375" s="151">
        <f t="shared" ref="X375:X384" si="116">+V375-W375</f>
        <v>-1525.88</v>
      </c>
      <c r="Y375" s="97">
        <f t="shared" ref="Y375:Y384" si="117">IF(W375&lt;0,IF(X375=0,0,IF(OR(W375=0,V375=0),"N.M.",IF(ABS(X375/W375)&gt;=10,"N.M.",X375/(-W375)))),IF(X375=0,0,IF(OR(W375=0,V375=0),"N.M.",IF(ABS(X375/W375)&gt;=10,"N.M.",X375/W375))))</f>
        <v>-0.49213521559217294</v>
      </c>
      <c r="Z375" s="140"/>
      <c r="AA375" s="347">
        <v>-112.92</v>
      </c>
      <c r="AB375" s="301"/>
      <c r="AC375" s="301">
        <v>575.1</v>
      </c>
      <c r="AD375" s="301">
        <v>-25.72</v>
      </c>
      <c r="AE375" s="301">
        <v>425.17</v>
      </c>
      <c r="AF375" s="301">
        <v>137.75</v>
      </c>
      <c r="AG375" s="301">
        <v>71.25</v>
      </c>
      <c r="AH375" s="301">
        <v>-210.37</v>
      </c>
      <c r="AI375" s="301">
        <v>-30.07</v>
      </c>
      <c r="AJ375" s="301">
        <v>12.44</v>
      </c>
      <c r="AK375" s="301">
        <v>593.62</v>
      </c>
      <c r="AL375" s="301">
        <v>26.22</v>
      </c>
      <c r="AM375" s="301">
        <v>-106.41</v>
      </c>
      <c r="AN375" s="301">
        <v>50.21</v>
      </c>
      <c r="AO375" s="301"/>
      <c r="AP375" s="301">
        <v>869.24</v>
      </c>
      <c r="AQ375" s="301">
        <v>21.580000000000002</v>
      </c>
      <c r="AR375" s="301">
        <v>139.19</v>
      </c>
      <c r="AS375" s="301">
        <v>88.37</v>
      </c>
      <c r="AT375" s="301">
        <v>0</v>
      </c>
      <c r="AU375" s="301">
        <v>0</v>
      </c>
      <c r="AV375" s="301">
        <v>0</v>
      </c>
      <c r="AW375" s="301">
        <v>0</v>
      </c>
      <c r="AX375" s="301">
        <v>0</v>
      </c>
      <c r="AY375" s="301">
        <v>0</v>
      </c>
      <c r="AZ375" s="301">
        <v>0</v>
      </c>
      <c r="BA375" s="301">
        <v>0</v>
      </c>
    </row>
    <row r="376" spans="1:53" s="69" customFormat="1" outlineLevel="2" x14ac:dyDescent="0.2">
      <c r="A376" s="64" t="s">
        <v>1275</v>
      </c>
      <c r="B376" s="65" t="s">
        <v>1725</v>
      </c>
      <c r="C376" s="66" t="s">
        <v>2157</v>
      </c>
      <c r="D376" s="67"/>
      <c r="E376" s="68"/>
      <c r="F376" s="328">
        <v>88.99</v>
      </c>
      <c r="G376" s="328">
        <v>1234.1300000000001</v>
      </c>
      <c r="H376" s="151">
        <f t="shared" si="110"/>
        <v>-1145.1400000000001</v>
      </c>
      <c r="I376" s="97">
        <f t="shared" si="111"/>
        <v>-0.92789252347807771</v>
      </c>
      <c r="J376" s="166"/>
      <c r="K376" s="328">
        <v>1256.07</v>
      </c>
      <c r="L376" s="328">
        <v>2623.67</v>
      </c>
      <c r="M376" s="151">
        <f t="shared" si="112"/>
        <v>-1367.6000000000001</v>
      </c>
      <c r="N376" s="97">
        <f t="shared" si="113"/>
        <v>-0.52125457851025481</v>
      </c>
      <c r="O376" s="273"/>
      <c r="P376" s="166"/>
      <c r="Q376" s="328">
        <v>1256.07</v>
      </c>
      <c r="R376" s="328">
        <v>2623.67</v>
      </c>
      <c r="S376" s="151">
        <f t="shared" si="114"/>
        <v>-1367.6000000000001</v>
      </c>
      <c r="T376" s="97">
        <f t="shared" si="115"/>
        <v>-0.52125457851025481</v>
      </c>
      <c r="U376" s="166"/>
      <c r="V376" s="328">
        <v>8246.75</v>
      </c>
      <c r="W376" s="328">
        <v>7344.85</v>
      </c>
      <c r="X376" s="151">
        <f t="shared" si="116"/>
        <v>901.89999999999964</v>
      </c>
      <c r="Y376" s="97">
        <f t="shared" si="117"/>
        <v>0.1227935219915995</v>
      </c>
      <c r="Z376" s="140"/>
      <c r="AA376" s="347">
        <v>13.450000000000001</v>
      </c>
      <c r="AB376" s="301"/>
      <c r="AC376" s="301">
        <v>182.68</v>
      </c>
      <c r="AD376" s="301">
        <v>1206.8600000000001</v>
      </c>
      <c r="AE376" s="301">
        <v>1234.1300000000001</v>
      </c>
      <c r="AF376" s="301">
        <v>896.33</v>
      </c>
      <c r="AG376" s="301">
        <v>-32.93</v>
      </c>
      <c r="AH376" s="301">
        <v>543.25</v>
      </c>
      <c r="AI376" s="301">
        <v>869.26</v>
      </c>
      <c r="AJ376" s="301">
        <v>2412.5300000000002</v>
      </c>
      <c r="AK376" s="301">
        <v>455.21000000000004</v>
      </c>
      <c r="AL376" s="301">
        <v>630.28</v>
      </c>
      <c r="AM376" s="301">
        <v>83.61</v>
      </c>
      <c r="AN376" s="301">
        <v>1133.1400000000001</v>
      </c>
      <c r="AO376" s="301"/>
      <c r="AP376" s="301">
        <v>130.62</v>
      </c>
      <c r="AQ376" s="301">
        <v>1036.46</v>
      </c>
      <c r="AR376" s="301">
        <v>88.99</v>
      </c>
      <c r="AS376" s="301">
        <v>-115.75</v>
      </c>
      <c r="AT376" s="301">
        <v>0</v>
      </c>
      <c r="AU376" s="301">
        <v>0</v>
      </c>
      <c r="AV376" s="301">
        <v>0</v>
      </c>
      <c r="AW376" s="301">
        <v>0</v>
      </c>
      <c r="AX376" s="301">
        <v>0</v>
      </c>
      <c r="AY376" s="301">
        <v>0</v>
      </c>
      <c r="AZ376" s="301">
        <v>0</v>
      </c>
      <c r="BA376" s="301">
        <v>0</v>
      </c>
    </row>
    <row r="377" spans="1:53" s="69" customFormat="1" outlineLevel="2" x14ac:dyDescent="0.2">
      <c r="A377" s="64" t="s">
        <v>1276</v>
      </c>
      <c r="B377" s="65" t="s">
        <v>1726</v>
      </c>
      <c r="C377" s="66" t="s">
        <v>2166</v>
      </c>
      <c r="D377" s="67"/>
      <c r="E377" s="68"/>
      <c r="F377" s="328">
        <v>1151.07</v>
      </c>
      <c r="G377" s="328">
        <v>487.51</v>
      </c>
      <c r="H377" s="151">
        <f t="shared" si="110"/>
        <v>663.56</v>
      </c>
      <c r="I377" s="97">
        <f t="shared" si="111"/>
        <v>1.361120797522102</v>
      </c>
      <c r="J377" s="166"/>
      <c r="K377" s="328">
        <v>2779.92</v>
      </c>
      <c r="L377" s="328">
        <v>1469.66</v>
      </c>
      <c r="M377" s="151">
        <f t="shared" si="112"/>
        <v>1310.26</v>
      </c>
      <c r="N377" s="97">
        <f t="shared" si="113"/>
        <v>0.89153953975749489</v>
      </c>
      <c r="O377" s="273"/>
      <c r="P377" s="166"/>
      <c r="Q377" s="328">
        <v>2779.92</v>
      </c>
      <c r="R377" s="328">
        <v>1469.66</v>
      </c>
      <c r="S377" s="151">
        <f t="shared" si="114"/>
        <v>1310.26</v>
      </c>
      <c r="T377" s="97">
        <f t="shared" si="115"/>
        <v>0.89153953975749489</v>
      </c>
      <c r="U377" s="166"/>
      <c r="V377" s="328">
        <v>6063.6</v>
      </c>
      <c r="W377" s="328">
        <v>5085.21</v>
      </c>
      <c r="X377" s="151">
        <f t="shared" si="116"/>
        <v>978.39000000000033</v>
      </c>
      <c r="Y377" s="97">
        <f t="shared" si="117"/>
        <v>0.1923991339590696</v>
      </c>
      <c r="Z377" s="140"/>
      <c r="AA377" s="347">
        <v>172.72</v>
      </c>
      <c r="AB377" s="301"/>
      <c r="AC377" s="301">
        <v>613.98</v>
      </c>
      <c r="AD377" s="301">
        <v>368.17</v>
      </c>
      <c r="AE377" s="301">
        <v>487.51</v>
      </c>
      <c r="AF377" s="301">
        <v>179.64000000000001</v>
      </c>
      <c r="AG377" s="301">
        <v>601.04</v>
      </c>
      <c r="AH377" s="301">
        <v>928.09</v>
      </c>
      <c r="AI377" s="301">
        <v>-504.18</v>
      </c>
      <c r="AJ377" s="301">
        <v>457.82</v>
      </c>
      <c r="AK377" s="301">
        <v>298.59000000000003</v>
      </c>
      <c r="AL377" s="301">
        <v>480.53000000000003</v>
      </c>
      <c r="AM377" s="301">
        <v>228.11</v>
      </c>
      <c r="AN377" s="301">
        <v>614.04</v>
      </c>
      <c r="AO377" s="301"/>
      <c r="AP377" s="301">
        <v>935.22</v>
      </c>
      <c r="AQ377" s="301">
        <v>693.63</v>
      </c>
      <c r="AR377" s="301">
        <v>1151.07</v>
      </c>
      <c r="AS377" s="301">
        <v>969.77</v>
      </c>
      <c r="AT377" s="301">
        <v>0</v>
      </c>
      <c r="AU377" s="301">
        <v>0</v>
      </c>
      <c r="AV377" s="301">
        <v>0</v>
      </c>
      <c r="AW377" s="301">
        <v>0</v>
      </c>
      <c r="AX377" s="301">
        <v>0</v>
      </c>
      <c r="AY377" s="301">
        <v>0</v>
      </c>
      <c r="AZ377" s="301">
        <v>0</v>
      </c>
      <c r="BA377" s="301">
        <v>0</v>
      </c>
    </row>
    <row r="378" spans="1:53" s="69" customFormat="1" outlineLevel="2" x14ac:dyDescent="0.2">
      <c r="A378" s="64" t="s">
        <v>1277</v>
      </c>
      <c r="B378" s="65" t="s">
        <v>1727</v>
      </c>
      <c r="C378" s="66" t="s">
        <v>2167</v>
      </c>
      <c r="D378" s="67"/>
      <c r="E378" s="68"/>
      <c r="F378" s="328">
        <v>15116.550000000001</v>
      </c>
      <c r="G378" s="328">
        <v>13770.43</v>
      </c>
      <c r="H378" s="151">
        <f t="shared" si="110"/>
        <v>1346.1200000000008</v>
      </c>
      <c r="I378" s="97">
        <f t="shared" si="111"/>
        <v>9.7754391111969693E-2</v>
      </c>
      <c r="J378" s="166"/>
      <c r="K378" s="328">
        <v>45231.79</v>
      </c>
      <c r="L378" s="328">
        <v>31829.63</v>
      </c>
      <c r="M378" s="151">
        <f t="shared" si="112"/>
        <v>13402.16</v>
      </c>
      <c r="N378" s="97">
        <f t="shared" si="113"/>
        <v>0.42105924574052539</v>
      </c>
      <c r="O378" s="273"/>
      <c r="P378" s="166"/>
      <c r="Q378" s="328">
        <v>45231.79</v>
      </c>
      <c r="R378" s="328">
        <v>31829.63</v>
      </c>
      <c r="S378" s="151">
        <f t="shared" si="114"/>
        <v>13402.16</v>
      </c>
      <c r="T378" s="97">
        <f t="shared" si="115"/>
        <v>0.42105924574052539</v>
      </c>
      <c r="U378" s="166"/>
      <c r="V378" s="328">
        <v>145501.08000000002</v>
      </c>
      <c r="W378" s="328">
        <v>104875.13</v>
      </c>
      <c r="X378" s="151">
        <f t="shared" si="116"/>
        <v>40625.950000000012</v>
      </c>
      <c r="Y378" s="97">
        <f t="shared" si="117"/>
        <v>0.38737449002447016</v>
      </c>
      <c r="Z378" s="140"/>
      <c r="AA378" s="347">
        <v>11959.85</v>
      </c>
      <c r="AB378" s="301"/>
      <c r="AC378" s="301">
        <v>5201.68</v>
      </c>
      <c r="AD378" s="301">
        <v>12857.52</v>
      </c>
      <c r="AE378" s="301">
        <v>13770.43</v>
      </c>
      <c r="AF378" s="301">
        <v>10563.31</v>
      </c>
      <c r="AG378" s="301">
        <v>10530.24</v>
      </c>
      <c r="AH378" s="301">
        <v>12576.27</v>
      </c>
      <c r="AI378" s="301">
        <v>9393.880000000001</v>
      </c>
      <c r="AJ378" s="301">
        <v>15041.34</v>
      </c>
      <c r="AK378" s="301">
        <v>9313.7900000000009</v>
      </c>
      <c r="AL378" s="301">
        <v>12725.800000000001</v>
      </c>
      <c r="AM378" s="301">
        <v>10621.52</v>
      </c>
      <c r="AN378" s="301">
        <v>9503.14</v>
      </c>
      <c r="AO378" s="301"/>
      <c r="AP378" s="301">
        <v>14984.57</v>
      </c>
      <c r="AQ378" s="301">
        <v>15130.67</v>
      </c>
      <c r="AR378" s="301">
        <v>15116.550000000001</v>
      </c>
      <c r="AS378" s="301">
        <v>19003.05</v>
      </c>
      <c r="AT378" s="301">
        <v>0</v>
      </c>
      <c r="AU378" s="301">
        <v>0</v>
      </c>
      <c r="AV378" s="301">
        <v>0</v>
      </c>
      <c r="AW378" s="301">
        <v>0</v>
      </c>
      <c r="AX378" s="301">
        <v>0</v>
      </c>
      <c r="AY378" s="301">
        <v>0</v>
      </c>
      <c r="AZ378" s="301">
        <v>0</v>
      </c>
      <c r="BA378" s="301">
        <v>0</v>
      </c>
    </row>
    <row r="379" spans="1:53" s="69" customFormat="1" outlineLevel="2" x14ac:dyDescent="0.2">
      <c r="A379" s="64" t="s">
        <v>1278</v>
      </c>
      <c r="B379" s="65" t="s">
        <v>1728</v>
      </c>
      <c r="C379" s="66" t="s">
        <v>2168</v>
      </c>
      <c r="D379" s="67"/>
      <c r="E379" s="68"/>
      <c r="F379" s="328">
        <v>2003.39</v>
      </c>
      <c r="G379" s="328">
        <v>1744.8400000000001</v>
      </c>
      <c r="H379" s="151">
        <f t="shared" si="110"/>
        <v>258.54999999999995</v>
      </c>
      <c r="I379" s="97">
        <f t="shared" si="111"/>
        <v>0.14817977579606148</v>
      </c>
      <c r="J379" s="166"/>
      <c r="K379" s="328">
        <v>6685.41</v>
      </c>
      <c r="L379" s="328">
        <v>5836.25</v>
      </c>
      <c r="M379" s="151">
        <f t="shared" si="112"/>
        <v>849.15999999999985</v>
      </c>
      <c r="N379" s="97">
        <f t="shared" si="113"/>
        <v>0.14549753694581277</v>
      </c>
      <c r="O379" s="273"/>
      <c r="P379" s="166"/>
      <c r="Q379" s="328">
        <v>6685.41</v>
      </c>
      <c r="R379" s="328">
        <v>5836.25</v>
      </c>
      <c r="S379" s="151">
        <f t="shared" si="114"/>
        <v>849.15999999999985</v>
      </c>
      <c r="T379" s="97">
        <f t="shared" si="115"/>
        <v>0.14549753694581277</v>
      </c>
      <c r="U379" s="166"/>
      <c r="V379" s="328">
        <v>2558.13</v>
      </c>
      <c r="W379" s="328">
        <v>4098.92</v>
      </c>
      <c r="X379" s="151">
        <f t="shared" si="116"/>
        <v>-1540.79</v>
      </c>
      <c r="Y379" s="97">
        <f t="shared" si="117"/>
        <v>-0.37590145696915284</v>
      </c>
      <c r="Z379" s="140"/>
      <c r="AA379" s="347">
        <v>-6698.53</v>
      </c>
      <c r="AB379" s="301"/>
      <c r="AC379" s="301">
        <v>4386.8</v>
      </c>
      <c r="AD379" s="301">
        <v>-295.39</v>
      </c>
      <c r="AE379" s="301">
        <v>1744.8400000000001</v>
      </c>
      <c r="AF379" s="301">
        <v>24.810000000000002</v>
      </c>
      <c r="AG379" s="301">
        <v>-458.26</v>
      </c>
      <c r="AH379" s="301">
        <v>562.77</v>
      </c>
      <c r="AI379" s="301">
        <v>-5006.42</v>
      </c>
      <c r="AJ379" s="301">
        <v>1826.67</v>
      </c>
      <c r="AK379" s="301">
        <v>1080.56</v>
      </c>
      <c r="AL379" s="301">
        <v>841.32</v>
      </c>
      <c r="AM379" s="301">
        <v>864.37</v>
      </c>
      <c r="AN379" s="301">
        <v>-3863.1</v>
      </c>
      <c r="AO379" s="301"/>
      <c r="AP379" s="301">
        <v>3649.36</v>
      </c>
      <c r="AQ379" s="301">
        <v>1032.6600000000001</v>
      </c>
      <c r="AR379" s="301">
        <v>2003.39</v>
      </c>
      <c r="AS379" s="301">
        <v>522.89</v>
      </c>
      <c r="AT379" s="301">
        <v>0</v>
      </c>
      <c r="AU379" s="301">
        <v>0</v>
      </c>
      <c r="AV379" s="301">
        <v>0</v>
      </c>
      <c r="AW379" s="301">
        <v>0</v>
      </c>
      <c r="AX379" s="301">
        <v>0</v>
      </c>
      <c r="AY379" s="301">
        <v>0</v>
      </c>
      <c r="AZ379" s="301">
        <v>0</v>
      </c>
      <c r="BA379" s="301">
        <v>0</v>
      </c>
    </row>
    <row r="380" spans="1:53" s="69" customFormat="1" outlineLevel="2" x14ac:dyDescent="0.2">
      <c r="A380" s="64" t="s">
        <v>1279</v>
      </c>
      <c r="B380" s="65" t="s">
        <v>1729</v>
      </c>
      <c r="C380" s="66" t="s">
        <v>2169</v>
      </c>
      <c r="D380" s="67"/>
      <c r="E380" s="68"/>
      <c r="F380" s="328">
        <v>68472.960000000006</v>
      </c>
      <c r="G380" s="328">
        <v>70702.41</v>
      </c>
      <c r="H380" s="151">
        <f t="shared" si="110"/>
        <v>-2229.4499999999971</v>
      </c>
      <c r="I380" s="97">
        <f t="shared" si="111"/>
        <v>-3.1532871368882574E-2</v>
      </c>
      <c r="J380" s="166"/>
      <c r="K380" s="328">
        <v>244585.30000000002</v>
      </c>
      <c r="L380" s="328">
        <v>155763.97899999999</v>
      </c>
      <c r="M380" s="151">
        <f t="shared" si="112"/>
        <v>88821.321000000025</v>
      </c>
      <c r="N380" s="97">
        <f t="shared" si="113"/>
        <v>0.57023017497517847</v>
      </c>
      <c r="O380" s="273"/>
      <c r="P380" s="166"/>
      <c r="Q380" s="328">
        <v>244585.30000000002</v>
      </c>
      <c r="R380" s="328">
        <v>155763.97899999999</v>
      </c>
      <c r="S380" s="151">
        <f t="shared" si="114"/>
        <v>88821.321000000025</v>
      </c>
      <c r="T380" s="97">
        <f t="shared" si="115"/>
        <v>0.57023017497517847</v>
      </c>
      <c r="U380" s="166"/>
      <c r="V380" s="328">
        <v>643167.69200000004</v>
      </c>
      <c r="W380" s="328">
        <v>516439.489</v>
      </c>
      <c r="X380" s="151">
        <f t="shared" si="116"/>
        <v>126728.20300000004</v>
      </c>
      <c r="Y380" s="97">
        <f t="shared" si="117"/>
        <v>0.24538828981762864</v>
      </c>
      <c r="Z380" s="140"/>
      <c r="AA380" s="347">
        <v>23938.639999999999</v>
      </c>
      <c r="AB380" s="301"/>
      <c r="AC380" s="301">
        <v>32829.569000000003</v>
      </c>
      <c r="AD380" s="301">
        <v>52232</v>
      </c>
      <c r="AE380" s="301">
        <v>70702.41</v>
      </c>
      <c r="AF380" s="301">
        <v>97202.462</v>
      </c>
      <c r="AG380" s="301">
        <v>73552.98</v>
      </c>
      <c r="AH380" s="301">
        <v>44952.04</v>
      </c>
      <c r="AI380" s="301">
        <v>22032.240000000002</v>
      </c>
      <c r="AJ380" s="301">
        <v>33687.26</v>
      </c>
      <c r="AK380" s="301">
        <v>14581.710000000001</v>
      </c>
      <c r="AL380" s="301">
        <v>59787.75</v>
      </c>
      <c r="AM380" s="301">
        <v>9432.5300000000007</v>
      </c>
      <c r="AN380" s="301">
        <v>43353.42</v>
      </c>
      <c r="AO380" s="301"/>
      <c r="AP380" s="301">
        <v>64173.43</v>
      </c>
      <c r="AQ380" s="301">
        <v>111938.91</v>
      </c>
      <c r="AR380" s="301">
        <v>68472.960000000006</v>
      </c>
      <c r="AS380" s="301">
        <v>96687.78</v>
      </c>
      <c r="AT380" s="301">
        <v>0</v>
      </c>
      <c r="AU380" s="301">
        <v>0</v>
      </c>
      <c r="AV380" s="301">
        <v>0</v>
      </c>
      <c r="AW380" s="301">
        <v>0</v>
      </c>
      <c r="AX380" s="301">
        <v>0</v>
      </c>
      <c r="AY380" s="301">
        <v>0</v>
      </c>
      <c r="AZ380" s="301">
        <v>0</v>
      </c>
      <c r="BA380" s="301">
        <v>0</v>
      </c>
    </row>
    <row r="381" spans="1:53" s="69" customFormat="1" outlineLevel="2" x14ac:dyDescent="0.2">
      <c r="A381" s="64" t="s">
        <v>1280</v>
      </c>
      <c r="B381" s="65" t="s">
        <v>1730</v>
      </c>
      <c r="C381" s="66" t="s">
        <v>2170</v>
      </c>
      <c r="D381" s="67"/>
      <c r="E381" s="68"/>
      <c r="F381" s="328">
        <v>436377.67</v>
      </c>
      <c r="G381" s="328">
        <v>418118.68</v>
      </c>
      <c r="H381" s="151">
        <f t="shared" si="110"/>
        <v>18258.989999999991</v>
      </c>
      <c r="I381" s="97">
        <f t="shared" si="111"/>
        <v>4.3669395493164745E-2</v>
      </c>
      <c r="J381" s="166"/>
      <c r="K381" s="328">
        <v>1223819.1299999999</v>
      </c>
      <c r="L381" s="328">
        <v>1220836.54</v>
      </c>
      <c r="M381" s="151">
        <f t="shared" si="112"/>
        <v>2982.589999999851</v>
      </c>
      <c r="N381" s="97">
        <f t="shared" si="113"/>
        <v>2.4430707160844408E-3</v>
      </c>
      <c r="O381" s="273"/>
      <c r="P381" s="166"/>
      <c r="Q381" s="328">
        <v>1223819.1299999999</v>
      </c>
      <c r="R381" s="328">
        <v>1220836.54</v>
      </c>
      <c r="S381" s="151">
        <f t="shared" si="114"/>
        <v>2982.589999999851</v>
      </c>
      <c r="T381" s="97">
        <f t="shared" si="115"/>
        <v>2.4430707160844408E-3</v>
      </c>
      <c r="U381" s="166"/>
      <c r="V381" s="328">
        <v>5445751.04</v>
      </c>
      <c r="W381" s="328">
        <v>7024398.8399999999</v>
      </c>
      <c r="X381" s="151">
        <f t="shared" si="116"/>
        <v>-1578647.7999999998</v>
      </c>
      <c r="Y381" s="97">
        <f t="shared" si="117"/>
        <v>-0.22473777983825302</v>
      </c>
      <c r="Z381" s="140"/>
      <c r="AA381" s="347">
        <v>253795.96</v>
      </c>
      <c r="AB381" s="301"/>
      <c r="AC381" s="301">
        <v>354653.63</v>
      </c>
      <c r="AD381" s="301">
        <v>448064.23</v>
      </c>
      <c r="AE381" s="301">
        <v>418118.68</v>
      </c>
      <c r="AF381" s="301">
        <v>396532.18</v>
      </c>
      <c r="AG381" s="301">
        <v>244121.68</v>
      </c>
      <c r="AH381" s="301">
        <v>468499.25</v>
      </c>
      <c r="AI381" s="301">
        <v>677499.81</v>
      </c>
      <c r="AJ381" s="301">
        <v>790544.84</v>
      </c>
      <c r="AK381" s="301">
        <v>138545.76</v>
      </c>
      <c r="AL381" s="301">
        <v>253020.2</v>
      </c>
      <c r="AM381" s="301">
        <v>1029331.75</v>
      </c>
      <c r="AN381" s="301">
        <v>223836.44</v>
      </c>
      <c r="AO381" s="301"/>
      <c r="AP381" s="301">
        <v>234504.92</v>
      </c>
      <c r="AQ381" s="301">
        <v>552936.54</v>
      </c>
      <c r="AR381" s="301">
        <v>436377.67</v>
      </c>
      <c r="AS381" s="301">
        <v>296366.48</v>
      </c>
      <c r="AT381" s="301">
        <v>-122219.89</v>
      </c>
      <c r="AU381" s="301">
        <v>0</v>
      </c>
      <c r="AV381" s="301">
        <v>0</v>
      </c>
      <c r="AW381" s="301">
        <v>0</v>
      </c>
      <c r="AX381" s="301">
        <v>0</v>
      </c>
      <c r="AY381" s="301">
        <v>0</v>
      </c>
      <c r="AZ381" s="301">
        <v>0</v>
      </c>
      <c r="BA381" s="301">
        <v>0</v>
      </c>
    </row>
    <row r="382" spans="1:53" s="69" customFormat="1" outlineLevel="2" x14ac:dyDescent="0.2">
      <c r="A382" s="64" t="s">
        <v>1281</v>
      </c>
      <c r="B382" s="65" t="s">
        <v>1731</v>
      </c>
      <c r="C382" s="66" t="s">
        <v>2171</v>
      </c>
      <c r="D382" s="67"/>
      <c r="E382" s="68"/>
      <c r="F382" s="328">
        <v>136.84</v>
      </c>
      <c r="G382" s="328">
        <v>221.1</v>
      </c>
      <c r="H382" s="151">
        <f t="shared" si="110"/>
        <v>-84.259999999999991</v>
      </c>
      <c r="I382" s="97">
        <f t="shared" si="111"/>
        <v>-0.38109452736318405</v>
      </c>
      <c r="J382" s="166"/>
      <c r="K382" s="328">
        <v>456.77</v>
      </c>
      <c r="L382" s="328">
        <v>302.40000000000003</v>
      </c>
      <c r="M382" s="151">
        <f t="shared" si="112"/>
        <v>154.36999999999995</v>
      </c>
      <c r="N382" s="97">
        <f t="shared" si="113"/>
        <v>0.51048280423280401</v>
      </c>
      <c r="O382" s="273"/>
      <c r="P382" s="166"/>
      <c r="Q382" s="328">
        <v>456.77</v>
      </c>
      <c r="R382" s="328">
        <v>302.40000000000003</v>
      </c>
      <c r="S382" s="151">
        <f t="shared" si="114"/>
        <v>154.36999999999995</v>
      </c>
      <c r="T382" s="97">
        <f t="shared" si="115"/>
        <v>0.51048280423280401</v>
      </c>
      <c r="U382" s="166"/>
      <c r="V382" s="328">
        <v>666.24</v>
      </c>
      <c r="W382" s="328">
        <v>559.54999999999995</v>
      </c>
      <c r="X382" s="151">
        <f t="shared" si="116"/>
        <v>106.69000000000005</v>
      </c>
      <c r="Y382" s="97">
        <f t="shared" si="117"/>
        <v>0.19067107497095892</v>
      </c>
      <c r="Z382" s="140"/>
      <c r="AA382" s="347">
        <v>-102.11</v>
      </c>
      <c r="AB382" s="301"/>
      <c r="AC382" s="301">
        <v>138.55000000000001</v>
      </c>
      <c r="AD382" s="301">
        <v>-57.25</v>
      </c>
      <c r="AE382" s="301">
        <v>221.1</v>
      </c>
      <c r="AF382" s="301">
        <v>160.72</v>
      </c>
      <c r="AG382" s="301">
        <v>-62.870000000000005</v>
      </c>
      <c r="AH382" s="301">
        <v>141.15</v>
      </c>
      <c r="AI382" s="301">
        <v>-134.64000000000001</v>
      </c>
      <c r="AJ382" s="301">
        <v>73.320000000000007</v>
      </c>
      <c r="AK382" s="301">
        <v>44.300000000000004</v>
      </c>
      <c r="AL382" s="301">
        <v>30.64</v>
      </c>
      <c r="AM382" s="301">
        <v>84.13</v>
      </c>
      <c r="AN382" s="301">
        <v>-127.28</v>
      </c>
      <c r="AO382" s="301"/>
      <c r="AP382" s="301">
        <v>337.05</v>
      </c>
      <c r="AQ382" s="301">
        <v>-17.12</v>
      </c>
      <c r="AR382" s="301">
        <v>136.84</v>
      </c>
      <c r="AS382" s="301">
        <v>-7.8900000000000006</v>
      </c>
      <c r="AT382" s="301">
        <v>0</v>
      </c>
      <c r="AU382" s="301">
        <v>0</v>
      </c>
      <c r="AV382" s="301">
        <v>0</v>
      </c>
      <c r="AW382" s="301">
        <v>0</v>
      </c>
      <c r="AX382" s="301">
        <v>0</v>
      </c>
      <c r="AY382" s="301">
        <v>0</v>
      </c>
      <c r="AZ382" s="301">
        <v>0</v>
      </c>
      <c r="BA382" s="301">
        <v>0</v>
      </c>
    </row>
    <row r="383" spans="1:53" s="69" customFormat="1" outlineLevel="2" x14ac:dyDescent="0.2">
      <c r="A383" s="64" t="s">
        <v>1282</v>
      </c>
      <c r="B383" s="65" t="s">
        <v>1732</v>
      </c>
      <c r="C383" s="66" t="s">
        <v>2172</v>
      </c>
      <c r="D383" s="67"/>
      <c r="E383" s="68"/>
      <c r="F383" s="328">
        <v>271.55</v>
      </c>
      <c r="G383" s="328">
        <v>990.56000000000006</v>
      </c>
      <c r="H383" s="151">
        <f t="shared" si="110"/>
        <v>-719.01</v>
      </c>
      <c r="I383" s="97">
        <f t="shared" si="111"/>
        <v>-0.7258621385882732</v>
      </c>
      <c r="J383" s="166"/>
      <c r="K383" s="328">
        <v>724.28</v>
      </c>
      <c r="L383" s="328">
        <v>3841.57</v>
      </c>
      <c r="M383" s="151">
        <f t="shared" si="112"/>
        <v>-3117.29</v>
      </c>
      <c r="N383" s="97">
        <f t="shared" si="113"/>
        <v>-0.8114625010087021</v>
      </c>
      <c r="O383" s="273"/>
      <c r="P383" s="166"/>
      <c r="Q383" s="328">
        <v>724.28</v>
      </c>
      <c r="R383" s="328">
        <v>3841.57</v>
      </c>
      <c r="S383" s="151">
        <f t="shared" si="114"/>
        <v>-3117.29</v>
      </c>
      <c r="T383" s="97">
        <f t="shared" si="115"/>
        <v>-0.8114625010087021</v>
      </c>
      <c r="U383" s="166"/>
      <c r="V383" s="328">
        <v>3160.8</v>
      </c>
      <c r="W383" s="328">
        <v>9693.2000000000007</v>
      </c>
      <c r="X383" s="151">
        <f t="shared" si="116"/>
        <v>-6532.4000000000005</v>
      </c>
      <c r="Y383" s="97">
        <f t="shared" si="117"/>
        <v>-0.67391573474188093</v>
      </c>
      <c r="Z383" s="140"/>
      <c r="AA383" s="347">
        <v>282.15000000000003</v>
      </c>
      <c r="AB383" s="301"/>
      <c r="AC383" s="301">
        <v>888.99</v>
      </c>
      <c r="AD383" s="301">
        <v>1962.02</v>
      </c>
      <c r="AE383" s="301">
        <v>990.56000000000006</v>
      </c>
      <c r="AF383" s="301">
        <v>322.97000000000003</v>
      </c>
      <c r="AG383" s="301">
        <v>712.30000000000007</v>
      </c>
      <c r="AH383" s="301">
        <v>508.53000000000003</v>
      </c>
      <c r="AI383" s="301">
        <v>-136.37</v>
      </c>
      <c r="AJ383" s="301">
        <v>133.9</v>
      </c>
      <c r="AK383" s="301">
        <v>706.76</v>
      </c>
      <c r="AL383" s="301">
        <v>170.89000000000001</v>
      </c>
      <c r="AM383" s="301">
        <v>48.09</v>
      </c>
      <c r="AN383" s="301">
        <v>-30.55</v>
      </c>
      <c r="AO383" s="301"/>
      <c r="AP383" s="301">
        <v>570.54</v>
      </c>
      <c r="AQ383" s="301">
        <v>-117.81</v>
      </c>
      <c r="AR383" s="301">
        <v>271.55</v>
      </c>
      <c r="AS383" s="301">
        <v>-266.01</v>
      </c>
      <c r="AT383" s="301">
        <v>0</v>
      </c>
      <c r="AU383" s="301">
        <v>0</v>
      </c>
      <c r="AV383" s="301">
        <v>0</v>
      </c>
      <c r="AW383" s="301">
        <v>0</v>
      </c>
      <c r="AX383" s="301">
        <v>0</v>
      </c>
      <c r="AY383" s="301">
        <v>0</v>
      </c>
      <c r="AZ383" s="301">
        <v>0</v>
      </c>
      <c r="BA383" s="301">
        <v>0</v>
      </c>
    </row>
    <row r="384" spans="1:53" s="22" customFormat="1" outlineLevel="1" x14ac:dyDescent="0.2">
      <c r="A384" s="22" t="s">
        <v>202</v>
      </c>
      <c r="B384" s="54"/>
      <c r="C384" s="51" t="s">
        <v>890</v>
      </c>
      <c r="D384" s="205"/>
      <c r="E384" s="205"/>
      <c r="F384" s="26">
        <v>523758.21</v>
      </c>
      <c r="G384" s="26">
        <v>507694.82999999996</v>
      </c>
      <c r="H384" s="42">
        <f t="shared" si="110"/>
        <v>16063.380000000063</v>
      </c>
      <c r="I384" s="124">
        <f t="shared" si="111"/>
        <v>3.1639833716644437E-2</v>
      </c>
      <c r="J384" s="263"/>
      <c r="K384" s="26">
        <v>1526568.68</v>
      </c>
      <c r="L384" s="26">
        <v>1423478.2490000001</v>
      </c>
      <c r="M384" s="42">
        <f t="shared" si="112"/>
        <v>103090.43099999987</v>
      </c>
      <c r="N384" s="124">
        <f t="shared" si="113"/>
        <v>7.2421500695512106E-2</v>
      </c>
      <c r="O384" s="227"/>
      <c r="P384" s="226"/>
      <c r="Q384" s="26">
        <v>1526568.68</v>
      </c>
      <c r="R384" s="26">
        <v>1423478.2490000001</v>
      </c>
      <c r="S384" s="42">
        <f t="shared" si="114"/>
        <v>103090.43099999987</v>
      </c>
      <c r="T384" s="124">
        <f t="shared" si="115"/>
        <v>7.2421500695512106E-2</v>
      </c>
      <c r="U384" s="226"/>
      <c r="V384" s="26">
        <v>6256689.9819999989</v>
      </c>
      <c r="W384" s="26">
        <v>7675595.7190000005</v>
      </c>
      <c r="X384" s="42">
        <f t="shared" si="116"/>
        <v>-1418905.7370000016</v>
      </c>
      <c r="Y384" s="91">
        <f t="shared" si="117"/>
        <v>-0.18485936322671004</v>
      </c>
      <c r="AA384" s="339">
        <v>283249.21000000002</v>
      </c>
      <c r="AC384" s="26">
        <v>399470.97899999999</v>
      </c>
      <c r="AD384" s="26">
        <v>516312.44</v>
      </c>
      <c r="AE384" s="26">
        <v>507694.82999999996</v>
      </c>
      <c r="AF384" s="26">
        <v>506020.1719999999</v>
      </c>
      <c r="AG384" s="26">
        <v>329035.43</v>
      </c>
      <c r="AH384" s="26">
        <v>528500.9800000001</v>
      </c>
      <c r="AI384" s="26">
        <v>703983.51</v>
      </c>
      <c r="AJ384" s="26">
        <v>844190.12</v>
      </c>
      <c r="AK384" s="26">
        <v>165620.30000000002</v>
      </c>
      <c r="AL384" s="26">
        <v>327713.63</v>
      </c>
      <c r="AM384" s="26">
        <v>1050587.7</v>
      </c>
      <c r="AN384" s="26">
        <v>274469.45999999996</v>
      </c>
      <c r="AP384" s="26">
        <v>320154.94999999995</v>
      </c>
      <c r="AQ384" s="26">
        <v>682655.52</v>
      </c>
      <c r="AR384" s="26">
        <v>523758.21</v>
      </c>
      <c r="AS384" s="26">
        <v>413248.68999999994</v>
      </c>
      <c r="AT384" s="26">
        <v>-122219.89</v>
      </c>
      <c r="AU384" s="26">
        <v>0</v>
      </c>
      <c r="AV384" s="26">
        <v>0</v>
      </c>
      <c r="AW384" s="26">
        <v>0</v>
      </c>
      <c r="AX384" s="26">
        <v>0</v>
      </c>
      <c r="AY384" s="26">
        <v>0</v>
      </c>
      <c r="AZ384" s="26">
        <v>0</v>
      </c>
      <c r="BA384" s="26">
        <v>0</v>
      </c>
    </row>
    <row r="385" spans="1:53" s="22" customFormat="1" ht="0.75" customHeight="1" outlineLevel="2" x14ac:dyDescent="0.2">
      <c r="B385" s="54"/>
      <c r="C385" s="51"/>
      <c r="D385" s="205"/>
      <c r="E385" s="205"/>
      <c r="F385" s="26"/>
      <c r="G385" s="26"/>
      <c r="H385" s="26"/>
      <c r="I385" s="276"/>
      <c r="J385" s="263"/>
      <c r="K385" s="26"/>
      <c r="L385" s="26"/>
      <c r="M385" s="26"/>
      <c r="N385" s="124"/>
      <c r="O385" s="227"/>
      <c r="P385" s="226"/>
      <c r="Q385" s="26"/>
      <c r="R385" s="26"/>
      <c r="S385" s="26"/>
      <c r="T385" s="276"/>
      <c r="U385" s="226"/>
      <c r="V385" s="26"/>
      <c r="W385" s="26"/>
      <c r="X385" s="26"/>
      <c r="Y385" s="208"/>
      <c r="AA385" s="339"/>
      <c r="AC385" s="26"/>
      <c r="AD385" s="26"/>
      <c r="AE385" s="26"/>
      <c r="AF385" s="26"/>
      <c r="AG385" s="26"/>
      <c r="AH385" s="26"/>
      <c r="AI385" s="26"/>
      <c r="AJ385" s="26"/>
      <c r="AK385" s="26"/>
      <c r="AL385" s="26"/>
      <c r="AM385" s="26"/>
      <c r="AN385" s="26"/>
      <c r="AP385" s="26"/>
      <c r="AQ385" s="26"/>
      <c r="AR385" s="26"/>
      <c r="AS385" s="26"/>
      <c r="AT385" s="26"/>
      <c r="AU385" s="26"/>
      <c r="AV385" s="26"/>
      <c r="AW385" s="26"/>
      <c r="AX385" s="26"/>
      <c r="AY385" s="26"/>
      <c r="AZ385" s="26"/>
      <c r="BA385" s="26"/>
    </row>
    <row r="386" spans="1:53" s="69" customFormat="1" outlineLevel="2" x14ac:dyDescent="0.2">
      <c r="A386" s="64" t="s">
        <v>1283</v>
      </c>
      <c r="B386" s="65" t="s">
        <v>1733</v>
      </c>
      <c r="C386" s="66" t="s">
        <v>2156</v>
      </c>
      <c r="D386" s="67"/>
      <c r="E386" s="68"/>
      <c r="F386" s="328">
        <v>2733.84</v>
      </c>
      <c r="G386" s="328">
        <v>430.19</v>
      </c>
      <c r="H386" s="151">
        <f t="shared" ref="H386:H397" si="118">+F386-G386</f>
        <v>2303.65</v>
      </c>
      <c r="I386" s="97">
        <f t="shared" ref="I386:I397" si="119">IF(G386&lt;0,IF(H386=0,0,IF(OR(G386=0,F386=0),"N.M.",IF(ABS(H386/G386)&gt;=10,"N.M.",H386/(-G386)))),IF(H386=0,0,IF(OR(G386=0,F386=0),"N.M.",IF(ABS(H386/G386)&gt;=10,"N.M.",H386/G386))))</f>
        <v>5.3549594365280457</v>
      </c>
      <c r="J386" s="166"/>
      <c r="K386" s="328">
        <v>3744.1</v>
      </c>
      <c r="L386" s="328">
        <v>1025.98</v>
      </c>
      <c r="M386" s="151">
        <f t="shared" ref="M386:M397" si="120">+K386-L386</f>
        <v>2718.12</v>
      </c>
      <c r="N386" s="97">
        <f t="shared" ref="N386:N397" si="121">IF(L386&lt;0,IF(M386=0,0,IF(OR(L386=0,K386=0),"N.M.",IF(ABS(M386/L386)&gt;=10,"N.M.",M386/(-L386)))),IF(M386=0,0,IF(OR(L386=0,K386=0),"N.M.",IF(ABS(M386/L386)&gt;=10,"N.M.",M386/L386))))</f>
        <v>2.6492914091892628</v>
      </c>
      <c r="O386" s="273"/>
      <c r="P386" s="166"/>
      <c r="Q386" s="328">
        <v>3744.1</v>
      </c>
      <c r="R386" s="328">
        <v>1025.98</v>
      </c>
      <c r="S386" s="151">
        <f t="shared" ref="S386:S397" si="122">+Q386-R386</f>
        <v>2718.12</v>
      </c>
      <c r="T386" s="97">
        <f t="shared" ref="T386:T397" si="123">IF(R386&lt;0,IF(S386=0,0,IF(OR(R386=0,Q386=0),"N.M.",IF(ABS(S386/R386)&gt;=10,"N.M.",S386/(-R386)))),IF(S386=0,0,IF(OR(R386=0,Q386=0),"N.M.",IF(ABS(S386/R386)&gt;=10,"N.M.",S386/R386))))</f>
        <v>2.6492914091892628</v>
      </c>
      <c r="U386" s="166"/>
      <c r="V386" s="328">
        <v>7828.26</v>
      </c>
      <c r="W386" s="328">
        <v>26478.41</v>
      </c>
      <c r="X386" s="151">
        <f t="shared" ref="X386:X397" si="124">+V386-W386</f>
        <v>-18650.150000000001</v>
      </c>
      <c r="Y386" s="97">
        <f t="shared" ref="Y386:Y397" si="125">IF(W386&lt;0,IF(X386=0,0,IF(OR(W386=0,V386=0),"N.M.",IF(ABS(X386/W386)&gt;=10,"N.M.",X386/(-W386)))),IF(X386=0,0,IF(OR(W386=0,V386=0),"N.M.",IF(ABS(X386/W386)&gt;=10,"N.M.",X386/W386))))</f>
        <v>-0.70435309370917676</v>
      </c>
      <c r="Z386" s="140"/>
      <c r="AA386" s="347">
        <v>225.68</v>
      </c>
      <c r="AB386" s="301"/>
      <c r="AC386" s="301">
        <v>308.45999999999998</v>
      </c>
      <c r="AD386" s="301">
        <v>287.33</v>
      </c>
      <c r="AE386" s="301">
        <v>430.19</v>
      </c>
      <c r="AF386" s="301">
        <v>340</v>
      </c>
      <c r="AG386" s="301">
        <v>493.59000000000003</v>
      </c>
      <c r="AH386" s="301">
        <v>363.38</v>
      </c>
      <c r="AI386" s="301">
        <v>14.200000000000001</v>
      </c>
      <c r="AJ386" s="301">
        <v>496.36</v>
      </c>
      <c r="AK386" s="301">
        <v>502.2</v>
      </c>
      <c r="AL386" s="301">
        <v>100.81</v>
      </c>
      <c r="AM386" s="301">
        <v>293.86</v>
      </c>
      <c r="AN386" s="301">
        <v>1479.76</v>
      </c>
      <c r="AO386" s="301"/>
      <c r="AP386" s="301">
        <v>420.86</v>
      </c>
      <c r="AQ386" s="301">
        <v>589.4</v>
      </c>
      <c r="AR386" s="301">
        <v>2733.84</v>
      </c>
      <c r="AS386" s="301">
        <v>1599.21</v>
      </c>
      <c r="AT386" s="301">
        <v>-248.32</v>
      </c>
      <c r="AU386" s="301">
        <v>0</v>
      </c>
      <c r="AV386" s="301">
        <v>0</v>
      </c>
      <c r="AW386" s="301">
        <v>0</v>
      </c>
      <c r="AX386" s="301">
        <v>0</v>
      </c>
      <c r="AY386" s="301">
        <v>0</v>
      </c>
      <c r="AZ386" s="301">
        <v>0</v>
      </c>
      <c r="BA386" s="301">
        <v>0</v>
      </c>
    </row>
    <row r="387" spans="1:53" s="69" customFormat="1" outlineLevel="2" x14ac:dyDescent="0.2">
      <c r="A387" s="64" t="s">
        <v>1284</v>
      </c>
      <c r="B387" s="65" t="s">
        <v>1734</v>
      </c>
      <c r="C387" s="66" t="s">
        <v>2157</v>
      </c>
      <c r="D387" s="67"/>
      <c r="E387" s="68"/>
      <c r="F387" s="328">
        <v>-11.68</v>
      </c>
      <c r="G387" s="328">
        <v>1228.43</v>
      </c>
      <c r="H387" s="151">
        <f t="shared" si="118"/>
        <v>-1240.1100000000001</v>
      </c>
      <c r="I387" s="97">
        <f t="shared" si="119"/>
        <v>-1.0095080712779727</v>
      </c>
      <c r="J387" s="166"/>
      <c r="K387" s="328">
        <v>-2.37</v>
      </c>
      <c r="L387" s="328">
        <v>1715.51</v>
      </c>
      <c r="M387" s="151">
        <f t="shared" si="120"/>
        <v>-1717.8799999999999</v>
      </c>
      <c r="N387" s="97">
        <f t="shared" si="121"/>
        <v>-1.0013815133692021</v>
      </c>
      <c r="O387" s="273"/>
      <c r="P387" s="166"/>
      <c r="Q387" s="328">
        <v>-2.37</v>
      </c>
      <c r="R387" s="328">
        <v>1715.51</v>
      </c>
      <c r="S387" s="151">
        <f t="shared" si="122"/>
        <v>-1717.8799999999999</v>
      </c>
      <c r="T387" s="97">
        <f t="shared" si="123"/>
        <v>-1.0013815133692021</v>
      </c>
      <c r="U387" s="166"/>
      <c r="V387" s="328">
        <v>19054.740000000002</v>
      </c>
      <c r="W387" s="328">
        <v>8790.17</v>
      </c>
      <c r="X387" s="151">
        <f t="shared" si="124"/>
        <v>10264.570000000002</v>
      </c>
      <c r="Y387" s="97">
        <f t="shared" si="125"/>
        <v>1.1677328197293115</v>
      </c>
      <c r="Z387" s="140"/>
      <c r="AA387" s="347">
        <v>12.63</v>
      </c>
      <c r="AB387" s="301"/>
      <c r="AC387" s="301">
        <v>465.27</v>
      </c>
      <c r="AD387" s="301">
        <v>21.81</v>
      </c>
      <c r="AE387" s="301">
        <v>1228.43</v>
      </c>
      <c r="AF387" s="301">
        <v>183.84</v>
      </c>
      <c r="AG387" s="301">
        <v>2519.67</v>
      </c>
      <c r="AH387" s="301">
        <v>934.39</v>
      </c>
      <c r="AI387" s="301">
        <v>299.20999999999998</v>
      </c>
      <c r="AJ387" s="301">
        <v>4882.96</v>
      </c>
      <c r="AK387" s="301">
        <v>0.42</v>
      </c>
      <c r="AL387" s="301">
        <v>2883.44</v>
      </c>
      <c r="AM387" s="301">
        <v>2606.5300000000002</v>
      </c>
      <c r="AN387" s="301">
        <v>4746.6500000000005</v>
      </c>
      <c r="AO387" s="301"/>
      <c r="AP387" s="301">
        <v>-7.09</v>
      </c>
      <c r="AQ387" s="301">
        <v>16.399999999999999</v>
      </c>
      <c r="AR387" s="301">
        <v>-11.68</v>
      </c>
      <c r="AS387" s="301">
        <v>15.13</v>
      </c>
      <c r="AT387" s="301">
        <v>0</v>
      </c>
      <c r="AU387" s="301">
        <v>0</v>
      </c>
      <c r="AV387" s="301">
        <v>0</v>
      </c>
      <c r="AW387" s="301">
        <v>0</v>
      </c>
      <c r="AX387" s="301">
        <v>0</v>
      </c>
      <c r="AY387" s="301">
        <v>0</v>
      </c>
      <c r="AZ387" s="301">
        <v>0</v>
      </c>
      <c r="BA387" s="301">
        <v>0</v>
      </c>
    </row>
    <row r="388" spans="1:53" s="69" customFormat="1" outlineLevel="2" x14ac:dyDescent="0.2">
      <c r="A388" s="64" t="s">
        <v>1285</v>
      </c>
      <c r="B388" s="65" t="s">
        <v>1735</v>
      </c>
      <c r="C388" s="66" t="s">
        <v>2169</v>
      </c>
      <c r="D388" s="67"/>
      <c r="E388" s="68"/>
      <c r="F388" s="328">
        <v>56053.520000000004</v>
      </c>
      <c r="G388" s="328">
        <v>-30717.100000000002</v>
      </c>
      <c r="H388" s="151">
        <f t="shared" si="118"/>
        <v>86770.62000000001</v>
      </c>
      <c r="I388" s="97">
        <f t="shared" si="119"/>
        <v>2.8248311201252725</v>
      </c>
      <c r="J388" s="166"/>
      <c r="K388" s="328">
        <v>79521.42</v>
      </c>
      <c r="L388" s="328">
        <v>109681.14</v>
      </c>
      <c r="M388" s="151">
        <f t="shared" si="120"/>
        <v>-30159.72</v>
      </c>
      <c r="N388" s="97">
        <f t="shared" si="121"/>
        <v>-0.27497635418450245</v>
      </c>
      <c r="O388" s="273"/>
      <c r="P388" s="166"/>
      <c r="Q388" s="328">
        <v>79521.42</v>
      </c>
      <c r="R388" s="328">
        <v>109681.14</v>
      </c>
      <c r="S388" s="151">
        <f t="shared" si="122"/>
        <v>-30159.72</v>
      </c>
      <c r="T388" s="97">
        <f t="shared" si="123"/>
        <v>-0.27497635418450245</v>
      </c>
      <c r="U388" s="166"/>
      <c r="V388" s="328">
        <v>307280.48</v>
      </c>
      <c r="W388" s="328">
        <v>356903.53</v>
      </c>
      <c r="X388" s="151">
        <f t="shared" si="124"/>
        <v>-49623.050000000047</v>
      </c>
      <c r="Y388" s="97">
        <f t="shared" si="125"/>
        <v>-0.13903771139500931</v>
      </c>
      <c r="Z388" s="140"/>
      <c r="AA388" s="347">
        <v>150901.87</v>
      </c>
      <c r="AB388" s="301"/>
      <c r="AC388" s="301">
        <v>90533.26</v>
      </c>
      <c r="AD388" s="301">
        <v>49864.98</v>
      </c>
      <c r="AE388" s="301">
        <v>-30717.100000000002</v>
      </c>
      <c r="AF388" s="301">
        <v>54829.090000000004</v>
      </c>
      <c r="AG388" s="301">
        <v>1195.77</v>
      </c>
      <c r="AH388" s="301">
        <v>48750.69</v>
      </c>
      <c r="AI388" s="301">
        <v>38455.72</v>
      </c>
      <c r="AJ388" s="301">
        <v>110333.16</v>
      </c>
      <c r="AK388" s="301">
        <v>-63750.080000000002</v>
      </c>
      <c r="AL388" s="301">
        <v>190851.31</v>
      </c>
      <c r="AM388" s="301">
        <v>-356336.8</v>
      </c>
      <c r="AN388" s="301">
        <v>203430.2</v>
      </c>
      <c r="AO388" s="301"/>
      <c r="AP388" s="301">
        <v>22650.3</v>
      </c>
      <c r="AQ388" s="301">
        <v>817.6</v>
      </c>
      <c r="AR388" s="301">
        <v>56053.520000000004</v>
      </c>
      <c r="AS388" s="301">
        <v>91978.34</v>
      </c>
      <c r="AT388" s="301">
        <v>0</v>
      </c>
      <c r="AU388" s="301">
        <v>0</v>
      </c>
      <c r="AV388" s="301">
        <v>0</v>
      </c>
      <c r="AW388" s="301">
        <v>0</v>
      </c>
      <c r="AX388" s="301">
        <v>0</v>
      </c>
      <c r="AY388" s="301">
        <v>0</v>
      </c>
      <c r="AZ388" s="301">
        <v>0</v>
      </c>
      <c r="BA388" s="301">
        <v>0</v>
      </c>
    </row>
    <row r="389" spans="1:53" s="69" customFormat="1" outlineLevel="2" x14ac:dyDescent="0.2">
      <c r="A389" s="64" t="s">
        <v>1286</v>
      </c>
      <c r="B389" s="65" t="s">
        <v>1736</v>
      </c>
      <c r="C389" s="66" t="s">
        <v>2170</v>
      </c>
      <c r="D389" s="67"/>
      <c r="E389" s="68"/>
      <c r="F389" s="328">
        <v>7785026.6600000001</v>
      </c>
      <c r="G389" s="328">
        <v>2422603.36</v>
      </c>
      <c r="H389" s="151">
        <f t="shared" si="118"/>
        <v>5362423.3000000007</v>
      </c>
      <c r="I389" s="97">
        <f t="shared" si="119"/>
        <v>2.2134961870109851</v>
      </c>
      <c r="J389" s="166"/>
      <c r="K389" s="328">
        <v>10478314.619999999</v>
      </c>
      <c r="L389" s="328">
        <v>7831238.7400000002</v>
      </c>
      <c r="M389" s="151">
        <f t="shared" si="120"/>
        <v>2647075.879999999</v>
      </c>
      <c r="N389" s="97">
        <f t="shared" si="121"/>
        <v>0.33801496390084501</v>
      </c>
      <c r="O389" s="273"/>
      <c r="P389" s="166"/>
      <c r="Q389" s="328">
        <v>10478314.619999999</v>
      </c>
      <c r="R389" s="328">
        <v>7831238.7400000002</v>
      </c>
      <c r="S389" s="151">
        <f t="shared" si="122"/>
        <v>2647075.879999999</v>
      </c>
      <c r="T389" s="97">
        <f t="shared" si="123"/>
        <v>0.33801496390084501</v>
      </c>
      <c r="U389" s="166"/>
      <c r="V389" s="328">
        <v>33400380.009999998</v>
      </c>
      <c r="W389" s="328">
        <v>27193787.215000004</v>
      </c>
      <c r="X389" s="151">
        <f t="shared" si="124"/>
        <v>6206592.7949999943</v>
      </c>
      <c r="Y389" s="97">
        <f t="shared" si="125"/>
        <v>0.22823569023061482</v>
      </c>
      <c r="Z389" s="140"/>
      <c r="AA389" s="347">
        <v>-132713.92000000001</v>
      </c>
      <c r="AB389" s="301"/>
      <c r="AC389" s="301">
        <v>2911657.7199999997</v>
      </c>
      <c r="AD389" s="301">
        <v>2496977.66</v>
      </c>
      <c r="AE389" s="301">
        <v>2422603.36</v>
      </c>
      <c r="AF389" s="301">
        <v>2463532.2400000002</v>
      </c>
      <c r="AG389" s="301">
        <v>2567691.3200000003</v>
      </c>
      <c r="AH389" s="301">
        <v>5309618.79</v>
      </c>
      <c r="AI389" s="301">
        <v>16196491.51</v>
      </c>
      <c r="AJ389" s="301">
        <v>4548712.93</v>
      </c>
      <c r="AK389" s="301">
        <v>-15116619.65</v>
      </c>
      <c r="AL389" s="301">
        <v>2543681.77</v>
      </c>
      <c r="AM389" s="301">
        <v>1836614.6800000002</v>
      </c>
      <c r="AN389" s="301">
        <v>2572341.7999999998</v>
      </c>
      <c r="AO389" s="301"/>
      <c r="AP389" s="301">
        <v>2242644.14</v>
      </c>
      <c r="AQ389" s="301">
        <v>450643.82</v>
      </c>
      <c r="AR389" s="301">
        <v>7785026.6600000001</v>
      </c>
      <c r="AS389" s="301">
        <v>6324241.0499999998</v>
      </c>
      <c r="AT389" s="301">
        <v>-8487988.3300000001</v>
      </c>
      <c r="AU389" s="301">
        <v>0</v>
      </c>
      <c r="AV389" s="301">
        <v>0</v>
      </c>
      <c r="AW389" s="301">
        <v>0</v>
      </c>
      <c r="AX389" s="301">
        <v>0</v>
      </c>
      <c r="AY389" s="301">
        <v>0</v>
      </c>
      <c r="AZ389" s="301">
        <v>0</v>
      </c>
      <c r="BA389" s="301">
        <v>0</v>
      </c>
    </row>
    <row r="390" spans="1:53" s="69" customFormat="1" outlineLevel="2" x14ac:dyDescent="0.2">
      <c r="A390" s="64" t="s">
        <v>1287</v>
      </c>
      <c r="B390" s="65" t="s">
        <v>1737</v>
      </c>
      <c r="C390" s="66" t="s">
        <v>2173</v>
      </c>
      <c r="D390" s="67"/>
      <c r="E390" s="68"/>
      <c r="F390" s="328">
        <v>26627.79</v>
      </c>
      <c r="G390" s="328">
        <v>34471.9</v>
      </c>
      <c r="H390" s="151">
        <f t="shared" si="118"/>
        <v>-7844.1100000000006</v>
      </c>
      <c r="I390" s="97">
        <f t="shared" si="119"/>
        <v>-0.22755084576133025</v>
      </c>
      <c r="J390" s="166"/>
      <c r="K390" s="328">
        <v>92527.33</v>
      </c>
      <c r="L390" s="328">
        <v>116123.59</v>
      </c>
      <c r="M390" s="151">
        <f t="shared" si="120"/>
        <v>-23596.259999999995</v>
      </c>
      <c r="N390" s="97">
        <f t="shared" si="121"/>
        <v>-0.20319953938730276</v>
      </c>
      <c r="O390" s="273"/>
      <c r="P390" s="166"/>
      <c r="Q390" s="328">
        <v>92527.33</v>
      </c>
      <c r="R390" s="328">
        <v>116123.59</v>
      </c>
      <c r="S390" s="151">
        <f t="shared" si="122"/>
        <v>-23596.259999999995</v>
      </c>
      <c r="T390" s="97">
        <f t="shared" si="123"/>
        <v>-0.20319953938730276</v>
      </c>
      <c r="U390" s="166"/>
      <c r="V390" s="328">
        <v>349118.69</v>
      </c>
      <c r="W390" s="328">
        <v>448642.56999999995</v>
      </c>
      <c r="X390" s="151">
        <f t="shared" si="124"/>
        <v>-99523.879999999946</v>
      </c>
      <c r="Y390" s="97">
        <f t="shared" si="125"/>
        <v>-0.22183334051425382</v>
      </c>
      <c r="Z390" s="140"/>
      <c r="AA390" s="347">
        <v>29570.16</v>
      </c>
      <c r="AB390" s="301"/>
      <c r="AC390" s="301">
        <v>45070.3</v>
      </c>
      <c r="AD390" s="301">
        <v>36581.39</v>
      </c>
      <c r="AE390" s="301">
        <v>34471.9</v>
      </c>
      <c r="AF390" s="301">
        <v>30270.720000000001</v>
      </c>
      <c r="AG390" s="301">
        <v>30291.96</v>
      </c>
      <c r="AH390" s="301">
        <v>34462.32</v>
      </c>
      <c r="AI390" s="301">
        <v>27609.65</v>
      </c>
      <c r="AJ390" s="301">
        <v>16589.43</v>
      </c>
      <c r="AK390" s="301">
        <v>35279.26</v>
      </c>
      <c r="AL390" s="301">
        <v>32582.57</v>
      </c>
      <c r="AM390" s="301">
        <v>25732.58</v>
      </c>
      <c r="AN390" s="301">
        <v>23772.87</v>
      </c>
      <c r="AO390" s="301"/>
      <c r="AP390" s="301">
        <v>33565.040000000001</v>
      </c>
      <c r="AQ390" s="301">
        <v>32334.5</v>
      </c>
      <c r="AR390" s="301">
        <v>26627.79</v>
      </c>
      <c r="AS390" s="301">
        <v>22510.68</v>
      </c>
      <c r="AT390" s="301">
        <v>-475.19</v>
      </c>
      <c r="AU390" s="301">
        <v>0</v>
      </c>
      <c r="AV390" s="301">
        <v>0</v>
      </c>
      <c r="AW390" s="301">
        <v>0</v>
      </c>
      <c r="AX390" s="301">
        <v>0</v>
      </c>
      <c r="AY390" s="301">
        <v>0</v>
      </c>
      <c r="AZ390" s="301">
        <v>0</v>
      </c>
      <c r="BA390" s="301">
        <v>0</v>
      </c>
    </row>
    <row r="391" spans="1:53" s="69" customFormat="1" outlineLevel="2" x14ac:dyDescent="0.2">
      <c r="A391" s="64" t="s">
        <v>1288</v>
      </c>
      <c r="B391" s="65" t="s">
        <v>1738</v>
      </c>
      <c r="C391" s="66" t="s">
        <v>2174</v>
      </c>
      <c r="D391" s="67"/>
      <c r="E391" s="68"/>
      <c r="F391" s="328">
        <v>0</v>
      </c>
      <c r="G391" s="328">
        <v>172213.24</v>
      </c>
      <c r="H391" s="151">
        <f t="shared" si="118"/>
        <v>-172213.24</v>
      </c>
      <c r="I391" s="97" t="str">
        <f t="shared" si="119"/>
        <v>N.M.</v>
      </c>
      <c r="J391" s="166"/>
      <c r="K391" s="328">
        <v>99994.559999999998</v>
      </c>
      <c r="L391" s="328">
        <v>518153.4</v>
      </c>
      <c r="M391" s="151">
        <f t="shared" si="120"/>
        <v>-418158.84</v>
      </c>
      <c r="N391" s="97">
        <f t="shared" si="121"/>
        <v>-0.80701745853641027</v>
      </c>
      <c r="O391" s="273"/>
      <c r="P391" s="166"/>
      <c r="Q391" s="328">
        <v>99994.559999999998</v>
      </c>
      <c r="R391" s="328">
        <v>518153.4</v>
      </c>
      <c r="S391" s="151">
        <f t="shared" si="122"/>
        <v>-418158.84</v>
      </c>
      <c r="T391" s="97">
        <f t="shared" si="123"/>
        <v>-0.80701745853641027</v>
      </c>
      <c r="U391" s="166"/>
      <c r="V391" s="328">
        <v>1649913.7200000002</v>
      </c>
      <c r="W391" s="328">
        <v>2068072.56</v>
      </c>
      <c r="X391" s="151">
        <f t="shared" si="124"/>
        <v>-418158.83999999985</v>
      </c>
      <c r="Y391" s="97">
        <f t="shared" si="125"/>
        <v>-0.20219737357764653</v>
      </c>
      <c r="Z391" s="140"/>
      <c r="AA391" s="347">
        <v>172213.24</v>
      </c>
      <c r="AB391" s="301"/>
      <c r="AC391" s="301">
        <v>172213.24</v>
      </c>
      <c r="AD391" s="301">
        <v>173726.92</v>
      </c>
      <c r="AE391" s="301">
        <v>172213.24</v>
      </c>
      <c r="AF391" s="301">
        <v>172213.24</v>
      </c>
      <c r="AG391" s="301">
        <v>172213.24</v>
      </c>
      <c r="AH391" s="301">
        <v>172213.24</v>
      </c>
      <c r="AI391" s="301">
        <v>172213.24</v>
      </c>
      <c r="AJ391" s="301">
        <v>172213.24</v>
      </c>
      <c r="AK391" s="301">
        <v>172213.24</v>
      </c>
      <c r="AL391" s="301">
        <v>172213.24</v>
      </c>
      <c r="AM391" s="301">
        <v>172213.24</v>
      </c>
      <c r="AN391" s="301">
        <v>172213.24</v>
      </c>
      <c r="AO391" s="301"/>
      <c r="AP391" s="301">
        <v>99994.559999999998</v>
      </c>
      <c r="AQ391" s="301">
        <v>0</v>
      </c>
      <c r="AR391" s="301">
        <v>0</v>
      </c>
      <c r="AS391" s="301">
        <v>0</v>
      </c>
      <c r="AT391" s="301">
        <v>0</v>
      </c>
      <c r="AU391" s="301">
        <v>0</v>
      </c>
      <c r="AV391" s="301">
        <v>0</v>
      </c>
      <c r="AW391" s="301">
        <v>0</v>
      </c>
      <c r="AX391" s="301">
        <v>0</v>
      </c>
      <c r="AY391" s="301">
        <v>0</v>
      </c>
      <c r="AZ391" s="301">
        <v>0</v>
      </c>
      <c r="BA391" s="301">
        <v>0</v>
      </c>
    </row>
    <row r="392" spans="1:53" s="69" customFormat="1" outlineLevel="2" x14ac:dyDescent="0.2">
      <c r="A392" s="64" t="s">
        <v>1289</v>
      </c>
      <c r="B392" s="65" t="s">
        <v>1739</v>
      </c>
      <c r="C392" s="66" t="s">
        <v>2171</v>
      </c>
      <c r="D392" s="67"/>
      <c r="E392" s="68"/>
      <c r="F392" s="328">
        <v>12308.61</v>
      </c>
      <c r="G392" s="328">
        <v>2543.7200000000003</v>
      </c>
      <c r="H392" s="151">
        <f t="shared" si="118"/>
        <v>9764.89</v>
      </c>
      <c r="I392" s="97">
        <f t="shared" si="119"/>
        <v>3.8388226691616998</v>
      </c>
      <c r="J392" s="166"/>
      <c r="K392" s="328">
        <v>13538.31</v>
      </c>
      <c r="L392" s="328">
        <v>10689.43</v>
      </c>
      <c r="M392" s="151">
        <f t="shared" si="120"/>
        <v>2848.8799999999992</v>
      </c>
      <c r="N392" s="97">
        <f t="shared" si="121"/>
        <v>0.26651374301529634</v>
      </c>
      <c r="O392" s="273"/>
      <c r="P392" s="166"/>
      <c r="Q392" s="328">
        <v>13538.31</v>
      </c>
      <c r="R392" s="328">
        <v>10689.43</v>
      </c>
      <c r="S392" s="151">
        <f t="shared" si="122"/>
        <v>2848.8799999999992</v>
      </c>
      <c r="T392" s="97">
        <f t="shared" si="123"/>
        <v>0.26651374301529634</v>
      </c>
      <c r="U392" s="166"/>
      <c r="V392" s="328">
        <v>51244.11</v>
      </c>
      <c r="W392" s="328">
        <v>14527.11</v>
      </c>
      <c r="X392" s="151">
        <f t="shared" si="124"/>
        <v>36717</v>
      </c>
      <c r="Y392" s="97">
        <f t="shared" si="125"/>
        <v>2.5274813779203158</v>
      </c>
      <c r="Z392" s="140"/>
      <c r="AA392" s="347">
        <v>4309.0600000000004</v>
      </c>
      <c r="AB392" s="301"/>
      <c r="AC392" s="301">
        <v>5943.7</v>
      </c>
      <c r="AD392" s="301">
        <v>2202.0100000000002</v>
      </c>
      <c r="AE392" s="301">
        <v>2543.7200000000003</v>
      </c>
      <c r="AF392" s="301">
        <v>3258.92</v>
      </c>
      <c r="AG392" s="301">
        <v>7651.95</v>
      </c>
      <c r="AH392" s="301">
        <v>5112.7</v>
      </c>
      <c r="AI392" s="301">
        <v>-5086.2700000000004</v>
      </c>
      <c r="AJ392" s="301">
        <v>-3953.2200000000003</v>
      </c>
      <c r="AK392" s="301">
        <v>8839.5400000000009</v>
      </c>
      <c r="AL392" s="301">
        <v>11701.73</v>
      </c>
      <c r="AM392" s="301">
        <v>-5321.85</v>
      </c>
      <c r="AN392" s="301">
        <v>15502.300000000001</v>
      </c>
      <c r="AO392" s="301"/>
      <c r="AP392" s="301">
        <v>118.63</v>
      </c>
      <c r="AQ392" s="301">
        <v>1111.07</v>
      </c>
      <c r="AR392" s="301">
        <v>12308.61</v>
      </c>
      <c r="AS392" s="301">
        <v>3681.07</v>
      </c>
      <c r="AT392" s="301">
        <v>-389.16</v>
      </c>
      <c r="AU392" s="301">
        <v>0</v>
      </c>
      <c r="AV392" s="301">
        <v>0</v>
      </c>
      <c r="AW392" s="301">
        <v>0</v>
      </c>
      <c r="AX392" s="301">
        <v>0</v>
      </c>
      <c r="AY392" s="301">
        <v>0</v>
      </c>
      <c r="AZ392" s="301">
        <v>0</v>
      </c>
      <c r="BA392" s="301">
        <v>0</v>
      </c>
    </row>
    <row r="393" spans="1:53" s="69" customFormat="1" outlineLevel="2" x14ac:dyDescent="0.2">
      <c r="A393" s="64" t="s">
        <v>1290</v>
      </c>
      <c r="B393" s="65" t="s">
        <v>1740</v>
      </c>
      <c r="C393" s="66" t="s">
        <v>2175</v>
      </c>
      <c r="D393" s="67"/>
      <c r="E393" s="68"/>
      <c r="F393" s="328">
        <v>11187.45</v>
      </c>
      <c r="G393" s="328">
        <v>1252.98</v>
      </c>
      <c r="H393" s="151">
        <f t="shared" si="118"/>
        <v>9934.4700000000012</v>
      </c>
      <c r="I393" s="97">
        <f t="shared" si="119"/>
        <v>7.9286740410860519</v>
      </c>
      <c r="J393" s="166"/>
      <c r="K393" s="328">
        <v>12493.87</v>
      </c>
      <c r="L393" s="328">
        <v>5092.8</v>
      </c>
      <c r="M393" s="151">
        <f t="shared" si="120"/>
        <v>7401.0700000000006</v>
      </c>
      <c r="N393" s="97">
        <f t="shared" si="121"/>
        <v>1.4532418316054039</v>
      </c>
      <c r="O393" s="273"/>
      <c r="P393" s="166"/>
      <c r="Q393" s="328">
        <v>12493.87</v>
      </c>
      <c r="R393" s="328">
        <v>5092.8</v>
      </c>
      <c r="S393" s="151">
        <f t="shared" si="122"/>
        <v>7401.0700000000006</v>
      </c>
      <c r="T393" s="97">
        <f t="shared" si="123"/>
        <v>1.4532418316054039</v>
      </c>
      <c r="U393" s="166"/>
      <c r="V393" s="328">
        <v>30987.040000000001</v>
      </c>
      <c r="W393" s="328">
        <v>47607.850000000006</v>
      </c>
      <c r="X393" s="151">
        <f t="shared" si="124"/>
        <v>-16620.810000000005</v>
      </c>
      <c r="Y393" s="97">
        <f t="shared" si="125"/>
        <v>-0.34911910535762491</v>
      </c>
      <c r="Z393" s="140"/>
      <c r="AA393" s="347">
        <v>2838.53</v>
      </c>
      <c r="AB393" s="301"/>
      <c r="AC393" s="301">
        <v>2928.29</v>
      </c>
      <c r="AD393" s="301">
        <v>911.53</v>
      </c>
      <c r="AE393" s="301">
        <v>1252.98</v>
      </c>
      <c r="AF393" s="301">
        <v>248.84</v>
      </c>
      <c r="AG393" s="301">
        <v>-13.530000000000001</v>
      </c>
      <c r="AH393" s="301">
        <v>365.11</v>
      </c>
      <c r="AI393" s="301">
        <v>3896.9500000000003</v>
      </c>
      <c r="AJ393" s="301">
        <v>2123.4700000000003</v>
      </c>
      <c r="AK393" s="301">
        <v>4089.55</v>
      </c>
      <c r="AL393" s="301">
        <v>2418.61</v>
      </c>
      <c r="AM393" s="301">
        <v>2733.4900000000002</v>
      </c>
      <c r="AN393" s="301">
        <v>2630.68</v>
      </c>
      <c r="AO393" s="301"/>
      <c r="AP393" s="301">
        <v>1115.3</v>
      </c>
      <c r="AQ393" s="301">
        <v>191.12</v>
      </c>
      <c r="AR393" s="301">
        <v>11187.45</v>
      </c>
      <c r="AS393" s="301">
        <v>217.05</v>
      </c>
      <c r="AT393" s="301">
        <v>-1.55</v>
      </c>
      <c r="AU393" s="301">
        <v>0</v>
      </c>
      <c r="AV393" s="301">
        <v>0</v>
      </c>
      <c r="AW393" s="301">
        <v>0</v>
      </c>
      <c r="AX393" s="301">
        <v>0</v>
      </c>
      <c r="AY393" s="301">
        <v>0</v>
      </c>
      <c r="AZ393" s="301">
        <v>0</v>
      </c>
      <c r="BA393" s="301">
        <v>0</v>
      </c>
    </row>
    <row r="394" spans="1:53" s="69" customFormat="1" outlineLevel="2" x14ac:dyDescent="0.2">
      <c r="A394" s="64" t="s">
        <v>1291</v>
      </c>
      <c r="B394" s="65" t="s">
        <v>1741</v>
      </c>
      <c r="C394" s="66" t="s">
        <v>2176</v>
      </c>
      <c r="D394" s="67"/>
      <c r="E394" s="68"/>
      <c r="F394" s="328">
        <v>2088.64</v>
      </c>
      <c r="G394" s="328">
        <v>4574.1900000000005</v>
      </c>
      <c r="H394" s="151">
        <f t="shared" si="118"/>
        <v>-2485.5500000000006</v>
      </c>
      <c r="I394" s="97">
        <f t="shared" si="119"/>
        <v>-0.54338582350099152</v>
      </c>
      <c r="J394" s="166"/>
      <c r="K394" s="328">
        <v>3832.89</v>
      </c>
      <c r="L394" s="328">
        <v>13412.08</v>
      </c>
      <c r="M394" s="151">
        <f t="shared" si="120"/>
        <v>-9579.19</v>
      </c>
      <c r="N394" s="97">
        <f t="shared" si="121"/>
        <v>-0.71422106041717615</v>
      </c>
      <c r="O394" s="273"/>
      <c r="P394" s="166"/>
      <c r="Q394" s="328">
        <v>3832.89</v>
      </c>
      <c r="R394" s="328">
        <v>13412.08</v>
      </c>
      <c r="S394" s="151">
        <f t="shared" si="122"/>
        <v>-9579.19</v>
      </c>
      <c r="T394" s="97">
        <f t="shared" si="123"/>
        <v>-0.71422106041717615</v>
      </c>
      <c r="U394" s="166"/>
      <c r="V394" s="328">
        <v>11275.02</v>
      </c>
      <c r="W394" s="328">
        <v>-1356.130000000001</v>
      </c>
      <c r="X394" s="151">
        <f t="shared" si="124"/>
        <v>12631.150000000001</v>
      </c>
      <c r="Y394" s="97">
        <f t="shared" si="125"/>
        <v>9.314114428557728</v>
      </c>
      <c r="Z394" s="140"/>
      <c r="AA394" s="347">
        <v>4357.5200000000004</v>
      </c>
      <c r="AB394" s="301"/>
      <c r="AC394" s="301">
        <v>4812.1400000000003</v>
      </c>
      <c r="AD394" s="301">
        <v>4025.75</v>
      </c>
      <c r="AE394" s="301">
        <v>4574.1900000000005</v>
      </c>
      <c r="AF394" s="301">
        <v>1228.1000000000001</v>
      </c>
      <c r="AG394" s="301">
        <v>1133.19</v>
      </c>
      <c r="AH394" s="301">
        <v>2717.89</v>
      </c>
      <c r="AI394" s="301">
        <v>73.98</v>
      </c>
      <c r="AJ394" s="301">
        <v>-5537.22</v>
      </c>
      <c r="AK394" s="301">
        <v>2307.81</v>
      </c>
      <c r="AL394" s="301">
        <v>3126.88</v>
      </c>
      <c r="AM394" s="301">
        <v>-2652.98</v>
      </c>
      <c r="AN394" s="301">
        <v>5044.4800000000005</v>
      </c>
      <c r="AO394" s="301"/>
      <c r="AP394" s="301">
        <v>1183.07</v>
      </c>
      <c r="AQ394" s="301">
        <v>561.18000000000006</v>
      </c>
      <c r="AR394" s="301">
        <v>2088.64</v>
      </c>
      <c r="AS394" s="301">
        <v>695.65</v>
      </c>
      <c r="AT394" s="301">
        <v>243.14000000000001</v>
      </c>
      <c r="AU394" s="301">
        <v>0</v>
      </c>
      <c r="AV394" s="301">
        <v>0</v>
      </c>
      <c r="AW394" s="301">
        <v>0</v>
      </c>
      <c r="AX394" s="301">
        <v>0</v>
      </c>
      <c r="AY394" s="301">
        <v>0</v>
      </c>
      <c r="AZ394" s="301">
        <v>0</v>
      </c>
      <c r="BA394" s="301">
        <v>0</v>
      </c>
    </row>
    <row r="395" spans="1:53" s="69" customFormat="1" outlineLevel="2" x14ac:dyDescent="0.2">
      <c r="A395" s="64" t="s">
        <v>1292</v>
      </c>
      <c r="B395" s="65" t="s">
        <v>1742</v>
      </c>
      <c r="C395" s="66" t="s">
        <v>2177</v>
      </c>
      <c r="D395" s="67"/>
      <c r="E395" s="68"/>
      <c r="F395" s="328">
        <v>919.37</v>
      </c>
      <c r="G395" s="328">
        <v>2163.5300000000002</v>
      </c>
      <c r="H395" s="151">
        <f t="shared" si="118"/>
        <v>-1244.1600000000003</v>
      </c>
      <c r="I395" s="97">
        <f t="shared" si="119"/>
        <v>-0.57506020253936863</v>
      </c>
      <c r="J395" s="166"/>
      <c r="K395" s="328">
        <v>8591.76</v>
      </c>
      <c r="L395" s="328">
        <v>11193.2</v>
      </c>
      <c r="M395" s="151">
        <f t="shared" si="120"/>
        <v>-2601.4400000000005</v>
      </c>
      <c r="N395" s="97">
        <f t="shared" si="121"/>
        <v>-0.23241253618268237</v>
      </c>
      <c r="O395" s="273"/>
      <c r="P395" s="166"/>
      <c r="Q395" s="328">
        <v>8591.76</v>
      </c>
      <c r="R395" s="328">
        <v>11193.2</v>
      </c>
      <c r="S395" s="151">
        <f t="shared" si="122"/>
        <v>-2601.4400000000005</v>
      </c>
      <c r="T395" s="97">
        <f t="shared" si="123"/>
        <v>-0.23241253618268237</v>
      </c>
      <c r="U395" s="166"/>
      <c r="V395" s="328">
        <v>30875.4</v>
      </c>
      <c r="W395" s="328">
        <v>51019.3</v>
      </c>
      <c r="X395" s="151">
        <f t="shared" si="124"/>
        <v>-20143.900000000001</v>
      </c>
      <c r="Y395" s="97">
        <f t="shared" si="125"/>
        <v>-0.3948290156862207</v>
      </c>
      <c r="Z395" s="140"/>
      <c r="AA395" s="347">
        <v>3190.61</v>
      </c>
      <c r="AB395" s="301"/>
      <c r="AC395" s="301">
        <v>6287.53</v>
      </c>
      <c r="AD395" s="301">
        <v>2742.14</v>
      </c>
      <c r="AE395" s="301">
        <v>2163.5300000000002</v>
      </c>
      <c r="AF395" s="301">
        <v>3256.21</v>
      </c>
      <c r="AG395" s="301">
        <v>2231.0500000000002</v>
      </c>
      <c r="AH395" s="301">
        <v>2089.1</v>
      </c>
      <c r="AI395" s="301">
        <v>2385.9900000000002</v>
      </c>
      <c r="AJ395" s="301">
        <v>2443.9700000000003</v>
      </c>
      <c r="AK395" s="301">
        <v>3598.04</v>
      </c>
      <c r="AL395" s="301">
        <v>2153.4499999999998</v>
      </c>
      <c r="AM395" s="301">
        <v>1133.81</v>
      </c>
      <c r="AN395" s="301">
        <v>2992.02</v>
      </c>
      <c r="AO395" s="301"/>
      <c r="AP395" s="301">
        <v>3655.13</v>
      </c>
      <c r="AQ395" s="301">
        <v>4017.26</v>
      </c>
      <c r="AR395" s="301">
        <v>919.37</v>
      </c>
      <c r="AS395" s="301">
        <v>2546.79</v>
      </c>
      <c r="AT395" s="301">
        <v>278.10000000000002</v>
      </c>
      <c r="AU395" s="301">
        <v>0</v>
      </c>
      <c r="AV395" s="301">
        <v>0</v>
      </c>
      <c r="AW395" s="301">
        <v>0</v>
      </c>
      <c r="AX395" s="301">
        <v>0</v>
      </c>
      <c r="AY395" s="301">
        <v>0</v>
      </c>
      <c r="AZ395" s="301">
        <v>0</v>
      </c>
      <c r="BA395" s="301">
        <v>0</v>
      </c>
    </row>
    <row r="396" spans="1:53" s="69" customFormat="1" outlineLevel="2" x14ac:dyDescent="0.2">
      <c r="A396" s="64" t="s">
        <v>1293</v>
      </c>
      <c r="B396" s="65" t="s">
        <v>1743</v>
      </c>
      <c r="C396" s="66" t="s">
        <v>2178</v>
      </c>
      <c r="D396" s="67"/>
      <c r="E396" s="68"/>
      <c r="F396" s="328">
        <v>446.6</v>
      </c>
      <c r="G396" s="328">
        <v>2517.5500000000002</v>
      </c>
      <c r="H396" s="151">
        <f t="shared" si="118"/>
        <v>-2070.9500000000003</v>
      </c>
      <c r="I396" s="97">
        <f t="shared" si="119"/>
        <v>-0.82260531071875442</v>
      </c>
      <c r="J396" s="166"/>
      <c r="K396" s="328">
        <v>4850.58</v>
      </c>
      <c r="L396" s="328">
        <v>7242.1</v>
      </c>
      <c r="M396" s="151">
        <f t="shared" si="120"/>
        <v>-2391.5200000000004</v>
      </c>
      <c r="N396" s="97">
        <f t="shared" si="121"/>
        <v>-0.33022465859350192</v>
      </c>
      <c r="O396" s="273"/>
      <c r="P396" s="166"/>
      <c r="Q396" s="328">
        <v>4850.58</v>
      </c>
      <c r="R396" s="328">
        <v>7242.1</v>
      </c>
      <c r="S396" s="151">
        <f t="shared" si="122"/>
        <v>-2391.5200000000004</v>
      </c>
      <c r="T396" s="97">
        <f t="shared" si="123"/>
        <v>-0.33022465859350192</v>
      </c>
      <c r="U396" s="166"/>
      <c r="V396" s="328">
        <v>23125.1</v>
      </c>
      <c r="W396" s="328">
        <v>21569.260000000002</v>
      </c>
      <c r="X396" s="151">
        <f t="shared" si="124"/>
        <v>1555.8399999999965</v>
      </c>
      <c r="Y396" s="97">
        <f t="shared" si="125"/>
        <v>7.2132284556818194E-2</v>
      </c>
      <c r="Z396" s="140"/>
      <c r="AA396" s="347">
        <v>11488.78</v>
      </c>
      <c r="AB396" s="301"/>
      <c r="AC396" s="301">
        <v>1911.71</v>
      </c>
      <c r="AD396" s="301">
        <v>2812.84</v>
      </c>
      <c r="AE396" s="301">
        <v>2517.5500000000002</v>
      </c>
      <c r="AF396" s="301">
        <v>4011.53</v>
      </c>
      <c r="AG396" s="301">
        <v>1310.56</v>
      </c>
      <c r="AH396" s="301">
        <v>1128.21</v>
      </c>
      <c r="AI396" s="301">
        <v>-37.6</v>
      </c>
      <c r="AJ396" s="301">
        <v>-2703.15</v>
      </c>
      <c r="AK396" s="301">
        <v>660.61</v>
      </c>
      <c r="AL396" s="301">
        <v>821.1</v>
      </c>
      <c r="AM396" s="301">
        <v>12651.68</v>
      </c>
      <c r="AN396" s="301">
        <v>431.58</v>
      </c>
      <c r="AO396" s="301"/>
      <c r="AP396" s="301">
        <v>605.15</v>
      </c>
      <c r="AQ396" s="301">
        <v>3798.83</v>
      </c>
      <c r="AR396" s="301">
        <v>446.6</v>
      </c>
      <c r="AS396" s="301">
        <v>2094.94</v>
      </c>
      <c r="AT396" s="301">
        <v>2.33</v>
      </c>
      <c r="AU396" s="301">
        <v>0</v>
      </c>
      <c r="AV396" s="301">
        <v>0</v>
      </c>
      <c r="AW396" s="301">
        <v>0</v>
      </c>
      <c r="AX396" s="301">
        <v>0</v>
      </c>
      <c r="AY396" s="301">
        <v>0</v>
      </c>
      <c r="AZ396" s="301">
        <v>0</v>
      </c>
      <c r="BA396" s="301">
        <v>0</v>
      </c>
    </row>
    <row r="397" spans="1:53" s="22" customFormat="1" outlineLevel="1" x14ac:dyDescent="0.2">
      <c r="A397" s="22" t="s">
        <v>203</v>
      </c>
      <c r="B397" s="54"/>
      <c r="C397" s="51" t="s">
        <v>891</v>
      </c>
      <c r="D397" s="205"/>
      <c r="E397" s="205"/>
      <c r="F397" s="26">
        <v>7897380.7999999998</v>
      </c>
      <c r="G397" s="26">
        <v>2613281.9899999993</v>
      </c>
      <c r="H397" s="42">
        <f t="shared" si="118"/>
        <v>5284098.8100000005</v>
      </c>
      <c r="I397" s="124">
        <f t="shared" si="119"/>
        <v>2.0220163113740366</v>
      </c>
      <c r="J397" s="263"/>
      <c r="K397" s="26">
        <v>10797407.07</v>
      </c>
      <c r="L397" s="26">
        <v>8625567.9699999988</v>
      </c>
      <c r="M397" s="42">
        <f t="shared" si="120"/>
        <v>2171839.1000000015</v>
      </c>
      <c r="N397" s="124">
        <f t="shared" si="121"/>
        <v>0.25179085105511051</v>
      </c>
      <c r="O397" s="227"/>
      <c r="P397" s="226"/>
      <c r="Q397" s="26">
        <v>10797407.07</v>
      </c>
      <c r="R397" s="26">
        <v>8625567.9699999988</v>
      </c>
      <c r="S397" s="42">
        <f t="shared" si="122"/>
        <v>2171839.1000000015</v>
      </c>
      <c r="T397" s="124">
        <f t="shared" si="123"/>
        <v>0.25179085105511051</v>
      </c>
      <c r="U397" s="226"/>
      <c r="V397" s="26">
        <v>35881082.57</v>
      </c>
      <c r="W397" s="26">
        <v>30236041.845000003</v>
      </c>
      <c r="X397" s="42">
        <f t="shared" si="124"/>
        <v>5645040.7249999978</v>
      </c>
      <c r="Y397" s="91">
        <f t="shared" si="125"/>
        <v>0.18669906444561601</v>
      </c>
      <c r="AA397" s="339">
        <v>246394.15999999995</v>
      </c>
      <c r="AC397" s="26">
        <v>3242131.62</v>
      </c>
      <c r="AD397" s="26">
        <v>2770154.36</v>
      </c>
      <c r="AE397" s="26">
        <v>2613281.9899999993</v>
      </c>
      <c r="AF397" s="26">
        <v>2733372.7300000004</v>
      </c>
      <c r="AG397" s="26">
        <v>2786718.77</v>
      </c>
      <c r="AH397" s="26">
        <v>5577755.8200000003</v>
      </c>
      <c r="AI397" s="26">
        <v>16436316.580000002</v>
      </c>
      <c r="AJ397" s="26">
        <v>4845601.93</v>
      </c>
      <c r="AK397" s="26">
        <v>-14952879.060000002</v>
      </c>
      <c r="AL397" s="26">
        <v>2962534.9099999997</v>
      </c>
      <c r="AM397" s="26">
        <v>1689668.2400000002</v>
      </c>
      <c r="AN397" s="26">
        <v>3004585.5799999996</v>
      </c>
      <c r="AP397" s="26">
        <v>2405945.0899999994</v>
      </c>
      <c r="AQ397" s="26">
        <v>494081.18000000005</v>
      </c>
      <c r="AR397" s="26">
        <v>7897380.7999999998</v>
      </c>
      <c r="AS397" s="26">
        <v>6449579.9100000001</v>
      </c>
      <c r="AT397" s="26">
        <v>-8488578.9800000004</v>
      </c>
      <c r="AU397" s="26">
        <v>0</v>
      </c>
      <c r="AV397" s="26">
        <v>0</v>
      </c>
      <c r="AW397" s="26">
        <v>0</v>
      </c>
      <c r="AX397" s="26">
        <v>0</v>
      </c>
      <c r="AY397" s="26">
        <v>0</v>
      </c>
      <c r="AZ397" s="26">
        <v>0</v>
      </c>
      <c r="BA397" s="26">
        <v>0</v>
      </c>
    </row>
    <row r="398" spans="1:53" s="22" customFormat="1" ht="0.75" customHeight="1" outlineLevel="2" x14ac:dyDescent="0.2">
      <c r="B398" s="54"/>
      <c r="C398" s="51"/>
      <c r="D398" s="205"/>
      <c r="E398" s="205"/>
      <c r="F398" s="26"/>
      <c r="G398" s="26"/>
      <c r="H398" s="26"/>
      <c r="I398" s="276"/>
      <c r="J398" s="263"/>
      <c r="K398" s="26"/>
      <c r="L398" s="26"/>
      <c r="M398" s="26"/>
      <c r="N398" s="124"/>
      <c r="O398" s="227"/>
      <c r="P398" s="226"/>
      <c r="Q398" s="26"/>
      <c r="R398" s="26"/>
      <c r="S398" s="26"/>
      <c r="T398" s="276"/>
      <c r="U398" s="226"/>
      <c r="V398" s="26"/>
      <c r="W398" s="26"/>
      <c r="X398" s="26"/>
      <c r="Y398" s="208"/>
      <c r="AA398" s="339"/>
      <c r="AC398" s="26"/>
      <c r="AD398" s="26"/>
      <c r="AE398" s="26"/>
      <c r="AF398" s="26"/>
      <c r="AG398" s="26"/>
      <c r="AH398" s="26"/>
      <c r="AI398" s="26"/>
      <c r="AJ398" s="26"/>
      <c r="AK398" s="26"/>
      <c r="AL398" s="26"/>
      <c r="AM398" s="26"/>
      <c r="AN398" s="26"/>
      <c r="AP398" s="26"/>
      <c r="AQ398" s="26"/>
      <c r="AR398" s="26"/>
      <c r="AS398" s="26"/>
      <c r="AT398" s="26"/>
      <c r="AU398" s="26"/>
      <c r="AV398" s="26"/>
      <c r="AW398" s="26"/>
      <c r="AX398" s="26"/>
      <c r="AY398" s="26"/>
      <c r="AZ398" s="26"/>
      <c r="BA398" s="26"/>
    </row>
    <row r="399" spans="1:53" s="22" customFormat="1" outlineLevel="1" x14ac:dyDescent="0.2">
      <c r="A399" s="22" t="s">
        <v>204</v>
      </c>
      <c r="B399" s="54"/>
      <c r="C399" s="51" t="s">
        <v>892</v>
      </c>
      <c r="D399" s="205"/>
      <c r="E399" s="205"/>
      <c r="F399" s="26">
        <v>0</v>
      </c>
      <c r="G399" s="26">
        <v>0</v>
      </c>
      <c r="H399" s="42">
        <f>+F399-G399</f>
        <v>0</v>
      </c>
      <c r="I399" s="124">
        <f>IF(G399&lt;0,IF(H399=0,0,IF(OR(G399=0,F399=0),"N.M.",IF(ABS(H399/G399)&gt;=10,"N.M.",H399/(-G399)))),IF(H399=0,0,IF(OR(G399=0,F399=0),"N.M.",IF(ABS(H399/G399)&gt;=10,"N.M.",H399/G399))))</f>
        <v>0</v>
      </c>
      <c r="J399" s="263"/>
      <c r="K399" s="26">
        <v>0</v>
      </c>
      <c r="L399" s="26">
        <v>0</v>
      </c>
      <c r="M399" s="42">
        <f>+K399-L399</f>
        <v>0</v>
      </c>
      <c r="N399" s="124">
        <f>IF(L399&lt;0,IF(M399=0,0,IF(OR(L399=0,K399=0),"N.M.",IF(ABS(M399/L399)&gt;=10,"N.M.",M399/(-L399)))),IF(M399=0,0,IF(OR(L399=0,K399=0),"N.M.",IF(ABS(M399/L399)&gt;=10,"N.M.",M399/L399))))</f>
        <v>0</v>
      </c>
      <c r="O399" s="227"/>
      <c r="P399" s="226"/>
      <c r="Q399" s="26">
        <v>0</v>
      </c>
      <c r="R399" s="26">
        <v>0</v>
      </c>
      <c r="S399" s="42">
        <f>+Q399-R399</f>
        <v>0</v>
      </c>
      <c r="T399" s="124">
        <f>IF(R399&lt;0,IF(S399=0,0,IF(OR(R399=0,Q399=0),"N.M.",IF(ABS(S399/R399)&gt;=10,"N.M.",S399/(-R399)))),IF(S399=0,0,IF(OR(R399=0,Q399=0),"N.M.",IF(ABS(S399/R399)&gt;=10,"N.M.",S399/R399))))</f>
        <v>0</v>
      </c>
      <c r="U399" s="226"/>
      <c r="V399" s="26">
        <v>0</v>
      </c>
      <c r="W399" s="26">
        <v>0</v>
      </c>
      <c r="X399" s="42">
        <f>+V399-W399</f>
        <v>0</v>
      </c>
      <c r="Y399" s="91">
        <f>IF(W399&lt;0,IF(X399=0,0,IF(OR(W399=0,V399=0),"N.M.",IF(ABS(X399/W399)&gt;=10,"N.M.",X399/(-W399)))),IF(X399=0,0,IF(OR(W399=0,V399=0),"N.M.",IF(ABS(X399/W399)&gt;=10,"N.M.",X399/W399))))</f>
        <v>0</v>
      </c>
      <c r="AA399" s="339">
        <v>0</v>
      </c>
      <c r="AC399" s="26">
        <v>0</v>
      </c>
      <c r="AD399" s="26">
        <v>0</v>
      </c>
      <c r="AE399" s="26">
        <v>0</v>
      </c>
      <c r="AF399" s="26">
        <v>0</v>
      </c>
      <c r="AG399" s="26">
        <v>0</v>
      </c>
      <c r="AH399" s="26">
        <v>0</v>
      </c>
      <c r="AI399" s="26">
        <v>0</v>
      </c>
      <c r="AJ399" s="26">
        <v>0</v>
      </c>
      <c r="AK399" s="26">
        <v>0</v>
      </c>
      <c r="AL399" s="26">
        <v>0</v>
      </c>
      <c r="AM399" s="26">
        <v>0</v>
      </c>
      <c r="AN399" s="26">
        <v>0</v>
      </c>
      <c r="AP399" s="26">
        <v>0</v>
      </c>
      <c r="AQ399" s="26">
        <v>0</v>
      </c>
      <c r="AR399" s="26">
        <v>0</v>
      </c>
      <c r="AS399" s="26">
        <v>0</v>
      </c>
      <c r="AT399" s="26">
        <v>0</v>
      </c>
      <c r="AU399" s="26">
        <v>0</v>
      </c>
      <c r="AV399" s="26">
        <v>0</v>
      </c>
      <c r="AW399" s="26">
        <v>0</v>
      </c>
      <c r="AX399" s="26">
        <v>0</v>
      </c>
      <c r="AY399" s="26">
        <v>0</v>
      </c>
      <c r="AZ399" s="26">
        <v>0</v>
      </c>
      <c r="BA399" s="26">
        <v>0</v>
      </c>
    </row>
    <row r="400" spans="1:53" s="22" customFormat="1" ht="0.75" customHeight="1" outlineLevel="2" x14ac:dyDescent="0.2">
      <c r="B400" s="54"/>
      <c r="C400" s="51"/>
      <c r="D400" s="205"/>
      <c r="E400" s="205"/>
      <c r="F400" s="26"/>
      <c r="G400" s="26"/>
      <c r="H400" s="26"/>
      <c r="I400" s="276"/>
      <c r="J400" s="263"/>
      <c r="K400" s="26"/>
      <c r="L400" s="26"/>
      <c r="M400" s="26"/>
      <c r="N400" s="124"/>
      <c r="O400" s="227"/>
      <c r="P400" s="226"/>
      <c r="Q400" s="26"/>
      <c r="R400" s="26"/>
      <c r="S400" s="26"/>
      <c r="T400" s="276"/>
      <c r="U400" s="226"/>
      <c r="V400" s="26"/>
      <c r="W400" s="26"/>
      <c r="X400" s="26"/>
      <c r="Y400" s="208"/>
      <c r="AA400" s="339"/>
      <c r="AC400" s="26"/>
      <c r="AD400" s="26"/>
      <c r="AE400" s="26"/>
      <c r="AF400" s="26"/>
      <c r="AG400" s="26"/>
      <c r="AH400" s="26"/>
      <c r="AI400" s="26"/>
      <c r="AJ400" s="26"/>
      <c r="AK400" s="26"/>
      <c r="AL400" s="26"/>
      <c r="AM400" s="26"/>
      <c r="AN400" s="26"/>
      <c r="AP400" s="26"/>
      <c r="AQ400" s="26"/>
      <c r="AR400" s="26"/>
      <c r="AS400" s="26"/>
      <c r="AT400" s="26"/>
      <c r="AU400" s="26"/>
      <c r="AV400" s="26"/>
      <c r="AW400" s="26"/>
      <c r="AX400" s="26"/>
      <c r="AY400" s="26"/>
      <c r="AZ400" s="26"/>
      <c r="BA400" s="26"/>
    </row>
    <row r="401" spans="1:53" s="69" customFormat="1" outlineLevel="2" x14ac:dyDescent="0.2">
      <c r="A401" s="64" t="s">
        <v>1294</v>
      </c>
      <c r="B401" s="65" t="s">
        <v>1744</v>
      </c>
      <c r="C401" s="66" t="s">
        <v>2179</v>
      </c>
      <c r="D401" s="67"/>
      <c r="E401" s="68"/>
      <c r="F401" s="328">
        <v>1255.95</v>
      </c>
      <c r="G401" s="328">
        <v>0</v>
      </c>
      <c r="H401" s="151">
        <f t="shared" ref="H401:H413" si="126">+F401-G401</f>
        <v>1255.95</v>
      </c>
      <c r="I401" s="97" t="str">
        <f t="shared" ref="I401:I413" si="127">IF(G401&lt;0,IF(H401=0,0,IF(OR(G401=0,F401=0),"N.M.",IF(ABS(H401/G401)&gt;=10,"N.M.",H401/(-G401)))),IF(H401=0,0,IF(OR(G401=0,F401=0),"N.M.",IF(ABS(H401/G401)&gt;=10,"N.M.",H401/G401))))</f>
        <v>N.M.</v>
      </c>
      <c r="J401" s="166"/>
      <c r="K401" s="328">
        <v>3976.05</v>
      </c>
      <c r="L401" s="328">
        <v>0</v>
      </c>
      <c r="M401" s="151">
        <f t="shared" ref="M401:M413" si="128">+K401-L401</f>
        <v>3976.05</v>
      </c>
      <c r="N401" s="97" t="str">
        <f t="shared" ref="N401:N413" si="129">IF(L401&lt;0,IF(M401=0,0,IF(OR(L401=0,K401=0),"N.M.",IF(ABS(M401/L401)&gt;=10,"N.M.",M401/(-L401)))),IF(M401=0,0,IF(OR(L401=0,K401=0),"N.M.",IF(ABS(M401/L401)&gt;=10,"N.M.",M401/L401))))</f>
        <v>N.M.</v>
      </c>
      <c r="O401" s="273"/>
      <c r="P401" s="166"/>
      <c r="Q401" s="328">
        <v>3976.05</v>
      </c>
      <c r="R401" s="328">
        <v>0</v>
      </c>
      <c r="S401" s="151">
        <f t="shared" ref="S401:S413" si="130">+Q401-R401</f>
        <v>3976.05</v>
      </c>
      <c r="T401" s="97" t="str">
        <f t="shared" ref="T401:T413" si="131">IF(R401&lt;0,IF(S401=0,0,IF(OR(R401=0,Q401=0),"N.M.",IF(ABS(S401/R401)&gt;=10,"N.M.",S401/(-R401)))),IF(S401=0,0,IF(OR(R401=0,Q401=0),"N.M.",IF(ABS(S401/R401)&gt;=10,"N.M.",S401/R401))))</f>
        <v>N.M.</v>
      </c>
      <c r="U401" s="166"/>
      <c r="V401" s="328">
        <v>19645.850000000002</v>
      </c>
      <c r="W401" s="328">
        <v>4265.4800000000005</v>
      </c>
      <c r="X401" s="151">
        <f t="shared" ref="X401:X413" si="132">+V401-W401</f>
        <v>15380.370000000003</v>
      </c>
      <c r="Y401" s="97">
        <f t="shared" ref="Y401:Y413" si="133">IF(W401&lt;0,IF(X401=0,0,IF(OR(W401=0,V401=0),"N.M.",IF(ABS(X401/W401)&gt;=10,"N.M.",X401/(-W401)))),IF(X401=0,0,IF(OR(W401=0,V401=0),"N.M.",IF(ABS(X401/W401)&gt;=10,"N.M.",X401/W401))))</f>
        <v>3.6057770754991236</v>
      </c>
      <c r="Z401" s="140"/>
      <c r="AA401" s="347">
        <v>0</v>
      </c>
      <c r="AB401" s="301"/>
      <c r="AC401" s="301">
        <v>0</v>
      </c>
      <c r="AD401" s="301">
        <v>0</v>
      </c>
      <c r="AE401" s="301">
        <v>0</v>
      </c>
      <c r="AF401" s="301">
        <v>15.860000000000001</v>
      </c>
      <c r="AG401" s="301">
        <v>-14.76</v>
      </c>
      <c r="AH401" s="301">
        <v>15341.48</v>
      </c>
      <c r="AI401" s="301">
        <v>-13973.710000000001</v>
      </c>
      <c r="AJ401" s="301">
        <v>2642.65</v>
      </c>
      <c r="AK401" s="301">
        <v>1270.29</v>
      </c>
      <c r="AL401" s="301">
        <v>1270.29</v>
      </c>
      <c r="AM401" s="301">
        <v>5027.93</v>
      </c>
      <c r="AN401" s="301">
        <v>4089.77</v>
      </c>
      <c r="AO401" s="301"/>
      <c r="AP401" s="301">
        <v>1472.6000000000001</v>
      </c>
      <c r="AQ401" s="301">
        <v>1247.5</v>
      </c>
      <c r="AR401" s="301">
        <v>1255.95</v>
      </c>
      <c r="AS401" s="301">
        <v>1258.21</v>
      </c>
      <c r="AT401" s="301">
        <v>0</v>
      </c>
      <c r="AU401" s="301">
        <v>0</v>
      </c>
      <c r="AV401" s="301">
        <v>0</v>
      </c>
      <c r="AW401" s="301">
        <v>0</v>
      </c>
      <c r="AX401" s="301">
        <v>0</v>
      </c>
      <c r="AY401" s="301">
        <v>0</v>
      </c>
      <c r="AZ401" s="301">
        <v>0</v>
      </c>
      <c r="BA401" s="301">
        <v>0</v>
      </c>
    </row>
    <row r="402" spans="1:53" s="69" customFormat="1" outlineLevel="2" x14ac:dyDescent="0.2">
      <c r="A402" s="64" t="s">
        <v>1295</v>
      </c>
      <c r="B402" s="65" t="s">
        <v>1745</v>
      </c>
      <c r="C402" s="66" t="s">
        <v>2180</v>
      </c>
      <c r="D402" s="67"/>
      <c r="E402" s="68"/>
      <c r="F402" s="328">
        <v>51140.33</v>
      </c>
      <c r="G402" s="328">
        <v>57714.559999999998</v>
      </c>
      <c r="H402" s="151">
        <f t="shared" si="126"/>
        <v>-6574.2299999999959</v>
      </c>
      <c r="I402" s="97">
        <f t="shared" si="127"/>
        <v>-0.11390938439104441</v>
      </c>
      <c r="J402" s="166"/>
      <c r="K402" s="328">
        <v>126995.04000000001</v>
      </c>
      <c r="L402" s="328">
        <v>163703.61000000002</v>
      </c>
      <c r="M402" s="151">
        <f t="shared" si="128"/>
        <v>-36708.570000000007</v>
      </c>
      <c r="N402" s="97">
        <f t="shared" si="129"/>
        <v>-0.22423799939414898</v>
      </c>
      <c r="O402" s="273"/>
      <c r="P402" s="166"/>
      <c r="Q402" s="328">
        <v>126995.04000000001</v>
      </c>
      <c r="R402" s="328">
        <v>163703.61000000002</v>
      </c>
      <c r="S402" s="151">
        <f t="shared" si="130"/>
        <v>-36708.570000000007</v>
      </c>
      <c r="T402" s="97">
        <f t="shared" si="131"/>
        <v>-0.22423799939414898</v>
      </c>
      <c r="U402" s="166"/>
      <c r="V402" s="328">
        <v>763130.82000000007</v>
      </c>
      <c r="W402" s="328">
        <v>896844.03</v>
      </c>
      <c r="X402" s="151">
        <f t="shared" si="132"/>
        <v>-133713.20999999996</v>
      </c>
      <c r="Y402" s="97">
        <f t="shared" si="133"/>
        <v>-0.14909304798516634</v>
      </c>
      <c r="Z402" s="140"/>
      <c r="AA402" s="347">
        <v>77569.31</v>
      </c>
      <c r="AB402" s="301"/>
      <c r="AC402" s="301">
        <v>54905.630000000005</v>
      </c>
      <c r="AD402" s="301">
        <v>51083.42</v>
      </c>
      <c r="AE402" s="301">
        <v>57714.559999999998</v>
      </c>
      <c r="AF402" s="301">
        <v>52907.93</v>
      </c>
      <c r="AG402" s="301">
        <v>44528.37</v>
      </c>
      <c r="AH402" s="301">
        <v>55720.23</v>
      </c>
      <c r="AI402" s="301">
        <v>72797.100000000006</v>
      </c>
      <c r="AJ402" s="301">
        <v>53491.17</v>
      </c>
      <c r="AK402" s="301">
        <v>60823.770000000004</v>
      </c>
      <c r="AL402" s="301">
        <v>107406.24</v>
      </c>
      <c r="AM402" s="301">
        <v>52856.880000000005</v>
      </c>
      <c r="AN402" s="301">
        <v>135604.09</v>
      </c>
      <c r="AO402" s="301"/>
      <c r="AP402" s="301">
        <v>36719.07</v>
      </c>
      <c r="AQ402" s="301">
        <v>39135.64</v>
      </c>
      <c r="AR402" s="301">
        <v>51140.33</v>
      </c>
      <c r="AS402" s="301">
        <v>56740.9</v>
      </c>
      <c r="AT402" s="301">
        <v>162.6</v>
      </c>
      <c r="AU402" s="301">
        <v>0</v>
      </c>
      <c r="AV402" s="301">
        <v>0</v>
      </c>
      <c r="AW402" s="301">
        <v>0</v>
      </c>
      <c r="AX402" s="301">
        <v>0</v>
      </c>
      <c r="AY402" s="301">
        <v>0</v>
      </c>
      <c r="AZ402" s="301">
        <v>0</v>
      </c>
      <c r="BA402" s="301">
        <v>0</v>
      </c>
    </row>
    <row r="403" spans="1:53" s="69" customFormat="1" outlineLevel="2" x14ac:dyDescent="0.2">
      <c r="A403" s="64" t="s">
        <v>1296</v>
      </c>
      <c r="B403" s="65" t="s">
        <v>1746</v>
      </c>
      <c r="C403" s="66" t="s">
        <v>2181</v>
      </c>
      <c r="D403" s="67"/>
      <c r="E403" s="68"/>
      <c r="F403" s="328">
        <v>525.54999999999995</v>
      </c>
      <c r="G403" s="328">
        <v>3930.4900000000002</v>
      </c>
      <c r="H403" s="151">
        <f t="shared" si="126"/>
        <v>-3404.9400000000005</v>
      </c>
      <c r="I403" s="97">
        <f t="shared" si="127"/>
        <v>-0.86628893598508083</v>
      </c>
      <c r="J403" s="166"/>
      <c r="K403" s="328">
        <v>526.51</v>
      </c>
      <c r="L403" s="328">
        <v>14782.02</v>
      </c>
      <c r="M403" s="151">
        <f t="shared" si="128"/>
        <v>-14255.51</v>
      </c>
      <c r="N403" s="97">
        <f t="shared" si="129"/>
        <v>-0.96438172861354532</v>
      </c>
      <c r="O403" s="273"/>
      <c r="P403" s="166"/>
      <c r="Q403" s="328">
        <v>526.51</v>
      </c>
      <c r="R403" s="328">
        <v>14782.02</v>
      </c>
      <c r="S403" s="151">
        <f t="shared" si="130"/>
        <v>-14255.51</v>
      </c>
      <c r="T403" s="97">
        <f t="shared" si="131"/>
        <v>-0.96438172861354532</v>
      </c>
      <c r="U403" s="166"/>
      <c r="V403" s="328">
        <v>1582.67</v>
      </c>
      <c r="W403" s="328">
        <v>198223.47</v>
      </c>
      <c r="X403" s="151">
        <f t="shared" si="132"/>
        <v>-196640.8</v>
      </c>
      <c r="Y403" s="97">
        <f t="shared" si="133"/>
        <v>-0.99201572851085695</v>
      </c>
      <c r="Z403" s="140"/>
      <c r="AA403" s="347">
        <v>-49.83</v>
      </c>
      <c r="AB403" s="301"/>
      <c r="AC403" s="301">
        <v>10849.81</v>
      </c>
      <c r="AD403" s="301">
        <v>1.72</v>
      </c>
      <c r="AE403" s="301">
        <v>3930.4900000000002</v>
      </c>
      <c r="AF403" s="301">
        <v>-6.03</v>
      </c>
      <c r="AG403" s="301">
        <v>2.2800000000000002</v>
      </c>
      <c r="AH403" s="301">
        <v>5.8</v>
      </c>
      <c r="AI403" s="301">
        <v>478.82</v>
      </c>
      <c r="AJ403" s="301">
        <v>-1.26</v>
      </c>
      <c r="AK403" s="301">
        <v>576.20000000000005</v>
      </c>
      <c r="AL403" s="301">
        <v>5.19</v>
      </c>
      <c r="AM403" s="301">
        <v>-5.19</v>
      </c>
      <c r="AN403" s="301">
        <v>0.35000000000000003</v>
      </c>
      <c r="AO403" s="301"/>
      <c r="AP403" s="301">
        <v>-0.35000000000000003</v>
      </c>
      <c r="AQ403" s="301">
        <v>1.31</v>
      </c>
      <c r="AR403" s="301">
        <v>525.54999999999995</v>
      </c>
      <c r="AS403" s="301">
        <v>19.46</v>
      </c>
      <c r="AT403" s="301">
        <v>0</v>
      </c>
      <c r="AU403" s="301">
        <v>0</v>
      </c>
      <c r="AV403" s="301">
        <v>0</v>
      </c>
      <c r="AW403" s="301">
        <v>0</v>
      </c>
      <c r="AX403" s="301">
        <v>0</v>
      </c>
      <c r="AY403" s="301">
        <v>0</v>
      </c>
      <c r="AZ403" s="301">
        <v>0</v>
      </c>
      <c r="BA403" s="301">
        <v>0</v>
      </c>
    </row>
    <row r="404" spans="1:53" s="69" customFormat="1" outlineLevel="2" x14ac:dyDescent="0.2">
      <c r="A404" s="64" t="s">
        <v>1297</v>
      </c>
      <c r="B404" s="65" t="s">
        <v>1747</v>
      </c>
      <c r="C404" s="66" t="s">
        <v>2182</v>
      </c>
      <c r="D404" s="67"/>
      <c r="E404" s="68"/>
      <c r="F404" s="328">
        <v>1013.26</v>
      </c>
      <c r="G404" s="328">
        <v>240.33</v>
      </c>
      <c r="H404" s="151">
        <f t="shared" si="126"/>
        <v>772.93</v>
      </c>
      <c r="I404" s="97">
        <f t="shared" si="127"/>
        <v>3.2161195023509337</v>
      </c>
      <c r="J404" s="166"/>
      <c r="K404" s="328">
        <v>1998.9</v>
      </c>
      <c r="L404" s="328">
        <v>6720.04</v>
      </c>
      <c r="M404" s="151">
        <f t="shared" si="128"/>
        <v>-4721.1399999999994</v>
      </c>
      <c r="N404" s="97">
        <f t="shared" si="129"/>
        <v>-0.70254641341420576</v>
      </c>
      <c r="O404" s="273"/>
      <c r="P404" s="166"/>
      <c r="Q404" s="328">
        <v>1998.9</v>
      </c>
      <c r="R404" s="328">
        <v>6720.04</v>
      </c>
      <c r="S404" s="151">
        <f t="shared" si="130"/>
        <v>-4721.1399999999994</v>
      </c>
      <c r="T404" s="97">
        <f t="shared" si="131"/>
        <v>-0.70254641341420576</v>
      </c>
      <c r="U404" s="166"/>
      <c r="V404" s="328">
        <v>5248.47</v>
      </c>
      <c r="W404" s="328">
        <v>9090.619999999999</v>
      </c>
      <c r="X404" s="151">
        <f t="shared" si="132"/>
        <v>-3842.1499999999987</v>
      </c>
      <c r="Y404" s="97">
        <f t="shared" si="133"/>
        <v>-0.42264994026810043</v>
      </c>
      <c r="Z404" s="140"/>
      <c r="AA404" s="347">
        <v>255</v>
      </c>
      <c r="AB404" s="301"/>
      <c r="AC404" s="301">
        <v>254.67000000000002</v>
      </c>
      <c r="AD404" s="301">
        <v>6225.04</v>
      </c>
      <c r="AE404" s="301">
        <v>240.33</v>
      </c>
      <c r="AF404" s="301">
        <v>237.66</v>
      </c>
      <c r="AG404" s="301">
        <v>236.77</v>
      </c>
      <c r="AH404" s="301">
        <v>236.54</v>
      </c>
      <c r="AI404" s="301">
        <v>1021.49</v>
      </c>
      <c r="AJ404" s="301">
        <v>274.18</v>
      </c>
      <c r="AK404" s="301">
        <v>202.64000000000001</v>
      </c>
      <c r="AL404" s="301">
        <v>243.12</v>
      </c>
      <c r="AM404" s="301">
        <v>398.59000000000003</v>
      </c>
      <c r="AN404" s="301">
        <v>398.58</v>
      </c>
      <c r="AO404" s="301"/>
      <c r="AP404" s="301">
        <v>394.94</v>
      </c>
      <c r="AQ404" s="301">
        <v>590.70000000000005</v>
      </c>
      <c r="AR404" s="301">
        <v>1013.26</v>
      </c>
      <c r="AS404" s="301">
        <v>377.6</v>
      </c>
      <c r="AT404" s="301">
        <v>0</v>
      </c>
      <c r="AU404" s="301">
        <v>0</v>
      </c>
      <c r="AV404" s="301">
        <v>0</v>
      </c>
      <c r="AW404" s="301">
        <v>0</v>
      </c>
      <c r="AX404" s="301">
        <v>0</v>
      </c>
      <c r="AY404" s="301">
        <v>0</v>
      </c>
      <c r="AZ404" s="301">
        <v>0</v>
      </c>
      <c r="BA404" s="301">
        <v>0</v>
      </c>
    </row>
    <row r="405" spans="1:53" s="69" customFormat="1" outlineLevel="2" x14ac:dyDescent="0.2">
      <c r="A405" s="64" t="s">
        <v>1298</v>
      </c>
      <c r="B405" s="65" t="s">
        <v>1748</v>
      </c>
      <c r="C405" s="66" t="s">
        <v>2183</v>
      </c>
      <c r="D405" s="67"/>
      <c r="E405" s="68"/>
      <c r="F405" s="328">
        <v>91235.35</v>
      </c>
      <c r="G405" s="328">
        <v>80851.92</v>
      </c>
      <c r="H405" s="151">
        <f t="shared" si="126"/>
        <v>10383.430000000008</v>
      </c>
      <c r="I405" s="97">
        <f t="shared" si="127"/>
        <v>0.12842527425446432</v>
      </c>
      <c r="J405" s="166"/>
      <c r="K405" s="328">
        <v>269587.75</v>
      </c>
      <c r="L405" s="328">
        <v>254136.26</v>
      </c>
      <c r="M405" s="151">
        <f t="shared" si="128"/>
        <v>15451.489999999991</v>
      </c>
      <c r="N405" s="97">
        <f t="shared" si="129"/>
        <v>6.0800021216964435E-2</v>
      </c>
      <c r="O405" s="273"/>
      <c r="P405" s="166"/>
      <c r="Q405" s="328">
        <v>269587.75</v>
      </c>
      <c r="R405" s="328">
        <v>254136.26</v>
      </c>
      <c r="S405" s="151">
        <f t="shared" si="130"/>
        <v>15451.489999999991</v>
      </c>
      <c r="T405" s="97">
        <f t="shared" si="131"/>
        <v>6.0800021216964435E-2</v>
      </c>
      <c r="U405" s="166"/>
      <c r="V405" s="328">
        <v>1025205.87</v>
      </c>
      <c r="W405" s="328">
        <v>1069320.8400000001</v>
      </c>
      <c r="X405" s="151">
        <f t="shared" si="132"/>
        <v>-44114.970000000088</v>
      </c>
      <c r="Y405" s="97">
        <f t="shared" si="133"/>
        <v>-4.1255129751328973E-2</v>
      </c>
      <c r="Z405" s="140"/>
      <c r="AA405" s="347">
        <v>75147.64</v>
      </c>
      <c r="AB405" s="301"/>
      <c r="AC405" s="301">
        <v>97890.400000000009</v>
      </c>
      <c r="AD405" s="301">
        <v>75393.94</v>
      </c>
      <c r="AE405" s="301">
        <v>80851.92</v>
      </c>
      <c r="AF405" s="301">
        <v>82863.03</v>
      </c>
      <c r="AG405" s="301">
        <v>75180.87</v>
      </c>
      <c r="AH405" s="301">
        <v>77391.839999999997</v>
      </c>
      <c r="AI405" s="301">
        <v>85042.55</v>
      </c>
      <c r="AJ405" s="301">
        <v>79898.850000000006</v>
      </c>
      <c r="AK405" s="301">
        <v>88105.11</v>
      </c>
      <c r="AL405" s="301">
        <v>83901.26</v>
      </c>
      <c r="AM405" s="301">
        <v>72273.680000000008</v>
      </c>
      <c r="AN405" s="301">
        <v>110960.93000000001</v>
      </c>
      <c r="AO405" s="301"/>
      <c r="AP405" s="301">
        <v>96353.09</v>
      </c>
      <c r="AQ405" s="301">
        <v>81999.31</v>
      </c>
      <c r="AR405" s="301">
        <v>91235.35</v>
      </c>
      <c r="AS405" s="301">
        <v>72844.180000000008</v>
      </c>
      <c r="AT405" s="301">
        <v>9483.23</v>
      </c>
      <c r="AU405" s="301">
        <v>0</v>
      </c>
      <c r="AV405" s="301">
        <v>0</v>
      </c>
      <c r="AW405" s="301">
        <v>0</v>
      </c>
      <c r="AX405" s="301">
        <v>0</v>
      </c>
      <c r="AY405" s="301">
        <v>0</v>
      </c>
      <c r="AZ405" s="301">
        <v>0</v>
      </c>
      <c r="BA405" s="301">
        <v>0</v>
      </c>
    </row>
    <row r="406" spans="1:53" s="69" customFormat="1" outlineLevel="2" x14ac:dyDescent="0.2">
      <c r="A406" s="64" t="s">
        <v>1299</v>
      </c>
      <c r="B406" s="65" t="s">
        <v>1749</v>
      </c>
      <c r="C406" s="66" t="s">
        <v>2184</v>
      </c>
      <c r="D406" s="67"/>
      <c r="E406" s="68"/>
      <c r="F406" s="328">
        <v>51650.35</v>
      </c>
      <c r="G406" s="328">
        <v>72963.070000000007</v>
      </c>
      <c r="H406" s="151">
        <f t="shared" si="126"/>
        <v>-21312.720000000008</v>
      </c>
      <c r="I406" s="97">
        <f t="shared" si="127"/>
        <v>-0.29210284051918328</v>
      </c>
      <c r="J406" s="166"/>
      <c r="K406" s="328">
        <v>176558.86000000002</v>
      </c>
      <c r="L406" s="328">
        <v>165197.51999999999</v>
      </c>
      <c r="M406" s="151">
        <f t="shared" si="128"/>
        <v>11361.340000000026</v>
      </c>
      <c r="N406" s="97">
        <f t="shared" si="129"/>
        <v>6.8774276998831624E-2</v>
      </c>
      <c r="O406" s="273"/>
      <c r="P406" s="166"/>
      <c r="Q406" s="328">
        <v>176558.86000000002</v>
      </c>
      <c r="R406" s="328">
        <v>165197.51999999999</v>
      </c>
      <c r="S406" s="151">
        <f t="shared" si="130"/>
        <v>11361.340000000026</v>
      </c>
      <c r="T406" s="97">
        <f t="shared" si="131"/>
        <v>6.8774276998831624E-2</v>
      </c>
      <c r="U406" s="166"/>
      <c r="V406" s="328">
        <v>803924.99</v>
      </c>
      <c r="W406" s="328">
        <v>743543.28</v>
      </c>
      <c r="X406" s="151">
        <f t="shared" si="132"/>
        <v>60381.709999999963</v>
      </c>
      <c r="Y406" s="97">
        <f t="shared" si="133"/>
        <v>8.1208063638205374E-2</v>
      </c>
      <c r="Z406" s="140"/>
      <c r="AA406" s="347">
        <v>104837.88</v>
      </c>
      <c r="AB406" s="301"/>
      <c r="AC406" s="301">
        <v>19471.97</v>
      </c>
      <c r="AD406" s="301">
        <v>72762.48</v>
      </c>
      <c r="AE406" s="301">
        <v>72963.070000000007</v>
      </c>
      <c r="AF406" s="301">
        <v>82114.91</v>
      </c>
      <c r="AG406" s="301">
        <v>56444.480000000003</v>
      </c>
      <c r="AH406" s="301">
        <v>80555.820000000007</v>
      </c>
      <c r="AI406" s="301">
        <v>56186.42</v>
      </c>
      <c r="AJ406" s="301">
        <v>110423.02</v>
      </c>
      <c r="AK406" s="301">
        <v>31239.7</v>
      </c>
      <c r="AL406" s="301">
        <v>72262.39</v>
      </c>
      <c r="AM406" s="301">
        <v>66859.199999999997</v>
      </c>
      <c r="AN406" s="301">
        <v>71280.19</v>
      </c>
      <c r="AO406" s="301"/>
      <c r="AP406" s="301">
        <v>59632.85</v>
      </c>
      <c r="AQ406" s="301">
        <v>65275.66</v>
      </c>
      <c r="AR406" s="301">
        <v>51650.35</v>
      </c>
      <c r="AS406" s="301">
        <v>85810.69</v>
      </c>
      <c r="AT406" s="301">
        <v>0</v>
      </c>
      <c r="AU406" s="301">
        <v>0</v>
      </c>
      <c r="AV406" s="301">
        <v>0</v>
      </c>
      <c r="AW406" s="301">
        <v>0</v>
      </c>
      <c r="AX406" s="301">
        <v>0</v>
      </c>
      <c r="AY406" s="301">
        <v>0</v>
      </c>
      <c r="AZ406" s="301">
        <v>0</v>
      </c>
      <c r="BA406" s="301">
        <v>0</v>
      </c>
    </row>
    <row r="407" spans="1:53" s="69" customFormat="1" outlineLevel="2" x14ac:dyDescent="0.2">
      <c r="A407" s="64" t="s">
        <v>1300</v>
      </c>
      <c r="B407" s="65" t="s">
        <v>1750</v>
      </c>
      <c r="C407" s="66" t="s">
        <v>2185</v>
      </c>
      <c r="D407" s="67"/>
      <c r="E407" s="68"/>
      <c r="F407" s="328">
        <v>0</v>
      </c>
      <c r="G407" s="328">
        <v>31.330000000000002</v>
      </c>
      <c r="H407" s="151">
        <f t="shared" si="126"/>
        <v>-31.330000000000002</v>
      </c>
      <c r="I407" s="97" t="str">
        <f t="shared" si="127"/>
        <v>N.M.</v>
      </c>
      <c r="J407" s="166"/>
      <c r="K407" s="328">
        <v>0</v>
      </c>
      <c r="L407" s="328">
        <v>31.330000000000002</v>
      </c>
      <c r="M407" s="151">
        <f t="shared" si="128"/>
        <v>-31.330000000000002</v>
      </c>
      <c r="N407" s="97" t="str">
        <f t="shared" si="129"/>
        <v>N.M.</v>
      </c>
      <c r="O407" s="273"/>
      <c r="P407" s="166"/>
      <c r="Q407" s="328">
        <v>0</v>
      </c>
      <c r="R407" s="328">
        <v>31.330000000000002</v>
      </c>
      <c r="S407" s="151">
        <f t="shared" si="130"/>
        <v>-31.330000000000002</v>
      </c>
      <c r="T407" s="97" t="str">
        <f t="shared" si="131"/>
        <v>N.M.</v>
      </c>
      <c r="U407" s="166"/>
      <c r="V407" s="328">
        <v>0</v>
      </c>
      <c r="W407" s="328">
        <v>42.36</v>
      </c>
      <c r="X407" s="151">
        <f t="shared" si="132"/>
        <v>-42.36</v>
      </c>
      <c r="Y407" s="97" t="str">
        <f t="shared" si="133"/>
        <v>N.M.</v>
      </c>
      <c r="Z407" s="140"/>
      <c r="AA407" s="347">
        <v>9.5299999999999994</v>
      </c>
      <c r="AB407" s="301"/>
      <c r="AC407" s="301">
        <v>0</v>
      </c>
      <c r="AD407" s="301">
        <v>0</v>
      </c>
      <c r="AE407" s="301">
        <v>31.330000000000002</v>
      </c>
      <c r="AF407" s="301">
        <v>0</v>
      </c>
      <c r="AG407" s="301">
        <v>0</v>
      </c>
      <c r="AH407" s="301">
        <v>0</v>
      </c>
      <c r="AI407" s="301">
        <v>0</v>
      </c>
      <c r="AJ407" s="301">
        <v>0</v>
      </c>
      <c r="AK407" s="301">
        <v>0</v>
      </c>
      <c r="AL407" s="301">
        <v>0</v>
      </c>
      <c r="AM407" s="301">
        <v>0</v>
      </c>
      <c r="AN407" s="301">
        <v>0</v>
      </c>
      <c r="AO407" s="301"/>
      <c r="AP407" s="301">
        <v>0</v>
      </c>
      <c r="AQ407" s="301">
        <v>0</v>
      </c>
      <c r="AR407" s="301">
        <v>0</v>
      </c>
      <c r="AS407" s="301">
        <v>0</v>
      </c>
      <c r="AT407" s="301">
        <v>0</v>
      </c>
      <c r="AU407" s="301">
        <v>0</v>
      </c>
      <c r="AV407" s="301">
        <v>0</v>
      </c>
      <c r="AW407" s="301">
        <v>0</v>
      </c>
      <c r="AX407" s="301">
        <v>0</v>
      </c>
      <c r="AY407" s="301">
        <v>0</v>
      </c>
      <c r="AZ407" s="301">
        <v>0</v>
      </c>
      <c r="BA407" s="301">
        <v>0</v>
      </c>
    </row>
    <row r="408" spans="1:53" s="69" customFormat="1" outlineLevel="2" x14ac:dyDescent="0.2">
      <c r="A408" s="64" t="s">
        <v>1301</v>
      </c>
      <c r="B408" s="65" t="s">
        <v>1751</v>
      </c>
      <c r="C408" s="66" t="s">
        <v>2186</v>
      </c>
      <c r="D408" s="67"/>
      <c r="E408" s="68"/>
      <c r="F408" s="328">
        <v>0</v>
      </c>
      <c r="G408" s="328">
        <v>97.68</v>
      </c>
      <c r="H408" s="151">
        <f t="shared" si="126"/>
        <v>-97.68</v>
      </c>
      <c r="I408" s="97" t="str">
        <f t="shared" si="127"/>
        <v>N.M.</v>
      </c>
      <c r="J408" s="166"/>
      <c r="K408" s="328">
        <v>0</v>
      </c>
      <c r="L408" s="328">
        <v>792.45</v>
      </c>
      <c r="M408" s="151">
        <f t="shared" si="128"/>
        <v>-792.45</v>
      </c>
      <c r="N408" s="97" t="str">
        <f t="shared" si="129"/>
        <v>N.M.</v>
      </c>
      <c r="O408" s="273"/>
      <c r="P408" s="166"/>
      <c r="Q408" s="328">
        <v>0</v>
      </c>
      <c r="R408" s="328">
        <v>792.45</v>
      </c>
      <c r="S408" s="151">
        <f t="shared" si="130"/>
        <v>-792.45</v>
      </c>
      <c r="T408" s="97" t="str">
        <f t="shared" si="131"/>
        <v>N.M.</v>
      </c>
      <c r="U408" s="166"/>
      <c r="V408" s="328">
        <v>576.07000000000005</v>
      </c>
      <c r="W408" s="328">
        <v>1496.91</v>
      </c>
      <c r="X408" s="151">
        <f t="shared" si="132"/>
        <v>-920.84</v>
      </c>
      <c r="Y408" s="97">
        <f t="shared" si="133"/>
        <v>-0.61516056409536979</v>
      </c>
      <c r="Z408" s="140"/>
      <c r="AA408" s="347">
        <v>100.83</v>
      </c>
      <c r="AB408" s="301"/>
      <c r="AC408" s="301">
        <v>558.08000000000004</v>
      </c>
      <c r="AD408" s="301">
        <v>136.69</v>
      </c>
      <c r="AE408" s="301">
        <v>97.68</v>
      </c>
      <c r="AF408" s="301">
        <v>99.79</v>
      </c>
      <c r="AG408" s="301">
        <v>100.01</v>
      </c>
      <c r="AH408" s="301">
        <v>0</v>
      </c>
      <c r="AI408" s="301">
        <v>0</v>
      </c>
      <c r="AJ408" s="301">
        <v>0</v>
      </c>
      <c r="AK408" s="301">
        <v>0</v>
      </c>
      <c r="AL408" s="301">
        <v>0</v>
      </c>
      <c r="AM408" s="301">
        <v>376.27</v>
      </c>
      <c r="AN408" s="301">
        <v>0</v>
      </c>
      <c r="AO408" s="301"/>
      <c r="AP408" s="301">
        <v>0</v>
      </c>
      <c r="AQ408" s="301">
        <v>0</v>
      </c>
      <c r="AR408" s="301">
        <v>0</v>
      </c>
      <c r="AS408" s="301">
        <v>0</v>
      </c>
      <c r="AT408" s="301">
        <v>0</v>
      </c>
      <c r="AU408" s="301">
        <v>0</v>
      </c>
      <c r="AV408" s="301">
        <v>0</v>
      </c>
      <c r="AW408" s="301">
        <v>0</v>
      </c>
      <c r="AX408" s="301">
        <v>0</v>
      </c>
      <c r="AY408" s="301">
        <v>0</v>
      </c>
      <c r="AZ408" s="301">
        <v>0</v>
      </c>
      <c r="BA408" s="301">
        <v>0</v>
      </c>
    </row>
    <row r="409" spans="1:53" s="69" customFormat="1" outlineLevel="2" x14ac:dyDescent="0.2">
      <c r="A409" s="64" t="s">
        <v>1302</v>
      </c>
      <c r="B409" s="65" t="s">
        <v>1752</v>
      </c>
      <c r="C409" s="66" t="s">
        <v>2187</v>
      </c>
      <c r="D409" s="67"/>
      <c r="E409" s="68"/>
      <c r="F409" s="328">
        <v>16.48</v>
      </c>
      <c r="G409" s="328">
        <v>86.42</v>
      </c>
      <c r="H409" s="151">
        <f t="shared" si="126"/>
        <v>-69.94</v>
      </c>
      <c r="I409" s="97">
        <f t="shared" si="127"/>
        <v>-0.80930340199027995</v>
      </c>
      <c r="J409" s="166"/>
      <c r="K409" s="328">
        <v>121.86</v>
      </c>
      <c r="L409" s="328">
        <v>260.66000000000003</v>
      </c>
      <c r="M409" s="151">
        <f t="shared" si="128"/>
        <v>-138.80000000000001</v>
      </c>
      <c r="N409" s="97">
        <f t="shared" si="129"/>
        <v>-0.53249443719788225</v>
      </c>
      <c r="O409" s="273"/>
      <c r="P409" s="166"/>
      <c r="Q409" s="328">
        <v>121.86</v>
      </c>
      <c r="R409" s="328">
        <v>260.66000000000003</v>
      </c>
      <c r="S409" s="151">
        <f t="shared" si="130"/>
        <v>-138.80000000000001</v>
      </c>
      <c r="T409" s="97">
        <f t="shared" si="131"/>
        <v>-0.53249443719788225</v>
      </c>
      <c r="U409" s="166"/>
      <c r="V409" s="328">
        <v>917.36</v>
      </c>
      <c r="W409" s="328">
        <v>1128.52</v>
      </c>
      <c r="X409" s="151">
        <f t="shared" si="132"/>
        <v>-211.15999999999997</v>
      </c>
      <c r="Y409" s="97">
        <f t="shared" si="133"/>
        <v>-0.18711232410590861</v>
      </c>
      <c r="Z409" s="140"/>
      <c r="AA409" s="347">
        <v>87.22</v>
      </c>
      <c r="AB409" s="301"/>
      <c r="AC409" s="301">
        <v>86.8</v>
      </c>
      <c r="AD409" s="301">
        <v>87.44</v>
      </c>
      <c r="AE409" s="301">
        <v>86.42</v>
      </c>
      <c r="AF409" s="301">
        <v>86.16</v>
      </c>
      <c r="AG409" s="301">
        <v>86.33</v>
      </c>
      <c r="AH409" s="301">
        <v>87.05</v>
      </c>
      <c r="AI409" s="301">
        <v>92.3</v>
      </c>
      <c r="AJ409" s="301">
        <v>89.31</v>
      </c>
      <c r="AK409" s="301">
        <v>87.83</v>
      </c>
      <c r="AL409" s="301">
        <v>88.75</v>
      </c>
      <c r="AM409" s="301">
        <v>88.77</v>
      </c>
      <c r="AN409" s="301">
        <v>89</v>
      </c>
      <c r="AO409" s="301"/>
      <c r="AP409" s="301">
        <v>88.7</v>
      </c>
      <c r="AQ409" s="301">
        <v>16.68</v>
      </c>
      <c r="AR409" s="301">
        <v>16.48</v>
      </c>
      <c r="AS409" s="301">
        <v>16.12</v>
      </c>
      <c r="AT409" s="301">
        <v>0</v>
      </c>
      <c r="AU409" s="301">
        <v>0</v>
      </c>
      <c r="AV409" s="301">
        <v>0</v>
      </c>
      <c r="AW409" s="301">
        <v>0</v>
      </c>
      <c r="AX409" s="301">
        <v>0</v>
      </c>
      <c r="AY409" s="301">
        <v>0</v>
      </c>
      <c r="AZ409" s="301">
        <v>0</v>
      </c>
      <c r="BA409" s="301">
        <v>0</v>
      </c>
    </row>
    <row r="410" spans="1:53" s="69" customFormat="1" outlineLevel="2" x14ac:dyDescent="0.2">
      <c r="A410" s="64" t="s">
        <v>1303</v>
      </c>
      <c r="B410" s="65" t="s">
        <v>1753</v>
      </c>
      <c r="C410" s="66" t="s">
        <v>2188</v>
      </c>
      <c r="D410" s="67"/>
      <c r="E410" s="68"/>
      <c r="F410" s="328">
        <v>1.22</v>
      </c>
      <c r="G410" s="328">
        <v>35.93</v>
      </c>
      <c r="H410" s="151">
        <f t="shared" si="126"/>
        <v>-34.71</v>
      </c>
      <c r="I410" s="97">
        <f t="shared" si="127"/>
        <v>-0.96604508767047037</v>
      </c>
      <c r="J410" s="166"/>
      <c r="K410" s="328">
        <v>18.93</v>
      </c>
      <c r="L410" s="328">
        <v>69.58</v>
      </c>
      <c r="M410" s="151">
        <f t="shared" si="128"/>
        <v>-50.65</v>
      </c>
      <c r="N410" s="97">
        <f t="shared" si="129"/>
        <v>-0.72793906294912336</v>
      </c>
      <c r="O410" s="273"/>
      <c r="P410" s="166"/>
      <c r="Q410" s="328">
        <v>18.93</v>
      </c>
      <c r="R410" s="328">
        <v>69.58</v>
      </c>
      <c r="S410" s="151">
        <f t="shared" si="130"/>
        <v>-50.65</v>
      </c>
      <c r="T410" s="97">
        <f t="shared" si="131"/>
        <v>-0.72793906294912336</v>
      </c>
      <c r="U410" s="166"/>
      <c r="V410" s="328">
        <v>160.66</v>
      </c>
      <c r="W410" s="328">
        <v>69.58</v>
      </c>
      <c r="X410" s="151">
        <f t="shared" si="132"/>
        <v>91.08</v>
      </c>
      <c r="Y410" s="97">
        <f t="shared" si="133"/>
        <v>1.3089968381718884</v>
      </c>
      <c r="Z410" s="140"/>
      <c r="AA410" s="347">
        <v>0</v>
      </c>
      <c r="AB410" s="301"/>
      <c r="AC410" s="301">
        <v>0</v>
      </c>
      <c r="AD410" s="301">
        <v>33.65</v>
      </c>
      <c r="AE410" s="301">
        <v>35.93</v>
      </c>
      <c r="AF410" s="301">
        <v>2.48</v>
      </c>
      <c r="AG410" s="301">
        <v>32.97</v>
      </c>
      <c r="AH410" s="301">
        <v>18.95</v>
      </c>
      <c r="AI410" s="301">
        <v>0</v>
      </c>
      <c r="AJ410" s="301">
        <v>19.080000000000002</v>
      </c>
      <c r="AK410" s="301">
        <v>31.92</v>
      </c>
      <c r="AL410" s="301">
        <v>19.440000000000001</v>
      </c>
      <c r="AM410" s="301">
        <v>0</v>
      </c>
      <c r="AN410" s="301">
        <v>16.89</v>
      </c>
      <c r="AO410" s="301"/>
      <c r="AP410" s="301">
        <v>1.25</v>
      </c>
      <c r="AQ410" s="301">
        <v>16.46</v>
      </c>
      <c r="AR410" s="301">
        <v>1.22</v>
      </c>
      <c r="AS410" s="301">
        <v>0</v>
      </c>
      <c r="AT410" s="301">
        <v>0</v>
      </c>
      <c r="AU410" s="301">
        <v>0</v>
      </c>
      <c r="AV410" s="301">
        <v>0</v>
      </c>
      <c r="AW410" s="301">
        <v>0</v>
      </c>
      <c r="AX410" s="301">
        <v>0</v>
      </c>
      <c r="AY410" s="301">
        <v>0</v>
      </c>
      <c r="AZ410" s="301">
        <v>0</v>
      </c>
      <c r="BA410" s="301">
        <v>0</v>
      </c>
    </row>
    <row r="411" spans="1:53" s="69" customFormat="1" outlineLevel="2" x14ac:dyDescent="0.2">
      <c r="A411" s="64" t="s">
        <v>1304</v>
      </c>
      <c r="B411" s="65" t="s">
        <v>1754</v>
      </c>
      <c r="C411" s="66" t="s">
        <v>2189</v>
      </c>
      <c r="D411" s="67"/>
      <c r="E411" s="68"/>
      <c r="F411" s="328">
        <v>843.87</v>
      </c>
      <c r="G411" s="328">
        <v>1220.22</v>
      </c>
      <c r="H411" s="151">
        <f t="shared" si="126"/>
        <v>-376.35</v>
      </c>
      <c r="I411" s="97">
        <f t="shared" si="127"/>
        <v>-0.30842798839553526</v>
      </c>
      <c r="J411" s="166"/>
      <c r="K411" s="328">
        <v>1838.51</v>
      </c>
      <c r="L411" s="328">
        <v>6439.03</v>
      </c>
      <c r="M411" s="151">
        <f t="shared" si="128"/>
        <v>-4600.5199999999995</v>
      </c>
      <c r="N411" s="97">
        <f t="shared" si="129"/>
        <v>-0.71447407451122291</v>
      </c>
      <c r="O411" s="273"/>
      <c r="P411" s="166"/>
      <c r="Q411" s="328">
        <v>1838.51</v>
      </c>
      <c r="R411" s="328">
        <v>6439.03</v>
      </c>
      <c r="S411" s="151">
        <f t="shared" si="130"/>
        <v>-4600.5199999999995</v>
      </c>
      <c r="T411" s="97">
        <f t="shared" si="131"/>
        <v>-0.71447407451122291</v>
      </c>
      <c r="U411" s="166"/>
      <c r="V411" s="328">
        <v>13156.29</v>
      </c>
      <c r="W411" s="328">
        <v>22391.01</v>
      </c>
      <c r="X411" s="151">
        <f t="shared" si="132"/>
        <v>-9234.7199999999975</v>
      </c>
      <c r="Y411" s="97">
        <f t="shared" si="133"/>
        <v>-0.41242980999963819</v>
      </c>
      <c r="Z411" s="140"/>
      <c r="AA411" s="347">
        <v>320.03000000000003</v>
      </c>
      <c r="AB411" s="301"/>
      <c r="AC411" s="301">
        <v>2646.57</v>
      </c>
      <c r="AD411" s="301">
        <v>2572.2400000000002</v>
      </c>
      <c r="AE411" s="301">
        <v>1220.22</v>
      </c>
      <c r="AF411" s="301">
        <v>2094.1799999999998</v>
      </c>
      <c r="AG411" s="301">
        <v>880.39</v>
      </c>
      <c r="AH411" s="301">
        <v>436.5</v>
      </c>
      <c r="AI411" s="301">
        <v>2735.06</v>
      </c>
      <c r="AJ411" s="301">
        <v>2929.2000000000003</v>
      </c>
      <c r="AK411" s="301">
        <v>760.03</v>
      </c>
      <c r="AL411" s="301">
        <v>616.88</v>
      </c>
      <c r="AM411" s="301">
        <v>-183.12</v>
      </c>
      <c r="AN411" s="301">
        <v>1048.6600000000001</v>
      </c>
      <c r="AO411" s="301"/>
      <c r="AP411" s="301">
        <v>913.79</v>
      </c>
      <c r="AQ411" s="301">
        <v>80.850000000000009</v>
      </c>
      <c r="AR411" s="301">
        <v>843.87</v>
      </c>
      <c r="AS411" s="301">
        <v>992.22</v>
      </c>
      <c r="AT411" s="301">
        <v>0</v>
      </c>
      <c r="AU411" s="301">
        <v>0</v>
      </c>
      <c r="AV411" s="301">
        <v>0</v>
      </c>
      <c r="AW411" s="301">
        <v>0</v>
      </c>
      <c r="AX411" s="301">
        <v>0</v>
      </c>
      <c r="AY411" s="301">
        <v>0</v>
      </c>
      <c r="AZ411" s="301">
        <v>0</v>
      </c>
      <c r="BA411" s="301">
        <v>0</v>
      </c>
    </row>
    <row r="412" spans="1:53" s="22" customFormat="1" outlineLevel="1" x14ac:dyDescent="0.2">
      <c r="A412" s="22" t="s">
        <v>205</v>
      </c>
      <c r="B412" s="54"/>
      <c r="C412" s="51" t="s">
        <v>893</v>
      </c>
      <c r="D412" s="205"/>
      <c r="E412" s="205"/>
      <c r="F412" s="26">
        <v>197682.36000000002</v>
      </c>
      <c r="G412" s="26">
        <v>217171.94999999998</v>
      </c>
      <c r="H412" s="42">
        <f t="shared" si="126"/>
        <v>-19489.589999999967</v>
      </c>
      <c r="I412" s="124">
        <f t="shared" si="127"/>
        <v>-8.9742667043326591E-2</v>
      </c>
      <c r="J412" s="263"/>
      <c r="K412" s="26">
        <v>581622.41</v>
      </c>
      <c r="L412" s="26">
        <v>612132.5</v>
      </c>
      <c r="M412" s="42">
        <f t="shared" si="128"/>
        <v>-30510.089999999967</v>
      </c>
      <c r="N412" s="124">
        <f t="shared" si="129"/>
        <v>-4.9842297215063676E-2</v>
      </c>
      <c r="O412" s="227"/>
      <c r="P412" s="226"/>
      <c r="Q412" s="26">
        <v>581622.41</v>
      </c>
      <c r="R412" s="26">
        <v>612132.5</v>
      </c>
      <c r="S412" s="42">
        <f t="shared" si="130"/>
        <v>-30510.089999999967</v>
      </c>
      <c r="T412" s="124">
        <f t="shared" si="131"/>
        <v>-4.9842297215063676E-2</v>
      </c>
      <c r="U412" s="226"/>
      <c r="V412" s="26">
        <v>2633549.0499999993</v>
      </c>
      <c r="W412" s="26">
        <v>2946416.1000000006</v>
      </c>
      <c r="X412" s="42">
        <f t="shared" si="132"/>
        <v>-312867.05000000121</v>
      </c>
      <c r="Y412" s="91">
        <f t="shared" si="133"/>
        <v>-0.10618563006087332</v>
      </c>
      <c r="AA412" s="339">
        <v>258277.61</v>
      </c>
      <c r="AC412" s="26">
        <v>186663.93</v>
      </c>
      <c r="AD412" s="26">
        <v>208296.61999999997</v>
      </c>
      <c r="AE412" s="26">
        <v>217171.94999999998</v>
      </c>
      <c r="AF412" s="26">
        <v>220415.97000000003</v>
      </c>
      <c r="AG412" s="26">
        <v>177477.71000000002</v>
      </c>
      <c r="AH412" s="26">
        <v>229794.21000000002</v>
      </c>
      <c r="AI412" s="26">
        <v>204380.02999999997</v>
      </c>
      <c r="AJ412" s="26">
        <v>249766.19999999998</v>
      </c>
      <c r="AK412" s="26">
        <v>183097.49000000002</v>
      </c>
      <c r="AL412" s="26">
        <v>265813.56</v>
      </c>
      <c r="AM412" s="26">
        <v>197693.01</v>
      </c>
      <c r="AN412" s="26">
        <v>323488.45999999996</v>
      </c>
      <c r="AP412" s="26">
        <v>195575.94000000003</v>
      </c>
      <c r="AQ412" s="26">
        <v>188364.11</v>
      </c>
      <c r="AR412" s="26">
        <v>197682.36000000002</v>
      </c>
      <c r="AS412" s="26">
        <v>218059.38</v>
      </c>
      <c r="AT412" s="26">
        <v>9645.83</v>
      </c>
      <c r="AU412" s="26">
        <v>0</v>
      </c>
      <c r="AV412" s="26">
        <v>0</v>
      </c>
      <c r="AW412" s="26">
        <v>0</v>
      </c>
      <c r="AX412" s="26">
        <v>0</v>
      </c>
      <c r="AY412" s="26">
        <v>0</v>
      </c>
      <c r="AZ412" s="26">
        <v>0</v>
      </c>
      <c r="BA412" s="26">
        <v>0</v>
      </c>
    </row>
    <row r="413" spans="1:53" s="25" customFormat="1" x14ac:dyDescent="0.2">
      <c r="A413" s="22"/>
      <c r="B413" s="54" t="s">
        <v>48</v>
      </c>
      <c r="C413" s="52" t="s">
        <v>49</v>
      </c>
      <c r="D413" s="209"/>
      <c r="E413" s="209"/>
      <c r="F413" s="23">
        <f>+F412+F399+F397+F384+F373+F371+F368+F366+F364</f>
        <v>9855767.9800000004</v>
      </c>
      <c r="G413" s="23">
        <f>+G412+G399+G397+G384+G373+G371+G368+G366+G364</f>
        <v>4757013.13</v>
      </c>
      <c r="H413" s="42">
        <f t="shared" si="126"/>
        <v>5098754.8500000006</v>
      </c>
      <c r="I413" s="124">
        <f t="shared" si="127"/>
        <v>1.0718395578613844</v>
      </c>
      <c r="J413" s="265"/>
      <c r="K413" s="23">
        <f>+K412+K399+K397+K384+K373+K371+K368+K366+K364</f>
        <v>17849236.670000002</v>
      </c>
      <c r="L413" s="23">
        <f>+L412+L399+L397+L384+L373+L371+L368+L366+L364</f>
        <v>14429703.708999999</v>
      </c>
      <c r="M413" s="42">
        <f t="shared" si="128"/>
        <v>3419532.9610000029</v>
      </c>
      <c r="N413" s="124">
        <f t="shared" si="129"/>
        <v>0.23697873705245898</v>
      </c>
      <c r="O413" s="140"/>
      <c r="P413" s="222"/>
      <c r="Q413" s="23">
        <f>+Q412+Q399+Q397+Q384+Q373+Q371+Q368+Q366+Q364</f>
        <v>17849236.670000002</v>
      </c>
      <c r="R413" s="23">
        <f>+R412+R399+R397+R384+R373+R371+R368+R366+R364</f>
        <v>14429703.708999999</v>
      </c>
      <c r="S413" s="42">
        <f t="shared" si="130"/>
        <v>3419532.9610000029</v>
      </c>
      <c r="T413" s="124">
        <f t="shared" si="131"/>
        <v>0.23697873705245898</v>
      </c>
      <c r="U413" s="222" t="s">
        <v>759</v>
      </c>
      <c r="V413" s="23">
        <f>+V412+V399+V397+V384+V373+V371+V368+V366+V364</f>
        <v>68243707.104999989</v>
      </c>
      <c r="W413" s="23">
        <f>+W412+W399+W397+W384+W373+W371+W368+W366+W364</f>
        <v>59405464.089000002</v>
      </c>
      <c r="X413" s="42">
        <f t="shared" si="132"/>
        <v>8838243.0159999877</v>
      </c>
      <c r="Y413" s="91">
        <f t="shared" si="133"/>
        <v>0.1487782841450194</v>
      </c>
      <c r="AA413" s="339">
        <f>+AA412+AA399+AA397+AA384+AA373+AA371+AA368+AA366+AA364</f>
        <v>3012699.84</v>
      </c>
      <c r="AC413" s="26">
        <f t="shared" ref="AC413:AN413" si="134">+AC412+AC399+AC397+AC384+AC373+AC371+AC368+AC366+AC364</f>
        <v>5120437.3790000007</v>
      </c>
      <c r="AD413" s="26">
        <f t="shared" si="134"/>
        <v>4552253.2</v>
      </c>
      <c r="AE413" s="26">
        <f t="shared" si="134"/>
        <v>4757013.13</v>
      </c>
      <c r="AF413" s="26">
        <f t="shared" si="134"/>
        <v>4569857.5350000001</v>
      </c>
      <c r="AG413" s="26">
        <f t="shared" si="134"/>
        <v>4392720.9000000004</v>
      </c>
      <c r="AH413" s="26">
        <f t="shared" si="134"/>
        <v>7461651.0500000007</v>
      </c>
      <c r="AI413" s="26">
        <f t="shared" si="134"/>
        <v>18464353.870000001</v>
      </c>
      <c r="AJ413" s="26">
        <f t="shared" si="134"/>
        <v>7055560.6500000004</v>
      </c>
      <c r="AK413" s="26">
        <f t="shared" si="134"/>
        <v>-12251039.720000001</v>
      </c>
      <c r="AL413" s="26">
        <f t="shared" si="134"/>
        <v>6990368.4800000004</v>
      </c>
      <c r="AM413" s="26">
        <f t="shared" si="134"/>
        <v>6066564.290000001</v>
      </c>
      <c r="AN413" s="26">
        <f t="shared" si="134"/>
        <v>7644433.379999999</v>
      </c>
      <c r="AP413" s="26">
        <f t="shared" ref="AP413:BA413" si="135">+AP412+AP399+AP397+AP384+AP373+AP371+AP368+AP366+AP364</f>
        <v>5249479.8699999992</v>
      </c>
      <c r="AQ413" s="26">
        <f t="shared" si="135"/>
        <v>2743988.8200000003</v>
      </c>
      <c r="AR413" s="26">
        <f t="shared" si="135"/>
        <v>9855767.9800000004</v>
      </c>
      <c r="AS413" s="26">
        <f t="shared" si="135"/>
        <v>8846602.5899999999</v>
      </c>
      <c r="AT413" s="26">
        <f t="shared" si="135"/>
        <v>-8678035.0300000012</v>
      </c>
      <c r="AU413" s="26">
        <f t="shared" si="135"/>
        <v>0</v>
      </c>
      <c r="AV413" s="26">
        <f t="shared" si="135"/>
        <v>0</v>
      </c>
      <c r="AW413" s="26">
        <f t="shared" si="135"/>
        <v>0</v>
      </c>
      <c r="AX413" s="26">
        <f t="shared" si="135"/>
        <v>0</v>
      </c>
      <c r="AY413" s="26">
        <f t="shared" si="135"/>
        <v>0</v>
      </c>
      <c r="AZ413" s="26">
        <f t="shared" si="135"/>
        <v>0</v>
      </c>
      <c r="BA413" s="26">
        <f t="shared" si="135"/>
        <v>0</v>
      </c>
    </row>
    <row r="414" spans="1:53" s="25" customFormat="1" ht="0.75" customHeight="1" outlineLevel="2" x14ac:dyDescent="0.2">
      <c r="A414" s="22"/>
      <c r="B414" s="54"/>
      <c r="C414" s="52"/>
      <c r="D414" s="209"/>
      <c r="E414" s="209"/>
      <c r="F414" s="23"/>
      <c r="G414" s="23"/>
      <c r="H414" s="42"/>
      <c r="I414" s="124"/>
      <c r="J414" s="265"/>
      <c r="K414" s="23"/>
      <c r="L414" s="23"/>
      <c r="M414" s="42"/>
      <c r="N414" s="124"/>
      <c r="O414" s="140"/>
      <c r="P414" s="222"/>
      <c r="Q414" s="23"/>
      <c r="R414" s="23"/>
      <c r="S414" s="42"/>
      <c r="T414" s="124"/>
      <c r="U414" s="222"/>
      <c r="V414" s="23"/>
      <c r="W414" s="23"/>
      <c r="X414" s="42"/>
      <c r="Y414" s="91"/>
      <c r="AA414" s="339"/>
      <c r="AC414" s="26"/>
      <c r="AD414" s="26"/>
      <c r="AE414" s="26"/>
      <c r="AF414" s="26"/>
      <c r="AG414" s="26"/>
      <c r="AH414" s="26"/>
      <c r="AI414" s="26"/>
      <c r="AJ414" s="26"/>
      <c r="AK414" s="26"/>
      <c r="AL414" s="26"/>
      <c r="AM414" s="26"/>
      <c r="AN414" s="26"/>
      <c r="AP414" s="26"/>
      <c r="AQ414" s="26"/>
      <c r="AR414" s="26"/>
      <c r="AS414" s="26"/>
      <c r="AT414" s="26"/>
      <c r="AU414" s="26"/>
      <c r="AV414" s="26"/>
      <c r="AW414" s="26"/>
      <c r="AX414" s="26"/>
      <c r="AY414" s="26"/>
      <c r="AZ414" s="26"/>
      <c r="BA414" s="26"/>
    </row>
    <row r="415" spans="1:53" s="69" customFormat="1" outlineLevel="2" x14ac:dyDescent="0.2">
      <c r="A415" s="64" t="s">
        <v>1305</v>
      </c>
      <c r="B415" s="65" t="s">
        <v>1755</v>
      </c>
      <c r="C415" s="66" t="s">
        <v>2190</v>
      </c>
      <c r="D415" s="67"/>
      <c r="E415" s="68"/>
      <c r="F415" s="328">
        <v>8498746.6799999997</v>
      </c>
      <c r="G415" s="328">
        <v>8011285.2300000004</v>
      </c>
      <c r="H415" s="151">
        <f>+F415-G415</f>
        <v>487461.44999999925</v>
      </c>
      <c r="I415" s="97">
        <f>IF(G415&lt;0,IF(H415=0,0,IF(OR(G415=0,F415=0),"N.M.",IF(ABS(H415/G415)&gt;=10,"N.M.",H415/(-G415)))),IF(H415=0,0,IF(OR(G415=0,F415=0),"N.M.",IF(ABS(H415/G415)&gt;=10,"N.M.",H415/G415))))</f>
        <v>6.0846847416516116E-2</v>
      </c>
      <c r="J415" s="166"/>
      <c r="K415" s="328">
        <v>25349832.43</v>
      </c>
      <c r="L415" s="328">
        <v>23880199.289999999</v>
      </c>
      <c r="M415" s="151">
        <f>+K415-L415</f>
        <v>1469633.1400000006</v>
      </c>
      <c r="N415" s="97">
        <f>IF(L415&lt;0,IF(M415=0,0,IF(OR(L415=0,K415=0),"N.M.",IF(ABS(M415/L415)&gt;=10,"N.M.",M415/(-L415)))),IF(M415=0,0,IF(OR(L415=0,K415=0),"N.M.",IF(ABS(M415/L415)&gt;=10,"N.M.",M415/L415))))</f>
        <v>6.1541912701516682E-2</v>
      </c>
      <c r="O415" s="273"/>
      <c r="P415" s="166"/>
      <c r="Q415" s="328">
        <v>25349832.43</v>
      </c>
      <c r="R415" s="328">
        <v>23880199.289999999</v>
      </c>
      <c r="S415" s="151">
        <f>+Q415-R415</f>
        <v>1469633.1400000006</v>
      </c>
      <c r="T415" s="97">
        <f>IF(R415&lt;0,IF(S415=0,0,IF(OR(R415=0,Q415=0),"N.M.",IF(ABS(S415/R415)&gt;=10,"N.M.",S415/(-R415)))),IF(S415=0,0,IF(OR(R415=0,Q415=0),"N.M.",IF(ABS(S415/R415)&gt;=10,"N.M.",S415/R415))))</f>
        <v>6.1541912701516682E-2</v>
      </c>
      <c r="U415" s="166"/>
      <c r="V415" s="328">
        <v>99351498.780000001</v>
      </c>
      <c r="W415" s="328">
        <v>94059460.479999989</v>
      </c>
      <c r="X415" s="151">
        <f>+V415-W415</f>
        <v>5292038.3000000119</v>
      </c>
      <c r="Y415" s="97">
        <f>IF(W415&lt;0,IF(X415=0,0,IF(OR(W415=0,V415=0),"N.M.",IF(ABS(X415/W415)&gt;=10,"N.M.",X415/(-W415)))),IF(X415=0,0,IF(OR(W415=0,V415=0),"N.M.",IF(ABS(X415/W415)&gt;=10,"N.M.",X415/W415))))</f>
        <v>5.6262690355589125E-2</v>
      </c>
      <c r="Z415" s="140"/>
      <c r="AA415" s="347">
        <v>8263294.4900000002</v>
      </c>
      <c r="AB415" s="301"/>
      <c r="AC415" s="301">
        <v>7930582.3600000003</v>
      </c>
      <c r="AD415" s="301">
        <v>7938331.7000000002</v>
      </c>
      <c r="AE415" s="301">
        <v>8011285.2300000004</v>
      </c>
      <c r="AF415" s="301">
        <v>7998009.1699999999</v>
      </c>
      <c r="AG415" s="301">
        <v>8032889.79</v>
      </c>
      <c r="AH415" s="301">
        <v>8214840.4299999997</v>
      </c>
      <c r="AI415" s="301">
        <v>8119565.3300000001</v>
      </c>
      <c r="AJ415" s="301">
        <v>8150275.0099999998</v>
      </c>
      <c r="AK415" s="301">
        <v>8312830.6699999999</v>
      </c>
      <c r="AL415" s="301">
        <v>8302464.8200000003</v>
      </c>
      <c r="AM415" s="301">
        <v>8327249.8099999996</v>
      </c>
      <c r="AN415" s="301">
        <v>8543541.3200000003</v>
      </c>
      <c r="AO415" s="301"/>
      <c r="AP415" s="301">
        <v>8403429.1600000001</v>
      </c>
      <c r="AQ415" s="301">
        <v>8447656.5899999999</v>
      </c>
      <c r="AR415" s="301">
        <v>8498746.6799999997</v>
      </c>
      <c r="AS415" s="301">
        <v>8479081.4399999995</v>
      </c>
      <c r="AT415" s="301">
        <v>0</v>
      </c>
      <c r="AU415" s="301">
        <v>0</v>
      </c>
      <c r="AV415" s="301">
        <v>0</v>
      </c>
      <c r="AW415" s="301">
        <v>0</v>
      </c>
      <c r="AX415" s="301">
        <v>0</v>
      </c>
      <c r="AY415" s="301">
        <v>0</v>
      </c>
      <c r="AZ415" s="301">
        <v>0</v>
      </c>
      <c r="BA415" s="301">
        <v>0</v>
      </c>
    </row>
    <row r="416" spans="1:53" s="69" customFormat="1" outlineLevel="2" x14ac:dyDescent="0.2">
      <c r="A416" s="64" t="s">
        <v>1306</v>
      </c>
      <c r="B416" s="65" t="s">
        <v>1756</v>
      </c>
      <c r="C416" s="66" t="s">
        <v>2191</v>
      </c>
      <c r="D416" s="67"/>
      <c r="E416" s="68"/>
      <c r="F416" s="328">
        <v>-647381</v>
      </c>
      <c r="G416" s="328">
        <v>-749519</v>
      </c>
      <c r="H416" s="151">
        <f>+F416-G416</f>
        <v>102138</v>
      </c>
      <c r="I416" s="97">
        <f>IF(G416&lt;0,IF(H416=0,0,IF(OR(G416=0,F416=0),"N.M.",IF(ABS(H416/G416)&gt;=10,"N.M.",H416/(-G416)))),IF(H416=0,0,IF(OR(G416=0,F416=0),"N.M.",IF(ABS(H416/G416)&gt;=10,"N.M.",H416/G416))))</f>
        <v>0.13627139538824232</v>
      </c>
      <c r="J416" s="166"/>
      <c r="K416" s="328">
        <v>3482915</v>
      </c>
      <c r="L416" s="328">
        <v>635802</v>
      </c>
      <c r="M416" s="151">
        <f>+K416-L416</f>
        <v>2847113</v>
      </c>
      <c r="N416" s="97">
        <f>IF(L416&lt;0,IF(M416=0,0,IF(OR(L416=0,K416=0),"N.M.",IF(ABS(M416/L416)&gt;=10,"N.M.",M416/(-L416)))),IF(M416=0,0,IF(OR(L416=0,K416=0),"N.M.",IF(ABS(M416/L416)&gt;=10,"N.M.",M416/L416))))</f>
        <v>4.4779868575437005</v>
      </c>
      <c r="O416" s="273"/>
      <c r="P416" s="166"/>
      <c r="Q416" s="328">
        <v>3482915</v>
      </c>
      <c r="R416" s="328">
        <v>635802</v>
      </c>
      <c r="S416" s="151">
        <f>+Q416-R416</f>
        <v>2847113</v>
      </c>
      <c r="T416" s="97">
        <f>IF(R416&lt;0,IF(S416=0,0,IF(OR(R416=0,Q416=0),"N.M.",IF(ABS(S416/R416)&gt;=10,"N.M.",S416/(-R416)))),IF(S416=0,0,IF(OR(R416=0,Q416=0),"N.M.",IF(ABS(S416/R416)&gt;=10,"N.M.",S416/R416))))</f>
        <v>4.4779868575437005</v>
      </c>
      <c r="U416" s="166"/>
      <c r="V416" s="328">
        <v>3627685</v>
      </c>
      <c r="W416" s="328">
        <v>-314507</v>
      </c>
      <c r="X416" s="151">
        <f>+V416-W416</f>
        <v>3942192</v>
      </c>
      <c r="Y416" s="97" t="str">
        <f>IF(W416&lt;0,IF(X416=0,0,IF(OR(W416=0,V416=0),"N.M.",IF(ABS(X416/W416)&gt;=10,"N.M.",X416/(-W416)))),IF(X416=0,0,IF(OR(W416=0,V416=0),"N.M.",IF(ABS(X416/W416)&gt;=10,"N.M.",X416/W416))))</f>
        <v>N.M.</v>
      </c>
      <c r="Z416" s="140"/>
      <c r="AA416" s="347">
        <v>-300392.5</v>
      </c>
      <c r="AB416" s="301"/>
      <c r="AC416" s="301">
        <v>142463</v>
      </c>
      <c r="AD416" s="301">
        <v>1242858</v>
      </c>
      <c r="AE416" s="301">
        <v>-749519</v>
      </c>
      <c r="AF416" s="301">
        <v>318951</v>
      </c>
      <c r="AG416" s="301">
        <v>-442053</v>
      </c>
      <c r="AH416" s="301">
        <v>-209560</v>
      </c>
      <c r="AI416" s="301">
        <v>280859</v>
      </c>
      <c r="AJ416" s="301">
        <v>256019</v>
      </c>
      <c r="AK416" s="301">
        <v>63871</v>
      </c>
      <c r="AL416" s="301">
        <v>-315142.25</v>
      </c>
      <c r="AM416" s="301">
        <v>-148471.75</v>
      </c>
      <c r="AN416" s="301">
        <v>340297</v>
      </c>
      <c r="AO416" s="301"/>
      <c r="AP416" s="301">
        <v>3768205</v>
      </c>
      <c r="AQ416" s="301">
        <v>362091</v>
      </c>
      <c r="AR416" s="301">
        <v>-647381</v>
      </c>
      <c r="AS416" s="301">
        <v>681772</v>
      </c>
      <c r="AT416" s="301">
        <v>959836</v>
      </c>
      <c r="AU416" s="301">
        <v>0</v>
      </c>
      <c r="AV416" s="301">
        <v>0</v>
      </c>
      <c r="AW416" s="301">
        <v>0</v>
      </c>
      <c r="AX416" s="301">
        <v>0</v>
      </c>
      <c r="AY416" s="301">
        <v>0</v>
      </c>
      <c r="AZ416" s="301">
        <v>0</v>
      </c>
      <c r="BA416" s="301">
        <v>0</v>
      </c>
    </row>
    <row r="417" spans="1:53" s="25" customFormat="1" x14ac:dyDescent="0.2">
      <c r="A417" s="22" t="s">
        <v>265</v>
      </c>
      <c r="B417" s="54" t="s">
        <v>50</v>
      </c>
      <c r="C417" s="52" t="s">
        <v>51</v>
      </c>
      <c r="D417" s="209"/>
      <c r="E417" s="209"/>
      <c r="F417" s="23">
        <v>7851365.6799999997</v>
      </c>
      <c r="G417" s="23">
        <v>7261766.2300000004</v>
      </c>
      <c r="H417" s="42">
        <f>+F417-G417</f>
        <v>589599.44999999925</v>
      </c>
      <c r="I417" s="124">
        <f>IF(G417&lt;0,IF(H417=0,0,IF(OR(G417=0,F417=0),"N.M.",IF(ABS(H417/G417)&gt;=10,"N.M.",H417/(-G417)))),IF(H417=0,0,IF(OR(G417=0,F417=0),"N.M.",IF(ABS(H417/G417)&gt;=10,"N.M.",H417/G417))))</f>
        <v>8.1192292801196275E-2</v>
      </c>
      <c r="J417" s="265"/>
      <c r="K417" s="23">
        <v>28832747.43</v>
      </c>
      <c r="L417" s="23">
        <v>24516001.289999999</v>
      </c>
      <c r="M417" s="42">
        <f>+K417-L417</f>
        <v>4316746.1400000006</v>
      </c>
      <c r="N417" s="124">
        <f>IF(L417&lt;0,IF(M417=0,0,IF(OR(L417=0,K417=0),"N.M.",IF(ABS(M417/L417)&gt;=10,"N.M.",M417/(-L417)))),IF(M417=0,0,IF(OR(L417=0,K417=0),"N.M.",IF(ABS(M417/L417)&gt;=10,"N.M.",M417/L417))))</f>
        <v>0.17607872054407128</v>
      </c>
      <c r="O417" s="140"/>
      <c r="P417" s="222"/>
      <c r="Q417" s="23">
        <v>28832747.43</v>
      </c>
      <c r="R417" s="23">
        <v>24516001.289999999</v>
      </c>
      <c r="S417" s="42">
        <f>+Q417-R417</f>
        <v>4316746.1400000006</v>
      </c>
      <c r="T417" s="124">
        <f>IF(R417&lt;0,IF(S417=0,0,IF(OR(R417=0,Q417=0),"N.M.",IF(ABS(S417/R417)&gt;=10,"N.M.",S417/(-R417)))),IF(S417=0,0,IF(OR(R417=0,Q417=0),"N.M.",IF(ABS(S417/R417)&gt;=10,"N.M.",S417/R417))))</f>
        <v>0.17607872054407128</v>
      </c>
      <c r="U417" s="222" t="s">
        <v>759</v>
      </c>
      <c r="V417" s="23">
        <v>102979183.78</v>
      </c>
      <c r="W417" s="23">
        <v>93744953.479999989</v>
      </c>
      <c r="X417" s="42">
        <f>+V417-W417</f>
        <v>9234230.3000000119</v>
      </c>
      <c r="Y417" s="91">
        <f>IF(W417&lt;0,IF(X417=0,0,IF(OR(W417=0,V417=0),"N.M.",IF(ABS(X417/W417)&gt;=10,"N.M.",X417/(-W417)))),IF(X417=0,0,IF(OR(W417=0,V417=0),"N.M.",IF(ABS(X417/W417)&gt;=10,"N.M.",X417/W417))))</f>
        <v>9.8503758946022493E-2</v>
      </c>
      <c r="AA417" s="339">
        <v>7962901.9900000002</v>
      </c>
      <c r="AC417" s="26">
        <v>8073045.3600000003</v>
      </c>
      <c r="AD417" s="26">
        <v>9181189.6999999993</v>
      </c>
      <c r="AE417" s="26">
        <v>7261766.2300000004</v>
      </c>
      <c r="AF417" s="26">
        <v>8316960.1699999999</v>
      </c>
      <c r="AG417" s="26">
        <v>7590836.79</v>
      </c>
      <c r="AH417" s="26">
        <v>8005280.4299999997</v>
      </c>
      <c r="AI417" s="26">
        <v>8400424.3300000001</v>
      </c>
      <c r="AJ417" s="26">
        <v>8406294.0099999998</v>
      </c>
      <c r="AK417" s="26">
        <v>8376701.6699999999</v>
      </c>
      <c r="AL417" s="26">
        <v>7987322.5700000003</v>
      </c>
      <c r="AM417" s="26">
        <v>8178778.0599999996</v>
      </c>
      <c r="AN417" s="26">
        <v>8883838.3200000003</v>
      </c>
      <c r="AP417" s="26">
        <v>12171634.16</v>
      </c>
      <c r="AQ417" s="26">
        <v>8809747.5899999999</v>
      </c>
      <c r="AR417" s="26">
        <v>7851365.6799999997</v>
      </c>
      <c r="AS417" s="26">
        <v>9160853.4399999995</v>
      </c>
      <c r="AT417" s="26">
        <v>959836</v>
      </c>
      <c r="AU417" s="26">
        <v>0</v>
      </c>
      <c r="AV417" s="26">
        <v>0</v>
      </c>
      <c r="AW417" s="26">
        <v>0</v>
      </c>
      <c r="AX417" s="26">
        <v>0</v>
      </c>
      <c r="AY417" s="26">
        <v>0</v>
      </c>
      <c r="AZ417" s="26">
        <v>0</v>
      </c>
      <c r="BA417" s="26">
        <v>0</v>
      </c>
    </row>
    <row r="418" spans="1:53" s="25" customFormat="1" ht="0.75" customHeight="1" outlineLevel="2" x14ac:dyDescent="0.2">
      <c r="A418" s="22"/>
      <c r="B418" s="54"/>
      <c r="C418" s="52"/>
      <c r="D418" s="209"/>
      <c r="E418" s="209"/>
      <c r="F418" s="23"/>
      <c r="G418" s="23"/>
      <c r="H418" s="42"/>
      <c r="I418" s="124"/>
      <c r="J418" s="265"/>
      <c r="K418" s="23"/>
      <c r="L418" s="23"/>
      <c r="M418" s="42"/>
      <c r="N418" s="124"/>
      <c r="O418" s="140"/>
      <c r="P418" s="222"/>
      <c r="Q418" s="23"/>
      <c r="R418" s="23"/>
      <c r="S418" s="42"/>
      <c r="T418" s="124"/>
      <c r="U418" s="222"/>
      <c r="V418" s="23"/>
      <c r="W418" s="23"/>
      <c r="X418" s="42"/>
      <c r="Y418" s="91"/>
      <c r="AA418" s="339"/>
      <c r="AC418" s="26"/>
      <c r="AD418" s="26"/>
      <c r="AE418" s="26"/>
      <c r="AF418" s="26"/>
      <c r="AG418" s="26"/>
      <c r="AH418" s="26"/>
      <c r="AI418" s="26"/>
      <c r="AJ418" s="26"/>
      <c r="AK418" s="26"/>
      <c r="AL418" s="26"/>
      <c r="AM418" s="26"/>
      <c r="AN418" s="26"/>
      <c r="AP418" s="26"/>
      <c r="AQ418" s="26"/>
      <c r="AR418" s="26"/>
      <c r="AS418" s="26"/>
      <c r="AT418" s="26"/>
      <c r="AU418" s="26"/>
      <c r="AV418" s="26"/>
      <c r="AW418" s="26"/>
      <c r="AX418" s="26"/>
      <c r="AY418" s="26"/>
      <c r="AZ418" s="26"/>
      <c r="BA418" s="26"/>
    </row>
    <row r="419" spans="1:53" s="69" customFormat="1" outlineLevel="2" x14ac:dyDescent="0.2">
      <c r="A419" s="64" t="s">
        <v>1307</v>
      </c>
      <c r="B419" s="65" t="s">
        <v>1757</v>
      </c>
      <c r="C419" s="66" t="s">
        <v>2192</v>
      </c>
      <c r="D419" s="67"/>
      <c r="E419" s="68"/>
      <c r="F419" s="328">
        <v>6261.12</v>
      </c>
      <c r="G419" s="328">
        <v>4861.55</v>
      </c>
      <c r="H419" s="151">
        <f>+F419-G419</f>
        <v>1399.5699999999997</v>
      </c>
      <c r="I419" s="97">
        <f>IF(G419&lt;0,IF(H419=0,0,IF(OR(G419=0,F419=0),"N.M.",IF(ABS(H419/G419)&gt;=10,"N.M.",H419/(-G419)))),IF(H419=0,0,IF(OR(G419=0,F419=0),"N.M.",IF(ABS(H419/G419)&gt;=10,"N.M.",H419/G419))))</f>
        <v>0.28788555090454682</v>
      </c>
      <c r="J419" s="166"/>
      <c r="K419" s="328">
        <v>18783.34</v>
      </c>
      <c r="L419" s="328">
        <v>14584.66</v>
      </c>
      <c r="M419" s="151">
        <f>+K419-L419</f>
        <v>4198.68</v>
      </c>
      <c r="N419" s="97">
        <f>IF(L419&lt;0,IF(M419=0,0,IF(OR(L419=0,K419=0),"N.M.",IF(ABS(M419/L419)&gt;=10,"N.M.",M419/(-L419)))),IF(M419=0,0,IF(OR(L419=0,K419=0),"N.M.",IF(ABS(M419/L419)&gt;=10,"N.M.",M419/L419))))</f>
        <v>0.28788329655953587</v>
      </c>
      <c r="O419" s="273"/>
      <c r="P419" s="166"/>
      <c r="Q419" s="328">
        <v>18783.34</v>
      </c>
      <c r="R419" s="328">
        <v>14584.66</v>
      </c>
      <c r="S419" s="151">
        <f>+Q419-R419</f>
        <v>4198.68</v>
      </c>
      <c r="T419" s="97">
        <f>IF(R419&lt;0,IF(S419=0,0,IF(OR(R419=0,Q419=0),"N.M.",IF(ABS(S419/R419)&gt;=10,"N.M.",S419/(-R419)))),IF(S419=0,0,IF(OR(R419=0,Q419=0),"N.M.",IF(ABS(S419/R419)&gt;=10,"N.M.",S419/R419))))</f>
        <v>0.28788329655953587</v>
      </c>
      <c r="U419" s="166"/>
      <c r="V419" s="328">
        <v>62537.290000000008</v>
      </c>
      <c r="W419" s="328">
        <v>106996.19</v>
      </c>
      <c r="X419" s="151">
        <f>+V419-W419</f>
        <v>-44458.899999999994</v>
      </c>
      <c r="Y419" s="97">
        <f>IF(W419&lt;0,IF(X419=0,0,IF(OR(W419=0,V419=0),"N.M.",IF(ABS(X419/W419)&gt;=10,"N.M.",X419/(-W419)))),IF(X419=0,0,IF(OR(W419=0,V419=0),"N.M.",IF(ABS(X419/W419)&gt;=10,"N.M.",X419/W419))))</f>
        <v>-0.41551853388424387</v>
      </c>
      <c r="Z419" s="140"/>
      <c r="AA419" s="347">
        <v>4861.55</v>
      </c>
      <c r="AB419" s="301"/>
      <c r="AC419" s="301">
        <v>4861.57</v>
      </c>
      <c r="AD419" s="301">
        <v>4861.54</v>
      </c>
      <c r="AE419" s="301">
        <v>4861.55</v>
      </c>
      <c r="AF419" s="301">
        <v>4861.58</v>
      </c>
      <c r="AG419" s="301">
        <v>4861.55</v>
      </c>
      <c r="AH419" s="301">
        <v>4861.54</v>
      </c>
      <c r="AI419" s="301">
        <v>4861.5600000000004</v>
      </c>
      <c r="AJ419" s="301">
        <v>4861.54</v>
      </c>
      <c r="AK419" s="301">
        <v>4861.55</v>
      </c>
      <c r="AL419" s="301">
        <v>4861.5600000000004</v>
      </c>
      <c r="AM419" s="301">
        <v>4861.5200000000004</v>
      </c>
      <c r="AN419" s="301">
        <v>4861.55</v>
      </c>
      <c r="AO419" s="301"/>
      <c r="AP419" s="301">
        <v>6261.12</v>
      </c>
      <c r="AQ419" s="301">
        <v>6261.1</v>
      </c>
      <c r="AR419" s="301">
        <v>6261.12</v>
      </c>
      <c r="AS419" s="301">
        <v>6261.1</v>
      </c>
      <c r="AT419" s="301">
        <v>0</v>
      </c>
      <c r="AU419" s="301">
        <v>0</v>
      </c>
      <c r="AV419" s="301">
        <v>0</v>
      </c>
      <c r="AW419" s="301">
        <v>0</v>
      </c>
      <c r="AX419" s="301">
        <v>0</v>
      </c>
      <c r="AY419" s="301">
        <v>0</v>
      </c>
      <c r="AZ419" s="301">
        <v>0</v>
      </c>
      <c r="BA419" s="301">
        <v>0</v>
      </c>
    </row>
    <row r="420" spans="1:53" s="25" customFormat="1" x14ac:dyDescent="0.2">
      <c r="A420" s="22" t="s">
        <v>206</v>
      </c>
      <c r="B420" s="54" t="s">
        <v>52</v>
      </c>
      <c r="C420" s="52" t="s">
        <v>53</v>
      </c>
      <c r="D420" s="209"/>
      <c r="E420" s="209"/>
      <c r="F420" s="23">
        <v>6261.12</v>
      </c>
      <c r="G420" s="23">
        <v>4861.55</v>
      </c>
      <c r="H420" s="42">
        <f>+F420-G420</f>
        <v>1399.5699999999997</v>
      </c>
      <c r="I420" s="124">
        <f>IF(G420&lt;0,IF(H420=0,0,IF(OR(G420=0,F420=0),"N.M.",IF(ABS(H420/G420)&gt;=10,"N.M.",H420/(-G420)))),IF(H420=0,0,IF(OR(G420=0,F420=0),"N.M.",IF(ABS(H420/G420)&gt;=10,"N.M.",H420/G420))))</f>
        <v>0.28788555090454682</v>
      </c>
      <c r="J420" s="265"/>
      <c r="K420" s="23">
        <v>18783.34</v>
      </c>
      <c r="L420" s="23">
        <v>14584.66</v>
      </c>
      <c r="M420" s="42">
        <f>+K420-L420</f>
        <v>4198.68</v>
      </c>
      <c r="N420" s="124">
        <f>IF(L420&lt;0,IF(M420=0,0,IF(OR(L420=0,K420=0),"N.M.",IF(ABS(M420/L420)&gt;=10,"N.M.",M420/(-L420)))),IF(M420=0,0,IF(OR(L420=0,K420=0),"N.M.",IF(ABS(M420/L420)&gt;=10,"N.M.",M420/L420))))</f>
        <v>0.28788329655953587</v>
      </c>
      <c r="O420" s="140"/>
      <c r="P420" s="222"/>
      <c r="Q420" s="23">
        <v>18783.34</v>
      </c>
      <c r="R420" s="23">
        <v>14584.66</v>
      </c>
      <c r="S420" s="42">
        <f>+Q420-R420</f>
        <v>4198.68</v>
      </c>
      <c r="T420" s="124">
        <f>IF(R420&lt;0,IF(S420=0,0,IF(OR(R420=0,Q420=0),"N.M.",IF(ABS(S420/R420)&gt;=10,"N.M.",S420/(-R420)))),IF(S420=0,0,IF(OR(R420=0,Q420=0),"N.M.",IF(ABS(S420/R420)&gt;=10,"N.M.",S420/R420))))</f>
        <v>0.28788329655953587</v>
      </c>
      <c r="U420" s="222"/>
      <c r="V420" s="23">
        <v>62537.290000000008</v>
      </c>
      <c r="W420" s="23">
        <v>106996.19</v>
      </c>
      <c r="X420" s="42">
        <f>+V420-W420</f>
        <v>-44458.899999999994</v>
      </c>
      <c r="Y420" s="91">
        <f>IF(W420&lt;0,IF(X420=0,0,IF(OR(W420=0,V420=0),"N.M.",IF(ABS(X420/W420)&gt;=10,"N.M.",X420/(-W420)))),IF(X420=0,0,IF(OR(W420=0,V420=0),"N.M.",IF(ABS(X420/W420)&gt;=10,"N.M.",X420/W420))))</f>
        <v>-0.41551853388424387</v>
      </c>
      <c r="AA420" s="339">
        <v>4861.55</v>
      </c>
      <c r="AC420" s="26">
        <v>4861.57</v>
      </c>
      <c r="AD420" s="26">
        <v>4861.54</v>
      </c>
      <c r="AE420" s="26">
        <v>4861.55</v>
      </c>
      <c r="AF420" s="26">
        <v>4861.58</v>
      </c>
      <c r="AG420" s="26">
        <v>4861.55</v>
      </c>
      <c r="AH420" s="26">
        <v>4861.54</v>
      </c>
      <c r="AI420" s="26">
        <v>4861.5600000000004</v>
      </c>
      <c r="AJ420" s="26">
        <v>4861.54</v>
      </c>
      <c r="AK420" s="26">
        <v>4861.55</v>
      </c>
      <c r="AL420" s="26">
        <v>4861.5600000000004</v>
      </c>
      <c r="AM420" s="26">
        <v>4861.5200000000004</v>
      </c>
      <c r="AN420" s="26">
        <v>4861.55</v>
      </c>
      <c r="AP420" s="26">
        <v>6261.12</v>
      </c>
      <c r="AQ420" s="26">
        <v>6261.1</v>
      </c>
      <c r="AR420" s="26">
        <v>6261.12</v>
      </c>
      <c r="AS420" s="26">
        <v>6261.1</v>
      </c>
      <c r="AT420" s="26">
        <v>0</v>
      </c>
      <c r="AU420" s="26">
        <v>0</v>
      </c>
      <c r="AV420" s="26">
        <v>0</v>
      </c>
      <c r="AW420" s="26">
        <v>0</v>
      </c>
      <c r="AX420" s="26">
        <v>0</v>
      </c>
      <c r="AY420" s="26">
        <v>0</v>
      </c>
      <c r="AZ420" s="26">
        <v>0</v>
      </c>
      <c r="BA420" s="26">
        <v>0</v>
      </c>
    </row>
    <row r="421" spans="1:53" s="25" customFormat="1" ht="0.75" customHeight="1" outlineLevel="2" x14ac:dyDescent="0.2">
      <c r="A421" s="22"/>
      <c r="B421" s="54"/>
      <c r="C421" s="52"/>
      <c r="D421" s="209"/>
      <c r="E421" s="209"/>
      <c r="F421" s="23"/>
      <c r="G421" s="23"/>
      <c r="H421" s="42"/>
      <c r="I421" s="124"/>
      <c r="J421" s="265"/>
      <c r="K421" s="23"/>
      <c r="L421" s="23"/>
      <c r="M421" s="42"/>
      <c r="N421" s="124"/>
      <c r="O421" s="140"/>
      <c r="P421" s="222"/>
      <c r="Q421" s="23"/>
      <c r="R421" s="23"/>
      <c r="S421" s="42"/>
      <c r="T421" s="124"/>
      <c r="U421" s="222"/>
      <c r="V421" s="23"/>
      <c r="W421" s="23"/>
      <c r="X421" s="42"/>
      <c r="Y421" s="91"/>
      <c r="AA421" s="339"/>
      <c r="AC421" s="26"/>
      <c r="AD421" s="26"/>
      <c r="AE421" s="26"/>
      <c r="AF421" s="26"/>
      <c r="AG421" s="26"/>
      <c r="AH421" s="26"/>
      <c r="AI421" s="26"/>
      <c r="AJ421" s="26"/>
      <c r="AK421" s="26"/>
      <c r="AL421" s="26"/>
      <c r="AM421" s="26"/>
      <c r="AN421" s="26"/>
      <c r="AP421" s="26"/>
      <c r="AQ421" s="26"/>
      <c r="AR421" s="26"/>
      <c r="AS421" s="26"/>
      <c r="AT421" s="26"/>
      <c r="AU421" s="26"/>
      <c r="AV421" s="26"/>
      <c r="AW421" s="26"/>
      <c r="AX421" s="26"/>
      <c r="AY421" s="26"/>
      <c r="AZ421" s="26"/>
      <c r="BA421" s="26"/>
    </row>
    <row r="422" spans="1:53" s="69" customFormat="1" outlineLevel="2" x14ac:dyDescent="0.2">
      <c r="A422" s="64" t="s">
        <v>1308</v>
      </c>
      <c r="B422" s="65" t="s">
        <v>1758</v>
      </c>
      <c r="C422" s="66" t="s">
        <v>2193</v>
      </c>
      <c r="D422" s="67"/>
      <c r="E422" s="68"/>
      <c r="F422" s="328">
        <v>849923.69000000006</v>
      </c>
      <c r="G422" s="328">
        <v>821972.43</v>
      </c>
      <c r="H422" s="151">
        <f>+F422-G422</f>
        <v>27951.260000000009</v>
      </c>
      <c r="I422" s="97">
        <f>IF(G422&lt;0,IF(H422=0,0,IF(OR(G422=0,F422=0),"N.M.",IF(ABS(H422/G422)&gt;=10,"N.M.",H422/(-G422)))),IF(H422=0,0,IF(OR(G422=0,F422=0),"N.M.",IF(ABS(H422/G422)&gt;=10,"N.M.",H422/G422))))</f>
        <v>3.400510647297502E-2</v>
      </c>
      <c r="J422" s="166"/>
      <c r="K422" s="328">
        <v>2524466.39</v>
      </c>
      <c r="L422" s="328">
        <v>2448897.98</v>
      </c>
      <c r="M422" s="151">
        <f>+K422-L422</f>
        <v>75568.410000000149</v>
      </c>
      <c r="N422" s="97">
        <f>IF(L422&lt;0,IF(M422=0,0,IF(OR(L422=0,K422=0),"N.M.",IF(ABS(M422/L422)&gt;=10,"N.M.",M422/(-L422)))),IF(M422=0,0,IF(OR(L422=0,K422=0),"N.M.",IF(ABS(M422/L422)&gt;=10,"N.M.",M422/L422))))</f>
        <v>3.085812909200903E-2</v>
      </c>
      <c r="O422" s="273"/>
      <c r="P422" s="166"/>
      <c r="Q422" s="328">
        <v>2524466.39</v>
      </c>
      <c r="R422" s="328">
        <v>2448897.98</v>
      </c>
      <c r="S422" s="151">
        <f>+Q422-R422</f>
        <v>75568.410000000149</v>
      </c>
      <c r="T422" s="97">
        <f>IF(R422&lt;0,IF(S422=0,0,IF(OR(R422=0,Q422=0),"N.M.",IF(ABS(S422/R422)&gt;=10,"N.M.",S422/(-R422)))),IF(S422=0,0,IF(OR(R422=0,Q422=0),"N.M.",IF(ABS(S422/R422)&gt;=10,"N.M.",S422/R422))))</f>
        <v>3.085812909200903E-2</v>
      </c>
      <c r="U422" s="166"/>
      <c r="V422" s="328">
        <v>9616812.5899999999</v>
      </c>
      <c r="W422" s="328">
        <v>9098333.8800000008</v>
      </c>
      <c r="X422" s="151">
        <f>+V422-W422</f>
        <v>518478.70999999903</v>
      </c>
      <c r="Y422" s="97">
        <f>IF(W422&lt;0,IF(X422=0,0,IF(OR(W422=0,V422=0),"N.M.",IF(ABS(X422/W422)&gt;=10,"N.M.",X422/(-W422)))),IF(X422=0,0,IF(OR(W422=0,V422=0),"N.M.",IF(ABS(X422/W422)&gt;=10,"N.M.",X422/W422))))</f>
        <v>5.6986116011825121E-2</v>
      </c>
      <c r="Z422" s="140"/>
      <c r="AA422" s="347">
        <v>780448.63</v>
      </c>
      <c r="AB422" s="301"/>
      <c r="AC422" s="301">
        <v>810767.58000000007</v>
      </c>
      <c r="AD422" s="301">
        <v>816157.97</v>
      </c>
      <c r="AE422" s="301">
        <v>821972.43</v>
      </c>
      <c r="AF422" s="301">
        <v>793406.29</v>
      </c>
      <c r="AG422" s="301">
        <v>803180.65</v>
      </c>
      <c r="AH422" s="301">
        <v>760447.67</v>
      </c>
      <c r="AI422" s="301">
        <v>747714.51</v>
      </c>
      <c r="AJ422" s="301">
        <v>772637.58</v>
      </c>
      <c r="AK422" s="301">
        <v>779073.45000000007</v>
      </c>
      <c r="AL422" s="301">
        <v>798316.9</v>
      </c>
      <c r="AM422" s="301">
        <v>810349.63</v>
      </c>
      <c r="AN422" s="301">
        <v>827219.52</v>
      </c>
      <c r="AO422" s="301"/>
      <c r="AP422" s="301">
        <v>834386.52</v>
      </c>
      <c r="AQ422" s="301">
        <v>840156.18</v>
      </c>
      <c r="AR422" s="301">
        <v>849923.69000000006</v>
      </c>
      <c r="AS422" s="301">
        <v>828398.27</v>
      </c>
      <c r="AT422" s="301">
        <v>0</v>
      </c>
      <c r="AU422" s="301">
        <v>0</v>
      </c>
      <c r="AV422" s="301">
        <v>0</v>
      </c>
      <c r="AW422" s="301">
        <v>0</v>
      </c>
      <c r="AX422" s="301">
        <v>0</v>
      </c>
      <c r="AY422" s="301">
        <v>0</v>
      </c>
      <c r="AZ422" s="301">
        <v>0</v>
      </c>
      <c r="BA422" s="301">
        <v>0</v>
      </c>
    </row>
    <row r="423" spans="1:53" s="69" customFormat="1" outlineLevel="2" x14ac:dyDescent="0.2">
      <c r="A423" s="64" t="s">
        <v>1309</v>
      </c>
      <c r="B423" s="65" t="s">
        <v>1759</v>
      </c>
      <c r="C423" s="66" t="s">
        <v>2194</v>
      </c>
      <c r="D423" s="67"/>
      <c r="E423" s="68"/>
      <c r="F423" s="328">
        <v>17016.05</v>
      </c>
      <c r="G423" s="328">
        <v>11539.5</v>
      </c>
      <c r="H423" s="151">
        <f>+F423-G423</f>
        <v>5476.5499999999993</v>
      </c>
      <c r="I423" s="97">
        <f>IF(G423&lt;0,IF(H423=0,0,IF(OR(G423=0,F423=0),"N.M.",IF(ABS(H423/G423)&gt;=10,"N.M.",H423/(-G423)))),IF(H423=0,0,IF(OR(G423=0,F423=0),"N.M.",IF(ABS(H423/G423)&gt;=10,"N.M.",H423/G423))))</f>
        <v>0.47459162008752537</v>
      </c>
      <c r="J423" s="166"/>
      <c r="K423" s="328">
        <v>49021.64</v>
      </c>
      <c r="L423" s="328">
        <v>34411.770000000004</v>
      </c>
      <c r="M423" s="151">
        <f>+K423-L423</f>
        <v>14609.869999999995</v>
      </c>
      <c r="N423" s="97">
        <f>IF(L423&lt;0,IF(M423=0,0,IF(OR(L423=0,K423=0),"N.M.",IF(ABS(M423/L423)&gt;=10,"N.M.",M423/(-L423)))),IF(M423=0,0,IF(OR(L423=0,K423=0),"N.M.",IF(ABS(M423/L423)&gt;=10,"N.M.",M423/L423))))</f>
        <v>0.4245602594693616</v>
      </c>
      <c r="O423" s="273"/>
      <c r="P423" s="166"/>
      <c r="Q423" s="328">
        <v>49021.64</v>
      </c>
      <c r="R423" s="328">
        <v>34411.770000000004</v>
      </c>
      <c r="S423" s="151">
        <f>+Q423-R423</f>
        <v>14609.869999999995</v>
      </c>
      <c r="T423" s="97">
        <f>IF(R423&lt;0,IF(S423=0,0,IF(OR(R423=0,Q423=0),"N.M.",IF(ABS(S423/R423)&gt;=10,"N.M.",S423/(-R423)))),IF(S423=0,0,IF(OR(R423=0,Q423=0),"N.M.",IF(ABS(S423/R423)&gt;=10,"N.M.",S423/R423))))</f>
        <v>0.4245602594693616</v>
      </c>
      <c r="U423" s="166"/>
      <c r="V423" s="328">
        <v>161012.64000000001</v>
      </c>
      <c r="W423" s="328">
        <v>119909.8</v>
      </c>
      <c r="X423" s="151">
        <f>+V423-W423</f>
        <v>41102.840000000011</v>
      </c>
      <c r="Y423" s="97">
        <f>IF(W423&lt;0,IF(X423=0,0,IF(OR(W423=0,V423=0),"N.M.",IF(ABS(X423/W423)&gt;=10,"N.M.",X423/(-W423)))),IF(X423=0,0,IF(OR(W423=0,V423=0),"N.M.",IF(ABS(X423/W423)&gt;=10,"N.M.",X423/W423))))</f>
        <v>0.34278132396184474</v>
      </c>
      <c r="Z423" s="140"/>
      <c r="AA423" s="347">
        <v>11033.2</v>
      </c>
      <c r="AB423" s="301"/>
      <c r="AC423" s="301">
        <v>11383.25</v>
      </c>
      <c r="AD423" s="301">
        <v>11489.02</v>
      </c>
      <c r="AE423" s="301">
        <v>11539.5</v>
      </c>
      <c r="AF423" s="301">
        <v>11587.22</v>
      </c>
      <c r="AG423" s="301">
        <v>11667.14</v>
      </c>
      <c r="AH423" s="301">
        <v>11749.35</v>
      </c>
      <c r="AI423" s="301">
        <v>11837.5</v>
      </c>
      <c r="AJ423" s="301">
        <v>11963.380000000001</v>
      </c>
      <c r="AK423" s="301">
        <v>12180.380000000001</v>
      </c>
      <c r="AL423" s="301">
        <v>13300.25</v>
      </c>
      <c r="AM423" s="301">
        <v>13647.51</v>
      </c>
      <c r="AN423" s="301">
        <v>14058.27</v>
      </c>
      <c r="AO423" s="301"/>
      <c r="AP423" s="301">
        <v>15962.92</v>
      </c>
      <c r="AQ423" s="301">
        <v>16042.67</v>
      </c>
      <c r="AR423" s="301">
        <v>17016.05</v>
      </c>
      <c r="AS423" s="301">
        <v>17516.41</v>
      </c>
      <c r="AT423" s="301">
        <v>0</v>
      </c>
      <c r="AU423" s="301">
        <v>0</v>
      </c>
      <c r="AV423" s="301">
        <v>0</v>
      </c>
      <c r="AW423" s="301">
        <v>0</v>
      </c>
      <c r="AX423" s="301">
        <v>0</v>
      </c>
      <c r="AY423" s="301">
        <v>0</v>
      </c>
      <c r="AZ423" s="301">
        <v>0</v>
      </c>
      <c r="BA423" s="301">
        <v>0</v>
      </c>
    </row>
    <row r="424" spans="1:53" s="25" customFormat="1" x14ac:dyDescent="0.2">
      <c r="A424" s="22" t="s">
        <v>207</v>
      </c>
      <c r="B424" s="54" t="s">
        <v>54</v>
      </c>
      <c r="C424" s="52" t="s">
        <v>55</v>
      </c>
      <c r="D424" s="209"/>
      <c r="E424" s="209"/>
      <c r="F424" s="23">
        <v>866939.74000000011</v>
      </c>
      <c r="G424" s="23">
        <v>833511.93</v>
      </c>
      <c r="H424" s="42">
        <f>+F424-G424</f>
        <v>33427.810000000056</v>
      </c>
      <c r="I424" s="124">
        <f>IF(G424&lt;0,IF(H424=0,0,IF(OR(G424=0,F424=0),"N.M.",IF(ABS(H424/G424)&gt;=10,"N.M.",H424/(-G424)))),IF(H424=0,0,IF(OR(G424=0,F424=0),"N.M.",IF(ABS(H424/G424)&gt;=10,"N.M.",H424/G424))))</f>
        <v>4.0104776904632974E-2</v>
      </c>
      <c r="J424" s="265"/>
      <c r="K424" s="23">
        <v>2573488.0300000003</v>
      </c>
      <c r="L424" s="23">
        <v>2483309.75</v>
      </c>
      <c r="M424" s="42">
        <f>+K424-L424</f>
        <v>90178.280000000261</v>
      </c>
      <c r="N424" s="124">
        <f>IF(L424&lt;0,IF(M424=0,0,IF(OR(L424=0,K424=0),"N.M.",IF(ABS(M424/L424)&gt;=10,"N.M.",M424/(-L424)))),IF(M424=0,0,IF(OR(L424=0,K424=0),"N.M.",IF(ABS(M424/L424)&gt;=10,"N.M.",M424/L424))))</f>
        <v>3.6313746201012687E-2</v>
      </c>
      <c r="O424" s="140"/>
      <c r="P424" s="222"/>
      <c r="Q424" s="23">
        <v>2573488.0300000003</v>
      </c>
      <c r="R424" s="23">
        <v>2483309.75</v>
      </c>
      <c r="S424" s="42">
        <f>+Q424-R424</f>
        <v>90178.280000000261</v>
      </c>
      <c r="T424" s="124">
        <f>IF(R424&lt;0,IF(S424=0,0,IF(OR(R424=0,Q424=0),"N.M.",IF(ABS(S424/R424)&gt;=10,"N.M.",S424/(-R424)))),IF(S424=0,0,IF(OR(R424=0,Q424=0),"N.M.",IF(ABS(S424/R424)&gt;=10,"N.M.",S424/R424))))</f>
        <v>3.6313746201012687E-2</v>
      </c>
      <c r="U424" s="222" t="s">
        <v>759</v>
      </c>
      <c r="V424" s="23">
        <v>9777825.2300000004</v>
      </c>
      <c r="W424" s="23">
        <v>9218243.6799999997</v>
      </c>
      <c r="X424" s="42">
        <f>+V424-W424</f>
        <v>559581.55000000075</v>
      </c>
      <c r="Y424" s="91">
        <f>IF(W424&lt;0,IF(X424=0,0,IF(OR(W424=0,V424=0),"N.M.",IF(ABS(X424/W424)&gt;=10,"N.M.",X424/(-W424)))),IF(X424=0,0,IF(OR(W424=0,V424=0),"N.M.",IF(ABS(X424/W424)&gt;=10,"N.M.",X424/W424))))</f>
        <v>6.0703705545783616E-2</v>
      </c>
      <c r="AA424" s="339">
        <v>791481.83</v>
      </c>
      <c r="AC424" s="26">
        <v>822150.83000000007</v>
      </c>
      <c r="AD424" s="26">
        <v>827646.99</v>
      </c>
      <c r="AE424" s="26">
        <v>833511.93</v>
      </c>
      <c r="AF424" s="26">
        <v>804993.51</v>
      </c>
      <c r="AG424" s="26">
        <v>814847.79</v>
      </c>
      <c r="AH424" s="26">
        <v>772197.02</v>
      </c>
      <c r="AI424" s="26">
        <v>759552.01</v>
      </c>
      <c r="AJ424" s="26">
        <v>784600.96</v>
      </c>
      <c r="AK424" s="26">
        <v>791253.83000000007</v>
      </c>
      <c r="AL424" s="26">
        <v>811617.15</v>
      </c>
      <c r="AM424" s="26">
        <v>823997.14</v>
      </c>
      <c r="AN424" s="26">
        <v>841277.79</v>
      </c>
      <c r="AP424" s="26">
        <v>850349.44000000006</v>
      </c>
      <c r="AQ424" s="26">
        <v>856198.85000000009</v>
      </c>
      <c r="AR424" s="26">
        <v>866939.74000000011</v>
      </c>
      <c r="AS424" s="26">
        <v>845914.68</v>
      </c>
      <c r="AT424" s="26">
        <v>0</v>
      </c>
      <c r="AU424" s="26">
        <v>0</v>
      </c>
      <c r="AV424" s="26">
        <v>0</v>
      </c>
      <c r="AW424" s="26">
        <v>0</v>
      </c>
      <c r="AX424" s="26">
        <v>0</v>
      </c>
      <c r="AY424" s="26">
        <v>0</v>
      </c>
      <c r="AZ424" s="26">
        <v>0</v>
      </c>
      <c r="BA424" s="26">
        <v>0</v>
      </c>
    </row>
    <row r="425" spans="1:53" s="25" customFormat="1" ht="0.75" customHeight="1" outlineLevel="2" x14ac:dyDescent="0.2">
      <c r="A425" s="22"/>
      <c r="B425" s="54"/>
      <c r="C425" s="52"/>
      <c r="D425" s="209"/>
      <c r="E425" s="209"/>
      <c r="F425" s="23"/>
      <c r="G425" s="23"/>
      <c r="H425" s="42"/>
      <c r="I425" s="124"/>
      <c r="J425" s="265"/>
      <c r="K425" s="23"/>
      <c r="L425" s="23"/>
      <c r="M425" s="42"/>
      <c r="N425" s="124"/>
      <c r="O425" s="140"/>
      <c r="P425" s="222"/>
      <c r="Q425" s="23"/>
      <c r="R425" s="23"/>
      <c r="S425" s="42"/>
      <c r="T425" s="124"/>
      <c r="U425" s="222"/>
      <c r="V425" s="23"/>
      <c r="W425" s="23"/>
      <c r="X425" s="42"/>
      <c r="Y425" s="91"/>
      <c r="AA425" s="339"/>
      <c r="AC425" s="26"/>
      <c r="AD425" s="26"/>
      <c r="AE425" s="26"/>
      <c r="AF425" s="26"/>
      <c r="AG425" s="26"/>
      <c r="AH425" s="26"/>
      <c r="AI425" s="26"/>
      <c r="AJ425" s="26"/>
      <c r="AK425" s="26"/>
      <c r="AL425" s="26"/>
      <c r="AM425" s="26"/>
      <c r="AN425" s="26"/>
      <c r="AP425" s="26"/>
      <c r="AQ425" s="26"/>
      <c r="AR425" s="26"/>
      <c r="AS425" s="26"/>
      <c r="AT425" s="26"/>
      <c r="AU425" s="26"/>
      <c r="AV425" s="26"/>
      <c r="AW425" s="26"/>
      <c r="AX425" s="26"/>
      <c r="AY425" s="26"/>
      <c r="AZ425" s="26"/>
      <c r="BA425" s="26"/>
    </row>
    <row r="426" spans="1:53" s="69" customFormat="1" outlineLevel="2" x14ac:dyDescent="0.2">
      <c r="A426" s="64" t="s">
        <v>1310</v>
      </c>
      <c r="B426" s="65" t="s">
        <v>1760</v>
      </c>
      <c r="C426" s="66" t="s">
        <v>2195</v>
      </c>
      <c r="D426" s="67"/>
      <c r="E426" s="68"/>
      <c r="F426" s="328">
        <v>3218</v>
      </c>
      <c r="G426" s="328">
        <v>3218</v>
      </c>
      <c r="H426" s="151">
        <f>+F426-G426</f>
        <v>0</v>
      </c>
      <c r="I426" s="97">
        <f>IF(G426&lt;0,IF(H426=0,0,IF(OR(G426=0,F426=0),"N.M.",IF(ABS(H426/G426)&gt;=10,"N.M.",H426/(-G426)))),IF(H426=0,0,IF(OR(G426=0,F426=0),"N.M.",IF(ABS(H426/G426)&gt;=10,"N.M.",H426/G426))))</f>
        <v>0</v>
      </c>
      <c r="J426" s="166"/>
      <c r="K426" s="328">
        <v>9654</v>
      </c>
      <c r="L426" s="328">
        <v>9654</v>
      </c>
      <c r="M426" s="151">
        <f>+K426-L426</f>
        <v>0</v>
      </c>
      <c r="N426" s="97">
        <f>IF(L426&lt;0,IF(M426=0,0,IF(OR(L426=0,K426=0),"N.M.",IF(ABS(M426/L426)&gt;=10,"N.M.",M426/(-L426)))),IF(M426=0,0,IF(OR(L426=0,K426=0),"N.M.",IF(ABS(M426/L426)&gt;=10,"N.M.",M426/L426))))</f>
        <v>0</v>
      </c>
      <c r="O426" s="273"/>
      <c r="P426" s="166"/>
      <c r="Q426" s="328">
        <v>9654</v>
      </c>
      <c r="R426" s="328">
        <v>9654</v>
      </c>
      <c r="S426" s="151">
        <f>+Q426-R426</f>
        <v>0</v>
      </c>
      <c r="T426" s="97">
        <f>IF(R426&lt;0,IF(S426=0,0,IF(OR(R426=0,Q426=0),"N.M.",IF(ABS(S426/R426)&gt;=10,"N.M.",S426/(-R426)))),IF(S426=0,0,IF(OR(R426=0,Q426=0),"N.M.",IF(ABS(S426/R426)&gt;=10,"N.M.",S426/R426))))</f>
        <v>0</v>
      </c>
      <c r="U426" s="166"/>
      <c r="V426" s="328">
        <v>38616</v>
      </c>
      <c r="W426" s="328">
        <v>38616</v>
      </c>
      <c r="X426" s="151">
        <f>+V426-W426</f>
        <v>0</v>
      </c>
      <c r="Y426" s="97">
        <f>IF(W426&lt;0,IF(X426=0,0,IF(OR(W426=0,V426=0),"N.M.",IF(ABS(X426/W426)&gt;=10,"N.M.",X426/(-W426)))),IF(X426=0,0,IF(OR(W426=0,V426=0),"N.M.",IF(ABS(X426/W426)&gt;=10,"N.M.",X426/W426))))</f>
        <v>0</v>
      </c>
      <c r="Z426" s="140"/>
      <c r="AA426" s="347">
        <v>3218</v>
      </c>
      <c r="AB426" s="301"/>
      <c r="AC426" s="301">
        <v>3218</v>
      </c>
      <c r="AD426" s="301">
        <v>3218</v>
      </c>
      <c r="AE426" s="301">
        <v>3218</v>
      </c>
      <c r="AF426" s="301">
        <v>3218</v>
      </c>
      <c r="AG426" s="301">
        <v>3218</v>
      </c>
      <c r="AH426" s="301">
        <v>3218</v>
      </c>
      <c r="AI426" s="301">
        <v>3218</v>
      </c>
      <c r="AJ426" s="301">
        <v>3218</v>
      </c>
      <c r="AK426" s="301">
        <v>3218</v>
      </c>
      <c r="AL426" s="301">
        <v>3218</v>
      </c>
      <c r="AM426" s="301">
        <v>3218</v>
      </c>
      <c r="AN426" s="301">
        <v>3218</v>
      </c>
      <c r="AO426" s="301"/>
      <c r="AP426" s="301">
        <v>3218</v>
      </c>
      <c r="AQ426" s="301">
        <v>3218</v>
      </c>
      <c r="AR426" s="301">
        <v>3218</v>
      </c>
      <c r="AS426" s="301">
        <v>3218</v>
      </c>
      <c r="AT426" s="301">
        <v>0</v>
      </c>
      <c r="AU426" s="301">
        <v>0</v>
      </c>
      <c r="AV426" s="301">
        <v>0</v>
      </c>
      <c r="AW426" s="301">
        <v>0</v>
      </c>
      <c r="AX426" s="301">
        <v>0</v>
      </c>
      <c r="AY426" s="301">
        <v>0</v>
      </c>
      <c r="AZ426" s="301">
        <v>0</v>
      </c>
      <c r="BA426" s="301">
        <v>0</v>
      </c>
    </row>
    <row r="427" spans="1:53" s="25" customFormat="1" x14ac:dyDescent="0.2">
      <c r="A427" s="22" t="s">
        <v>208</v>
      </c>
      <c r="B427" s="54" t="s">
        <v>56</v>
      </c>
      <c r="C427" s="52" t="s">
        <v>57</v>
      </c>
      <c r="D427" s="209"/>
      <c r="E427" s="209"/>
      <c r="F427" s="23">
        <v>3218</v>
      </c>
      <c r="G427" s="23">
        <v>3218</v>
      </c>
      <c r="H427" s="42">
        <f>+F427-G427</f>
        <v>0</v>
      </c>
      <c r="I427" s="124">
        <f>IF(G427&lt;0,IF(H427=0,0,IF(OR(G427=0,F427=0),"N.M.",IF(ABS(H427/G427)&gt;=10,"N.M.",H427/(-G427)))),IF(H427=0,0,IF(OR(G427=0,F427=0),"N.M.",IF(ABS(H427/G427)&gt;=10,"N.M.",H427/G427))))</f>
        <v>0</v>
      </c>
      <c r="J427" s="265"/>
      <c r="K427" s="23">
        <v>9654</v>
      </c>
      <c r="L427" s="23">
        <v>9654</v>
      </c>
      <c r="M427" s="42">
        <f>+K427-L427</f>
        <v>0</v>
      </c>
      <c r="N427" s="124">
        <f>IF(L427&lt;0,IF(M427=0,0,IF(OR(L427=0,K427=0),"N.M.",IF(ABS(M427/L427)&gt;=10,"N.M.",M427/(-L427)))),IF(M427=0,0,IF(OR(L427=0,K427=0),"N.M.",IF(ABS(M427/L427)&gt;=10,"N.M.",M427/L427))))</f>
        <v>0</v>
      </c>
      <c r="O427" s="140"/>
      <c r="P427" s="222"/>
      <c r="Q427" s="23">
        <v>9654</v>
      </c>
      <c r="R427" s="23">
        <v>9654</v>
      </c>
      <c r="S427" s="42">
        <f>+Q427-R427</f>
        <v>0</v>
      </c>
      <c r="T427" s="124">
        <f>IF(R427&lt;0,IF(S427=0,0,IF(OR(R427=0,Q427=0),"N.M.",IF(ABS(S427/R427)&gt;=10,"N.M.",S427/(-R427)))),IF(S427=0,0,IF(OR(R427=0,Q427=0),"N.M.",IF(ABS(S427/R427)&gt;=10,"N.M.",S427/R427))))</f>
        <v>0</v>
      </c>
      <c r="U427" s="222" t="s">
        <v>759</v>
      </c>
      <c r="V427" s="23">
        <v>38616</v>
      </c>
      <c r="W427" s="23">
        <v>38616</v>
      </c>
      <c r="X427" s="42">
        <f>+V427-W427</f>
        <v>0</v>
      </c>
      <c r="Y427" s="91">
        <f>IF(W427&lt;0,IF(X427=0,0,IF(OR(W427=0,V427=0),"N.M.",IF(ABS(X427/W427)&gt;=10,"N.M.",X427/(-W427)))),IF(X427=0,0,IF(OR(W427=0,V427=0),"N.M.",IF(ABS(X427/W427)&gt;=10,"N.M.",X427/W427))))</f>
        <v>0</v>
      </c>
      <c r="AA427" s="339">
        <v>3218</v>
      </c>
      <c r="AC427" s="26">
        <v>3218</v>
      </c>
      <c r="AD427" s="26">
        <v>3218</v>
      </c>
      <c r="AE427" s="26">
        <v>3218</v>
      </c>
      <c r="AF427" s="26">
        <v>3218</v>
      </c>
      <c r="AG427" s="26">
        <v>3218</v>
      </c>
      <c r="AH427" s="26">
        <v>3218</v>
      </c>
      <c r="AI427" s="26">
        <v>3218</v>
      </c>
      <c r="AJ427" s="26">
        <v>3218</v>
      </c>
      <c r="AK427" s="26">
        <v>3218</v>
      </c>
      <c r="AL427" s="26">
        <v>3218</v>
      </c>
      <c r="AM427" s="26">
        <v>3218</v>
      </c>
      <c r="AN427" s="26">
        <v>3218</v>
      </c>
      <c r="AP427" s="26">
        <v>3218</v>
      </c>
      <c r="AQ427" s="26">
        <v>3218</v>
      </c>
      <c r="AR427" s="26">
        <v>3218</v>
      </c>
      <c r="AS427" s="26">
        <v>3218</v>
      </c>
      <c r="AT427" s="26">
        <v>0</v>
      </c>
      <c r="AU427" s="26">
        <v>0</v>
      </c>
      <c r="AV427" s="26">
        <v>0</v>
      </c>
      <c r="AW427" s="26">
        <v>0</v>
      </c>
      <c r="AX427" s="26">
        <v>0</v>
      </c>
      <c r="AY427" s="26">
        <v>0</v>
      </c>
      <c r="AZ427" s="26">
        <v>0</v>
      </c>
      <c r="BA427" s="26">
        <v>0</v>
      </c>
    </row>
    <row r="428" spans="1:53" s="25" customFormat="1" ht="0.75" customHeight="1" outlineLevel="1" x14ac:dyDescent="0.2">
      <c r="A428" s="22"/>
      <c r="B428" s="54"/>
      <c r="C428" s="52"/>
      <c r="D428" s="209"/>
      <c r="E428" s="209"/>
      <c r="F428" s="23"/>
      <c r="G428" s="23"/>
      <c r="H428" s="42"/>
      <c r="I428" s="124"/>
      <c r="J428" s="265"/>
      <c r="K428" s="23"/>
      <c r="L428" s="23"/>
      <c r="M428" s="42"/>
      <c r="N428" s="124"/>
      <c r="O428" s="140"/>
      <c r="P428" s="222"/>
      <c r="Q428" s="23"/>
      <c r="R428" s="23"/>
      <c r="S428" s="42"/>
      <c r="T428" s="124"/>
      <c r="U428" s="222"/>
      <c r="V428" s="23"/>
      <c r="W428" s="23"/>
      <c r="X428" s="42"/>
      <c r="Y428" s="91"/>
      <c r="AA428" s="339"/>
      <c r="AC428" s="26"/>
      <c r="AD428" s="26"/>
      <c r="AE428" s="26"/>
      <c r="AF428" s="26"/>
      <c r="AG428" s="26"/>
      <c r="AH428" s="26"/>
      <c r="AI428" s="26"/>
      <c r="AJ428" s="26"/>
      <c r="AK428" s="26"/>
      <c r="AL428" s="26"/>
      <c r="AM428" s="26"/>
      <c r="AN428" s="26"/>
      <c r="AP428" s="26"/>
      <c r="AQ428" s="26"/>
      <c r="AR428" s="26"/>
      <c r="AS428" s="26"/>
      <c r="AT428" s="26"/>
      <c r="AU428" s="26"/>
      <c r="AV428" s="26"/>
      <c r="AW428" s="26"/>
      <c r="AX428" s="26"/>
      <c r="AY428" s="26"/>
      <c r="AZ428" s="26"/>
      <c r="BA428" s="26"/>
    </row>
    <row r="429" spans="1:53" s="25" customFormat="1" x14ac:dyDescent="0.2">
      <c r="A429" s="22" t="s">
        <v>209</v>
      </c>
      <c r="B429" s="54" t="s">
        <v>58</v>
      </c>
      <c r="C429" s="52" t="s">
        <v>894</v>
      </c>
      <c r="D429" s="209"/>
      <c r="E429" s="209"/>
      <c r="F429" s="23">
        <v>0</v>
      </c>
      <c r="G429" s="23">
        <v>0</v>
      </c>
      <c r="H429" s="42">
        <f>+F429-G429</f>
        <v>0</v>
      </c>
      <c r="I429" s="124">
        <f>IF(G429&lt;0,IF(H429=0,0,IF(OR(G429=0,F429=0),"N.M.",IF(ABS(H429/G429)&gt;=10,"N.M.",H429/(-G429)))),IF(H429=0,0,IF(OR(G429=0,F429=0),"N.M.",IF(ABS(H429/G429)&gt;=10,"N.M.",H429/G429))))</f>
        <v>0</v>
      </c>
      <c r="J429" s="265"/>
      <c r="K429" s="23">
        <v>0</v>
      </c>
      <c r="L429" s="23">
        <v>0</v>
      </c>
      <c r="M429" s="42">
        <f>+K429-L429</f>
        <v>0</v>
      </c>
      <c r="N429" s="124">
        <f>IF(L429&lt;0,IF(M429=0,0,IF(OR(L429=0,K429=0),"N.M.",IF(ABS(M429/L429)&gt;=10,"N.M.",M429/(-L429)))),IF(M429=0,0,IF(OR(L429=0,K429=0),"N.M.",IF(ABS(M429/L429)&gt;=10,"N.M.",M429/L429))))</f>
        <v>0</v>
      </c>
      <c r="O429" s="140"/>
      <c r="P429" s="222"/>
      <c r="Q429" s="23">
        <v>0</v>
      </c>
      <c r="R429" s="23">
        <v>0</v>
      </c>
      <c r="S429" s="42">
        <f>+Q429-R429</f>
        <v>0</v>
      </c>
      <c r="T429" s="124">
        <f>IF(R429&lt;0,IF(S429=0,0,IF(OR(R429=0,Q429=0),"N.M.",IF(ABS(S429/R429)&gt;=10,"N.M.",S429/(-R429)))),IF(S429=0,0,IF(OR(R429=0,Q429=0),"N.M.",IF(ABS(S429/R429)&gt;=10,"N.M.",S429/R429))))</f>
        <v>0</v>
      </c>
      <c r="U429" s="222" t="s">
        <v>759</v>
      </c>
      <c r="V429" s="23">
        <v>0</v>
      </c>
      <c r="W429" s="23">
        <v>0</v>
      </c>
      <c r="X429" s="42">
        <f>+V429-W429</f>
        <v>0</v>
      </c>
      <c r="Y429" s="91">
        <f>IF(W429&lt;0,IF(X429=0,0,IF(OR(W429=0,V429=0),"N.M.",IF(ABS(X429/W429)&gt;=10,"N.M.",X429/(-W429)))),IF(X429=0,0,IF(OR(W429=0,V429=0),"N.M.",IF(ABS(X429/W429)&gt;=10,"N.M.",X429/W429))))</f>
        <v>0</v>
      </c>
      <c r="AA429" s="339">
        <v>0</v>
      </c>
      <c r="AC429" s="26">
        <v>0</v>
      </c>
      <c r="AD429" s="26">
        <v>0</v>
      </c>
      <c r="AE429" s="26">
        <v>0</v>
      </c>
      <c r="AF429" s="26">
        <v>0</v>
      </c>
      <c r="AG429" s="26">
        <v>0</v>
      </c>
      <c r="AH429" s="26">
        <v>0</v>
      </c>
      <c r="AI429" s="26">
        <v>0</v>
      </c>
      <c r="AJ429" s="26">
        <v>0</v>
      </c>
      <c r="AK429" s="26">
        <v>0</v>
      </c>
      <c r="AL429" s="26">
        <v>0</v>
      </c>
      <c r="AM429" s="26">
        <v>0</v>
      </c>
      <c r="AN429" s="26">
        <v>0</v>
      </c>
      <c r="AP429" s="26">
        <v>0</v>
      </c>
      <c r="AQ429" s="26">
        <v>0</v>
      </c>
      <c r="AR429" s="26">
        <v>0</v>
      </c>
      <c r="AS429" s="26">
        <v>0</v>
      </c>
      <c r="AT429" s="26">
        <v>0</v>
      </c>
      <c r="AU429" s="26">
        <v>0</v>
      </c>
      <c r="AV429" s="26">
        <v>0</v>
      </c>
      <c r="AW429" s="26">
        <v>0</v>
      </c>
      <c r="AX429" s="26">
        <v>0</v>
      </c>
      <c r="AY429" s="26">
        <v>0</v>
      </c>
      <c r="AZ429" s="26">
        <v>0</v>
      </c>
      <c r="BA429" s="26">
        <v>0</v>
      </c>
    </row>
    <row r="430" spans="1:53" s="25" customFormat="1" ht="0.75" customHeight="1" outlineLevel="2" x14ac:dyDescent="0.2">
      <c r="A430" s="22"/>
      <c r="B430" s="54"/>
      <c r="C430" s="52"/>
      <c r="D430" s="209"/>
      <c r="E430" s="209"/>
      <c r="F430" s="23"/>
      <c r="G430" s="23"/>
      <c r="H430" s="42"/>
      <c r="I430" s="124"/>
      <c r="J430" s="265"/>
      <c r="K430" s="23"/>
      <c r="L430" s="23"/>
      <c r="M430" s="42"/>
      <c r="N430" s="124"/>
      <c r="O430" s="140"/>
      <c r="P430" s="222"/>
      <c r="Q430" s="23"/>
      <c r="R430" s="23"/>
      <c r="S430" s="42"/>
      <c r="T430" s="124"/>
      <c r="U430" s="222"/>
      <c r="V430" s="23"/>
      <c r="W430" s="23"/>
      <c r="X430" s="42"/>
      <c r="Y430" s="91"/>
      <c r="AA430" s="339"/>
      <c r="AC430" s="26"/>
      <c r="AD430" s="26"/>
      <c r="AE430" s="26"/>
      <c r="AF430" s="26"/>
      <c r="AG430" s="26"/>
      <c r="AH430" s="26"/>
      <c r="AI430" s="26"/>
      <c r="AJ430" s="26"/>
      <c r="AK430" s="26"/>
      <c r="AL430" s="26"/>
      <c r="AM430" s="26"/>
      <c r="AN430" s="26"/>
      <c r="AP430" s="26"/>
      <c r="AQ430" s="26"/>
      <c r="AR430" s="26"/>
      <c r="AS430" s="26"/>
      <c r="AT430" s="26"/>
      <c r="AU430" s="26"/>
      <c r="AV430" s="26"/>
      <c r="AW430" s="26"/>
      <c r="AX430" s="26"/>
      <c r="AY430" s="26"/>
      <c r="AZ430" s="26"/>
      <c r="BA430" s="26"/>
    </row>
    <row r="431" spans="1:53" s="25" customFormat="1" x14ac:dyDescent="0.2">
      <c r="A431" s="22"/>
      <c r="B431" s="54" t="s">
        <v>59</v>
      </c>
      <c r="C431" s="52" t="s">
        <v>60</v>
      </c>
      <c r="D431" s="209"/>
      <c r="E431" s="209"/>
      <c r="F431" s="23"/>
      <c r="G431" s="23"/>
      <c r="H431" s="42">
        <f>+F431-G431</f>
        <v>0</v>
      </c>
      <c r="I431" s="124">
        <f>IF(G431&lt;0,IF(H431=0,0,IF(OR(G431=0,F431=0),"N.M.",IF(ABS(H431/G431)&gt;=10,"N.M.",H431/(-G431)))),IF(H431=0,0,IF(OR(G431=0,F431=0),"N.M.",IF(ABS(H431/G431)&gt;=10,"N.M.",H431/G431))))</f>
        <v>0</v>
      </c>
      <c r="J431" s="265"/>
      <c r="K431" s="23"/>
      <c r="L431" s="23"/>
      <c r="M431" s="42">
        <f>+K431-L431</f>
        <v>0</v>
      </c>
      <c r="N431" s="124">
        <f>IF(L431&lt;0,IF(M431=0,0,IF(OR(L431=0,K431=0),"N.M.",IF(ABS(M431/L431)&gt;=10,"N.M.",M431/(-L431)))),IF(M431=0,0,IF(OR(L431=0,K431=0),"N.M.",IF(ABS(M431/L431)&gt;=10,"N.M.",M431/L431))))</f>
        <v>0</v>
      </c>
      <c r="O431" s="140"/>
      <c r="P431" s="222"/>
      <c r="Q431" s="23"/>
      <c r="R431" s="23"/>
      <c r="S431" s="42">
        <f>+Q431-R431</f>
        <v>0</v>
      </c>
      <c r="T431" s="124">
        <f>IF(R431&lt;0,IF(S431=0,0,IF(OR(R431=0,Q431=0),"N.M.",IF(ABS(S431/R431)&gt;=10,"N.M.",S431/(-R431)))),IF(S431=0,0,IF(OR(R431=0,Q431=0),"N.M.",IF(ABS(S431/R431)&gt;=10,"N.M.",S431/R431))))</f>
        <v>0</v>
      </c>
      <c r="U431" s="222" t="s">
        <v>759</v>
      </c>
      <c r="V431" s="23"/>
      <c r="W431" s="23"/>
      <c r="X431" s="42">
        <f>+V431-W431</f>
        <v>0</v>
      </c>
      <c r="Y431" s="91">
        <f>IF(W431&lt;0,IF(X431=0,0,IF(OR(W431=0,V431=0),"N.M.",IF(ABS(X431/W431)&gt;=10,"N.M.",X431/(-W431)))),IF(X431=0,0,IF(OR(W431=0,V431=0),"N.M.",IF(ABS(X431/W431)&gt;=10,"N.M.",X431/W431))))</f>
        <v>0</v>
      </c>
      <c r="AA431" s="339"/>
      <c r="AC431" s="26"/>
      <c r="AD431" s="26"/>
      <c r="AE431" s="26"/>
      <c r="AF431" s="26"/>
      <c r="AG431" s="26"/>
      <c r="AH431" s="26"/>
      <c r="AI431" s="26"/>
      <c r="AJ431" s="26"/>
      <c r="AK431" s="26"/>
      <c r="AL431" s="26"/>
      <c r="AM431" s="26"/>
      <c r="AN431" s="26"/>
      <c r="AP431" s="26"/>
      <c r="AQ431" s="26"/>
      <c r="AR431" s="26"/>
      <c r="AS431" s="26"/>
      <c r="AT431" s="26"/>
      <c r="AU431" s="26"/>
      <c r="AV431" s="26"/>
      <c r="AW431" s="26"/>
      <c r="AX431" s="26"/>
      <c r="AY431" s="26"/>
      <c r="AZ431" s="26"/>
      <c r="BA431" s="26"/>
    </row>
    <row r="432" spans="1:53" s="25" customFormat="1" ht="0.75" customHeight="1" outlineLevel="2" x14ac:dyDescent="0.2">
      <c r="A432" s="22"/>
      <c r="B432" s="54"/>
      <c r="C432" s="52"/>
      <c r="D432" s="209"/>
      <c r="E432" s="209"/>
      <c r="F432" s="23"/>
      <c r="G432" s="23"/>
      <c r="H432" s="42"/>
      <c r="I432" s="124"/>
      <c r="J432" s="265"/>
      <c r="K432" s="23"/>
      <c r="L432" s="23"/>
      <c r="M432" s="42"/>
      <c r="N432" s="124"/>
      <c r="O432" s="140"/>
      <c r="P432" s="222"/>
      <c r="Q432" s="23"/>
      <c r="R432" s="23"/>
      <c r="S432" s="42"/>
      <c r="T432" s="124"/>
      <c r="U432" s="222"/>
      <c r="V432" s="23"/>
      <c r="W432" s="23"/>
      <c r="X432" s="42"/>
      <c r="Y432" s="91"/>
      <c r="AA432" s="339"/>
      <c r="AC432" s="26"/>
      <c r="AD432" s="26"/>
      <c r="AE432" s="26"/>
      <c r="AF432" s="26"/>
      <c r="AG432" s="26"/>
      <c r="AH432" s="26"/>
      <c r="AI432" s="26"/>
      <c r="AJ432" s="26"/>
      <c r="AK432" s="26"/>
      <c r="AL432" s="26"/>
      <c r="AM432" s="26"/>
      <c r="AN432" s="26"/>
      <c r="AP432" s="26"/>
      <c r="AQ432" s="26"/>
      <c r="AR432" s="26"/>
      <c r="AS432" s="26"/>
      <c r="AT432" s="26"/>
      <c r="AU432" s="26"/>
      <c r="AV432" s="26"/>
      <c r="AW432" s="26"/>
      <c r="AX432" s="26"/>
      <c r="AY432" s="26"/>
      <c r="AZ432" s="26"/>
      <c r="BA432" s="26"/>
    </row>
    <row r="433" spans="1:53" s="69" customFormat="1" outlineLevel="2" x14ac:dyDescent="0.2">
      <c r="A433" s="64" t="s">
        <v>1311</v>
      </c>
      <c r="B433" s="65" t="s">
        <v>1761</v>
      </c>
      <c r="C433" s="66" t="s">
        <v>2196</v>
      </c>
      <c r="D433" s="67"/>
      <c r="E433" s="68"/>
      <c r="F433" s="328">
        <v>30095.49</v>
      </c>
      <c r="G433" s="328">
        <v>30095.49</v>
      </c>
      <c r="H433" s="151">
        <f>+F433-G433</f>
        <v>0</v>
      </c>
      <c r="I433" s="97">
        <f>IF(G433&lt;0,IF(H433=0,0,IF(OR(G433=0,F433=0),"N.M.",IF(ABS(H433/G433)&gt;=10,"N.M.",H433/(-G433)))),IF(H433=0,0,IF(OR(G433=0,F433=0),"N.M.",IF(ABS(H433/G433)&gt;=10,"N.M.",H433/G433))))</f>
        <v>0</v>
      </c>
      <c r="J433" s="166"/>
      <c r="K433" s="328">
        <v>90286.47</v>
      </c>
      <c r="L433" s="328">
        <v>90286.47</v>
      </c>
      <c r="M433" s="151">
        <f>+K433-L433</f>
        <v>0</v>
      </c>
      <c r="N433" s="97">
        <f>IF(L433&lt;0,IF(M433=0,0,IF(OR(L433=0,K433=0),"N.M.",IF(ABS(M433/L433)&gt;=10,"N.M.",M433/(-L433)))),IF(M433=0,0,IF(OR(L433=0,K433=0),"N.M.",IF(ABS(M433/L433)&gt;=10,"N.M.",M433/L433))))</f>
        <v>0</v>
      </c>
      <c r="O433" s="273"/>
      <c r="P433" s="166"/>
      <c r="Q433" s="328">
        <v>90286.47</v>
      </c>
      <c r="R433" s="328">
        <v>90286.47</v>
      </c>
      <c r="S433" s="151">
        <f>+Q433-R433</f>
        <v>0</v>
      </c>
      <c r="T433" s="97">
        <f>IF(R433&lt;0,IF(S433=0,0,IF(OR(R433=0,Q433=0),"N.M.",IF(ABS(S433/R433)&gt;=10,"N.M.",S433/(-R433)))),IF(S433=0,0,IF(OR(R433=0,Q433=0),"N.M.",IF(ABS(S433/R433)&gt;=10,"N.M.",S433/R433))))</f>
        <v>0</v>
      </c>
      <c r="U433" s="166"/>
      <c r="V433" s="328">
        <v>361145.88</v>
      </c>
      <c r="W433" s="328">
        <v>361145.88</v>
      </c>
      <c r="X433" s="151">
        <f>+V433-W433</f>
        <v>0</v>
      </c>
      <c r="Y433" s="97">
        <f>IF(W433&lt;0,IF(X433=0,0,IF(OR(W433=0,V433=0),"N.M.",IF(ABS(X433/W433)&gt;=10,"N.M.",X433/(-W433)))),IF(X433=0,0,IF(OR(W433=0,V433=0),"N.M.",IF(ABS(X433/W433)&gt;=10,"N.M.",X433/W433))))</f>
        <v>0</v>
      </c>
      <c r="Z433" s="140"/>
      <c r="AA433" s="347">
        <v>30095.49</v>
      </c>
      <c r="AB433" s="301"/>
      <c r="AC433" s="301">
        <v>30095.49</v>
      </c>
      <c r="AD433" s="301">
        <v>30095.49</v>
      </c>
      <c r="AE433" s="301">
        <v>30095.49</v>
      </c>
      <c r="AF433" s="301">
        <v>30095.49</v>
      </c>
      <c r="AG433" s="301">
        <v>30095.49</v>
      </c>
      <c r="AH433" s="301">
        <v>30095.49</v>
      </c>
      <c r="AI433" s="301">
        <v>30095.49</v>
      </c>
      <c r="AJ433" s="301">
        <v>30095.49</v>
      </c>
      <c r="AK433" s="301">
        <v>30095.49</v>
      </c>
      <c r="AL433" s="301">
        <v>30095.49</v>
      </c>
      <c r="AM433" s="301">
        <v>30095.49</v>
      </c>
      <c r="AN433" s="301">
        <v>30095.49</v>
      </c>
      <c r="AO433" s="301"/>
      <c r="AP433" s="301">
        <v>30095.49</v>
      </c>
      <c r="AQ433" s="301">
        <v>30095.49</v>
      </c>
      <c r="AR433" s="301">
        <v>30095.49</v>
      </c>
      <c r="AS433" s="301">
        <v>30095.49</v>
      </c>
      <c r="AT433" s="301">
        <v>0</v>
      </c>
      <c r="AU433" s="301">
        <v>0</v>
      </c>
      <c r="AV433" s="301">
        <v>0</v>
      </c>
      <c r="AW433" s="301">
        <v>0</v>
      </c>
      <c r="AX433" s="301">
        <v>0</v>
      </c>
      <c r="AY433" s="301">
        <v>0</v>
      </c>
      <c r="AZ433" s="301">
        <v>0</v>
      </c>
      <c r="BA433" s="301">
        <v>0</v>
      </c>
    </row>
    <row r="434" spans="1:53" s="69" customFormat="1" outlineLevel="2" x14ac:dyDescent="0.2">
      <c r="A434" s="64" t="s">
        <v>1312</v>
      </c>
      <c r="B434" s="65" t="s">
        <v>1762</v>
      </c>
      <c r="C434" s="66" t="s">
        <v>2197</v>
      </c>
      <c r="D434" s="67"/>
      <c r="E434" s="68"/>
      <c r="F434" s="328">
        <v>180809.01</v>
      </c>
      <c r="G434" s="328">
        <v>964331</v>
      </c>
      <c r="H434" s="151">
        <f>+F434-G434</f>
        <v>-783521.99</v>
      </c>
      <c r="I434" s="97">
        <f>IF(G434&lt;0,IF(H434=0,0,IF(OR(G434=0,F434=0),"N.M.",IF(ABS(H434/G434)&gt;=10,"N.M.",H434/(-G434)))),IF(H434=0,0,IF(OR(G434=0,F434=0),"N.M.",IF(ABS(H434/G434)&gt;=10,"N.M.",H434/G434))))</f>
        <v>-0.81250316540689871</v>
      </c>
      <c r="J434" s="166"/>
      <c r="K434" s="328">
        <v>2117518.19</v>
      </c>
      <c r="L434" s="328">
        <v>3448778.52</v>
      </c>
      <c r="M434" s="151">
        <f>+K434-L434</f>
        <v>-1331260.33</v>
      </c>
      <c r="N434" s="97">
        <f>IF(L434&lt;0,IF(M434=0,0,IF(OR(L434=0,K434=0),"N.M.",IF(ABS(M434/L434)&gt;=10,"N.M.",M434/(-L434)))),IF(M434=0,0,IF(OR(L434=0,K434=0),"N.M.",IF(ABS(M434/L434)&gt;=10,"N.M.",M434/L434))))</f>
        <v>-0.3860092268261982</v>
      </c>
      <c r="O434" s="273"/>
      <c r="P434" s="166"/>
      <c r="Q434" s="328">
        <v>2117518.19</v>
      </c>
      <c r="R434" s="328">
        <v>3448778.52</v>
      </c>
      <c r="S434" s="151">
        <f>+Q434-R434</f>
        <v>-1331260.33</v>
      </c>
      <c r="T434" s="97">
        <f>IF(R434&lt;0,IF(S434=0,0,IF(OR(R434=0,Q434=0),"N.M.",IF(ABS(S434/R434)&gt;=10,"N.M.",S434/(-R434)))),IF(S434=0,0,IF(OR(R434=0,Q434=0),"N.M.",IF(ABS(S434/R434)&gt;=10,"N.M.",S434/R434))))</f>
        <v>-0.3860092268261982</v>
      </c>
      <c r="U434" s="166"/>
      <c r="V434" s="328">
        <v>13244718.629999999</v>
      </c>
      <c r="W434" s="328">
        <v>12755153.719999999</v>
      </c>
      <c r="X434" s="151">
        <f>+V434-W434</f>
        <v>489564.91000000015</v>
      </c>
      <c r="Y434" s="97">
        <f>IF(W434&lt;0,IF(X434=0,0,IF(OR(W434=0,V434=0),"N.M.",IF(ABS(X434/W434)&gt;=10,"N.M.",X434/(-W434)))),IF(X434=0,0,IF(OR(W434=0,V434=0),"N.M.",IF(ABS(X434/W434)&gt;=10,"N.M.",X434/W434))))</f>
        <v>3.8381733434726506E-2</v>
      </c>
      <c r="Z434" s="140"/>
      <c r="AA434" s="347">
        <v>1828550.65</v>
      </c>
      <c r="AB434" s="301"/>
      <c r="AC434" s="301">
        <v>1918095.6400000001</v>
      </c>
      <c r="AD434" s="301">
        <v>566351.88</v>
      </c>
      <c r="AE434" s="301">
        <v>964331</v>
      </c>
      <c r="AF434" s="301">
        <v>1034876.18</v>
      </c>
      <c r="AG434" s="301">
        <v>2245659.37</v>
      </c>
      <c r="AH434" s="301">
        <v>465078.55</v>
      </c>
      <c r="AI434" s="301">
        <v>1626114.4100000001</v>
      </c>
      <c r="AJ434" s="301">
        <v>1561198.6800000002</v>
      </c>
      <c r="AK434" s="301">
        <v>673196.6</v>
      </c>
      <c r="AL434" s="301">
        <v>1018423.63</v>
      </c>
      <c r="AM434" s="301">
        <v>1035728.02</v>
      </c>
      <c r="AN434" s="301">
        <v>1466925</v>
      </c>
      <c r="AO434" s="301"/>
      <c r="AP434" s="301">
        <v>725485.35</v>
      </c>
      <c r="AQ434" s="301">
        <v>1211223.83</v>
      </c>
      <c r="AR434" s="301">
        <v>180809.01</v>
      </c>
      <c r="AS434" s="301">
        <v>836996.32000000007</v>
      </c>
      <c r="AT434" s="301">
        <v>0</v>
      </c>
      <c r="AU434" s="301">
        <v>0</v>
      </c>
      <c r="AV434" s="301">
        <v>0</v>
      </c>
      <c r="AW434" s="301">
        <v>0</v>
      </c>
      <c r="AX434" s="301">
        <v>0</v>
      </c>
      <c r="AY434" s="301">
        <v>0</v>
      </c>
      <c r="AZ434" s="301">
        <v>0</v>
      </c>
      <c r="BA434" s="301">
        <v>0</v>
      </c>
    </row>
    <row r="435" spans="1:53" s="25" customFormat="1" x14ac:dyDescent="0.2">
      <c r="A435" s="22" t="s">
        <v>210</v>
      </c>
      <c r="B435" s="54" t="s">
        <v>61</v>
      </c>
      <c r="C435" s="52" t="s">
        <v>62</v>
      </c>
      <c r="D435" s="209"/>
      <c r="E435" s="209"/>
      <c r="F435" s="23">
        <v>210904.5</v>
      </c>
      <c r="G435" s="23">
        <v>994426.49</v>
      </c>
      <c r="H435" s="42">
        <f>+F435-G435</f>
        <v>-783521.99</v>
      </c>
      <c r="I435" s="124">
        <f>IF(G435&lt;0,IF(H435=0,0,IF(OR(G435=0,F435=0),"N.M.",IF(ABS(H435/G435)&gt;=10,"N.M.",H435/(-G435)))),IF(H435=0,0,IF(OR(G435=0,F435=0),"N.M.",IF(ABS(H435/G435)&gt;=10,"N.M.",H435/G435))))</f>
        <v>-0.78791343340019027</v>
      </c>
      <c r="J435" s="265"/>
      <c r="K435" s="23">
        <v>2207804.66</v>
      </c>
      <c r="L435" s="23">
        <v>3539064.99</v>
      </c>
      <c r="M435" s="42">
        <f>+K435-L435</f>
        <v>-1331260.33</v>
      </c>
      <c r="N435" s="124">
        <f>IF(L435&lt;0,IF(M435=0,0,IF(OR(L435=0,K435=0),"N.M.",IF(ABS(M435/L435)&gt;=10,"N.M.",M435/(-L435)))),IF(M435=0,0,IF(OR(L435=0,K435=0),"N.M.",IF(ABS(M435/L435)&gt;=10,"N.M.",M435/L435))))</f>
        <v>-0.37616159459111825</v>
      </c>
      <c r="O435" s="140"/>
      <c r="P435" s="222"/>
      <c r="Q435" s="23">
        <v>2207804.66</v>
      </c>
      <c r="R435" s="23">
        <v>3539064.99</v>
      </c>
      <c r="S435" s="42">
        <f>+Q435-R435</f>
        <v>-1331260.33</v>
      </c>
      <c r="T435" s="124">
        <f>IF(R435&lt;0,IF(S435=0,0,IF(OR(R435=0,Q435=0),"N.M.",IF(ABS(S435/R435)&gt;=10,"N.M.",S435/(-R435)))),IF(S435=0,0,IF(OR(R435=0,Q435=0),"N.M.",IF(ABS(S435/R435)&gt;=10,"N.M.",S435/R435))))</f>
        <v>-0.37616159459111825</v>
      </c>
      <c r="U435" s="222"/>
      <c r="V435" s="23">
        <v>13605864.51</v>
      </c>
      <c r="W435" s="23">
        <v>13116299.6</v>
      </c>
      <c r="X435" s="42">
        <f>+V435-W435</f>
        <v>489564.91000000015</v>
      </c>
      <c r="Y435" s="91">
        <f>IF(W435&lt;0,IF(X435=0,0,IF(OR(W435=0,V435=0),"N.M.",IF(ABS(X435/W435)&gt;=10,"N.M.",X435/(-W435)))),IF(X435=0,0,IF(OR(W435=0,V435=0),"N.M.",IF(ABS(X435/W435)&gt;=10,"N.M.",X435/W435))))</f>
        <v>3.732492585027565E-2</v>
      </c>
      <c r="AA435" s="339">
        <v>1858646.14</v>
      </c>
      <c r="AC435" s="26">
        <v>1948191.1300000001</v>
      </c>
      <c r="AD435" s="26">
        <v>596447.37</v>
      </c>
      <c r="AE435" s="26">
        <v>994426.49</v>
      </c>
      <c r="AF435" s="26">
        <v>1064971.6700000002</v>
      </c>
      <c r="AG435" s="26">
        <v>2275754.8600000003</v>
      </c>
      <c r="AH435" s="26">
        <v>495174.04</v>
      </c>
      <c r="AI435" s="26">
        <v>1656209.9000000001</v>
      </c>
      <c r="AJ435" s="26">
        <v>1591294.1700000002</v>
      </c>
      <c r="AK435" s="26">
        <v>703292.09</v>
      </c>
      <c r="AL435" s="26">
        <v>1048519.12</v>
      </c>
      <c r="AM435" s="26">
        <v>1065823.51</v>
      </c>
      <c r="AN435" s="26">
        <v>1497020.49</v>
      </c>
      <c r="AP435" s="26">
        <v>755580.84</v>
      </c>
      <c r="AQ435" s="26">
        <v>1241319.32</v>
      </c>
      <c r="AR435" s="26">
        <v>210904.5</v>
      </c>
      <c r="AS435" s="26">
        <v>867091.81</v>
      </c>
      <c r="AT435" s="26">
        <v>0</v>
      </c>
      <c r="AU435" s="26">
        <v>0</v>
      </c>
      <c r="AV435" s="26">
        <v>0</v>
      </c>
      <c r="AW435" s="26">
        <v>0</v>
      </c>
      <c r="AX435" s="26">
        <v>0</v>
      </c>
      <c r="AY435" s="26">
        <v>0</v>
      </c>
      <c r="AZ435" s="26">
        <v>0</v>
      </c>
      <c r="BA435" s="26">
        <v>0</v>
      </c>
    </row>
    <row r="436" spans="1:53" s="25" customFormat="1" ht="0.75" customHeight="1" outlineLevel="2" x14ac:dyDescent="0.2">
      <c r="A436" s="22"/>
      <c r="B436" s="54"/>
      <c r="C436" s="52"/>
      <c r="D436" s="209"/>
      <c r="E436" s="209"/>
      <c r="F436" s="23"/>
      <c r="G436" s="23"/>
      <c r="H436" s="42"/>
      <c r="I436" s="124"/>
      <c r="J436" s="265"/>
      <c r="K436" s="23"/>
      <c r="L436" s="23"/>
      <c r="M436" s="42"/>
      <c r="N436" s="124"/>
      <c r="O436" s="140"/>
      <c r="P436" s="222"/>
      <c r="Q436" s="23"/>
      <c r="R436" s="23"/>
      <c r="S436" s="42"/>
      <c r="T436" s="124"/>
      <c r="U436" s="222"/>
      <c r="V436" s="23"/>
      <c r="W436" s="23"/>
      <c r="X436" s="42"/>
      <c r="Y436" s="91"/>
      <c r="AA436" s="339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  <c r="AZ436" s="26"/>
      <c r="BA436" s="26"/>
    </row>
    <row r="437" spans="1:53" s="25" customFormat="1" x14ac:dyDescent="0.2">
      <c r="A437" s="22" t="s">
        <v>211</v>
      </c>
      <c r="B437" s="54" t="s">
        <v>63</v>
      </c>
      <c r="C437" s="52" t="s">
        <v>64</v>
      </c>
      <c r="D437" s="209"/>
      <c r="E437" s="209"/>
      <c r="F437" s="23">
        <v>0</v>
      </c>
      <c r="G437" s="23">
        <v>0</v>
      </c>
      <c r="H437" s="42">
        <f>+F437-G437</f>
        <v>0</v>
      </c>
      <c r="I437" s="124">
        <f>IF(G437&lt;0,IF(H437=0,0,IF(OR(G437=0,F437=0),"N.M.",IF(ABS(H437/G437)&gt;=10,"N.M.",H437/(-G437)))),IF(H437=0,0,IF(OR(G437=0,F437=0),"N.M.",IF(ABS(H437/G437)&gt;=10,"N.M.",H437/G437))))</f>
        <v>0</v>
      </c>
      <c r="J437" s="265"/>
      <c r="K437" s="23">
        <v>0</v>
      </c>
      <c r="L437" s="23">
        <v>0</v>
      </c>
      <c r="M437" s="42">
        <f>+K437-L437</f>
        <v>0</v>
      </c>
      <c r="N437" s="124">
        <f>IF(L437&lt;0,IF(M437=0,0,IF(OR(L437=0,K437=0),"N.M.",IF(ABS(M437/L437)&gt;=10,"N.M.",M437/(-L437)))),IF(M437=0,0,IF(OR(L437=0,K437=0),"N.M.",IF(ABS(M437/L437)&gt;=10,"N.M.",M437/L437))))</f>
        <v>0</v>
      </c>
      <c r="O437" s="140"/>
      <c r="P437" s="222"/>
      <c r="Q437" s="23">
        <v>0</v>
      </c>
      <c r="R437" s="23">
        <v>0</v>
      </c>
      <c r="S437" s="42">
        <f>+Q437-R437</f>
        <v>0</v>
      </c>
      <c r="T437" s="124">
        <f>IF(R437&lt;0,IF(S437=0,0,IF(OR(R437=0,Q437=0),"N.M.",IF(ABS(S437/R437)&gt;=10,"N.M.",S437/(-R437)))),IF(S437=0,0,IF(OR(R437=0,Q437=0),"N.M.",IF(ABS(S437/R437)&gt;=10,"N.M.",S437/R437))))</f>
        <v>0</v>
      </c>
      <c r="U437" s="222"/>
      <c r="V437" s="23">
        <v>0</v>
      </c>
      <c r="W437" s="23">
        <v>0</v>
      </c>
      <c r="X437" s="42">
        <f>+V437-W437</f>
        <v>0</v>
      </c>
      <c r="Y437" s="91">
        <f>IF(W437&lt;0,IF(X437=0,0,IF(OR(W437=0,V437=0),"N.M.",IF(ABS(X437/W437)&gt;=10,"N.M.",X437/(-W437)))),IF(X437=0,0,IF(OR(W437=0,V437=0),"N.M.",IF(ABS(X437/W437)&gt;=10,"N.M.",X437/W437))))</f>
        <v>0</v>
      </c>
      <c r="AA437" s="339">
        <v>0</v>
      </c>
      <c r="AC437" s="26">
        <v>0</v>
      </c>
      <c r="AD437" s="26">
        <v>0</v>
      </c>
      <c r="AE437" s="26">
        <v>0</v>
      </c>
      <c r="AF437" s="26">
        <v>0</v>
      </c>
      <c r="AG437" s="26">
        <v>0</v>
      </c>
      <c r="AH437" s="26">
        <v>0</v>
      </c>
      <c r="AI437" s="26">
        <v>0</v>
      </c>
      <c r="AJ437" s="26">
        <v>0</v>
      </c>
      <c r="AK437" s="26">
        <v>0</v>
      </c>
      <c r="AL437" s="26">
        <v>0</v>
      </c>
      <c r="AM437" s="26">
        <v>0</v>
      </c>
      <c r="AN437" s="26">
        <v>0</v>
      </c>
      <c r="AP437" s="26">
        <v>0</v>
      </c>
      <c r="AQ437" s="26">
        <v>0</v>
      </c>
      <c r="AR437" s="26">
        <v>0</v>
      </c>
      <c r="AS437" s="26">
        <v>0</v>
      </c>
      <c r="AT437" s="26">
        <v>0</v>
      </c>
      <c r="AU437" s="26">
        <v>0</v>
      </c>
      <c r="AV437" s="26">
        <v>0</v>
      </c>
      <c r="AW437" s="26">
        <v>0</v>
      </c>
      <c r="AX437" s="26">
        <v>0</v>
      </c>
      <c r="AY437" s="26">
        <v>0</v>
      </c>
      <c r="AZ437" s="26">
        <v>0</v>
      </c>
      <c r="BA437" s="26">
        <v>0</v>
      </c>
    </row>
    <row r="438" spans="1:53" s="25" customFormat="1" ht="0.75" customHeight="1" outlineLevel="2" x14ac:dyDescent="0.2">
      <c r="A438" s="22"/>
      <c r="B438" s="54"/>
      <c r="C438" s="52"/>
      <c r="D438" s="209"/>
      <c r="E438" s="209"/>
      <c r="F438" s="23"/>
      <c r="G438" s="23"/>
      <c r="H438" s="42"/>
      <c r="I438" s="124"/>
      <c r="J438" s="265"/>
      <c r="K438" s="23"/>
      <c r="L438" s="23"/>
      <c r="M438" s="42"/>
      <c r="N438" s="124"/>
      <c r="O438" s="140"/>
      <c r="P438" s="222"/>
      <c r="Q438" s="23"/>
      <c r="R438" s="23"/>
      <c r="S438" s="42"/>
      <c r="T438" s="124"/>
      <c r="U438" s="222"/>
      <c r="V438" s="23"/>
      <c r="W438" s="23"/>
      <c r="X438" s="42"/>
      <c r="Y438" s="91"/>
      <c r="AA438" s="339"/>
      <c r="AC438" s="26"/>
      <c r="AD438" s="26"/>
      <c r="AE438" s="26"/>
      <c r="AF438" s="26"/>
      <c r="AG438" s="26"/>
      <c r="AH438" s="26"/>
      <c r="AI438" s="26"/>
      <c r="AJ438" s="26"/>
      <c r="AK438" s="26"/>
      <c r="AL438" s="26"/>
      <c r="AM438" s="26"/>
      <c r="AN438" s="26"/>
      <c r="AP438" s="26"/>
      <c r="AQ438" s="26"/>
      <c r="AR438" s="26"/>
      <c r="AS438" s="26"/>
      <c r="AT438" s="26"/>
      <c r="AU438" s="26"/>
      <c r="AV438" s="26"/>
      <c r="AW438" s="26"/>
      <c r="AX438" s="26"/>
      <c r="AY438" s="26"/>
      <c r="AZ438" s="26"/>
      <c r="BA438" s="26"/>
    </row>
    <row r="439" spans="1:53" s="69" customFormat="1" outlineLevel="2" x14ac:dyDescent="0.2">
      <c r="A439" s="64" t="s">
        <v>1313</v>
      </c>
      <c r="B439" s="65" t="s">
        <v>1763</v>
      </c>
      <c r="C439" s="66" t="s">
        <v>2198</v>
      </c>
      <c r="D439" s="67"/>
      <c r="E439" s="68"/>
      <c r="F439" s="328">
        <v>323756.36</v>
      </c>
      <c r="G439" s="328">
        <v>282033.94</v>
      </c>
      <c r="H439" s="151">
        <f t="shared" ref="H439:H479" si="136">+F439-G439</f>
        <v>41722.419999999984</v>
      </c>
      <c r="I439" s="97">
        <f t="shared" ref="I439:I479" si="137">IF(G439&lt;0,IF(H439=0,0,IF(OR(G439=0,F439=0),"N.M.",IF(ABS(H439/G439)&gt;=10,"N.M.",H439/(-G439)))),IF(H439=0,0,IF(OR(G439=0,F439=0),"N.M.",IF(ABS(H439/G439)&gt;=10,"N.M.",H439/G439))))</f>
        <v>0.14793403942802055</v>
      </c>
      <c r="J439" s="166"/>
      <c r="K439" s="328">
        <v>869143.38</v>
      </c>
      <c r="L439" s="328">
        <v>729096.52</v>
      </c>
      <c r="M439" s="151">
        <f t="shared" ref="M439:M479" si="138">+K439-L439</f>
        <v>140046.85999999999</v>
      </c>
      <c r="N439" s="97">
        <f t="shared" ref="N439:N479" si="139">IF(L439&lt;0,IF(M439=0,0,IF(OR(L439=0,K439=0),"N.M.",IF(ABS(M439/L439)&gt;=10,"N.M.",M439/(-L439)))),IF(M439=0,0,IF(OR(L439=0,K439=0),"N.M.",IF(ABS(M439/L439)&gt;=10,"N.M.",M439/L439))))</f>
        <v>0.19208274372232634</v>
      </c>
      <c r="O439" s="273"/>
      <c r="P439" s="166"/>
      <c r="Q439" s="328">
        <v>869143.38</v>
      </c>
      <c r="R439" s="328">
        <v>729096.52</v>
      </c>
      <c r="S439" s="151">
        <f t="shared" ref="S439:S479" si="140">+Q439-R439</f>
        <v>140046.85999999999</v>
      </c>
      <c r="T439" s="97">
        <f t="shared" ref="T439:T479" si="141">IF(R439&lt;0,IF(S439=0,0,IF(OR(R439=0,Q439=0),"N.M.",IF(ABS(S439/R439)&gt;=10,"N.M.",S439/(-R439)))),IF(S439=0,0,IF(OR(R439=0,Q439=0),"N.M.",IF(ABS(S439/R439)&gt;=10,"N.M.",S439/R439))))</f>
        <v>0.19208274372232634</v>
      </c>
      <c r="U439" s="166"/>
      <c r="V439" s="328">
        <v>3193118.71</v>
      </c>
      <c r="W439" s="328">
        <v>2935942.48</v>
      </c>
      <c r="X439" s="151">
        <f t="shared" ref="X439:X479" si="142">+V439-W439</f>
        <v>257176.22999999998</v>
      </c>
      <c r="Y439" s="97">
        <f t="shared" ref="Y439:Y479" si="143">IF(W439&lt;0,IF(X439=0,0,IF(OR(W439=0,V439=0),"N.M.",IF(ABS(X439/W439)&gt;=10,"N.M.",X439/(-W439)))),IF(X439=0,0,IF(OR(W439=0,V439=0),"N.M.",IF(ABS(X439/W439)&gt;=10,"N.M.",X439/W439))))</f>
        <v>8.7595799901365914E-2</v>
      </c>
      <c r="Z439" s="140"/>
      <c r="AA439" s="347">
        <v>246563.35</v>
      </c>
      <c r="AB439" s="301"/>
      <c r="AC439" s="301">
        <v>200501.53</v>
      </c>
      <c r="AD439" s="301">
        <v>246561.05000000002</v>
      </c>
      <c r="AE439" s="301">
        <v>282033.94</v>
      </c>
      <c r="AF439" s="301">
        <v>224682.09</v>
      </c>
      <c r="AG439" s="301">
        <v>241473.24</v>
      </c>
      <c r="AH439" s="301">
        <v>155545.86000000002</v>
      </c>
      <c r="AI439" s="301">
        <v>470727.2</v>
      </c>
      <c r="AJ439" s="301">
        <v>286678.62</v>
      </c>
      <c r="AK439" s="301">
        <v>199111.24</v>
      </c>
      <c r="AL439" s="301">
        <v>245891.18</v>
      </c>
      <c r="AM439" s="301">
        <v>227210.94</v>
      </c>
      <c r="AN439" s="301">
        <v>272654.96000000002</v>
      </c>
      <c r="AO439" s="301"/>
      <c r="AP439" s="301">
        <v>286508.92</v>
      </c>
      <c r="AQ439" s="301">
        <v>258878.1</v>
      </c>
      <c r="AR439" s="301">
        <v>323756.36</v>
      </c>
      <c r="AS439" s="301">
        <v>308816.41000000003</v>
      </c>
      <c r="AT439" s="301">
        <v>-34135.020000000004</v>
      </c>
      <c r="AU439" s="301">
        <v>0</v>
      </c>
      <c r="AV439" s="301">
        <v>0</v>
      </c>
      <c r="AW439" s="301">
        <v>0</v>
      </c>
      <c r="AX439" s="301">
        <v>0</v>
      </c>
      <c r="AY439" s="301">
        <v>0</v>
      </c>
      <c r="AZ439" s="301">
        <v>0</v>
      </c>
      <c r="BA439" s="301">
        <v>0</v>
      </c>
    </row>
    <row r="440" spans="1:53" s="69" customFormat="1" outlineLevel="2" x14ac:dyDescent="0.2">
      <c r="A440" s="64" t="s">
        <v>1314</v>
      </c>
      <c r="B440" s="65" t="s">
        <v>1764</v>
      </c>
      <c r="C440" s="66" t="s">
        <v>2199</v>
      </c>
      <c r="D440" s="67"/>
      <c r="E440" s="68"/>
      <c r="F440" s="328">
        <v>275.18</v>
      </c>
      <c r="G440" s="328">
        <v>1016.32</v>
      </c>
      <c r="H440" s="151">
        <f t="shared" si="136"/>
        <v>-741.1400000000001</v>
      </c>
      <c r="I440" s="97">
        <f t="shared" si="137"/>
        <v>-0.72923882241813609</v>
      </c>
      <c r="J440" s="166"/>
      <c r="K440" s="328">
        <v>11187.39</v>
      </c>
      <c r="L440" s="328">
        <v>10248.710000000001</v>
      </c>
      <c r="M440" s="151">
        <f t="shared" si="138"/>
        <v>938.67999999999847</v>
      </c>
      <c r="N440" s="97">
        <f t="shared" si="139"/>
        <v>9.1590063529946544E-2</v>
      </c>
      <c r="O440" s="273"/>
      <c r="P440" s="166"/>
      <c r="Q440" s="328">
        <v>11187.39</v>
      </c>
      <c r="R440" s="328">
        <v>10248.710000000001</v>
      </c>
      <c r="S440" s="151">
        <f t="shared" si="140"/>
        <v>938.67999999999847</v>
      </c>
      <c r="T440" s="97">
        <f t="shared" si="141"/>
        <v>9.1590063529946544E-2</v>
      </c>
      <c r="U440" s="166"/>
      <c r="V440" s="328">
        <v>21668.07</v>
      </c>
      <c r="W440" s="328">
        <v>17185.18</v>
      </c>
      <c r="X440" s="151">
        <f t="shared" si="142"/>
        <v>4482.8899999999994</v>
      </c>
      <c r="Y440" s="97">
        <f t="shared" si="143"/>
        <v>0.26085790198298764</v>
      </c>
      <c r="Z440" s="140"/>
      <c r="AA440" s="347">
        <v>5911.7</v>
      </c>
      <c r="AB440" s="301"/>
      <c r="AC440" s="301">
        <v>11380.82</v>
      </c>
      <c r="AD440" s="301">
        <v>-2148.4299999999998</v>
      </c>
      <c r="AE440" s="301">
        <v>1016.32</v>
      </c>
      <c r="AF440" s="301">
        <v>165.29</v>
      </c>
      <c r="AG440" s="301">
        <v>195.59</v>
      </c>
      <c r="AH440" s="301">
        <v>63.95</v>
      </c>
      <c r="AI440" s="301">
        <v>735.88</v>
      </c>
      <c r="AJ440" s="301">
        <v>267.07</v>
      </c>
      <c r="AK440" s="301">
        <v>32.68</v>
      </c>
      <c r="AL440" s="301">
        <v>3515.4300000000003</v>
      </c>
      <c r="AM440" s="301">
        <v>416.03000000000003</v>
      </c>
      <c r="AN440" s="301">
        <v>5088.76</v>
      </c>
      <c r="AO440" s="301"/>
      <c r="AP440" s="301">
        <v>11886.68</v>
      </c>
      <c r="AQ440" s="301">
        <v>-974.47</v>
      </c>
      <c r="AR440" s="301">
        <v>275.18</v>
      </c>
      <c r="AS440" s="301">
        <v>115.27</v>
      </c>
      <c r="AT440" s="301">
        <v>0.3</v>
      </c>
      <c r="AU440" s="301">
        <v>0</v>
      </c>
      <c r="AV440" s="301">
        <v>0</v>
      </c>
      <c r="AW440" s="301">
        <v>0</v>
      </c>
      <c r="AX440" s="301">
        <v>0</v>
      </c>
      <c r="AY440" s="301">
        <v>0</v>
      </c>
      <c r="AZ440" s="301">
        <v>0</v>
      </c>
      <c r="BA440" s="301">
        <v>0</v>
      </c>
    </row>
    <row r="441" spans="1:53" s="69" customFormat="1" outlineLevel="2" x14ac:dyDescent="0.2">
      <c r="A441" s="64" t="s">
        <v>1315</v>
      </c>
      <c r="B441" s="65" t="s">
        <v>1765</v>
      </c>
      <c r="C441" s="66" t="s">
        <v>2200</v>
      </c>
      <c r="D441" s="67"/>
      <c r="E441" s="68"/>
      <c r="F441" s="328">
        <v>0</v>
      </c>
      <c r="G441" s="328">
        <v>0</v>
      </c>
      <c r="H441" s="151">
        <f t="shared" si="136"/>
        <v>0</v>
      </c>
      <c r="I441" s="97">
        <f t="shared" si="137"/>
        <v>0</v>
      </c>
      <c r="J441" s="166"/>
      <c r="K441" s="328">
        <v>0</v>
      </c>
      <c r="L441" s="328">
        <v>0</v>
      </c>
      <c r="M441" s="151">
        <f t="shared" si="138"/>
        <v>0</v>
      </c>
      <c r="N441" s="97">
        <f t="shared" si="139"/>
        <v>0</v>
      </c>
      <c r="O441" s="273"/>
      <c r="P441" s="166"/>
      <c r="Q441" s="328">
        <v>0</v>
      </c>
      <c r="R441" s="328">
        <v>0</v>
      </c>
      <c r="S441" s="151">
        <f t="shared" si="140"/>
        <v>0</v>
      </c>
      <c r="T441" s="97">
        <f t="shared" si="141"/>
        <v>0</v>
      </c>
      <c r="U441" s="166"/>
      <c r="V441" s="328">
        <v>0</v>
      </c>
      <c r="W441" s="328">
        <v>1391.2</v>
      </c>
      <c r="X441" s="151">
        <f t="shared" si="142"/>
        <v>-1391.2</v>
      </c>
      <c r="Y441" s="97" t="str">
        <f t="shared" si="143"/>
        <v>N.M.</v>
      </c>
      <c r="Z441" s="140"/>
      <c r="AA441" s="347">
        <v>1391.2</v>
      </c>
      <c r="AB441" s="301"/>
      <c r="AC441" s="301">
        <v>0</v>
      </c>
      <c r="AD441" s="301">
        <v>0</v>
      </c>
      <c r="AE441" s="301">
        <v>0</v>
      </c>
      <c r="AF441" s="301">
        <v>0</v>
      </c>
      <c r="AG441" s="301">
        <v>0</v>
      </c>
      <c r="AH441" s="301">
        <v>0</v>
      </c>
      <c r="AI441" s="301">
        <v>0</v>
      </c>
      <c r="AJ441" s="301">
        <v>0</v>
      </c>
      <c r="AK441" s="301">
        <v>0</v>
      </c>
      <c r="AL441" s="301">
        <v>0</v>
      </c>
      <c r="AM441" s="301">
        <v>0</v>
      </c>
      <c r="AN441" s="301">
        <v>0</v>
      </c>
      <c r="AO441" s="301"/>
      <c r="AP441" s="301">
        <v>0</v>
      </c>
      <c r="AQ441" s="301">
        <v>0</v>
      </c>
      <c r="AR441" s="301">
        <v>0</v>
      </c>
      <c r="AS441" s="301">
        <v>0</v>
      </c>
      <c r="AT441" s="301">
        <v>0</v>
      </c>
      <c r="AU441" s="301">
        <v>0</v>
      </c>
      <c r="AV441" s="301">
        <v>0</v>
      </c>
      <c r="AW441" s="301">
        <v>0</v>
      </c>
      <c r="AX441" s="301">
        <v>0</v>
      </c>
      <c r="AY441" s="301">
        <v>0</v>
      </c>
      <c r="AZ441" s="301">
        <v>0</v>
      </c>
      <c r="BA441" s="301">
        <v>0</v>
      </c>
    </row>
    <row r="442" spans="1:53" s="69" customFormat="1" outlineLevel="2" x14ac:dyDescent="0.2">
      <c r="A442" s="64" t="s">
        <v>1316</v>
      </c>
      <c r="B442" s="65" t="s">
        <v>1766</v>
      </c>
      <c r="C442" s="66" t="s">
        <v>2200</v>
      </c>
      <c r="D442" s="67"/>
      <c r="E442" s="68"/>
      <c r="F442" s="328">
        <v>0</v>
      </c>
      <c r="G442" s="328">
        <v>0</v>
      </c>
      <c r="H442" s="151">
        <f t="shared" si="136"/>
        <v>0</v>
      </c>
      <c r="I442" s="97">
        <f t="shared" si="137"/>
        <v>0</v>
      </c>
      <c r="J442" s="166"/>
      <c r="K442" s="328">
        <v>0</v>
      </c>
      <c r="L442" s="328">
        <v>0</v>
      </c>
      <c r="M442" s="151">
        <f t="shared" si="138"/>
        <v>0</v>
      </c>
      <c r="N442" s="97">
        <f t="shared" si="139"/>
        <v>0</v>
      </c>
      <c r="O442" s="273"/>
      <c r="P442" s="166"/>
      <c r="Q442" s="328">
        <v>0</v>
      </c>
      <c r="R442" s="328">
        <v>0</v>
      </c>
      <c r="S442" s="151">
        <f t="shared" si="140"/>
        <v>0</v>
      </c>
      <c r="T442" s="97">
        <f t="shared" si="141"/>
        <v>0</v>
      </c>
      <c r="U442" s="166"/>
      <c r="V442" s="328">
        <v>0</v>
      </c>
      <c r="W442" s="328">
        <v>761898.15</v>
      </c>
      <c r="X442" s="151">
        <f t="shared" si="142"/>
        <v>-761898.15</v>
      </c>
      <c r="Y442" s="97" t="str">
        <f t="shared" si="143"/>
        <v>N.M.</v>
      </c>
      <c r="Z442" s="140"/>
      <c r="AA442" s="347">
        <v>0</v>
      </c>
      <c r="AB442" s="301"/>
      <c r="AC442" s="301">
        <v>0</v>
      </c>
      <c r="AD442" s="301">
        <v>0</v>
      </c>
      <c r="AE442" s="301">
        <v>0</v>
      </c>
      <c r="AF442" s="301">
        <v>0</v>
      </c>
      <c r="AG442" s="301">
        <v>0</v>
      </c>
      <c r="AH442" s="301">
        <v>0</v>
      </c>
      <c r="AI442" s="301">
        <v>0</v>
      </c>
      <c r="AJ442" s="301">
        <v>0</v>
      </c>
      <c r="AK442" s="301">
        <v>0</v>
      </c>
      <c r="AL442" s="301">
        <v>0</v>
      </c>
      <c r="AM442" s="301">
        <v>0</v>
      </c>
      <c r="AN442" s="301">
        <v>0</v>
      </c>
      <c r="AO442" s="301"/>
      <c r="AP442" s="301">
        <v>0</v>
      </c>
      <c r="AQ442" s="301">
        <v>0</v>
      </c>
      <c r="AR442" s="301">
        <v>0</v>
      </c>
      <c r="AS442" s="301">
        <v>0</v>
      </c>
      <c r="AT442" s="301">
        <v>0</v>
      </c>
      <c r="AU442" s="301">
        <v>0</v>
      </c>
      <c r="AV442" s="301">
        <v>0</v>
      </c>
      <c r="AW442" s="301">
        <v>0</v>
      </c>
      <c r="AX442" s="301">
        <v>0</v>
      </c>
      <c r="AY442" s="301">
        <v>0</v>
      </c>
      <c r="AZ442" s="301">
        <v>0</v>
      </c>
      <c r="BA442" s="301">
        <v>0</v>
      </c>
    </row>
    <row r="443" spans="1:53" s="69" customFormat="1" outlineLevel="2" x14ac:dyDescent="0.2">
      <c r="A443" s="64" t="s">
        <v>1317</v>
      </c>
      <c r="B443" s="65" t="s">
        <v>1767</v>
      </c>
      <c r="C443" s="66" t="s">
        <v>2200</v>
      </c>
      <c r="D443" s="67"/>
      <c r="E443" s="68"/>
      <c r="F443" s="328">
        <v>0</v>
      </c>
      <c r="G443" s="328">
        <v>255622.5</v>
      </c>
      <c r="H443" s="151">
        <f t="shared" si="136"/>
        <v>-255622.5</v>
      </c>
      <c r="I443" s="97" t="str">
        <f t="shared" si="137"/>
        <v>N.M.</v>
      </c>
      <c r="J443" s="166"/>
      <c r="K443" s="328">
        <v>0</v>
      </c>
      <c r="L443" s="328">
        <v>766867.5</v>
      </c>
      <c r="M443" s="151">
        <f t="shared" si="138"/>
        <v>-766867.5</v>
      </c>
      <c r="N443" s="97" t="str">
        <f t="shared" si="139"/>
        <v>N.M.</v>
      </c>
      <c r="O443" s="273"/>
      <c r="P443" s="166"/>
      <c r="Q443" s="328">
        <v>0</v>
      </c>
      <c r="R443" s="328">
        <v>766867.5</v>
      </c>
      <c r="S443" s="151">
        <f t="shared" si="140"/>
        <v>-766867.5</v>
      </c>
      <c r="T443" s="97" t="str">
        <f t="shared" si="141"/>
        <v>N.M.</v>
      </c>
      <c r="U443" s="166"/>
      <c r="V443" s="328">
        <v>883986.19000000006</v>
      </c>
      <c r="W443" s="328">
        <v>13635443.4</v>
      </c>
      <c r="X443" s="151">
        <f t="shared" si="142"/>
        <v>-12751457.210000001</v>
      </c>
      <c r="Y443" s="97">
        <f t="shared" si="143"/>
        <v>-0.93516997107699484</v>
      </c>
      <c r="Z443" s="140"/>
      <c r="AA443" s="347">
        <v>1515136.5</v>
      </c>
      <c r="AB443" s="301"/>
      <c r="AC443" s="301">
        <v>255622.5</v>
      </c>
      <c r="AD443" s="301">
        <v>255622.5</v>
      </c>
      <c r="AE443" s="301">
        <v>255622.5</v>
      </c>
      <c r="AF443" s="301">
        <v>255622.5</v>
      </c>
      <c r="AG443" s="301">
        <v>255622.5</v>
      </c>
      <c r="AH443" s="301">
        <v>372741.19</v>
      </c>
      <c r="AI443" s="301">
        <v>0</v>
      </c>
      <c r="AJ443" s="301">
        <v>0</v>
      </c>
      <c r="AK443" s="301">
        <v>0</v>
      </c>
      <c r="AL443" s="301">
        <v>0</v>
      </c>
      <c r="AM443" s="301">
        <v>0</v>
      </c>
      <c r="AN443" s="301">
        <v>0</v>
      </c>
      <c r="AO443" s="301"/>
      <c r="AP443" s="301">
        <v>0</v>
      </c>
      <c r="AQ443" s="301">
        <v>0</v>
      </c>
      <c r="AR443" s="301">
        <v>0</v>
      </c>
      <c r="AS443" s="301">
        <v>0</v>
      </c>
      <c r="AT443" s="301">
        <v>0</v>
      </c>
      <c r="AU443" s="301">
        <v>0</v>
      </c>
      <c r="AV443" s="301">
        <v>0</v>
      </c>
      <c r="AW443" s="301">
        <v>0</v>
      </c>
      <c r="AX443" s="301">
        <v>0</v>
      </c>
      <c r="AY443" s="301">
        <v>0</v>
      </c>
      <c r="AZ443" s="301">
        <v>0</v>
      </c>
      <c r="BA443" s="301">
        <v>0</v>
      </c>
    </row>
    <row r="444" spans="1:53" s="69" customFormat="1" outlineLevel="2" x14ac:dyDescent="0.2">
      <c r="A444" s="64" t="s">
        <v>1318</v>
      </c>
      <c r="B444" s="65" t="s">
        <v>1768</v>
      </c>
      <c r="C444" s="66" t="s">
        <v>2200</v>
      </c>
      <c r="D444" s="67"/>
      <c r="E444" s="68"/>
      <c r="F444" s="328">
        <v>184828.49</v>
      </c>
      <c r="G444" s="328">
        <v>1276609</v>
      </c>
      <c r="H444" s="151">
        <f t="shared" si="136"/>
        <v>-1091780.51</v>
      </c>
      <c r="I444" s="97">
        <f t="shared" si="137"/>
        <v>-0.85521918614078396</v>
      </c>
      <c r="J444" s="166"/>
      <c r="K444" s="328">
        <v>789347.48</v>
      </c>
      <c r="L444" s="328">
        <v>3829827</v>
      </c>
      <c r="M444" s="151">
        <f t="shared" si="138"/>
        <v>-3040479.52</v>
      </c>
      <c r="N444" s="97">
        <f t="shared" si="139"/>
        <v>-0.7938947425040348</v>
      </c>
      <c r="O444" s="273"/>
      <c r="P444" s="166"/>
      <c r="Q444" s="328">
        <v>789347.48</v>
      </c>
      <c r="R444" s="328">
        <v>3829827</v>
      </c>
      <c r="S444" s="151">
        <f t="shared" si="140"/>
        <v>-3040479.52</v>
      </c>
      <c r="T444" s="97">
        <f t="shared" si="141"/>
        <v>-0.7938947425040348</v>
      </c>
      <c r="U444" s="166"/>
      <c r="V444" s="328">
        <v>13738105.85</v>
      </c>
      <c r="W444" s="328">
        <v>3829827</v>
      </c>
      <c r="X444" s="151">
        <f t="shared" si="142"/>
        <v>9908278.8499999996</v>
      </c>
      <c r="Y444" s="97">
        <f t="shared" si="143"/>
        <v>2.5871348366388349</v>
      </c>
      <c r="Z444" s="140"/>
      <c r="AA444" s="347">
        <v>0</v>
      </c>
      <c r="AB444" s="301"/>
      <c r="AC444" s="301">
        <v>1276609</v>
      </c>
      <c r="AD444" s="301">
        <v>1276609</v>
      </c>
      <c r="AE444" s="301">
        <v>1276609</v>
      </c>
      <c r="AF444" s="301">
        <v>1276609</v>
      </c>
      <c r="AG444" s="301">
        <v>1276609</v>
      </c>
      <c r="AH444" s="301">
        <v>1276609</v>
      </c>
      <c r="AI444" s="301">
        <v>1517680.55</v>
      </c>
      <c r="AJ444" s="301">
        <v>1516728</v>
      </c>
      <c r="AK444" s="301">
        <v>1524071.82</v>
      </c>
      <c r="AL444" s="301">
        <v>1520153</v>
      </c>
      <c r="AM444" s="301">
        <v>1520153</v>
      </c>
      <c r="AN444" s="301">
        <v>1520145</v>
      </c>
      <c r="AO444" s="301"/>
      <c r="AP444" s="301">
        <v>360975</v>
      </c>
      <c r="AQ444" s="301">
        <v>243543.99</v>
      </c>
      <c r="AR444" s="301">
        <v>184828.49</v>
      </c>
      <c r="AS444" s="301">
        <v>243544</v>
      </c>
      <c r="AT444" s="301">
        <v>0</v>
      </c>
      <c r="AU444" s="301">
        <v>0</v>
      </c>
      <c r="AV444" s="301">
        <v>0</v>
      </c>
      <c r="AW444" s="301">
        <v>0</v>
      </c>
      <c r="AX444" s="301">
        <v>0</v>
      </c>
      <c r="AY444" s="301">
        <v>0</v>
      </c>
      <c r="AZ444" s="301">
        <v>0</v>
      </c>
      <c r="BA444" s="301">
        <v>0</v>
      </c>
    </row>
    <row r="445" spans="1:53" s="69" customFormat="1" outlineLevel="2" x14ac:dyDescent="0.2">
      <c r="A445" s="64" t="s">
        <v>1319</v>
      </c>
      <c r="B445" s="65" t="s">
        <v>1769</v>
      </c>
      <c r="C445" s="66" t="s">
        <v>2200</v>
      </c>
      <c r="D445" s="67"/>
      <c r="E445" s="68"/>
      <c r="F445" s="328">
        <v>1469466</v>
      </c>
      <c r="G445" s="328">
        <v>0</v>
      </c>
      <c r="H445" s="151">
        <f t="shared" si="136"/>
        <v>1469466</v>
      </c>
      <c r="I445" s="97" t="str">
        <f t="shared" si="137"/>
        <v>N.M.</v>
      </c>
      <c r="J445" s="166"/>
      <c r="K445" s="328">
        <v>4408398</v>
      </c>
      <c r="L445" s="328">
        <v>0</v>
      </c>
      <c r="M445" s="151">
        <f t="shared" si="138"/>
        <v>4408398</v>
      </c>
      <c r="N445" s="97" t="str">
        <f t="shared" si="139"/>
        <v>N.M.</v>
      </c>
      <c r="O445" s="273"/>
      <c r="P445" s="166"/>
      <c r="Q445" s="328">
        <v>4408398</v>
      </c>
      <c r="R445" s="328">
        <v>0</v>
      </c>
      <c r="S445" s="151">
        <f t="shared" si="140"/>
        <v>4408398</v>
      </c>
      <c r="T445" s="97" t="str">
        <f t="shared" si="141"/>
        <v>N.M.</v>
      </c>
      <c r="U445" s="166"/>
      <c r="V445" s="328">
        <v>4408398</v>
      </c>
      <c r="W445" s="328">
        <v>0</v>
      </c>
      <c r="X445" s="151">
        <f t="shared" si="142"/>
        <v>4408398</v>
      </c>
      <c r="Y445" s="97" t="str">
        <f t="shared" si="143"/>
        <v>N.M.</v>
      </c>
      <c r="Z445" s="140"/>
      <c r="AA445" s="347">
        <v>0</v>
      </c>
      <c r="AB445" s="301"/>
      <c r="AC445" s="301">
        <v>0</v>
      </c>
      <c r="AD445" s="301">
        <v>0</v>
      </c>
      <c r="AE445" s="301">
        <v>0</v>
      </c>
      <c r="AF445" s="301">
        <v>0</v>
      </c>
      <c r="AG445" s="301">
        <v>0</v>
      </c>
      <c r="AH445" s="301">
        <v>0</v>
      </c>
      <c r="AI445" s="301">
        <v>0</v>
      </c>
      <c r="AJ445" s="301">
        <v>0</v>
      </c>
      <c r="AK445" s="301">
        <v>0</v>
      </c>
      <c r="AL445" s="301">
        <v>0</v>
      </c>
      <c r="AM445" s="301">
        <v>0</v>
      </c>
      <c r="AN445" s="301">
        <v>0</v>
      </c>
      <c r="AO445" s="301"/>
      <c r="AP445" s="301">
        <v>1469466</v>
      </c>
      <c r="AQ445" s="301">
        <v>1469466</v>
      </c>
      <c r="AR445" s="301">
        <v>1469466</v>
      </c>
      <c r="AS445" s="301">
        <v>1469466</v>
      </c>
      <c r="AT445" s="301">
        <v>0</v>
      </c>
      <c r="AU445" s="301">
        <v>0</v>
      </c>
      <c r="AV445" s="301">
        <v>0</v>
      </c>
      <c r="AW445" s="301">
        <v>0</v>
      </c>
      <c r="AX445" s="301">
        <v>0</v>
      </c>
      <c r="AY445" s="301">
        <v>0</v>
      </c>
      <c r="AZ445" s="301">
        <v>0</v>
      </c>
      <c r="BA445" s="301">
        <v>0</v>
      </c>
    </row>
    <row r="446" spans="1:53" s="69" customFormat="1" outlineLevel="2" x14ac:dyDescent="0.2">
      <c r="A446" s="64" t="s">
        <v>1320</v>
      </c>
      <c r="B446" s="65" t="s">
        <v>1770</v>
      </c>
      <c r="C446" s="66" t="s">
        <v>2201</v>
      </c>
      <c r="D446" s="67"/>
      <c r="E446" s="68"/>
      <c r="F446" s="328">
        <v>0</v>
      </c>
      <c r="G446" s="328">
        <v>0</v>
      </c>
      <c r="H446" s="151">
        <f t="shared" si="136"/>
        <v>0</v>
      </c>
      <c r="I446" s="97">
        <f t="shared" si="137"/>
        <v>0</v>
      </c>
      <c r="J446" s="166"/>
      <c r="K446" s="328">
        <v>0</v>
      </c>
      <c r="L446" s="328">
        <v>0</v>
      </c>
      <c r="M446" s="151">
        <f t="shared" si="138"/>
        <v>0</v>
      </c>
      <c r="N446" s="97">
        <f t="shared" si="139"/>
        <v>0</v>
      </c>
      <c r="O446" s="273"/>
      <c r="P446" s="166"/>
      <c r="Q446" s="328">
        <v>0</v>
      </c>
      <c r="R446" s="328">
        <v>0</v>
      </c>
      <c r="S446" s="151">
        <f t="shared" si="140"/>
        <v>0</v>
      </c>
      <c r="T446" s="97">
        <f t="shared" si="141"/>
        <v>0</v>
      </c>
      <c r="U446" s="166"/>
      <c r="V446" s="328">
        <v>-4858.53</v>
      </c>
      <c r="W446" s="328">
        <v>-2397.15</v>
      </c>
      <c r="X446" s="151">
        <f t="shared" si="142"/>
        <v>-2461.3799999999997</v>
      </c>
      <c r="Y446" s="97">
        <f t="shared" si="143"/>
        <v>-1.0267943182529251</v>
      </c>
      <c r="Z446" s="140"/>
      <c r="AA446" s="347">
        <v>0</v>
      </c>
      <c r="AB446" s="301"/>
      <c r="AC446" s="301">
        <v>0</v>
      </c>
      <c r="AD446" s="301">
        <v>0</v>
      </c>
      <c r="AE446" s="301">
        <v>0</v>
      </c>
      <c r="AF446" s="301">
        <v>0</v>
      </c>
      <c r="AG446" s="301">
        <v>0</v>
      </c>
      <c r="AH446" s="301">
        <v>0</v>
      </c>
      <c r="AI446" s="301">
        <v>0</v>
      </c>
      <c r="AJ446" s="301">
        <v>0</v>
      </c>
      <c r="AK446" s="301">
        <v>-4858.53</v>
      </c>
      <c r="AL446" s="301">
        <v>0</v>
      </c>
      <c r="AM446" s="301">
        <v>0</v>
      </c>
      <c r="AN446" s="301">
        <v>0</v>
      </c>
      <c r="AO446" s="301"/>
      <c r="AP446" s="301">
        <v>0</v>
      </c>
      <c r="AQ446" s="301">
        <v>0</v>
      </c>
      <c r="AR446" s="301">
        <v>0</v>
      </c>
      <c r="AS446" s="301">
        <v>0</v>
      </c>
      <c r="AT446" s="301">
        <v>0</v>
      </c>
      <c r="AU446" s="301">
        <v>0</v>
      </c>
      <c r="AV446" s="301">
        <v>0</v>
      </c>
      <c r="AW446" s="301">
        <v>0</v>
      </c>
      <c r="AX446" s="301">
        <v>0</v>
      </c>
      <c r="AY446" s="301">
        <v>0</v>
      </c>
      <c r="AZ446" s="301">
        <v>0</v>
      </c>
      <c r="BA446" s="301">
        <v>0</v>
      </c>
    </row>
    <row r="447" spans="1:53" s="69" customFormat="1" outlineLevel="2" x14ac:dyDescent="0.2">
      <c r="A447" s="64" t="s">
        <v>1321</v>
      </c>
      <c r="B447" s="65" t="s">
        <v>1771</v>
      </c>
      <c r="C447" s="66" t="s">
        <v>2201</v>
      </c>
      <c r="D447" s="67"/>
      <c r="E447" s="68"/>
      <c r="F447" s="328">
        <v>0</v>
      </c>
      <c r="G447" s="328">
        <v>0</v>
      </c>
      <c r="H447" s="151">
        <f t="shared" si="136"/>
        <v>0</v>
      </c>
      <c r="I447" s="97">
        <f t="shared" si="137"/>
        <v>0</v>
      </c>
      <c r="J447" s="166"/>
      <c r="K447" s="328">
        <v>0</v>
      </c>
      <c r="L447" s="328">
        <v>0</v>
      </c>
      <c r="M447" s="151">
        <f t="shared" si="138"/>
        <v>0</v>
      </c>
      <c r="N447" s="97">
        <f t="shared" si="139"/>
        <v>0</v>
      </c>
      <c r="O447" s="273"/>
      <c r="P447" s="166"/>
      <c r="Q447" s="328">
        <v>0</v>
      </c>
      <c r="R447" s="328">
        <v>0</v>
      </c>
      <c r="S447" s="151">
        <f t="shared" si="140"/>
        <v>0</v>
      </c>
      <c r="T447" s="97">
        <f t="shared" si="141"/>
        <v>0</v>
      </c>
      <c r="U447" s="166"/>
      <c r="V447" s="328">
        <v>-1736.03</v>
      </c>
      <c r="W447" s="328">
        <v>0</v>
      </c>
      <c r="X447" s="151">
        <f t="shared" si="142"/>
        <v>-1736.03</v>
      </c>
      <c r="Y447" s="97" t="str">
        <f t="shared" si="143"/>
        <v>N.M.</v>
      </c>
      <c r="Z447" s="140"/>
      <c r="AA447" s="347">
        <v>0</v>
      </c>
      <c r="AB447" s="301"/>
      <c r="AC447" s="301">
        <v>0</v>
      </c>
      <c r="AD447" s="301">
        <v>0</v>
      </c>
      <c r="AE447" s="301">
        <v>0</v>
      </c>
      <c r="AF447" s="301">
        <v>0</v>
      </c>
      <c r="AG447" s="301">
        <v>0</v>
      </c>
      <c r="AH447" s="301">
        <v>0</v>
      </c>
      <c r="AI447" s="301">
        <v>0</v>
      </c>
      <c r="AJ447" s="301">
        <v>-574.39</v>
      </c>
      <c r="AK447" s="301">
        <v>-1161.6400000000001</v>
      </c>
      <c r="AL447" s="301">
        <v>0</v>
      </c>
      <c r="AM447" s="301">
        <v>0</v>
      </c>
      <c r="AN447" s="301">
        <v>0</v>
      </c>
      <c r="AO447" s="301"/>
      <c r="AP447" s="301">
        <v>0</v>
      </c>
      <c r="AQ447" s="301">
        <v>0</v>
      </c>
      <c r="AR447" s="301">
        <v>0</v>
      </c>
      <c r="AS447" s="301">
        <v>0</v>
      </c>
      <c r="AT447" s="301">
        <v>0</v>
      </c>
      <c r="AU447" s="301">
        <v>0</v>
      </c>
      <c r="AV447" s="301">
        <v>0</v>
      </c>
      <c r="AW447" s="301">
        <v>0</v>
      </c>
      <c r="AX447" s="301">
        <v>0</v>
      </c>
      <c r="AY447" s="301">
        <v>0</v>
      </c>
      <c r="AZ447" s="301">
        <v>0</v>
      </c>
      <c r="BA447" s="301">
        <v>0</v>
      </c>
    </row>
    <row r="448" spans="1:53" s="69" customFormat="1" outlineLevel="2" x14ac:dyDescent="0.2">
      <c r="A448" s="64" t="s">
        <v>1322</v>
      </c>
      <c r="B448" s="65" t="s">
        <v>1772</v>
      </c>
      <c r="C448" s="66" t="s">
        <v>2201</v>
      </c>
      <c r="D448" s="67"/>
      <c r="E448" s="68"/>
      <c r="F448" s="328">
        <v>0</v>
      </c>
      <c r="G448" s="328">
        <v>0</v>
      </c>
      <c r="H448" s="151">
        <f t="shared" si="136"/>
        <v>0</v>
      </c>
      <c r="I448" s="97">
        <f t="shared" si="137"/>
        <v>0</v>
      </c>
      <c r="J448" s="166"/>
      <c r="K448" s="328">
        <v>0</v>
      </c>
      <c r="L448" s="328">
        <v>-4671</v>
      </c>
      <c r="M448" s="151">
        <f t="shared" si="138"/>
        <v>4671</v>
      </c>
      <c r="N448" s="97" t="str">
        <f t="shared" si="139"/>
        <v>N.M.</v>
      </c>
      <c r="O448" s="273"/>
      <c r="P448" s="166"/>
      <c r="Q448" s="328">
        <v>0</v>
      </c>
      <c r="R448" s="328">
        <v>-4671</v>
      </c>
      <c r="S448" s="151">
        <f t="shared" si="140"/>
        <v>4671</v>
      </c>
      <c r="T448" s="97" t="str">
        <f t="shared" si="141"/>
        <v>N.M.</v>
      </c>
      <c r="U448" s="166"/>
      <c r="V448" s="328">
        <v>1411.15</v>
      </c>
      <c r="W448" s="328">
        <v>10869.85</v>
      </c>
      <c r="X448" s="151">
        <f t="shared" si="142"/>
        <v>-9458.7000000000007</v>
      </c>
      <c r="Y448" s="97">
        <f t="shared" si="143"/>
        <v>-0.87017760134684474</v>
      </c>
      <c r="Z448" s="140"/>
      <c r="AA448" s="347">
        <v>2887.37</v>
      </c>
      <c r="AB448" s="301"/>
      <c r="AC448" s="301">
        <v>0</v>
      </c>
      <c r="AD448" s="301">
        <v>-4671</v>
      </c>
      <c r="AE448" s="301">
        <v>0</v>
      </c>
      <c r="AF448" s="301">
        <v>1411.15</v>
      </c>
      <c r="AG448" s="301">
        <v>0</v>
      </c>
      <c r="AH448" s="301">
        <v>0</v>
      </c>
      <c r="AI448" s="301">
        <v>0</v>
      </c>
      <c r="AJ448" s="301">
        <v>0</v>
      </c>
      <c r="AK448" s="301">
        <v>0</v>
      </c>
      <c r="AL448" s="301">
        <v>0</v>
      </c>
      <c r="AM448" s="301">
        <v>0</v>
      </c>
      <c r="AN448" s="301">
        <v>0</v>
      </c>
      <c r="AO448" s="301"/>
      <c r="AP448" s="301">
        <v>0</v>
      </c>
      <c r="AQ448" s="301">
        <v>0</v>
      </c>
      <c r="AR448" s="301">
        <v>0</v>
      </c>
      <c r="AS448" s="301">
        <v>0</v>
      </c>
      <c r="AT448" s="301">
        <v>0</v>
      </c>
      <c r="AU448" s="301">
        <v>0</v>
      </c>
      <c r="AV448" s="301">
        <v>0</v>
      </c>
      <c r="AW448" s="301">
        <v>0</v>
      </c>
      <c r="AX448" s="301">
        <v>0</v>
      </c>
      <c r="AY448" s="301">
        <v>0</v>
      </c>
      <c r="AZ448" s="301">
        <v>0</v>
      </c>
      <c r="BA448" s="301">
        <v>0</v>
      </c>
    </row>
    <row r="449" spans="1:53" s="69" customFormat="1" outlineLevel="2" x14ac:dyDescent="0.2">
      <c r="A449" s="64" t="s">
        <v>1323</v>
      </c>
      <c r="B449" s="65" t="s">
        <v>1773</v>
      </c>
      <c r="C449" s="66" t="s">
        <v>2201</v>
      </c>
      <c r="D449" s="67"/>
      <c r="E449" s="68"/>
      <c r="F449" s="328">
        <v>0</v>
      </c>
      <c r="G449" s="328">
        <v>1604.91</v>
      </c>
      <c r="H449" s="151">
        <f t="shared" si="136"/>
        <v>-1604.91</v>
      </c>
      <c r="I449" s="97" t="str">
        <f t="shared" si="137"/>
        <v>N.M.</v>
      </c>
      <c r="J449" s="166"/>
      <c r="K449" s="328">
        <v>0</v>
      </c>
      <c r="L449" s="328">
        <v>4814.7300000000005</v>
      </c>
      <c r="M449" s="151">
        <f t="shared" si="138"/>
        <v>-4814.7300000000005</v>
      </c>
      <c r="N449" s="97" t="str">
        <f t="shared" si="139"/>
        <v>N.M.</v>
      </c>
      <c r="O449" s="273"/>
      <c r="P449" s="166"/>
      <c r="Q449" s="328">
        <v>0</v>
      </c>
      <c r="R449" s="328">
        <v>4814.7300000000005</v>
      </c>
      <c r="S449" s="151">
        <f t="shared" si="140"/>
        <v>-4814.7300000000005</v>
      </c>
      <c r="T449" s="97" t="str">
        <f t="shared" si="141"/>
        <v>N.M.</v>
      </c>
      <c r="U449" s="166"/>
      <c r="V449" s="328">
        <v>16536.189999999999</v>
      </c>
      <c r="W449" s="328">
        <v>4814.7300000000005</v>
      </c>
      <c r="X449" s="151">
        <f t="shared" si="142"/>
        <v>11721.46</v>
      </c>
      <c r="Y449" s="97">
        <f t="shared" si="143"/>
        <v>2.4344999615762459</v>
      </c>
      <c r="Z449" s="140"/>
      <c r="AA449" s="347">
        <v>0</v>
      </c>
      <c r="AB449" s="301"/>
      <c r="AC449" s="301">
        <v>1604.91</v>
      </c>
      <c r="AD449" s="301">
        <v>1604.91</v>
      </c>
      <c r="AE449" s="301">
        <v>1604.91</v>
      </c>
      <c r="AF449" s="301">
        <v>1604.91</v>
      </c>
      <c r="AG449" s="301">
        <v>3307.91</v>
      </c>
      <c r="AH449" s="301">
        <v>1604.91</v>
      </c>
      <c r="AI449" s="301">
        <v>1604.91</v>
      </c>
      <c r="AJ449" s="301">
        <v>1987.91</v>
      </c>
      <c r="AK449" s="301">
        <v>1604.91</v>
      </c>
      <c r="AL449" s="301">
        <v>1604.91</v>
      </c>
      <c r="AM449" s="301">
        <v>1610.91</v>
      </c>
      <c r="AN449" s="301">
        <v>1604.91</v>
      </c>
      <c r="AO449" s="301"/>
      <c r="AP449" s="301">
        <v>0</v>
      </c>
      <c r="AQ449" s="301">
        <v>0</v>
      </c>
      <c r="AR449" s="301">
        <v>0</v>
      </c>
      <c r="AS449" s="301">
        <v>0</v>
      </c>
      <c r="AT449" s="301">
        <v>0</v>
      </c>
      <c r="AU449" s="301">
        <v>0</v>
      </c>
      <c r="AV449" s="301">
        <v>0</v>
      </c>
      <c r="AW449" s="301">
        <v>0</v>
      </c>
      <c r="AX449" s="301">
        <v>0</v>
      </c>
      <c r="AY449" s="301">
        <v>0</v>
      </c>
      <c r="AZ449" s="301">
        <v>0</v>
      </c>
      <c r="BA449" s="301">
        <v>0</v>
      </c>
    </row>
    <row r="450" spans="1:53" s="69" customFormat="1" outlineLevel="2" x14ac:dyDescent="0.2">
      <c r="A450" s="64" t="s">
        <v>1324</v>
      </c>
      <c r="B450" s="65" t="s">
        <v>1774</v>
      </c>
      <c r="C450" s="66" t="s">
        <v>2201</v>
      </c>
      <c r="D450" s="67"/>
      <c r="E450" s="68"/>
      <c r="F450" s="328">
        <v>1710.39</v>
      </c>
      <c r="G450" s="328">
        <v>0</v>
      </c>
      <c r="H450" s="151">
        <f t="shared" si="136"/>
        <v>1710.39</v>
      </c>
      <c r="I450" s="97" t="str">
        <f t="shared" si="137"/>
        <v>N.M.</v>
      </c>
      <c r="J450" s="166"/>
      <c r="K450" s="328">
        <v>5131.17</v>
      </c>
      <c r="L450" s="328">
        <v>0</v>
      </c>
      <c r="M450" s="151">
        <f t="shared" si="138"/>
        <v>5131.17</v>
      </c>
      <c r="N450" s="97" t="str">
        <f t="shared" si="139"/>
        <v>N.M.</v>
      </c>
      <c r="O450" s="273"/>
      <c r="P450" s="166"/>
      <c r="Q450" s="328">
        <v>5131.17</v>
      </c>
      <c r="R450" s="328">
        <v>0</v>
      </c>
      <c r="S450" s="151">
        <f t="shared" si="140"/>
        <v>5131.17</v>
      </c>
      <c r="T450" s="97" t="str">
        <f t="shared" si="141"/>
        <v>N.M.</v>
      </c>
      <c r="U450" s="166"/>
      <c r="V450" s="328">
        <v>5131.17</v>
      </c>
      <c r="W450" s="328">
        <v>0</v>
      </c>
      <c r="X450" s="151">
        <f t="shared" si="142"/>
        <v>5131.17</v>
      </c>
      <c r="Y450" s="97" t="str">
        <f t="shared" si="143"/>
        <v>N.M.</v>
      </c>
      <c r="Z450" s="140"/>
      <c r="AA450" s="347">
        <v>0</v>
      </c>
      <c r="AB450" s="301"/>
      <c r="AC450" s="301">
        <v>0</v>
      </c>
      <c r="AD450" s="301">
        <v>0</v>
      </c>
      <c r="AE450" s="301">
        <v>0</v>
      </c>
      <c r="AF450" s="301">
        <v>0</v>
      </c>
      <c r="AG450" s="301">
        <v>0</v>
      </c>
      <c r="AH450" s="301">
        <v>0</v>
      </c>
      <c r="AI450" s="301">
        <v>0</v>
      </c>
      <c r="AJ450" s="301">
        <v>0</v>
      </c>
      <c r="AK450" s="301">
        <v>0</v>
      </c>
      <c r="AL450" s="301">
        <v>0</v>
      </c>
      <c r="AM450" s="301">
        <v>0</v>
      </c>
      <c r="AN450" s="301">
        <v>0</v>
      </c>
      <c r="AO450" s="301"/>
      <c r="AP450" s="301">
        <v>1680.03</v>
      </c>
      <c r="AQ450" s="301">
        <v>1740.75</v>
      </c>
      <c r="AR450" s="301">
        <v>1710.39</v>
      </c>
      <c r="AS450" s="301">
        <v>1710.39</v>
      </c>
      <c r="AT450" s="301">
        <v>0</v>
      </c>
      <c r="AU450" s="301">
        <v>0</v>
      </c>
      <c r="AV450" s="301">
        <v>0</v>
      </c>
      <c r="AW450" s="301">
        <v>0</v>
      </c>
      <c r="AX450" s="301">
        <v>0</v>
      </c>
      <c r="AY450" s="301">
        <v>0</v>
      </c>
      <c r="AZ450" s="301">
        <v>0</v>
      </c>
      <c r="BA450" s="301">
        <v>0</v>
      </c>
    </row>
    <row r="451" spans="1:53" s="69" customFormat="1" outlineLevel="2" x14ac:dyDescent="0.2">
      <c r="A451" s="64" t="s">
        <v>1325</v>
      </c>
      <c r="B451" s="65" t="s">
        <v>1775</v>
      </c>
      <c r="C451" s="66" t="s">
        <v>2202</v>
      </c>
      <c r="D451" s="67"/>
      <c r="E451" s="68"/>
      <c r="F451" s="328">
        <v>464.78000000000003</v>
      </c>
      <c r="G451" s="328">
        <v>-2837.54</v>
      </c>
      <c r="H451" s="151">
        <f t="shared" si="136"/>
        <v>3302.32</v>
      </c>
      <c r="I451" s="97">
        <f t="shared" si="137"/>
        <v>1.163796809912812</v>
      </c>
      <c r="J451" s="166"/>
      <c r="K451" s="328">
        <v>19832.55</v>
      </c>
      <c r="L451" s="328">
        <v>15117.07</v>
      </c>
      <c r="M451" s="151">
        <f t="shared" si="138"/>
        <v>4715.4799999999996</v>
      </c>
      <c r="N451" s="97">
        <f t="shared" si="139"/>
        <v>0.31193081728139116</v>
      </c>
      <c r="O451" s="273"/>
      <c r="P451" s="166"/>
      <c r="Q451" s="328">
        <v>19832.55</v>
      </c>
      <c r="R451" s="328">
        <v>15117.07</v>
      </c>
      <c r="S451" s="151">
        <f t="shared" si="140"/>
        <v>4715.4799999999996</v>
      </c>
      <c r="T451" s="97">
        <f t="shared" si="141"/>
        <v>0.31193081728139116</v>
      </c>
      <c r="U451" s="166"/>
      <c r="V451" s="328">
        <v>30153.35</v>
      </c>
      <c r="W451" s="328">
        <v>7222.0099999999993</v>
      </c>
      <c r="X451" s="151">
        <f t="shared" si="142"/>
        <v>22931.34</v>
      </c>
      <c r="Y451" s="97">
        <f t="shared" si="143"/>
        <v>3.1752019174717292</v>
      </c>
      <c r="Z451" s="140"/>
      <c r="AA451" s="347">
        <v>13218.74</v>
      </c>
      <c r="AB451" s="301"/>
      <c r="AC451" s="301">
        <v>17687.66</v>
      </c>
      <c r="AD451" s="301">
        <v>266.95</v>
      </c>
      <c r="AE451" s="301">
        <v>-2837.54</v>
      </c>
      <c r="AF451" s="301">
        <v>157.47999999999999</v>
      </c>
      <c r="AG451" s="301">
        <v>-6133.9800000000005</v>
      </c>
      <c r="AH451" s="301">
        <v>303.89</v>
      </c>
      <c r="AI451" s="301">
        <v>1005.11</v>
      </c>
      <c r="AJ451" s="301">
        <v>358.33</v>
      </c>
      <c r="AK451" s="301">
        <v>136.49</v>
      </c>
      <c r="AL451" s="301">
        <v>10681.92</v>
      </c>
      <c r="AM451" s="301">
        <v>1217.1300000000001</v>
      </c>
      <c r="AN451" s="301">
        <v>2594.4299999999998</v>
      </c>
      <c r="AO451" s="301"/>
      <c r="AP451" s="301">
        <v>17912.28</v>
      </c>
      <c r="AQ451" s="301">
        <v>1455.49</v>
      </c>
      <c r="AR451" s="301">
        <v>464.78000000000003</v>
      </c>
      <c r="AS451" s="301">
        <v>236.72</v>
      </c>
      <c r="AT451" s="301">
        <v>-2.1</v>
      </c>
      <c r="AU451" s="301">
        <v>0</v>
      </c>
      <c r="AV451" s="301">
        <v>0</v>
      </c>
      <c r="AW451" s="301">
        <v>0</v>
      </c>
      <c r="AX451" s="301">
        <v>0</v>
      </c>
      <c r="AY451" s="301">
        <v>0</v>
      </c>
      <c r="AZ451" s="301">
        <v>0</v>
      </c>
      <c r="BA451" s="301">
        <v>0</v>
      </c>
    </row>
    <row r="452" spans="1:53" s="69" customFormat="1" outlineLevel="2" x14ac:dyDescent="0.2">
      <c r="A452" s="64" t="s">
        <v>1326</v>
      </c>
      <c r="B452" s="65" t="s">
        <v>1776</v>
      </c>
      <c r="C452" s="66" t="s">
        <v>2203</v>
      </c>
      <c r="D452" s="67"/>
      <c r="E452" s="68"/>
      <c r="F452" s="328">
        <v>0</v>
      </c>
      <c r="G452" s="328">
        <v>0</v>
      </c>
      <c r="H452" s="151">
        <f t="shared" si="136"/>
        <v>0</v>
      </c>
      <c r="I452" s="97">
        <f t="shared" si="137"/>
        <v>0</v>
      </c>
      <c r="J452" s="166"/>
      <c r="K452" s="328">
        <v>0</v>
      </c>
      <c r="L452" s="328">
        <v>0</v>
      </c>
      <c r="M452" s="151">
        <f t="shared" si="138"/>
        <v>0</v>
      </c>
      <c r="N452" s="97">
        <f t="shared" si="139"/>
        <v>0</v>
      </c>
      <c r="O452" s="273"/>
      <c r="P452" s="166"/>
      <c r="Q452" s="328">
        <v>0</v>
      </c>
      <c r="R452" s="328">
        <v>0</v>
      </c>
      <c r="S452" s="151">
        <f t="shared" si="140"/>
        <v>0</v>
      </c>
      <c r="T452" s="97">
        <f t="shared" si="141"/>
        <v>0</v>
      </c>
      <c r="U452" s="166"/>
      <c r="V452" s="328">
        <v>0</v>
      </c>
      <c r="W452" s="328">
        <v>-205172</v>
      </c>
      <c r="X452" s="151">
        <f t="shared" si="142"/>
        <v>205172</v>
      </c>
      <c r="Y452" s="97" t="str">
        <f t="shared" si="143"/>
        <v>N.M.</v>
      </c>
      <c r="Z452" s="140"/>
      <c r="AA452" s="347">
        <v>-205172</v>
      </c>
      <c r="AB452" s="301"/>
      <c r="AC452" s="301">
        <v>0</v>
      </c>
      <c r="AD452" s="301">
        <v>0</v>
      </c>
      <c r="AE452" s="301">
        <v>0</v>
      </c>
      <c r="AF452" s="301">
        <v>0</v>
      </c>
      <c r="AG452" s="301">
        <v>0</v>
      </c>
      <c r="AH452" s="301">
        <v>0</v>
      </c>
      <c r="AI452" s="301">
        <v>0</v>
      </c>
      <c r="AJ452" s="301">
        <v>0</v>
      </c>
      <c r="AK452" s="301">
        <v>0</v>
      </c>
      <c r="AL452" s="301">
        <v>0</v>
      </c>
      <c r="AM452" s="301">
        <v>0</v>
      </c>
      <c r="AN452" s="301">
        <v>0</v>
      </c>
      <c r="AO452" s="301"/>
      <c r="AP452" s="301">
        <v>0</v>
      </c>
      <c r="AQ452" s="301">
        <v>0</v>
      </c>
      <c r="AR452" s="301">
        <v>0</v>
      </c>
      <c r="AS452" s="301">
        <v>0</v>
      </c>
      <c r="AT452" s="301">
        <v>0</v>
      </c>
      <c r="AU452" s="301">
        <v>0</v>
      </c>
      <c r="AV452" s="301">
        <v>0</v>
      </c>
      <c r="AW452" s="301">
        <v>0</v>
      </c>
      <c r="AX452" s="301">
        <v>0</v>
      </c>
      <c r="AY452" s="301">
        <v>0</v>
      </c>
      <c r="AZ452" s="301">
        <v>0</v>
      </c>
      <c r="BA452" s="301">
        <v>0</v>
      </c>
    </row>
    <row r="453" spans="1:53" s="69" customFormat="1" outlineLevel="2" x14ac:dyDescent="0.2">
      <c r="A453" s="64" t="s">
        <v>1327</v>
      </c>
      <c r="B453" s="65" t="s">
        <v>1777</v>
      </c>
      <c r="C453" s="66" t="s">
        <v>2204</v>
      </c>
      <c r="D453" s="67"/>
      <c r="E453" s="68"/>
      <c r="F453" s="328">
        <v>0</v>
      </c>
      <c r="G453" s="328">
        <v>0</v>
      </c>
      <c r="H453" s="151">
        <f t="shared" si="136"/>
        <v>0</v>
      </c>
      <c r="I453" s="97">
        <f t="shared" si="137"/>
        <v>0</v>
      </c>
      <c r="J453" s="166"/>
      <c r="K453" s="328">
        <v>0</v>
      </c>
      <c r="L453" s="328">
        <v>584.9</v>
      </c>
      <c r="M453" s="151">
        <f t="shared" si="138"/>
        <v>-584.9</v>
      </c>
      <c r="N453" s="97" t="str">
        <f t="shared" si="139"/>
        <v>N.M.</v>
      </c>
      <c r="O453" s="273"/>
      <c r="P453" s="166"/>
      <c r="Q453" s="328">
        <v>0</v>
      </c>
      <c r="R453" s="328">
        <v>584.9</v>
      </c>
      <c r="S453" s="151">
        <f t="shared" si="140"/>
        <v>-584.9</v>
      </c>
      <c r="T453" s="97" t="str">
        <f t="shared" si="141"/>
        <v>N.M.</v>
      </c>
      <c r="U453" s="166"/>
      <c r="V453" s="328">
        <v>0</v>
      </c>
      <c r="W453" s="328">
        <v>5136.2199999999993</v>
      </c>
      <c r="X453" s="151">
        <f t="shared" si="142"/>
        <v>-5136.2199999999993</v>
      </c>
      <c r="Y453" s="97" t="str">
        <f t="shared" si="143"/>
        <v>N.M.</v>
      </c>
      <c r="Z453" s="140"/>
      <c r="AA453" s="347">
        <v>0</v>
      </c>
      <c r="AB453" s="301"/>
      <c r="AC453" s="301">
        <v>584.9</v>
      </c>
      <c r="AD453" s="301">
        <v>0</v>
      </c>
      <c r="AE453" s="301">
        <v>0</v>
      </c>
      <c r="AF453" s="301">
        <v>0</v>
      </c>
      <c r="AG453" s="301">
        <v>0</v>
      </c>
      <c r="AH453" s="301">
        <v>0</v>
      </c>
      <c r="AI453" s="301">
        <v>0</v>
      </c>
      <c r="AJ453" s="301">
        <v>0</v>
      </c>
      <c r="AK453" s="301">
        <v>0</v>
      </c>
      <c r="AL453" s="301">
        <v>0</v>
      </c>
      <c r="AM453" s="301">
        <v>0</v>
      </c>
      <c r="AN453" s="301">
        <v>0</v>
      </c>
      <c r="AO453" s="301"/>
      <c r="AP453" s="301">
        <v>0</v>
      </c>
      <c r="AQ453" s="301">
        <v>0</v>
      </c>
      <c r="AR453" s="301">
        <v>0</v>
      </c>
      <c r="AS453" s="301">
        <v>0</v>
      </c>
      <c r="AT453" s="301">
        <v>0</v>
      </c>
      <c r="AU453" s="301">
        <v>0</v>
      </c>
      <c r="AV453" s="301">
        <v>0</v>
      </c>
      <c r="AW453" s="301">
        <v>0</v>
      </c>
      <c r="AX453" s="301">
        <v>0</v>
      </c>
      <c r="AY453" s="301">
        <v>0</v>
      </c>
      <c r="AZ453" s="301">
        <v>0</v>
      </c>
      <c r="BA453" s="301">
        <v>0</v>
      </c>
    </row>
    <row r="454" spans="1:53" s="69" customFormat="1" outlineLevel="2" x14ac:dyDescent="0.2">
      <c r="A454" s="64" t="s">
        <v>1328</v>
      </c>
      <c r="B454" s="65" t="s">
        <v>1778</v>
      </c>
      <c r="C454" s="66" t="s">
        <v>2204</v>
      </c>
      <c r="D454" s="67"/>
      <c r="E454" s="68"/>
      <c r="F454" s="328">
        <v>0</v>
      </c>
      <c r="G454" s="328">
        <v>0</v>
      </c>
      <c r="H454" s="151">
        <f t="shared" si="136"/>
        <v>0</v>
      </c>
      <c r="I454" s="97">
        <f t="shared" si="137"/>
        <v>0</v>
      </c>
      <c r="J454" s="166"/>
      <c r="K454" s="328">
        <v>1037.6200000000001</v>
      </c>
      <c r="L454" s="328">
        <v>0</v>
      </c>
      <c r="M454" s="151">
        <f t="shared" si="138"/>
        <v>1037.6200000000001</v>
      </c>
      <c r="N454" s="97" t="str">
        <f t="shared" si="139"/>
        <v>N.M.</v>
      </c>
      <c r="O454" s="273"/>
      <c r="P454" s="166"/>
      <c r="Q454" s="328">
        <v>1037.6200000000001</v>
      </c>
      <c r="R454" s="328">
        <v>0</v>
      </c>
      <c r="S454" s="151">
        <f t="shared" si="140"/>
        <v>1037.6200000000001</v>
      </c>
      <c r="T454" s="97" t="str">
        <f t="shared" si="141"/>
        <v>N.M.</v>
      </c>
      <c r="U454" s="166"/>
      <c r="V454" s="328">
        <v>5749.8</v>
      </c>
      <c r="W454" s="328">
        <v>0</v>
      </c>
      <c r="X454" s="151">
        <f t="shared" si="142"/>
        <v>5749.8</v>
      </c>
      <c r="Y454" s="97" t="str">
        <f t="shared" si="143"/>
        <v>N.M.</v>
      </c>
      <c r="Z454" s="140"/>
      <c r="AA454" s="347">
        <v>0</v>
      </c>
      <c r="AB454" s="301"/>
      <c r="AC454" s="301">
        <v>0</v>
      </c>
      <c r="AD454" s="301">
        <v>0</v>
      </c>
      <c r="AE454" s="301">
        <v>0</v>
      </c>
      <c r="AF454" s="301">
        <v>638.06000000000006</v>
      </c>
      <c r="AG454" s="301">
        <v>0</v>
      </c>
      <c r="AH454" s="301">
        <v>0</v>
      </c>
      <c r="AI454" s="301">
        <v>870.09</v>
      </c>
      <c r="AJ454" s="301">
        <v>0</v>
      </c>
      <c r="AK454" s="301">
        <v>0</v>
      </c>
      <c r="AL454" s="301">
        <v>3204.03</v>
      </c>
      <c r="AM454" s="301">
        <v>0</v>
      </c>
      <c r="AN454" s="301">
        <v>0</v>
      </c>
      <c r="AO454" s="301"/>
      <c r="AP454" s="301">
        <v>1037.6200000000001</v>
      </c>
      <c r="AQ454" s="301">
        <v>0</v>
      </c>
      <c r="AR454" s="301">
        <v>0</v>
      </c>
      <c r="AS454" s="301">
        <v>0</v>
      </c>
      <c r="AT454" s="301">
        <v>0</v>
      </c>
      <c r="AU454" s="301">
        <v>0</v>
      </c>
      <c r="AV454" s="301">
        <v>0</v>
      </c>
      <c r="AW454" s="301">
        <v>0</v>
      </c>
      <c r="AX454" s="301">
        <v>0</v>
      </c>
      <c r="AY454" s="301">
        <v>0</v>
      </c>
      <c r="AZ454" s="301">
        <v>0</v>
      </c>
      <c r="BA454" s="301">
        <v>0</v>
      </c>
    </row>
    <row r="455" spans="1:53" s="69" customFormat="1" outlineLevel="2" x14ac:dyDescent="0.2">
      <c r="A455" s="64" t="s">
        <v>1329</v>
      </c>
      <c r="B455" s="65" t="s">
        <v>1779</v>
      </c>
      <c r="C455" s="66" t="s">
        <v>2204</v>
      </c>
      <c r="D455" s="67"/>
      <c r="E455" s="68"/>
      <c r="F455" s="328">
        <v>0</v>
      </c>
      <c r="G455" s="328">
        <v>0</v>
      </c>
      <c r="H455" s="151">
        <f t="shared" si="136"/>
        <v>0</v>
      </c>
      <c r="I455" s="97">
        <f t="shared" si="137"/>
        <v>0</v>
      </c>
      <c r="J455" s="166"/>
      <c r="K455" s="328">
        <v>0</v>
      </c>
      <c r="L455" s="328">
        <v>0</v>
      </c>
      <c r="M455" s="151">
        <f t="shared" si="138"/>
        <v>0</v>
      </c>
      <c r="N455" s="97">
        <f t="shared" si="139"/>
        <v>0</v>
      </c>
      <c r="O455" s="273"/>
      <c r="P455" s="166"/>
      <c r="Q455" s="328">
        <v>0</v>
      </c>
      <c r="R455" s="328">
        <v>0</v>
      </c>
      <c r="S455" s="151">
        <f t="shared" si="140"/>
        <v>0</v>
      </c>
      <c r="T455" s="97">
        <f t="shared" si="141"/>
        <v>0</v>
      </c>
      <c r="U455" s="166"/>
      <c r="V455" s="328">
        <v>0</v>
      </c>
      <c r="W455" s="328">
        <v>0</v>
      </c>
      <c r="X455" s="151">
        <f t="shared" si="142"/>
        <v>0</v>
      </c>
      <c r="Y455" s="97">
        <f t="shared" si="143"/>
        <v>0</v>
      </c>
      <c r="Z455" s="140"/>
      <c r="AA455" s="347">
        <v>0</v>
      </c>
      <c r="AB455" s="301"/>
      <c r="AC455" s="301">
        <v>0</v>
      </c>
      <c r="AD455" s="301">
        <v>0</v>
      </c>
      <c r="AE455" s="301">
        <v>0</v>
      </c>
      <c r="AF455" s="301">
        <v>0</v>
      </c>
      <c r="AG455" s="301">
        <v>0</v>
      </c>
      <c r="AH455" s="301">
        <v>0</v>
      </c>
      <c r="AI455" s="301">
        <v>0</v>
      </c>
      <c r="AJ455" s="301">
        <v>0</v>
      </c>
      <c r="AK455" s="301">
        <v>0</v>
      </c>
      <c r="AL455" s="301">
        <v>0</v>
      </c>
      <c r="AM455" s="301">
        <v>0</v>
      </c>
      <c r="AN455" s="301">
        <v>0</v>
      </c>
      <c r="AO455" s="301"/>
      <c r="AP455" s="301">
        <v>0</v>
      </c>
      <c r="AQ455" s="301">
        <v>0</v>
      </c>
      <c r="AR455" s="301">
        <v>0</v>
      </c>
      <c r="AS455" s="301">
        <v>884.79</v>
      </c>
      <c r="AT455" s="301">
        <v>0</v>
      </c>
      <c r="AU455" s="301">
        <v>0</v>
      </c>
      <c r="AV455" s="301">
        <v>0</v>
      </c>
      <c r="AW455" s="301">
        <v>0</v>
      </c>
      <c r="AX455" s="301">
        <v>0</v>
      </c>
      <c r="AY455" s="301">
        <v>0</v>
      </c>
      <c r="AZ455" s="301">
        <v>0</v>
      </c>
      <c r="BA455" s="301">
        <v>0</v>
      </c>
    </row>
    <row r="456" spans="1:53" s="69" customFormat="1" outlineLevel="2" x14ac:dyDescent="0.2">
      <c r="A456" s="64" t="s">
        <v>1330</v>
      </c>
      <c r="B456" s="65" t="s">
        <v>1780</v>
      </c>
      <c r="C456" s="66" t="s">
        <v>2205</v>
      </c>
      <c r="D456" s="67"/>
      <c r="E456" s="68"/>
      <c r="F456" s="328">
        <v>26</v>
      </c>
      <c r="G456" s="328">
        <v>0</v>
      </c>
      <c r="H456" s="151">
        <f t="shared" si="136"/>
        <v>26</v>
      </c>
      <c r="I456" s="97" t="str">
        <f t="shared" si="137"/>
        <v>N.M.</v>
      </c>
      <c r="J456" s="166"/>
      <c r="K456" s="328">
        <v>26</v>
      </c>
      <c r="L456" s="328">
        <v>0</v>
      </c>
      <c r="M456" s="151">
        <f t="shared" si="138"/>
        <v>26</v>
      </c>
      <c r="N456" s="97" t="str">
        <f t="shared" si="139"/>
        <v>N.M.</v>
      </c>
      <c r="O456" s="273"/>
      <c r="P456" s="166"/>
      <c r="Q456" s="328">
        <v>26</v>
      </c>
      <c r="R456" s="328">
        <v>0</v>
      </c>
      <c r="S456" s="151">
        <f t="shared" si="140"/>
        <v>26</v>
      </c>
      <c r="T456" s="97" t="str">
        <f t="shared" si="141"/>
        <v>N.M.</v>
      </c>
      <c r="U456" s="166"/>
      <c r="V456" s="328">
        <v>26</v>
      </c>
      <c r="W456" s="328">
        <v>0</v>
      </c>
      <c r="X456" s="151">
        <f t="shared" si="142"/>
        <v>26</v>
      </c>
      <c r="Y456" s="97" t="str">
        <f t="shared" si="143"/>
        <v>N.M.</v>
      </c>
      <c r="Z456" s="140"/>
      <c r="AA456" s="347">
        <v>0</v>
      </c>
      <c r="AB456" s="301"/>
      <c r="AC456" s="301">
        <v>0</v>
      </c>
      <c r="AD456" s="301">
        <v>0</v>
      </c>
      <c r="AE456" s="301">
        <v>0</v>
      </c>
      <c r="AF456" s="301">
        <v>0</v>
      </c>
      <c r="AG456" s="301">
        <v>0</v>
      </c>
      <c r="AH456" s="301">
        <v>0</v>
      </c>
      <c r="AI456" s="301">
        <v>0</v>
      </c>
      <c r="AJ456" s="301">
        <v>0</v>
      </c>
      <c r="AK456" s="301">
        <v>0</v>
      </c>
      <c r="AL456" s="301">
        <v>0</v>
      </c>
      <c r="AM456" s="301">
        <v>0</v>
      </c>
      <c r="AN456" s="301">
        <v>0</v>
      </c>
      <c r="AO456" s="301"/>
      <c r="AP456" s="301">
        <v>0</v>
      </c>
      <c r="AQ456" s="301">
        <v>0</v>
      </c>
      <c r="AR456" s="301">
        <v>26</v>
      </c>
      <c r="AS456" s="301">
        <v>0</v>
      </c>
      <c r="AT456" s="301">
        <v>0</v>
      </c>
      <c r="AU456" s="301">
        <v>0</v>
      </c>
      <c r="AV456" s="301">
        <v>0</v>
      </c>
      <c r="AW456" s="301">
        <v>0</v>
      </c>
      <c r="AX456" s="301">
        <v>0</v>
      </c>
      <c r="AY456" s="301">
        <v>0</v>
      </c>
      <c r="AZ456" s="301">
        <v>0</v>
      </c>
      <c r="BA456" s="301">
        <v>0</v>
      </c>
    </row>
    <row r="457" spans="1:53" s="69" customFormat="1" outlineLevel="2" x14ac:dyDescent="0.2">
      <c r="A457" s="64" t="s">
        <v>1331</v>
      </c>
      <c r="B457" s="65" t="s">
        <v>1781</v>
      </c>
      <c r="C457" s="66" t="s">
        <v>2206</v>
      </c>
      <c r="D457" s="67"/>
      <c r="E457" s="68"/>
      <c r="F457" s="328">
        <v>0</v>
      </c>
      <c r="G457" s="328">
        <v>0</v>
      </c>
      <c r="H457" s="151">
        <f t="shared" si="136"/>
        <v>0</v>
      </c>
      <c r="I457" s="97">
        <f t="shared" si="137"/>
        <v>0</v>
      </c>
      <c r="J457" s="166"/>
      <c r="K457" s="328">
        <v>0</v>
      </c>
      <c r="L457" s="328">
        <v>0</v>
      </c>
      <c r="M457" s="151">
        <f t="shared" si="138"/>
        <v>0</v>
      </c>
      <c r="N457" s="97">
        <f t="shared" si="139"/>
        <v>0</v>
      </c>
      <c r="O457" s="273"/>
      <c r="P457" s="166"/>
      <c r="Q457" s="328">
        <v>0</v>
      </c>
      <c r="R457" s="328">
        <v>0</v>
      </c>
      <c r="S457" s="151">
        <f t="shared" si="140"/>
        <v>0</v>
      </c>
      <c r="T457" s="97">
        <f t="shared" si="141"/>
        <v>0</v>
      </c>
      <c r="U457" s="166"/>
      <c r="V457" s="328">
        <v>0</v>
      </c>
      <c r="W457" s="328">
        <v>-291134.16000000003</v>
      </c>
      <c r="X457" s="151">
        <f t="shared" si="142"/>
        <v>291134.16000000003</v>
      </c>
      <c r="Y457" s="97" t="str">
        <f t="shared" si="143"/>
        <v>N.M.</v>
      </c>
      <c r="Z457" s="140"/>
      <c r="AA457" s="347">
        <v>-582268.37</v>
      </c>
      <c r="AB457" s="301"/>
      <c r="AC457" s="301">
        <v>0</v>
      </c>
      <c r="AD457" s="301">
        <v>0</v>
      </c>
      <c r="AE457" s="301">
        <v>0</v>
      </c>
      <c r="AF457" s="301">
        <v>0</v>
      </c>
      <c r="AG457" s="301">
        <v>0</v>
      </c>
      <c r="AH457" s="301">
        <v>0</v>
      </c>
      <c r="AI457" s="301">
        <v>0</v>
      </c>
      <c r="AJ457" s="301">
        <v>0</v>
      </c>
      <c r="AK457" s="301">
        <v>0</v>
      </c>
      <c r="AL457" s="301">
        <v>0</v>
      </c>
      <c r="AM457" s="301">
        <v>0</v>
      </c>
      <c r="AN457" s="301">
        <v>0</v>
      </c>
      <c r="AO457" s="301"/>
      <c r="AP457" s="301">
        <v>0</v>
      </c>
      <c r="AQ457" s="301">
        <v>0</v>
      </c>
      <c r="AR457" s="301">
        <v>0</v>
      </c>
      <c r="AS457" s="301">
        <v>0</v>
      </c>
      <c r="AT457" s="301">
        <v>0</v>
      </c>
      <c r="AU457" s="301">
        <v>0</v>
      </c>
      <c r="AV457" s="301">
        <v>0</v>
      </c>
      <c r="AW457" s="301">
        <v>0</v>
      </c>
      <c r="AX457" s="301">
        <v>0</v>
      </c>
      <c r="AY457" s="301">
        <v>0</v>
      </c>
      <c r="AZ457" s="301">
        <v>0</v>
      </c>
      <c r="BA457" s="301">
        <v>0</v>
      </c>
    </row>
    <row r="458" spans="1:53" s="69" customFormat="1" outlineLevel="2" x14ac:dyDescent="0.2">
      <c r="A458" s="64" t="s">
        <v>1332</v>
      </c>
      <c r="B458" s="65" t="s">
        <v>1782</v>
      </c>
      <c r="C458" s="66" t="s">
        <v>2206</v>
      </c>
      <c r="D458" s="67"/>
      <c r="E458" s="68"/>
      <c r="F458" s="328">
        <v>0</v>
      </c>
      <c r="G458" s="328">
        <v>-173392.84</v>
      </c>
      <c r="H458" s="151">
        <f t="shared" si="136"/>
        <v>173392.84</v>
      </c>
      <c r="I458" s="97" t="str">
        <f t="shared" si="137"/>
        <v>N.M.</v>
      </c>
      <c r="J458" s="166"/>
      <c r="K458" s="328">
        <v>0</v>
      </c>
      <c r="L458" s="328">
        <v>0</v>
      </c>
      <c r="M458" s="151">
        <f t="shared" si="138"/>
        <v>0</v>
      </c>
      <c r="N458" s="97">
        <f t="shared" si="139"/>
        <v>0</v>
      </c>
      <c r="O458" s="273"/>
      <c r="P458" s="166"/>
      <c r="Q458" s="328">
        <v>0</v>
      </c>
      <c r="R458" s="328">
        <v>0</v>
      </c>
      <c r="S458" s="151">
        <f t="shared" si="140"/>
        <v>0</v>
      </c>
      <c r="T458" s="97">
        <f t="shared" si="141"/>
        <v>0</v>
      </c>
      <c r="U458" s="166"/>
      <c r="V458" s="328">
        <v>0</v>
      </c>
      <c r="W458" s="328">
        <v>0</v>
      </c>
      <c r="X458" s="151">
        <f t="shared" si="142"/>
        <v>0</v>
      </c>
      <c r="Y458" s="97">
        <f t="shared" si="143"/>
        <v>0</v>
      </c>
      <c r="Z458" s="140"/>
      <c r="AA458" s="347">
        <v>-433482.10000000003</v>
      </c>
      <c r="AB458" s="301"/>
      <c r="AC458" s="301">
        <v>86696.42</v>
      </c>
      <c r="AD458" s="301">
        <v>86696.42</v>
      </c>
      <c r="AE458" s="301">
        <v>-173392.84</v>
      </c>
      <c r="AF458" s="301">
        <v>0</v>
      </c>
      <c r="AG458" s="301">
        <v>0</v>
      </c>
      <c r="AH458" s="301">
        <v>0</v>
      </c>
      <c r="AI458" s="301">
        <v>0</v>
      </c>
      <c r="AJ458" s="301">
        <v>0</v>
      </c>
      <c r="AK458" s="301">
        <v>0</v>
      </c>
      <c r="AL458" s="301">
        <v>0</v>
      </c>
      <c r="AM458" s="301">
        <v>0</v>
      </c>
      <c r="AN458" s="301">
        <v>0</v>
      </c>
      <c r="AO458" s="301"/>
      <c r="AP458" s="301">
        <v>0</v>
      </c>
      <c r="AQ458" s="301">
        <v>0</v>
      </c>
      <c r="AR458" s="301">
        <v>0</v>
      </c>
      <c r="AS458" s="301">
        <v>0</v>
      </c>
      <c r="AT458" s="301">
        <v>0</v>
      </c>
      <c r="AU458" s="301">
        <v>0</v>
      </c>
      <c r="AV458" s="301">
        <v>0</v>
      </c>
      <c r="AW458" s="301">
        <v>0</v>
      </c>
      <c r="AX458" s="301">
        <v>0</v>
      </c>
      <c r="AY458" s="301">
        <v>0</v>
      </c>
      <c r="AZ458" s="301">
        <v>0</v>
      </c>
      <c r="BA458" s="301">
        <v>0</v>
      </c>
    </row>
    <row r="459" spans="1:53" s="69" customFormat="1" outlineLevel="2" x14ac:dyDescent="0.2">
      <c r="A459" s="64" t="s">
        <v>1333</v>
      </c>
      <c r="B459" s="65" t="s">
        <v>1783</v>
      </c>
      <c r="C459" s="66" t="s">
        <v>2207</v>
      </c>
      <c r="D459" s="67"/>
      <c r="E459" s="68"/>
      <c r="F459" s="328">
        <v>0</v>
      </c>
      <c r="G459" s="328">
        <v>0</v>
      </c>
      <c r="H459" s="151">
        <f t="shared" si="136"/>
        <v>0</v>
      </c>
      <c r="I459" s="97">
        <f t="shared" si="137"/>
        <v>0</v>
      </c>
      <c r="J459" s="166"/>
      <c r="K459" s="328">
        <v>0</v>
      </c>
      <c r="L459" s="328">
        <v>12300</v>
      </c>
      <c r="M459" s="151">
        <f t="shared" si="138"/>
        <v>-12300</v>
      </c>
      <c r="N459" s="97" t="str">
        <f t="shared" si="139"/>
        <v>N.M.</v>
      </c>
      <c r="O459" s="273"/>
      <c r="P459" s="166"/>
      <c r="Q459" s="328">
        <v>0</v>
      </c>
      <c r="R459" s="328">
        <v>12300</v>
      </c>
      <c r="S459" s="151">
        <f t="shared" si="140"/>
        <v>-12300</v>
      </c>
      <c r="T459" s="97" t="str">
        <f t="shared" si="141"/>
        <v>N.M.</v>
      </c>
      <c r="U459" s="166"/>
      <c r="V459" s="328">
        <v>-504500</v>
      </c>
      <c r="W459" s="328">
        <v>47500</v>
      </c>
      <c r="X459" s="151">
        <f t="shared" si="142"/>
        <v>-552000</v>
      </c>
      <c r="Y459" s="97" t="str">
        <f t="shared" si="143"/>
        <v>N.M.</v>
      </c>
      <c r="Z459" s="140"/>
      <c r="AA459" s="347">
        <v>0</v>
      </c>
      <c r="AB459" s="301"/>
      <c r="AC459" s="301">
        <v>0</v>
      </c>
      <c r="AD459" s="301">
        <v>12300</v>
      </c>
      <c r="AE459" s="301">
        <v>0</v>
      </c>
      <c r="AF459" s="301">
        <v>0</v>
      </c>
      <c r="AG459" s="301">
        <v>-504500</v>
      </c>
      <c r="AH459" s="301">
        <v>0</v>
      </c>
      <c r="AI459" s="301">
        <v>0</v>
      </c>
      <c r="AJ459" s="301">
        <v>0</v>
      </c>
      <c r="AK459" s="301">
        <v>0</v>
      </c>
      <c r="AL459" s="301">
        <v>0</v>
      </c>
      <c r="AM459" s="301">
        <v>0</v>
      </c>
      <c r="AN459" s="301">
        <v>0</v>
      </c>
      <c r="AO459" s="301"/>
      <c r="AP459" s="301">
        <v>0</v>
      </c>
      <c r="AQ459" s="301">
        <v>0</v>
      </c>
      <c r="AR459" s="301">
        <v>0</v>
      </c>
      <c r="AS459" s="301">
        <v>0</v>
      </c>
      <c r="AT459" s="301">
        <v>0</v>
      </c>
      <c r="AU459" s="301">
        <v>0</v>
      </c>
      <c r="AV459" s="301">
        <v>0</v>
      </c>
      <c r="AW459" s="301">
        <v>0</v>
      </c>
      <c r="AX459" s="301">
        <v>0</v>
      </c>
      <c r="AY459" s="301">
        <v>0</v>
      </c>
      <c r="AZ459" s="301">
        <v>0</v>
      </c>
      <c r="BA459" s="301">
        <v>0</v>
      </c>
    </row>
    <row r="460" spans="1:53" s="69" customFormat="1" outlineLevel="2" x14ac:dyDescent="0.2">
      <c r="A460" s="64" t="s">
        <v>1334</v>
      </c>
      <c r="B460" s="65" t="s">
        <v>1784</v>
      </c>
      <c r="C460" s="66" t="s">
        <v>2207</v>
      </c>
      <c r="D460" s="67"/>
      <c r="E460" s="68"/>
      <c r="F460" s="328">
        <v>0</v>
      </c>
      <c r="G460" s="328">
        <v>0</v>
      </c>
      <c r="H460" s="151">
        <f t="shared" si="136"/>
        <v>0</v>
      </c>
      <c r="I460" s="97">
        <f t="shared" si="137"/>
        <v>0</v>
      </c>
      <c r="J460" s="166"/>
      <c r="K460" s="328">
        <v>0</v>
      </c>
      <c r="L460" s="328">
        <v>0</v>
      </c>
      <c r="M460" s="151">
        <f t="shared" si="138"/>
        <v>0</v>
      </c>
      <c r="N460" s="97">
        <f t="shared" si="139"/>
        <v>0</v>
      </c>
      <c r="O460" s="273"/>
      <c r="P460" s="166"/>
      <c r="Q460" s="328">
        <v>0</v>
      </c>
      <c r="R460" s="328">
        <v>0</v>
      </c>
      <c r="S460" s="151">
        <f t="shared" si="140"/>
        <v>0</v>
      </c>
      <c r="T460" s="97">
        <f t="shared" si="141"/>
        <v>0</v>
      </c>
      <c r="U460" s="166"/>
      <c r="V460" s="328">
        <v>317581.76</v>
      </c>
      <c r="W460" s="328">
        <v>0</v>
      </c>
      <c r="X460" s="151">
        <f t="shared" si="142"/>
        <v>317581.76</v>
      </c>
      <c r="Y460" s="97" t="str">
        <f t="shared" si="143"/>
        <v>N.M.</v>
      </c>
      <c r="Z460" s="140"/>
      <c r="AA460" s="347">
        <v>0</v>
      </c>
      <c r="AB460" s="301"/>
      <c r="AC460" s="301">
        <v>0</v>
      </c>
      <c r="AD460" s="301">
        <v>0</v>
      </c>
      <c r="AE460" s="301">
        <v>0</v>
      </c>
      <c r="AF460" s="301">
        <v>0</v>
      </c>
      <c r="AG460" s="301">
        <v>317581.76</v>
      </c>
      <c r="AH460" s="301">
        <v>0</v>
      </c>
      <c r="AI460" s="301">
        <v>0</v>
      </c>
      <c r="AJ460" s="301">
        <v>0</v>
      </c>
      <c r="AK460" s="301">
        <v>0</v>
      </c>
      <c r="AL460" s="301">
        <v>0</v>
      </c>
      <c r="AM460" s="301">
        <v>0</v>
      </c>
      <c r="AN460" s="301">
        <v>0</v>
      </c>
      <c r="AO460" s="301"/>
      <c r="AP460" s="301">
        <v>0</v>
      </c>
      <c r="AQ460" s="301">
        <v>0</v>
      </c>
      <c r="AR460" s="301">
        <v>0</v>
      </c>
      <c r="AS460" s="301">
        <v>0</v>
      </c>
      <c r="AT460" s="301">
        <v>0</v>
      </c>
      <c r="AU460" s="301">
        <v>0</v>
      </c>
      <c r="AV460" s="301">
        <v>0</v>
      </c>
      <c r="AW460" s="301">
        <v>0</v>
      </c>
      <c r="AX460" s="301">
        <v>0</v>
      </c>
      <c r="AY460" s="301">
        <v>0</v>
      </c>
      <c r="AZ460" s="301">
        <v>0</v>
      </c>
      <c r="BA460" s="301">
        <v>0</v>
      </c>
    </row>
    <row r="461" spans="1:53" s="69" customFormat="1" outlineLevel="2" x14ac:dyDescent="0.2">
      <c r="A461" s="64" t="s">
        <v>1335</v>
      </c>
      <c r="B461" s="65" t="s">
        <v>1785</v>
      </c>
      <c r="C461" s="66" t="s">
        <v>2207</v>
      </c>
      <c r="D461" s="67"/>
      <c r="E461" s="68"/>
      <c r="F461" s="328">
        <v>0</v>
      </c>
      <c r="G461" s="328">
        <v>0</v>
      </c>
      <c r="H461" s="151">
        <f t="shared" si="136"/>
        <v>0</v>
      </c>
      <c r="I461" s="97">
        <f t="shared" si="137"/>
        <v>0</v>
      </c>
      <c r="J461" s="166"/>
      <c r="K461" s="328">
        <v>0</v>
      </c>
      <c r="L461" s="328">
        <v>2603.13</v>
      </c>
      <c r="M461" s="151">
        <f t="shared" si="138"/>
        <v>-2603.13</v>
      </c>
      <c r="N461" s="97" t="str">
        <f t="shared" si="139"/>
        <v>N.M.</v>
      </c>
      <c r="O461" s="273"/>
      <c r="P461" s="166"/>
      <c r="Q461" s="328">
        <v>0</v>
      </c>
      <c r="R461" s="328">
        <v>2603.13</v>
      </c>
      <c r="S461" s="151">
        <f t="shared" si="140"/>
        <v>-2603.13</v>
      </c>
      <c r="T461" s="97" t="str">
        <f t="shared" si="141"/>
        <v>N.M.</v>
      </c>
      <c r="U461" s="166"/>
      <c r="V461" s="328">
        <v>2822.42</v>
      </c>
      <c r="W461" s="328">
        <v>44861.99</v>
      </c>
      <c r="X461" s="151">
        <f t="shared" si="142"/>
        <v>-42039.57</v>
      </c>
      <c r="Y461" s="97">
        <f t="shared" si="143"/>
        <v>-0.93708660717012338</v>
      </c>
      <c r="Z461" s="140"/>
      <c r="AA461" s="347">
        <v>4991.2700000000004</v>
      </c>
      <c r="AB461" s="301"/>
      <c r="AC461" s="301">
        <v>2603.13</v>
      </c>
      <c r="AD461" s="301">
        <v>0</v>
      </c>
      <c r="AE461" s="301">
        <v>0</v>
      </c>
      <c r="AF461" s="301">
        <v>2822.42</v>
      </c>
      <c r="AG461" s="301">
        <v>0</v>
      </c>
      <c r="AH461" s="301">
        <v>0</v>
      </c>
      <c r="AI461" s="301">
        <v>0</v>
      </c>
      <c r="AJ461" s="301">
        <v>0</v>
      </c>
      <c r="AK461" s="301">
        <v>0</v>
      </c>
      <c r="AL461" s="301">
        <v>0</v>
      </c>
      <c r="AM461" s="301">
        <v>0</v>
      </c>
      <c r="AN461" s="301">
        <v>0</v>
      </c>
      <c r="AO461" s="301"/>
      <c r="AP461" s="301">
        <v>0</v>
      </c>
      <c r="AQ461" s="301">
        <v>0</v>
      </c>
      <c r="AR461" s="301">
        <v>0</v>
      </c>
      <c r="AS461" s="301">
        <v>0</v>
      </c>
      <c r="AT461" s="301">
        <v>0</v>
      </c>
      <c r="AU461" s="301">
        <v>0</v>
      </c>
      <c r="AV461" s="301">
        <v>0</v>
      </c>
      <c r="AW461" s="301">
        <v>0</v>
      </c>
      <c r="AX461" s="301">
        <v>0</v>
      </c>
      <c r="AY461" s="301">
        <v>0</v>
      </c>
      <c r="AZ461" s="301">
        <v>0</v>
      </c>
      <c r="BA461" s="301">
        <v>0</v>
      </c>
    </row>
    <row r="462" spans="1:53" s="69" customFormat="1" outlineLevel="2" x14ac:dyDescent="0.2">
      <c r="A462" s="64" t="s">
        <v>1336</v>
      </c>
      <c r="B462" s="65" t="s">
        <v>1786</v>
      </c>
      <c r="C462" s="66" t="s">
        <v>2207</v>
      </c>
      <c r="D462" s="67"/>
      <c r="E462" s="68"/>
      <c r="F462" s="328">
        <v>6.01</v>
      </c>
      <c r="G462" s="328">
        <v>5597.86</v>
      </c>
      <c r="H462" s="151">
        <f t="shared" si="136"/>
        <v>-5591.8499999999995</v>
      </c>
      <c r="I462" s="97">
        <f t="shared" si="137"/>
        <v>-0.99892637543632745</v>
      </c>
      <c r="J462" s="166"/>
      <c r="K462" s="328">
        <v>3081.65</v>
      </c>
      <c r="L462" s="328">
        <v>14867.32</v>
      </c>
      <c r="M462" s="151">
        <f t="shared" si="138"/>
        <v>-11785.67</v>
      </c>
      <c r="N462" s="97">
        <f t="shared" si="139"/>
        <v>-0.79272323458430982</v>
      </c>
      <c r="O462" s="273"/>
      <c r="P462" s="166"/>
      <c r="Q462" s="328">
        <v>3081.65</v>
      </c>
      <c r="R462" s="328">
        <v>14867.32</v>
      </c>
      <c r="S462" s="151">
        <f t="shared" si="140"/>
        <v>-11785.67</v>
      </c>
      <c r="T462" s="97">
        <f t="shared" si="141"/>
        <v>-0.79272323458430982</v>
      </c>
      <c r="U462" s="166"/>
      <c r="V462" s="328">
        <v>46627.504000000001</v>
      </c>
      <c r="W462" s="328">
        <v>14867.32</v>
      </c>
      <c r="X462" s="151">
        <f t="shared" si="142"/>
        <v>31760.184000000001</v>
      </c>
      <c r="Y462" s="97">
        <f t="shared" si="143"/>
        <v>2.1362413669713169</v>
      </c>
      <c r="Z462" s="140"/>
      <c r="AA462" s="347">
        <v>0</v>
      </c>
      <c r="AB462" s="301"/>
      <c r="AC462" s="301">
        <v>3209.82</v>
      </c>
      <c r="AD462" s="301">
        <v>6059.64</v>
      </c>
      <c r="AE462" s="301">
        <v>5597.86</v>
      </c>
      <c r="AF462" s="301">
        <v>4525.8599999999997</v>
      </c>
      <c r="AG462" s="301">
        <v>4577.96</v>
      </c>
      <c r="AH462" s="301">
        <v>4755.4000000000005</v>
      </c>
      <c r="AI462" s="301">
        <v>5577.54</v>
      </c>
      <c r="AJ462" s="301">
        <v>4951.7</v>
      </c>
      <c r="AK462" s="301">
        <v>6215.018</v>
      </c>
      <c r="AL462" s="301">
        <v>3715.27</v>
      </c>
      <c r="AM462" s="301">
        <v>4275.37</v>
      </c>
      <c r="AN462" s="301">
        <v>4951.7359999999999</v>
      </c>
      <c r="AO462" s="301"/>
      <c r="AP462" s="301">
        <v>3075.64</v>
      </c>
      <c r="AQ462" s="301">
        <v>0</v>
      </c>
      <c r="AR462" s="301">
        <v>6.01</v>
      </c>
      <c r="AS462" s="301">
        <v>0</v>
      </c>
      <c r="AT462" s="301">
        <v>0</v>
      </c>
      <c r="AU462" s="301">
        <v>0</v>
      </c>
      <c r="AV462" s="301">
        <v>0</v>
      </c>
      <c r="AW462" s="301">
        <v>0</v>
      </c>
      <c r="AX462" s="301">
        <v>0</v>
      </c>
      <c r="AY462" s="301">
        <v>0</v>
      </c>
      <c r="AZ462" s="301">
        <v>0</v>
      </c>
      <c r="BA462" s="301">
        <v>0</v>
      </c>
    </row>
    <row r="463" spans="1:53" s="69" customFormat="1" outlineLevel="2" x14ac:dyDescent="0.2">
      <c r="A463" s="64" t="s">
        <v>1337</v>
      </c>
      <c r="B463" s="65" t="s">
        <v>1787</v>
      </c>
      <c r="C463" s="66" t="s">
        <v>2207</v>
      </c>
      <c r="D463" s="67"/>
      <c r="E463" s="68"/>
      <c r="F463" s="328">
        <v>6253.03</v>
      </c>
      <c r="G463" s="328">
        <v>0</v>
      </c>
      <c r="H463" s="151">
        <f t="shared" si="136"/>
        <v>6253.03</v>
      </c>
      <c r="I463" s="97" t="str">
        <f t="shared" si="137"/>
        <v>N.M.</v>
      </c>
      <c r="J463" s="166"/>
      <c r="K463" s="328">
        <v>17197.66</v>
      </c>
      <c r="L463" s="328">
        <v>0</v>
      </c>
      <c r="M463" s="151">
        <f t="shared" si="138"/>
        <v>17197.66</v>
      </c>
      <c r="N463" s="97" t="str">
        <f t="shared" si="139"/>
        <v>N.M.</v>
      </c>
      <c r="O463" s="273"/>
      <c r="P463" s="166"/>
      <c r="Q463" s="328">
        <v>17197.66</v>
      </c>
      <c r="R463" s="328">
        <v>0</v>
      </c>
      <c r="S463" s="151">
        <f t="shared" si="140"/>
        <v>17197.66</v>
      </c>
      <c r="T463" s="97" t="str">
        <f t="shared" si="141"/>
        <v>N.M.</v>
      </c>
      <c r="U463" s="166"/>
      <c r="V463" s="328">
        <v>17197.66</v>
      </c>
      <c r="W463" s="328">
        <v>0</v>
      </c>
      <c r="X463" s="151">
        <f t="shared" si="142"/>
        <v>17197.66</v>
      </c>
      <c r="Y463" s="97" t="str">
        <f t="shared" si="143"/>
        <v>N.M.</v>
      </c>
      <c r="Z463" s="140"/>
      <c r="AA463" s="347">
        <v>0</v>
      </c>
      <c r="AB463" s="301"/>
      <c r="AC463" s="301">
        <v>0</v>
      </c>
      <c r="AD463" s="301">
        <v>0</v>
      </c>
      <c r="AE463" s="301">
        <v>0</v>
      </c>
      <c r="AF463" s="301">
        <v>0</v>
      </c>
      <c r="AG463" s="301">
        <v>0</v>
      </c>
      <c r="AH463" s="301">
        <v>0</v>
      </c>
      <c r="AI463" s="301">
        <v>0</v>
      </c>
      <c r="AJ463" s="301">
        <v>0</v>
      </c>
      <c r="AK463" s="301">
        <v>0</v>
      </c>
      <c r="AL463" s="301">
        <v>0</v>
      </c>
      <c r="AM463" s="301">
        <v>0</v>
      </c>
      <c r="AN463" s="301">
        <v>0</v>
      </c>
      <c r="AO463" s="301"/>
      <c r="AP463" s="301">
        <v>3360.06</v>
      </c>
      <c r="AQ463" s="301">
        <v>7584.57</v>
      </c>
      <c r="AR463" s="301">
        <v>6253.03</v>
      </c>
      <c r="AS463" s="301">
        <v>193578.13</v>
      </c>
      <c r="AT463" s="301">
        <v>0</v>
      </c>
      <c r="AU463" s="301">
        <v>0</v>
      </c>
      <c r="AV463" s="301">
        <v>0</v>
      </c>
      <c r="AW463" s="301">
        <v>0</v>
      </c>
      <c r="AX463" s="301">
        <v>0</v>
      </c>
      <c r="AY463" s="301">
        <v>0</v>
      </c>
      <c r="AZ463" s="301">
        <v>0</v>
      </c>
      <c r="BA463" s="301">
        <v>0</v>
      </c>
    </row>
    <row r="464" spans="1:53" s="69" customFormat="1" outlineLevel="2" x14ac:dyDescent="0.2">
      <c r="A464" s="64" t="s">
        <v>1338</v>
      </c>
      <c r="B464" s="65" t="s">
        <v>1788</v>
      </c>
      <c r="C464" s="66" t="s">
        <v>2208</v>
      </c>
      <c r="D464" s="67"/>
      <c r="E464" s="68"/>
      <c r="F464" s="328">
        <v>0</v>
      </c>
      <c r="G464" s="328">
        <v>0</v>
      </c>
      <c r="H464" s="151">
        <f t="shared" si="136"/>
        <v>0</v>
      </c>
      <c r="I464" s="97">
        <f t="shared" si="137"/>
        <v>0</v>
      </c>
      <c r="J464" s="166"/>
      <c r="K464" s="328">
        <v>0</v>
      </c>
      <c r="L464" s="328">
        <v>-22147.27</v>
      </c>
      <c r="M464" s="151">
        <f t="shared" si="138"/>
        <v>22147.27</v>
      </c>
      <c r="N464" s="97" t="str">
        <f t="shared" si="139"/>
        <v>N.M.</v>
      </c>
      <c r="O464" s="273"/>
      <c r="P464" s="166"/>
      <c r="Q464" s="328">
        <v>0</v>
      </c>
      <c r="R464" s="328">
        <v>-22147.27</v>
      </c>
      <c r="S464" s="151">
        <f t="shared" si="140"/>
        <v>22147.27</v>
      </c>
      <c r="T464" s="97" t="str">
        <f t="shared" si="141"/>
        <v>N.M.</v>
      </c>
      <c r="U464" s="166"/>
      <c r="V464" s="328">
        <v>0</v>
      </c>
      <c r="W464" s="328">
        <v>-22147.27</v>
      </c>
      <c r="X464" s="151">
        <f t="shared" si="142"/>
        <v>22147.27</v>
      </c>
      <c r="Y464" s="97" t="str">
        <f t="shared" si="143"/>
        <v>N.M.</v>
      </c>
      <c r="Z464" s="140"/>
      <c r="AA464" s="347">
        <v>0</v>
      </c>
      <c r="AB464" s="301"/>
      <c r="AC464" s="301">
        <v>-22147.27</v>
      </c>
      <c r="AD464" s="301">
        <v>0</v>
      </c>
      <c r="AE464" s="301">
        <v>0</v>
      </c>
      <c r="AF464" s="301">
        <v>0</v>
      </c>
      <c r="AG464" s="301">
        <v>0</v>
      </c>
      <c r="AH464" s="301">
        <v>0</v>
      </c>
      <c r="AI464" s="301">
        <v>0</v>
      </c>
      <c r="AJ464" s="301">
        <v>0</v>
      </c>
      <c r="AK464" s="301">
        <v>0</v>
      </c>
      <c r="AL464" s="301">
        <v>0</v>
      </c>
      <c r="AM464" s="301">
        <v>0</v>
      </c>
      <c r="AN464" s="301">
        <v>0</v>
      </c>
      <c r="AO464" s="301"/>
      <c r="AP464" s="301">
        <v>0</v>
      </c>
      <c r="AQ464" s="301">
        <v>0</v>
      </c>
      <c r="AR464" s="301">
        <v>0</v>
      </c>
      <c r="AS464" s="301">
        <v>0</v>
      </c>
      <c r="AT464" s="301">
        <v>0</v>
      </c>
      <c r="AU464" s="301">
        <v>0</v>
      </c>
      <c r="AV464" s="301">
        <v>0</v>
      </c>
      <c r="AW464" s="301">
        <v>0</v>
      </c>
      <c r="AX464" s="301">
        <v>0</v>
      </c>
      <c r="AY464" s="301">
        <v>0</v>
      </c>
      <c r="AZ464" s="301">
        <v>0</v>
      </c>
      <c r="BA464" s="301">
        <v>0</v>
      </c>
    </row>
    <row r="465" spans="1:53" s="69" customFormat="1" outlineLevel="2" x14ac:dyDescent="0.2">
      <c r="A465" s="64" t="s">
        <v>1339</v>
      </c>
      <c r="B465" s="65" t="s">
        <v>1789</v>
      </c>
      <c r="C465" s="66" t="s">
        <v>2208</v>
      </c>
      <c r="D465" s="67"/>
      <c r="E465" s="68"/>
      <c r="F465" s="328">
        <v>0</v>
      </c>
      <c r="G465" s="328">
        <v>0</v>
      </c>
      <c r="H465" s="151">
        <f t="shared" si="136"/>
        <v>0</v>
      </c>
      <c r="I465" s="97">
        <f t="shared" si="137"/>
        <v>0</v>
      </c>
      <c r="J465" s="166"/>
      <c r="K465" s="328">
        <v>-4295.68</v>
      </c>
      <c r="L465" s="328">
        <v>-10278.77</v>
      </c>
      <c r="M465" s="151">
        <f t="shared" si="138"/>
        <v>5983.09</v>
      </c>
      <c r="N465" s="97">
        <f t="shared" si="139"/>
        <v>0.58208229194738281</v>
      </c>
      <c r="O465" s="273"/>
      <c r="P465" s="166"/>
      <c r="Q465" s="328">
        <v>-4295.68</v>
      </c>
      <c r="R465" s="328">
        <v>-10278.77</v>
      </c>
      <c r="S465" s="151">
        <f t="shared" si="140"/>
        <v>5983.09</v>
      </c>
      <c r="T465" s="97">
        <f t="shared" si="141"/>
        <v>0.58208229194738281</v>
      </c>
      <c r="U465" s="166"/>
      <c r="V465" s="328">
        <v>-4295.68</v>
      </c>
      <c r="W465" s="328">
        <v>4683230.1400000006</v>
      </c>
      <c r="X465" s="151">
        <f t="shared" si="142"/>
        <v>-4687525.82</v>
      </c>
      <c r="Y465" s="97">
        <f t="shared" si="143"/>
        <v>-1.0009172472570396</v>
      </c>
      <c r="Z465" s="140"/>
      <c r="AA465" s="347">
        <v>520816.67</v>
      </c>
      <c r="AB465" s="301"/>
      <c r="AC465" s="301">
        <v>-10278.77</v>
      </c>
      <c r="AD465" s="301">
        <v>0</v>
      </c>
      <c r="AE465" s="301">
        <v>0</v>
      </c>
      <c r="AF465" s="301">
        <v>0</v>
      </c>
      <c r="AG465" s="301">
        <v>0</v>
      </c>
      <c r="AH465" s="301">
        <v>0</v>
      </c>
      <c r="AI465" s="301">
        <v>0</v>
      </c>
      <c r="AJ465" s="301">
        <v>0</v>
      </c>
      <c r="AK465" s="301">
        <v>0</v>
      </c>
      <c r="AL465" s="301">
        <v>0</v>
      </c>
      <c r="AM465" s="301">
        <v>0</v>
      </c>
      <c r="AN465" s="301">
        <v>0</v>
      </c>
      <c r="AO465" s="301"/>
      <c r="AP465" s="301">
        <v>-4295.68</v>
      </c>
      <c r="AQ465" s="301">
        <v>0</v>
      </c>
      <c r="AR465" s="301">
        <v>0</v>
      </c>
      <c r="AS465" s="301">
        <v>0</v>
      </c>
      <c r="AT465" s="301">
        <v>0</v>
      </c>
      <c r="AU465" s="301">
        <v>0</v>
      </c>
      <c r="AV465" s="301">
        <v>0</v>
      </c>
      <c r="AW465" s="301">
        <v>0</v>
      </c>
      <c r="AX465" s="301">
        <v>0</v>
      </c>
      <c r="AY465" s="301">
        <v>0</v>
      </c>
      <c r="AZ465" s="301">
        <v>0</v>
      </c>
      <c r="BA465" s="301">
        <v>0</v>
      </c>
    </row>
    <row r="466" spans="1:53" s="69" customFormat="1" outlineLevel="2" x14ac:dyDescent="0.2">
      <c r="A466" s="64" t="s">
        <v>1340</v>
      </c>
      <c r="B466" s="65" t="s">
        <v>1790</v>
      </c>
      <c r="C466" s="66" t="s">
        <v>2208</v>
      </c>
      <c r="D466" s="67"/>
      <c r="E466" s="68"/>
      <c r="F466" s="328">
        <v>0</v>
      </c>
      <c r="G466" s="328">
        <v>524765.53</v>
      </c>
      <c r="H466" s="151">
        <f t="shared" si="136"/>
        <v>-524765.53</v>
      </c>
      <c r="I466" s="97" t="str">
        <f t="shared" si="137"/>
        <v>N.M.</v>
      </c>
      <c r="J466" s="166"/>
      <c r="K466" s="328">
        <v>13571</v>
      </c>
      <c r="L466" s="328">
        <v>1574296.5899999999</v>
      </c>
      <c r="M466" s="151">
        <f t="shared" si="138"/>
        <v>-1560725.5899999999</v>
      </c>
      <c r="N466" s="97">
        <f t="shared" si="139"/>
        <v>-0.99137964212956853</v>
      </c>
      <c r="O466" s="273"/>
      <c r="P466" s="166"/>
      <c r="Q466" s="328">
        <v>13571</v>
      </c>
      <c r="R466" s="328">
        <v>1574296.5899999999</v>
      </c>
      <c r="S466" s="151">
        <f t="shared" si="140"/>
        <v>-1560725.5899999999</v>
      </c>
      <c r="T466" s="97">
        <f t="shared" si="141"/>
        <v>-0.99137964212956853</v>
      </c>
      <c r="U466" s="166"/>
      <c r="V466" s="328">
        <v>4735696.91</v>
      </c>
      <c r="W466" s="328">
        <v>1574296.5899999999</v>
      </c>
      <c r="X466" s="151">
        <f t="shared" si="142"/>
        <v>3161400.3200000003</v>
      </c>
      <c r="Y466" s="97">
        <f t="shared" si="143"/>
        <v>2.0081351506960963</v>
      </c>
      <c r="Z466" s="140"/>
      <c r="AA466" s="347">
        <v>0</v>
      </c>
      <c r="AB466" s="301"/>
      <c r="AC466" s="301">
        <v>524765.53</v>
      </c>
      <c r="AD466" s="301">
        <v>524765.53</v>
      </c>
      <c r="AE466" s="301">
        <v>524765.53</v>
      </c>
      <c r="AF466" s="301">
        <v>524765.53</v>
      </c>
      <c r="AG466" s="301">
        <v>524765.53</v>
      </c>
      <c r="AH466" s="301">
        <v>524765.53</v>
      </c>
      <c r="AI466" s="301">
        <v>524765.53</v>
      </c>
      <c r="AJ466" s="301">
        <v>524765.53</v>
      </c>
      <c r="AK466" s="301">
        <v>524765.53</v>
      </c>
      <c r="AL466" s="301">
        <v>524765.53</v>
      </c>
      <c r="AM466" s="301">
        <v>524765.53</v>
      </c>
      <c r="AN466" s="301">
        <v>524001.67</v>
      </c>
      <c r="AO466" s="301"/>
      <c r="AP466" s="301">
        <v>13571</v>
      </c>
      <c r="AQ466" s="301">
        <v>0</v>
      </c>
      <c r="AR466" s="301">
        <v>0</v>
      </c>
      <c r="AS466" s="301">
        <v>0</v>
      </c>
      <c r="AT466" s="301">
        <v>0</v>
      </c>
      <c r="AU466" s="301">
        <v>0</v>
      </c>
      <c r="AV466" s="301">
        <v>0</v>
      </c>
      <c r="AW466" s="301">
        <v>0</v>
      </c>
      <c r="AX466" s="301">
        <v>0</v>
      </c>
      <c r="AY466" s="301">
        <v>0</v>
      </c>
      <c r="AZ466" s="301">
        <v>0</v>
      </c>
      <c r="BA466" s="301">
        <v>0</v>
      </c>
    </row>
    <row r="467" spans="1:53" s="69" customFormat="1" outlineLevel="2" x14ac:dyDescent="0.2">
      <c r="A467" s="64" t="s">
        <v>1341</v>
      </c>
      <c r="B467" s="65" t="s">
        <v>1791</v>
      </c>
      <c r="C467" s="66" t="s">
        <v>2208</v>
      </c>
      <c r="D467" s="67"/>
      <c r="E467" s="68"/>
      <c r="F467" s="328">
        <v>536407.53</v>
      </c>
      <c r="G467" s="328">
        <v>0</v>
      </c>
      <c r="H467" s="151">
        <f t="shared" si="136"/>
        <v>536407.53</v>
      </c>
      <c r="I467" s="97" t="str">
        <f t="shared" si="137"/>
        <v>N.M.</v>
      </c>
      <c r="J467" s="166"/>
      <c r="K467" s="328">
        <v>1609222.5899999999</v>
      </c>
      <c r="L467" s="328">
        <v>0</v>
      </c>
      <c r="M467" s="151">
        <f t="shared" si="138"/>
        <v>1609222.5899999999</v>
      </c>
      <c r="N467" s="97" t="str">
        <f t="shared" si="139"/>
        <v>N.M.</v>
      </c>
      <c r="O467" s="273"/>
      <c r="P467" s="166"/>
      <c r="Q467" s="328">
        <v>1609222.5899999999</v>
      </c>
      <c r="R467" s="328">
        <v>0</v>
      </c>
      <c r="S467" s="151">
        <f t="shared" si="140"/>
        <v>1609222.5899999999</v>
      </c>
      <c r="T467" s="97" t="str">
        <f t="shared" si="141"/>
        <v>N.M.</v>
      </c>
      <c r="U467" s="166"/>
      <c r="V467" s="328">
        <v>1609222.5899999999</v>
      </c>
      <c r="W467" s="328">
        <v>0</v>
      </c>
      <c r="X467" s="151">
        <f t="shared" si="142"/>
        <v>1609222.5899999999</v>
      </c>
      <c r="Y467" s="97" t="str">
        <f t="shared" si="143"/>
        <v>N.M.</v>
      </c>
      <c r="Z467" s="140"/>
      <c r="AA467" s="347">
        <v>0</v>
      </c>
      <c r="AB467" s="301"/>
      <c r="AC467" s="301">
        <v>0</v>
      </c>
      <c r="AD467" s="301">
        <v>0</v>
      </c>
      <c r="AE467" s="301">
        <v>0</v>
      </c>
      <c r="AF467" s="301">
        <v>0</v>
      </c>
      <c r="AG467" s="301">
        <v>0</v>
      </c>
      <c r="AH467" s="301">
        <v>0</v>
      </c>
      <c r="AI467" s="301">
        <v>0</v>
      </c>
      <c r="AJ467" s="301">
        <v>0</v>
      </c>
      <c r="AK467" s="301">
        <v>0</v>
      </c>
      <c r="AL467" s="301">
        <v>0</v>
      </c>
      <c r="AM467" s="301">
        <v>0</v>
      </c>
      <c r="AN467" s="301">
        <v>0</v>
      </c>
      <c r="AO467" s="301"/>
      <c r="AP467" s="301">
        <v>536407.53</v>
      </c>
      <c r="AQ467" s="301">
        <v>536407.53</v>
      </c>
      <c r="AR467" s="301">
        <v>536407.53</v>
      </c>
      <c r="AS467" s="301">
        <v>1161467.1200000001</v>
      </c>
      <c r="AT467" s="301">
        <v>0</v>
      </c>
      <c r="AU467" s="301">
        <v>0</v>
      </c>
      <c r="AV467" s="301">
        <v>0</v>
      </c>
      <c r="AW467" s="301">
        <v>0</v>
      </c>
      <c r="AX467" s="301">
        <v>0</v>
      </c>
      <c r="AY467" s="301">
        <v>0</v>
      </c>
      <c r="AZ467" s="301">
        <v>0</v>
      </c>
      <c r="BA467" s="301">
        <v>0</v>
      </c>
    </row>
    <row r="468" spans="1:53" s="69" customFormat="1" outlineLevel="2" x14ac:dyDescent="0.2">
      <c r="A468" s="64" t="s">
        <v>1342</v>
      </c>
      <c r="B468" s="65" t="s">
        <v>1792</v>
      </c>
      <c r="C468" s="66" t="s">
        <v>2209</v>
      </c>
      <c r="D468" s="67"/>
      <c r="E468" s="68"/>
      <c r="F468" s="328">
        <v>0</v>
      </c>
      <c r="G468" s="328">
        <v>0</v>
      </c>
      <c r="H468" s="151">
        <f t="shared" si="136"/>
        <v>0</v>
      </c>
      <c r="I468" s="97">
        <f t="shared" si="137"/>
        <v>0</v>
      </c>
      <c r="J468" s="166"/>
      <c r="K468" s="328">
        <v>0</v>
      </c>
      <c r="L468" s="328">
        <v>0</v>
      </c>
      <c r="M468" s="151">
        <f t="shared" si="138"/>
        <v>0</v>
      </c>
      <c r="N468" s="97">
        <f t="shared" si="139"/>
        <v>0</v>
      </c>
      <c r="O468" s="273"/>
      <c r="P468" s="166"/>
      <c r="Q468" s="328">
        <v>0</v>
      </c>
      <c r="R468" s="328">
        <v>0</v>
      </c>
      <c r="S468" s="151">
        <f t="shared" si="140"/>
        <v>0</v>
      </c>
      <c r="T468" s="97">
        <f t="shared" si="141"/>
        <v>0</v>
      </c>
      <c r="U468" s="166"/>
      <c r="V468" s="328">
        <v>0</v>
      </c>
      <c r="W468" s="328">
        <v>285.92</v>
      </c>
      <c r="X468" s="151">
        <f t="shared" si="142"/>
        <v>-285.92</v>
      </c>
      <c r="Y468" s="97" t="str">
        <f t="shared" si="143"/>
        <v>N.M.</v>
      </c>
      <c r="Z468" s="140"/>
      <c r="AA468" s="347">
        <v>0</v>
      </c>
      <c r="AB468" s="301"/>
      <c r="AC468" s="301">
        <v>0</v>
      </c>
      <c r="AD468" s="301">
        <v>0</v>
      </c>
      <c r="AE468" s="301">
        <v>0</v>
      </c>
      <c r="AF468" s="301">
        <v>0</v>
      </c>
      <c r="AG468" s="301">
        <v>0</v>
      </c>
      <c r="AH468" s="301">
        <v>0</v>
      </c>
      <c r="AI468" s="301">
        <v>0</v>
      </c>
      <c r="AJ468" s="301">
        <v>0</v>
      </c>
      <c r="AK468" s="301">
        <v>0</v>
      </c>
      <c r="AL468" s="301">
        <v>0</v>
      </c>
      <c r="AM468" s="301">
        <v>0</v>
      </c>
      <c r="AN468" s="301">
        <v>0</v>
      </c>
      <c r="AO468" s="301"/>
      <c r="AP468" s="301">
        <v>0</v>
      </c>
      <c r="AQ468" s="301">
        <v>0</v>
      </c>
      <c r="AR468" s="301">
        <v>0</v>
      </c>
      <c r="AS468" s="301">
        <v>0</v>
      </c>
      <c r="AT468" s="301">
        <v>0</v>
      </c>
      <c r="AU468" s="301">
        <v>0</v>
      </c>
      <c r="AV468" s="301">
        <v>0</v>
      </c>
      <c r="AW468" s="301">
        <v>0</v>
      </c>
      <c r="AX468" s="301">
        <v>0</v>
      </c>
      <c r="AY468" s="301">
        <v>0</v>
      </c>
      <c r="AZ468" s="301">
        <v>0</v>
      </c>
      <c r="BA468" s="301">
        <v>0</v>
      </c>
    </row>
    <row r="469" spans="1:53" s="69" customFormat="1" outlineLevel="2" x14ac:dyDescent="0.2">
      <c r="A469" s="64" t="s">
        <v>1343</v>
      </c>
      <c r="B469" s="65" t="s">
        <v>1793</v>
      </c>
      <c r="C469" s="66" t="s">
        <v>2209</v>
      </c>
      <c r="D469" s="67"/>
      <c r="E469" s="68"/>
      <c r="F469" s="328">
        <v>0</v>
      </c>
      <c r="G469" s="328">
        <v>0</v>
      </c>
      <c r="H469" s="151">
        <f t="shared" si="136"/>
        <v>0</v>
      </c>
      <c r="I469" s="97">
        <f t="shared" si="137"/>
        <v>0</v>
      </c>
      <c r="J469" s="166"/>
      <c r="K469" s="328">
        <v>0</v>
      </c>
      <c r="L469" s="328">
        <v>0</v>
      </c>
      <c r="M469" s="151">
        <f t="shared" si="138"/>
        <v>0</v>
      </c>
      <c r="N469" s="97">
        <f t="shared" si="139"/>
        <v>0</v>
      </c>
      <c r="O469" s="273"/>
      <c r="P469" s="166"/>
      <c r="Q469" s="328">
        <v>0</v>
      </c>
      <c r="R469" s="328">
        <v>0</v>
      </c>
      <c r="S469" s="151">
        <f t="shared" si="140"/>
        <v>0</v>
      </c>
      <c r="T469" s="97">
        <f t="shared" si="141"/>
        <v>0</v>
      </c>
      <c r="U469" s="166"/>
      <c r="V469" s="328">
        <v>289.12</v>
      </c>
      <c r="W469" s="328">
        <v>371699</v>
      </c>
      <c r="X469" s="151">
        <f t="shared" si="142"/>
        <v>-371409.88</v>
      </c>
      <c r="Y469" s="97">
        <f t="shared" si="143"/>
        <v>-0.9992221663227504</v>
      </c>
      <c r="Z469" s="140"/>
      <c r="AA469" s="347">
        <v>40563</v>
      </c>
      <c r="AB469" s="301"/>
      <c r="AC469" s="301">
        <v>0</v>
      </c>
      <c r="AD469" s="301">
        <v>0</v>
      </c>
      <c r="AE469" s="301">
        <v>0</v>
      </c>
      <c r="AF469" s="301">
        <v>0</v>
      </c>
      <c r="AG469" s="301">
        <v>0</v>
      </c>
      <c r="AH469" s="301">
        <v>0</v>
      </c>
      <c r="AI469" s="301">
        <v>0</v>
      </c>
      <c r="AJ469" s="301">
        <v>0</v>
      </c>
      <c r="AK469" s="301">
        <v>289.12</v>
      </c>
      <c r="AL469" s="301">
        <v>0</v>
      </c>
      <c r="AM469" s="301">
        <v>0</v>
      </c>
      <c r="AN469" s="301">
        <v>0</v>
      </c>
      <c r="AO469" s="301"/>
      <c r="AP469" s="301">
        <v>0</v>
      </c>
      <c r="AQ469" s="301">
        <v>0</v>
      </c>
      <c r="AR469" s="301">
        <v>0</v>
      </c>
      <c r="AS469" s="301">
        <v>0</v>
      </c>
      <c r="AT469" s="301">
        <v>0</v>
      </c>
      <c r="AU469" s="301">
        <v>0</v>
      </c>
      <c r="AV469" s="301">
        <v>0</v>
      </c>
      <c r="AW469" s="301">
        <v>0</v>
      </c>
      <c r="AX469" s="301">
        <v>0</v>
      </c>
      <c r="AY469" s="301">
        <v>0</v>
      </c>
      <c r="AZ469" s="301">
        <v>0</v>
      </c>
      <c r="BA469" s="301">
        <v>0</v>
      </c>
    </row>
    <row r="470" spans="1:53" s="69" customFormat="1" outlineLevel="2" x14ac:dyDescent="0.2">
      <c r="A470" s="64" t="s">
        <v>1344</v>
      </c>
      <c r="B470" s="65" t="s">
        <v>1794</v>
      </c>
      <c r="C470" s="66" t="s">
        <v>2209</v>
      </c>
      <c r="D470" s="67"/>
      <c r="E470" s="68"/>
      <c r="F470" s="328">
        <v>0</v>
      </c>
      <c r="G470" s="328">
        <v>43808</v>
      </c>
      <c r="H470" s="151">
        <f t="shared" si="136"/>
        <v>-43808</v>
      </c>
      <c r="I470" s="97" t="str">
        <f t="shared" si="137"/>
        <v>N.M.</v>
      </c>
      <c r="J470" s="166"/>
      <c r="K470" s="328">
        <v>47317</v>
      </c>
      <c r="L470" s="328">
        <v>131424</v>
      </c>
      <c r="M470" s="151">
        <f t="shared" si="138"/>
        <v>-84107</v>
      </c>
      <c r="N470" s="97">
        <f t="shared" si="139"/>
        <v>-0.63996682493304113</v>
      </c>
      <c r="O470" s="273"/>
      <c r="P470" s="166"/>
      <c r="Q470" s="328">
        <v>47317</v>
      </c>
      <c r="R470" s="328">
        <v>131424</v>
      </c>
      <c r="S470" s="151">
        <f t="shared" si="140"/>
        <v>-84107</v>
      </c>
      <c r="T470" s="97">
        <f t="shared" si="141"/>
        <v>-0.63996682493304113</v>
      </c>
      <c r="U470" s="166"/>
      <c r="V470" s="328">
        <v>456103.33</v>
      </c>
      <c r="W470" s="328">
        <v>131424</v>
      </c>
      <c r="X470" s="151">
        <f t="shared" si="142"/>
        <v>324679.33</v>
      </c>
      <c r="Y470" s="97">
        <f t="shared" si="143"/>
        <v>2.4704721359873387</v>
      </c>
      <c r="Z470" s="140"/>
      <c r="AA470" s="347">
        <v>0</v>
      </c>
      <c r="AB470" s="301"/>
      <c r="AC470" s="301">
        <v>43808</v>
      </c>
      <c r="AD470" s="301">
        <v>43808</v>
      </c>
      <c r="AE470" s="301">
        <v>43808</v>
      </c>
      <c r="AF470" s="301">
        <v>43808</v>
      </c>
      <c r="AG470" s="301">
        <v>43808</v>
      </c>
      <c r="AH470" s="301">
        <v>43808</v>
      </c>
      <c r="AI470" s="301">
        <v>58318.33</v>
      </c>
      <c r="AJ470" s="301">
        <v>43808</v>
      </c>
      <c r="AK470" s="301">
        <v>43808</v>
      </c>
      <c r="AL470" s="301">
        <v>43808</v>
      </c>
      <c r="AM470" s="301">
        <v>43808</v>
      </c>
      <c r="AN470" s="301">
        <v>43812</v>
      </c>
      <c r="AO470" s="301"/>
      <c r="AP470" s="301">
        <v>47317</v>
      </c>
      <c r="AQ470" s="301">
        <v>0</v>
      </c>
      <c r="AR470" s="301">
        <v>0</v>
      </c>
      <c r="AS470" s="301">
        <v>0</v>
      </c>
      <c r="AT470" s="301">
        <v>0</v>
      </c>
      <c r="AU470" s="301">
        <v>0</v>
      </c>
      <c r="AV470" s="301">
        <v>0</v>
      </c>
      <c r="AW470" s="301">
        <v>0</v>
      </c>
      <c r="AX470" s="301">
        <v>0</v>
      </c>
      <c r="AY470" s="301">
        <v>0</v>
      </c>
      <c r="AZ470" s="301">
        <v>0</v>
      </c>
      <c r="BA470" s="301">
        <v>0</v>
      </c>
    </row>
    <row r="471" spans="1:53" s="69" customFormat="1" outlineLevel="2" x14ac:dyDescent="0.2">
      <c r="A471" s="64" t="s">
        <v>1345</v>
      </c>
      <c r="B471" s="65" t="s">
        <v>1795</v>
      </c>
      <c r="C471" s="66" t="s">
        <v>2209</v>
      </c>
      <c r="D471" s="67"/>
      <c r="E471" s="68"/>
      <c r="F471" s="328">
        <v>47317</v>
      </c>
      <c r="G471" s="328">
        <v>0</v>
      </c>
      <c r="H471" s="151">
        <f t="shared" si="136"/>
        <v>47317</v>
      </c>
      <c r="I471" s="97" t="str">
        <f t="shared" si="137"/>
        <v>N.M.</v>
      </c>
      <c r="J471" s="166"/>
      <c r="K471" s="328">
        <v>94634</v>
      </c>
      <c r="L471" s="328">
        <v>0</v>
      </c>
      <c r="M471" s="151">
        <f t="shared" si="138"/>
        <v>94634</v>
      </c>
      <c r="N471" s="97" t="str">
        <f t="shared" si="139"/>
        <v>N.M.</v>
      </c>
      <c r="O471" s="273"/>
      <c r="P471" s="166"/>
      <c r="Q471" s="328">
        <v>94634</v>
      </c>
      <c r="R471" s="328">
        <v>0</v>
      </c>
      <c r="S471" s="151">
        <f t="shared" si="140"/>
        <v>94634</v>
      </c>
      <c r="T471" s="97" t="str">
        <f t="shared" si="141"/>
        <v>N.M.</v>
      </c>
      <c r="U471" s="166"/>
      <c r="V471" s="328">
        <v>94634</v>
      </c>
      <c r="W471" s="328">
        <v>0</v>
      </c>
      <c r="X471" s="151">
        <f t="shared" si="142"/>
        <v>94634</v>
      </c>
      <c r="Y471" s="97" t="str">
        <f t="shared" si="143"/>
        <v>N.M.</v>
      </c>
      <c r="Z471" s="140"/>
      <c r="AA471" s="347">
        <v>0</v>
      </c>
      <c r="AB471" s="301"/>
      <c r="AC471" s="301">
        <v>0</v>
      </c>
      <c r="AD471" s="301">
        <v>0</v>
      </c>
      <c r="AE471" s="301">
        <v>0</v>
      </c>
      <c r="AF471" s="301">
        <v>0</v>
      </c>
      <c r="AG471" s="301">
        <v>0</v>
      </c>
      <c r="AH471" s="301">
        <v>0</v>
      </c>
      <c r="AI471" s="301">
        <v>0</v>
      </c>
      <c r="AJ471" s="301">
        <v>0</v>
      </c>
      <c r="AK471" s="301">
        <v>0</v>
      </c>
      <c r="AL471" s="301">
        <v>0</v>
      </c>
      <c r="AM471" s="301">
        <v>0</v>
      </c>
      <c r="AN471" s="301">
        <v>0</v>
      </c>
      <c r="AO471" s="301"/>
      <c r="AP471" s="301">
        <v>0</v>
      </c>
      <c r="AQ471" s="301">
        <v>47317</v>
      </c>
      <c r="AR471" s="301">
        <v>47317</v>
      </c>
      <c r="AS471" s="301">
        <v>47317</v>
      </c>
      <c r="AT471" s="301">
        <v>0</v>
      </c>
      <c r="AU471" s="301">
        <v>0</v>
      </c>
      <c r="AV471" s="301">
        <v>0</v>
      </c>
      <c r="AW471" s="301">
        <v>0</v>
      </c>
      <c r="AX471" s="301">
        <v>0</v>
      </c>
      <c r="AY471" s="301">
        <v>0</v>
      </c>
      <c r="AZ471" s="301">
        <v>0</v>
      </c>
      <c r="BA471" s="301">
        <v>0</v>
      </c>
    </row>
    <row r="472" spans="1:53" s="69" customFormat="1" outlineLevel="2" x14ac:dyDescent="0.2">
      <c r="A472" s="64" t="s">
        <v>1346</v>
      </c>
      <c r="B472" s="65" t="s">
        <v>1796</v>
      </c>
      <c r="C472" s="66" t="s">
        <v>2210</v>
      </c>
      <c r="D472" s="67"/>
      <c r="E472" s="68"/>
      <c r="F472" s="328">
        <v>-127318.22</v>
      </c>
      <c r="G472" s="328">
        <v>-101738.40000000001</v>
      </c>
      <c r="H472" s="151">
        <f t="shared" si="136"/>
        <v>-25579.819999999992</v>
      </c>
      <c r="I472" s="97">
        <f t="shared" si="137"/>
        <v>-0.25142738631627776</v>
      </c>
      <c r="J472" s="166"/>
      <c r="K472" s="328">
        <v>-346397.75</v>
      </c>
      <c r="L472" s="328">
        <v>-311196.56</v>
      </c>
      <c r="M472" s="151">
        <f t="shared" si="138"/>
        <v>-35201.19</v>
      </c>
      <c r="N472" s="97">
        <f t="shared" si="139"/>
        <v>-0.11311561413146727</v>
      </c>
      <c r="O472" s="273"/>
      <c r="P472" s="166"/>
      <c r="Q472" s="328">
        <v>-346397.75</v>
      </c>
      <c r="R472" s="328">
        <v>-311196.56</v>
      </c>
      <c r="S472" s="151">
        <f t="shared" si="140"/>
        <v>-35201.19</v>
      </c>
      <c r="T472" s="97">
        <f t="shared" si="141"/>
        <v>-0.11311561413146727</v>
      </c>
      <c r="U472" s="166"/>
      <c r="V472" s="328">
        <v>-1403551.76</v>
      </c>
      <c r="W472" s="328">
        <v>-1277942.1200000001</v>
      </c>
      <c r="X472" s="151">
        <f t="shared" si="142"/>
        <v>-125609.6399999999</v>
      </c>
      <c r="Y472" s="97">
        <f t="shared" si="143"/>
        <v>-9.8290554817928602E-2</v>
      </c>
      <c r="Z472" s="140"/>
      <c r="AA472" s="347">
        <v>-110108.27</v>
      </c>
      <c r="AB472" s="301"/>
      <c r="AC472" s="301">
        <v>-106251.7</v>
      </c>
      <c r="AD472" s="301">
        <v>-103206.46</v>
      </c>
      <c r="AE472" s="301">
        <v>-101738.40000000001</v>
      </c>
      <c r="AF472" s="301">
        <v>-98386.650000000009</v>
      </c>
      <c r="AG472" s="301">
        <v>-96661.08</v>
      </c>
      <c r="AH472" s="301">
        <v>-107683.19</v>
      </c>
      <c r="AI472" s="301">
        <v>-189146.53</v>
      </c>
      <c r="AJ472" s="301">
        <v>-85597.32</v>
      </c>
      <c r="AK472" s="301">
        <v>-111289.73</v>
      </c>
      <c r="AL472" s="301">
        <v>-112619.93000000001</v>
      </c>
      <c r="AM472" s="301">
        <v>-116246.41</v>
      </c>
      <c r="AN472" s="301">
        <v>-139523.17000000001</v>
      </c>
      <c r="AO472" s="301"/>
      <c r="AP472" s="301">
        <v>-103440.08</v>
      </c>
      <c r="AQ472" s="301">
        <v>-115639.45</v>
      </c>
      <c r="AR472" s="301">
        <v>-127318.22</v>
      </c>
      <c r="AS472" s="301">
        <v>-127588.25</v>
      </c>
      <c r="AT472" s="301">
        <v>0</v>
      </c>
      <c r="AU472" s="301">
        <v>0</v>
      </c>
      <c r="AV472" s="301">
        <v>0</v>
      </c>
      <c r="AW472" s="301">
        <v>0</v>
      </c>
      <c r="AX472" s="301">
        <v>0</v>
      </c>
      <c r="AY472" s="301">
        <v>0</v>
      </c>
      <c r="AZ472" s="301">
        <v>0</v>
      </c>
      <c r="BA472" s="301">
        <v>0</v>
      </c>
    </row>
    <row r="473" spans="1:53" s="69" customFormat="1" outlineLevel="2" x14ac:dyDescent="0.2">
      <c r="A473" s="64" t="s">
        <v>1347</v>
      </c>
      <c r="B473" s="65" t="s">
        <v>1797</v>
      </c>
      <c r="C473" s="66" t="s">
        <v>2211</v>
      </c>
      <c r="D473" s="67"/>
      <c r="E473" s="68"/>
      <c r="F473" s="328">
        <v>-719.7</v>
      </c>
      <c r="G473" s="328">
        <v>-569.16999999999996</v>
      </c>
      <c r="H473" s="151">
        <f t="shared" si="136"/>
        <v>-150.53000000000009</v>
      </c>
      <c r="I473" s="97">
        <f t="shared" si="137"/>
        <v>-0.26447282885605372</v>
      </c>
      <c r="J473" s="166"/>
      <c r="K473" s="328">
        <v>-2120.85</v>
      </c>
      <c r="L473" s="328">
        <v>-1654.53</v>
      </c>
      <c r="M473" s="151">
        <f t="shared" si="138"/>
        <v>-466.31999999999994</v>
      </c>
      <c r="N473" s="97">
        <f t="shared" si="139"/>
        <v>-0.28184439085420027</v>
      </c>
      <c r="O473" s="273"/>
      <c r="P473" s="166"/>
      <c r="Q473" s="328">
        <v>-2120.85</v>
      </c>
      <c r="R473" s="328">
        <v>-1654.53</v>
      </c>
      <c r="S473" s="151">
        <f t="shared" si="140"/>
        <v>-466.31999999999994</v>
      </c>
      <c r="T473" s="97">
        <f t="shared" si="141"/>
        <v>-0.28184439085420027</v>
      </c>
      <c r="U473" s="166"/>
      <c r="V473" s="328">
        <v>-8476.08</v>
      </c>
      <c r="W473" s="328">
        <v>-7614.82</v>
      </c>
      <c r="X473" s="151">
        <f t="shared" si="142"/>
        <v>-861.26000000000022</v>
      </c>
      <c r="Y473" s="97">
        <f t="shared" si="143"/>
        <v>-0.11310313310097944</v>
      </c>
      <c r="Z473" s="140"/>
      <c r="AA473" s="347">
        <v>-748.78</v>
      </c>
      <c r="AB473" s="301"/>
      <c r="AC473" s="301">
        <v>-525.29999999999995</v>
      </c>
      <c r="AD473" s="301">
        <v>-560.06000000000006</v>
      </c>
      <c r="AE473" s="301">
        <v>-569.16999999999996</v>
      </c>
      <c r="AF473" s="301">
        <v>-610.30000000000007</v>
      </c>
      <c r="AG473" s="301">
        <v>-646.93000000000006</v>
      </c>
      <c r="AH473" s="301">
        <v>-608.41999999999996</v>
      </c>
      <c r="AI473" s="301">
        <v>-856.37</v>
      </c>
      <c r="AJ473" s="301">
        <v>-527.29</v>
      </c>
      <c r="AK473" s="301">
        <v>-670.23</v>
      </c>
      <c r="AL473" s="301">
        <v>-715.39</v>
      </c>
      <c r="AM473" s="301">
        <v>-777.17000000000007</v>
      </c>
      <c r="AN473" s="301">
        <v>-943.13</v>
      </c>
      <c r="AO473" s="301"/>
      <c r="AP473" s="301">
        <v>-657.39</v>
      </c>
      <c r="AQ473" s="301">
        <v>-743.76</v>
      </c>
      <c r="AR473" s="301">
        <v>-719.7</v>
      </c>
      <c r="AS473" s="301">
        <v>-711.22</v>
      </c>
      <c r="AT473" s="301">
        <v>0</v>
      </c>
      <c r="AU473" s="301">
        <v>0</v>
      </c>
      <c r="AV473" s="301">
        <v>0</v>
      </c>
      <c r="AW473" s="301">
        <v>0</v>
      </c>
      <c r="AX473" s="301">
        <v>0</v>
      </c>
      <c r="AY473" s="301">
        <v>0</v>
      </c>
      <c r="AZ473" s="301">
        <v>0</v>
      </c>
      <c r="BA473" s="301">
        <v>0</v>
      </c>
    </row>
    <row r="474" spans="1:53" s="69" customFormat="1" outlineLevel="2" x14ac:dyDescent="0.2">
      <c r="A474" s="64" t="s">
        <v>1348</v>
      </c>
      <c r="B474" s="65" t="s">
        <v>1798</v>
      </c>
      <c r="C474" s="66" t="s">
        <v>2212</v>
      </c>
      <c r="D474" s="67"/>
      <c r="E474" s="68"/>
      <c r="F474" s="328">
        <v>-744.23</v>
      </c>
      <c r="G474" s="328">
        <v>-1646.04</v>
      </c>
      <c r="H474" s="151">
        <f t="shared" si="136"/>
        <v>901.81</v>
      </c>
      <c r="I474" s="97">
        <f t="shared" si="137"/>
        <v>0.54786639449831109</v>
      </c>
      <c r="J474" s="166"/>
      <c r="K474" s="328">
        <v>-2189.34</v>
      </c>
      <c r="L474" s="328">
        <v>-4726.78</v>
      </c>
      <c r="M474" s="151">
        <f t="shared" si="138"/>
        <v>2537.4399999999996</v>
      </c>
      <c r="N474" s="97">
        <f t="shared" si="139"/>
        <v>0.53682210722733015</v>
      </c>
      <c r="O474" s="273"/>
      <c r="P474" s="166"/>
      <c r="Q474" s="328">
        <v>-2189.34</v>
      </c>
      <c r="R474" s="328">
        <v>-4726.78</v>
      </c>
      <c r="S474" s="151">
        <f t="shared" si="140"/>
        <v>2537.4399999999996</v>
      </c>
      <c r="T474" s="97">
        <f t="shared" si="141"/>
        <v>0.53682210722733015</v>
      </c>
      <c r="U474" s="166"/>
      <c r="V474" s="328">
        <v>-7449.22</v>
      </c>
      <c r="W474" s="328">
        <v>-14148.21</v>
      </c>
      <c r="X474" s="151">
        <f t="shared" si="142"/>
        <v>6698.9899999999989</v>
      </c>
      <c r="Y474" s="97">
        <f t="shared" si="143"/>
        <v>0.47348675203435625</v>
      </c>
      <c r="Z474" s="140"/>
      <c r="AA474" s="347">
        <v>-830</v>
      </c>
      <c r="AB474" s="301"/>
      <c r="AC474" s="301">
        <v>-1438.69</v>
      </c>
      <c r="AD474" s="301">
        <v>-1642.05</v>
      </c>
      <c r="AE474" s="301">
        <v>-1646.04</v>
      </c>
      <c r="AF474" s="301">
        <v>-169.61</v>
      </c>
      <c r="AG474" s="301">
        <v>-152.85</v>
      </c>
      <c r="AH474" s="301">
        <v>-162.07</v>
      </c>
      <c r="AI474" s="301">
        <v>-880.99</v>
      </c>
      <c r="AJ474" s="301">
        <v>-560.38</v>
      </c>
      <c r="AK474" s="301">
        <v>-690.28</v>
      </c>
      <c r="AL474" s="301">
        <v>-764.67000000000007</v>
      </c>
      <c r="AM474" s="301">
        <v>-866.21</v>
      </c>
      <c r="AN474" s="301">
        <v>-1012.82</v>
      </c>
      <c r="AO474" s="301"/>
      <c r="AP474" s="301">
        <v>-677.59</v>
      </c>
      <c r="AQ474" s="301">
        <v>-767.52</v>
      </c>
      <c r="AR474" s="301">
        <v>-744.23</v>
      </c>
      <c r="AS474" s="301">
        <v>-635.65</v>
      </c>
      <c r="AT474" s="301">
        <v>0</v>
      </c>
      <c r="AU474" s="301">
        <v>0</v>
      </c>
      <c r="AV474" s="301">
        <v>0</v>
      </c>
      <c r="AW474" s="301">
        <v>0</v>
      </c>
      <c r="AX474" s="301">
        <v>0</v>
      </c>
      <c r="AY474" s="301">
        <v>0</v>
      </c>
      <c r="AZ474" s="301">
        <v>0</v>
      </c>
      <c r="BA474" s="301">
        <v>0</v>
      </c>
    </row>
    <row r="475" spans="1:53" s="69" customFormat="1" outlineLevel="2" x14ac:dyDescent="0.2">
      <c r="A475" s="64" t="s">
        <v>1349</v>
      </c>
      <c r="B475" s="65" t="s">
        <v>1799</v>
      </c>
      <c r="C475" s="66" t="s">
        <v>2213</v>
      </c>
      <c r="D475" s="67"/>
      <c r="E475" s="68"/>
      <c r="F475" s="328">
        <v>0</v>
      </c>
      <c r="G475" s="328">
        <v>0</v>
      </c>
      <c r="H475" s="151">
        <f t="shared" si="136"/>
        <v>0</v>
      </c>
      <c r="I475" s="97">
        <f t="shared" si="137"/>
        <v>0</v>
      </c>
      <c r="J475" s="166"/>
      <c r="K475" s="328">
        <v>0</v>
      </c>
      <c r="L475" s="328">
        <v>0</v>
      </c>
      <c r="M475" s="151">
        <f t="shared" si="138"/>
        <v>0</v>
      </c>
      <c r="N475" s="97">
        <f t="shared" si="139"/>
        <v>0</v>
      </c>
      <c r="O475" s="273"/>
      <c r="P475" s="166"/>
      <c r="Q475" s="328">
        <v>0</v>
      </c>
      <c r="R475" s="328">
        <v>0</v>
      </c>
      <c r="S475" s="151">
        <f t="shared" si="140"/>
        <v>0</v>
      </c>
      <c r="T475" s="97">
        <f t="shared" si="141"/>
        <v>0</v>
      </c>
      <c r="U475" s="166"/>
      <c r="V475" s="328">
        <v>0</v>
      </c>
      <c r="W475" s="328">
        <v>804.98</v>
      </c>
      <c r="X475" s="151">
        <f t="shared" si="142"/>
        <v>-804.98</v>
      </c>
      <c r="Y475" s="97" t="str">
        <f t="shared" si="143"/>
        <v>N.M.</v>
      </c>
      <c r="Z475" s="140"/>
      <c r="AA475" s="347">
        <v>0</v>
      </c>
      <c r="AB475" s="301"/>
      <c r="AC475" s="301">
        <v>0</v>
      </c>
      <c r="AD475" s="301">
        <v>0</v>
      </c>
      <c r="AE475" s="301">
        <v>0</v>
      </c>
      <c r="AF475" s="301">
        <v>0</v>
      </c>
      <c r="AG475" s="301">
        <v>0</v>
      </c>
      <c r="AH475" s="301">
        <v>0</v>
      </c>
      <c r="AI475" s="301">
        <v>0</v>
      </c>
      <c r="AJ475" s="301">
        <v>0</v>
      </c>
      <c r="AK475" s="301">
        <v>0</v>
      </c>
      <c r="AL475" s="301">
        <v>0</v>
      </c>
      <c r="AM475" s="301">
        <v>0</v>
      </c>
      <c r="AN475" s="301">
        <v>0</v>
      </c>
      <c r="AO475" s="301"/>
      <c r="AP475" s="301">
        <v>0</v>
      </c>
      <c r="AQ475" s="301">
        <v>0</v>
      </c>
      <c r="AR475" s="301">
        <v>0</v>
      </c>
      <c r="AS475" s="301">
        <v>0</v>
      </c>
      <c r="AT475" s="301">
        <v>0</v>
      </c>
      <c r="AU475" s="301">
        <v>0</v>
      </c>
      <c r="AV475" s="301">
        <v>0</v>
      </c>
      <c r="AW475" s="301">
        <v>0</v>
      </c>
      <c r="AX475" s="301">
        <v>0</v>
      </c>
      <c r="AY475" s="301">
        <v>0</v>
      </c>
      <c r="AZ475" s="301">
        <v>0</v>
      </c>
      <c r="BA475" s="301">
        <v>0</v>
      </c>
    </row>
    <row r="476" spans="1:53" s="69" customFormat="1" outlineLevel="2" x14ac:dyDescent="0.2">
      <c r="A476" s="64" t="s">
        <v>1350</v>
      </c>
      <c r="B476" s="65" t="s">
        <v>1800</v>
      </c>
      <c r="C476" s="66" t="s">
        <v>2213</v>
      </c>
      <c r="D476" s="67"/>
      <c r="E476" s="68"/>
      <c r="F476" s="328">
        <v>0</v>
      </c>
      <c r="G476" s="328">
        <v>0</v>
      </c>
      <c r="H476" s="151">
        <f t="shared" si="136"/>
        <v>0</v>
      </c>
      <c r="I476" s="97">
        <f t="shared" si="137"/>
        <v>0</v>
      </c>
      <c r="J476" s="166"/>
      <c r="K476" s="328">
        <v>0</v>
      </c>
      <c r="L476" s="328">
        <v>0</v>
      </c>
      <c r="M476" s="151">
        <f t="shared" si="138"/>
        <v>0</v>
      </c>
      <c r="N476" s="97">
        <f t="shared" si="139"/>
        <v>0</v>
      </c>
      <c r="O476" s="273"/>
      <c r="P476" s="166"/>
      <c r="Q476" s="328">
        <v>0</v>
      </c>
      <c r="R476" s="328">
        <v>0</v>
      </c>
      <c r="S476" s="151">
        <f t="shared" si="140"/>
        <v>0</v>
      </c>
      <c r="T476" s="97">
        <f t="shared" si="141"/>
        <v>0</v>
      </c>
      <c r="U476" s="166"/>
      <c r="V476" s="328">
        <v>0</v>
      </c>
      <c r="W476" s="328">
        <v>10277.66</v>
      </c>
      <c r="X476" s="151">
        <f t="shared" si="142"/>
        <v>-10277.66</v>
      </c>
      <c r="Y476" s="97" t="str">
        <f t="shared" si="143"/>
        <v>N.M.</v>
      </c>
      <c r="Z476" s="140"/>
      <c r="AA476" s="347">
        <v>1397.66</v>
      </c>
      <c r="AB476" s="301"/>
      <c r="AC476" s="301">
        <v>0</v>
      </c>
      <c r="AD476" s="301">
        <v>0</v>
      </c>
      <c r="AE476" s="301">
        <v>0</v>
      </c>
      <c r="AF476" s="301">
        <v>0</v>
      </c>
      <c r="AG476" s="301">
        <v>0</v>
      </c>
      <c r="AH476" s="301">
        <v>0</v>
      </c>
      <c r="AI476" s="301">
        <v>0</v>
      </c>
      <c r="AJ476" s="301">
        <v>0</v>
      </c>
      <c r="AK476" s="301">
        <v>0</v>
      </c>
      <c r="AL476" s="301">
        <v>0</v>
      </c>
      <c r="AM476" s="301">
        <v>0</v>
      </c>
      <c r="AN476" s="301">
        <v>0</v>
      </c>
      <c r="AO476" s="301"/>
      <c r="AP476" s="301">
        <v>0</v>
      </c>
      <c r="AQ476" s="301">
        <v>0</v>
      </c>
      <c r="AR476" s="301">
        <v>0</v>
      </c>
      <c r="AS476" s="301">
        <v>0</v>
      </c>
      <c r="AT476" s="301">
        <v>0</v>
      </c>
      <c r="AU476" s="301">
        <v>0</v>
      </c>
      <c r="AV476" s="301">
        <v>0</v>
      </c>
      <c r="AW476" s="301">
        <v>0</v>
      </c>
      <c r="AX476" s="301">
        <v>0</v>
      </c>
      <c r="AY476" s="301">
        <v>0</v>
      </c>
      <c r="AZ476" s="301">
        <v>0</v>
      </c>
      <c r="BA476" s="301">
        <v>0</v>
      </c>
    </row>
    <row r="477" spans="1:53" s="69" customFormat="1" outlineLevel="2" x14ac:dyDescent="0.2">
      <c r="A477" s="64" t="s">
        <v>1351</v>
      </c>
      <c r="B477" s="65" t="s">
        <v>1801</v>
      </c>
      <c r="C477" s="66" t="s">
        <v>2213</v>
      </c>
      <c r="D477" s="67"/>
      <c r="E477" s="68"/>
      <c r="F477" s="328">
        <v>0</v>
      </c>
      <c r="G477" s="328">
        <v>1133</v>
      </c>
      <c r="H477" s="151">
        <f t="shared" si="136"/>
        <v>-1133</v>
      </c>
      <c r="I477" s="97" t="str">
        <f t="shared" si="137"/>
        <v>N.M.</v>
      </c>
      <c r="J477" s="166"/>
      <c r="K477" s="328">
        <v>9</v>
      </c>
      <c r="L477" s="328">
        <v>3399</v>
      </c>
      <c r="M477" s="151">
        <f t="shared" si="138"/>
        <v>-3390</v>
      </c>
      <c r="N477" s="97">
        <f t="shared" si="139"/>
        <v>-0.99735216240070612</v>
      </c>
      <c r="O477" s="273"/>
      <c r="P477" s="166"/>
      <c r="Q477" s="328">
        <v>9</v>
      </c>
      <c r="R477" s="328">
        <v>3399</v>
      </c>
      <c r="S477" s="151">
        <f t="shared" si="140"/>
        <v>-3390</v>
      </c>
      <c r="T477" s="97">
        <f t="shared" si="141"/>
        <v>-0.99735216240070612</v>
      </c>
      <c r="U477" s="166"/>
      <c r="V477" s="328">
        <v>10210</v>
      </c>
      <c r="W477" s="328">
        <v>3399</v>
      </c>
      <c r="X477" s="151">
        <f t="shared" si="142"/>
        <v>6811</v>
      </c>
      <c r="Y477" s="97">
        <f t="shared" si="143"/>
        <v>2.0038246543100913</v>
      </c>
      <c r="Z477" s="140"/>
      <c r="AA477" s="347">
        <v>0</v>
      </c>
      <c r="AB477" s="301"/>
      <c r="AC477" s="301">
        <v>1133</v>
      </c>
      <c r="AD477" s="301">
        <v>1133</v>
      </c>
      <c r="AE477" s="301">
        <v>1133</v>
      </c>
      <c r="AF477" s="301">
        <v>1133</v>
      </c>
      <c r="AG477" s="301">
        <v>1133</v>
      </c>
      <c r="AH477" s="301">
        <v>1133</v>
      </c>
      <c r="AI477" s="301">
        <v>1133</v>
      </c>
      <c r="AJ477" s="301">
        <v>1133</v>
      </c>
      <c r="AK477" s="301">
        <v>1133</v>
      </c>
      <c r="AL477" s="301">
        <v>1133</v>
      </c>
      <c r="AM477" s="301">
        <v>1133</v>
      </c>
      <c r="AN477" s="301">
        <v>1137</v>
      </c>
      <c r="AO477" s="301"/>
      <c r="AP477" s="301">
        <v>0</v>
      </c>
      <c r="AQ477" s="301">
        <v>9</v>
      </c>
      <c r="AR477" s="301">
        <v>0</v>
      </c>
      <c r="AS477" s="301">
        <v>0</v>
      </c>
      <c r="AT477" s="301">
        <v>0</v>
      </c>
      <c r="AU477" s="301">
        <v>0</v>
      </c>
      <c r="AV477" s="301">
        <v>0</v>
      </c>
      <c r="AW477" s="301">
        <v>0</v>
      </c>
      <c r="AX477" s="301">
        <v>0</v>
      </c>
      <c r="AY477" s="301">
        <v>0</v>
      </c>
      <c r="AZ477" s="301">
        <v>0</v>
      </c>
      <c r="BA477" s="301">
        <v>0</v>
      </c>
    </row>
    <row r="478" spans="1:53" s="69" customFormat="1" outlineLevel="2" x14ac:dyDescent="0.2">
      <c r="A478" s="64" t="s">
        <v>1352</v>
      </c>
      <c r="B478" s="65" t="s">
        <v>1802</v>
      </c>
      <c r="C478" s="66" t="s">
        <v>2213</v>
      </c>
      <c r="D478" s="67"/>
      <c r="E478" s="68"/>
      <c r="F478" s="328">
        <v>1134</v>
      </c>
      <c r="G478" s="328">
        <v>0</v>
      </c>
      <c r="H478" s="151">
        <f t="shared" si="136"/>
        <v>1134</v>
      </c>
      <c r="I478" s="97" t="str">
        <f t="shared" si="137"/>
        <v>N.M.</v>
      </c>
      <c r="J478" s="166"/>
      <c r="K478" s="328">
        <v>3402</v>
      </c>
      <c r="L478" s="328">
        <v>0</v>
      </c>
      <c r="M478" s="151">
        <f t="shared" si="138"/>
        <v>3402</v>
      </c>
      <c r="N478" s="97" t="str">
        <f t="shared" si="139"/>
        <v>N.M.</v>
      </c>
      <c r="O478" s="273"/>
      <c r="P478" s="166"/>
      <c r="Q478" s="328">
        <v>3402</v>
      </c>
      <c r="R478" s="328">
        <v>0</v>
      </c>
      <c r="S478" s="151">
        <f t="shared" si="140"/>
        <v>3402</v>
      </c>
      <c r="T478" s="97" t="str">
        <f t="shared" si="141"/>
        <v>N.M.</v>
      </c>
      <c r="U478" s="166"/>
      <c r="V478" s="328">
        <v>3402</v>
      </c>
      <c r="W478" s="328">
        <v>0</v>
      </c>
      <c r="X478" s="151">
        <f t="shared" si="142"/>
        <v>3402</v>
      </c>
      <c r="Y478" s="97" t="str">
        <f t="shared" si="143"/>
        <v>N.M.</v>
      </c>
      <c r="Z478" s="140"/>
      <c r="AA478" s="347">
        <v>0</v>
      </c>
      <c r="AB478" s="301"/>
      <c r="AC478" s="301">
        <v>0</v>
      </c>
      <c r="AD478" s="301">
        <v>0</v>
      </c>
      <c r="AE478" s="301">
        <v>0</v>
      </c>
      <c r="AF478" s="301">
        <v>0</v>
      </c>
      <c r="AG478" s="301">
        <v>0</v>
      </c>
      <c r="AH478" s="301">
        <v>0</v>
      </c>
      <c r="AI478" s="301">
        <v>0</v>
      </c>
      <c r="AJ478" s="301">
        <v>0</v>
      </c>
      <c r="AK478" s="301">
        <v>0</v>
      </c>
      <c r="AL478" s="301">
        <v>0</v>
      </c>
      <c r="AM478" s="301">
        <v>0</v>
      </c>
      <c r="AN478" s="301">
        <v>0</v>
      </c>
      <c r="AO478" s="301"/>
      <c r="AP478" s="301">
        <v>1134</v>
      </c>
      <c r="AQ478" s="301">
        <v>1134</v>
      </c>
      <c r="AR478" s="301">
        <v>1134</v>
      </c>
      <c r="AS478" s="301">
        <v>1134</v>
      </c>
      <c r="AT478" s="301">
        <v>0</v>
      </c>
      <c r="AU478" s="301">
        <v>0</v>
      </c>
      <c r="AV478" s="301">
        <v>0</v>
      </c>
      <c r="AW478" s="301">
        <v>0</v>
      </c>
      <c r="AX478" s="301">
        <v>0</v>
      </c>
      <c r="AY478" s="301">
        <v>0</v>
      </c>
      <c r="AZ478" s="301">
        <v>0</v>
      </c>
      <c r="BA478" s="301">
        <v>0</v>
      </c>
    </row>
    <row r="479" spans="1:53" s="25" customFormat="1" x14ac:dyDescent="0.2">
      <c r="A479" s="22" t="s">
        <v>212</v>
      </c>
      <c r="B479" s="54" t="s">
        <v>65</v>
      </c>
      <c r="C479" s="52" t="s">
        <v>66</v>
      </c>
      <c r="D479" s="209"/>
      <c r="E479" s="209"/>
      <c r="F479" s="23">
        <v>2442862.6199999996</v>
      </c>
      <c r="G479" s="23">
        <v>2112007.0699999998</v>
      </c>
      <c r="H479" s="42">
        <f t="shared" si="136"/>
        <v>330855.54999999981</v>
      </c>
      <c r="I479" s="124">
        <f t="shared" si="137"/>
        <v>0.15665456555502905</v>
      </c>
      <c r="J479" s="265"/>
      <c r="K479" s="23">
        <v>7537534.870000001</v>
      </c>
      <c r="L479" s="23">
        <v>6740771.5600000024</v>
      </c>
      <c r="M479" s="42">
        <f t="shared" si="138"/>
        <v>796763.30999999866</v>
      </c>
      <c r="N479" s="124">
        <f t="shared" si="139"/>
        <v>0.11820060996103514</v>
      </c>
      <c r="O479" s="140"/>
      <c r="P479" s="222"/>
      <c r="Q479" s="23">
        <v>7537534.870000001</v>
      </c>
      <c r="R479" s="23">
        <v>6740771.5600000024</v>
      </c>
      <c r="S479" s="42">
        <f t="shared" si="140"/>
        <v>796763.30999999866</v>
      </c>
      <c r="T479" s="124">
        <f t="shared" si="141"/>
        <v>0.11820060996103514</v>
      </c>
      <c r="U479" s="222"/>
      <c r="V479" s="23">
        <v>27663204.474000003</v>
      </c>
      <c r="W479" s="23">
        <v>26271821.090000004</v>
      </c>
      <c r="X479" s="42">
        <f t="shared" si="142"/>
        <v>1391383.3839999996</v>
      </c>
      <c r="Y479" s="91">
        <f t="shared" si="143"/>
        <v>5.2961055848907632E-2</v>
      </c>
      <c r="AA479" s="339">
        <v>1020267.9400000001</v>
      </c>
      <c r="AC479" s="26">
        <v>2285565.4899999998</v>
      </c>
      <c r="AD479" s="26">
        <v>2343199</v>
      </c>
      <c r="AE479" s="26">
        <v>2112007.0699999998</v>
      </c>
      <c r="AF479" s="26">
        <v>2238778.7300000004</v>
      </c>
      <c r="AG479" s="26">
        <v>2060979.6499999997</v>
      </c>
      <c r="AH479" s="26">
        <v>2272877.0499999998</v>
      </c>
      <c r="AI479" s="26">
        <v>2391534.2500000005</v>
      </c>
      <c r="AJ479" s="26">
        <v>2293418.7800000003</v>
      </c>
      <c r="AK479" s="26">
        <v>2182497.3980000005</v>
      </c>
      <c r="AL479" s="26">
        <v>2244372.2799999993</v>
      </c>
      <c r="AM479" s="26">
        <v>2206700.12</v>
      </c>
      <c r="AN479" s="26">
        <v>2234511.3460000004</v>
      </c>
      <c r="AP479" s="26">
        <v>2645261.02</v>
      </c>
      <c r="AQ479" s="26">
        <v>2449411.23</v>
      </c>
      <c r="AR479" s="26">
        <v>2442862.6199999996</v>
      </c>
      <c r="AS479" s="26">
        <v>3299334.71</v>
      </c>
      <c r="AT479" s="26">
        <v>-34136.82</v>
      </c>
      <c r="AU479" s="26">
        <v>0</v>
      </c>
      <c r="AV479" s="26">
        <v>0</v>
      </c>
      <c r="AW479" s="26">
        <v>0</v>
      </c>
      <c r="AX479" s="26">
        <v>0</v>
      </c>
      <c r="AY479" s="26">
        <v>0</v>
      </c>
      <c r="AZ479" s="26">
        <v>0</v>
      </c>
      <c r="BA479" s="26">
        <v>0</v>
      </c>
    </row>
    <row r="480" spans="1:53" s="25" customFormat="1" ht="0.75" customHeight="1" outlineLevel="2" x14ac:dyDescent="0.2">
      <c r="A480" s="22"/>
      <c r="B480" s="54"/>
      <c r="C480" s="52"/>
      <c r="D480" s="209"/>
      <c r="E480" s="209"/>
      <c r="F480" s="23"/>
      <c r="G480" s="23"/>
      <c r="H480" s="42"/>
      <c r="I480" s="124"/>
      <c r="J480" s="265"/>
      <c r="K480" s="23"/>
      <c r="L480" s="23"/>
      <c r="M480" s="42"/>
      <c r="N480" s="124"/>
      <c r="O480" s="140"/>
      <c r="P480" s="222"/>
      <c r="Q480" s="23"/>
      <c r="R480" s="23"/>
      <c r="S480" s="42"/>
      <c r="T480" s="124"/>
      <c r="U480" s="222"/>
      <c r="V480" s="23"/>
      <c r="W480" s="23"/>
      <c r="X480" s="42"/>
      <c r="Y480" s="91"/>
      <c r="AA480" s="339"/>
      <c r="AC480" s="26"/>
      <c r="AD480" s="26"/>
      <c r="AE480" s="26"/>
      <c r="AF480" s="26"/>
      <c r="AG480" s="26"/>
      <c r="AH480" s="26"/>
      <c r="AI480" s="26"/>
      <c r="AJ480" s="26"/>
      <c r="AK480" s="26"/>
      <c r="AL480" s="26"/>
      <c r="AM480" s="26"/>
      <c r="AN480" s="26"/>
      <c r="AP480" s="26"/>
      <c r="AQ480" s="26"/>
      <c r="AR480" s="26"/>
      <c r="AS480" s="26"/>
      <c r="AT480" s="26"/>
      <c r="AU480" s="26"/>
      <c r="AV480" s="26"/>
      <c r="AW480" s="26"/>
      <c r="AX480" s="26"/>
      <c r="AY480" s="26"/>
      <c r="AZ480" s="26"/>
      <c r="BA480" s="26"/>
    </row>
    <row r="481" spans="1:53" s="69" customFormat="1" outlineLevel="2" x14ac:dyDescent="0.2">
      <c r="A481" s="64" t="s">
        <v>1353</v>
      </c>
      <c r="B481" s="65" t="s">
        <v>1803</v>
      </c>
      <c r="C481" s="66" t="s">
        <v>2214</v>
      </c>
      <c r="D481" s="67"/>
      <c r="E481" s="68"/>
      <c r="F481" s="328">
        <v>2019769.575</v>
      </c>
      <c r="G481" s="328">
        <v>2134958.48</v>
      </c>
      <c r="H481" s="151">
        <f t="shared" ref="H481:H487" si="144">+F481-G481</f>
        <v>-115188.90500000003</v>
      </c>
      <c r="I481" s="97">
        <f t="shared" ref="I481:I487" si="145">IF(G481&lt;0,IF(H481=0,0,IF(OR(G481=0,F481=0),"N.M.",IF(ABS(H481/G481)&gt;=10,"N.M.",H481/(-G481)))),IF(H481=0,0,IF(OR(G481=0,F481=0),"N.M.",IF(ABS(H481/G481)&gt;=10,"N.M.",H481/G481))))</f>
        <v>-5.3953697966060692E-2</v>
      </c>
      <c r="J481" s="166"/>
      <c r="K481" s="328">
        <v>776838.245</v>
      </c>
      <c r="L481" s="328">
        <v>-1359786.929</v>
      </c>
      <c r="M481" s="151">
        <f t="shared" ref="M481:M487" si="146">+K481-L481</f>
        <v>2136625.1740000001</v>
      </c>
      <c r="N481" s="97">
        <f t="shared" ref="N481:N487" si="147">IF(L481&lt;0,IF(M481=0,0,IF(OR(L481=0,K481=0),"N.M.",IF(ABS(M481/L481)&gt;=10,"N.M.",M481/(-L481)))),IF(M481=0,0,IF(OR(L481=0,K481=0),"N.M.",IF(ABS(M481/L481)&gt;=10,"N.M.",M481/L481))))</f>
        <v>1.5712940964738455</v>
      </c>
      <c r="O481" s="273"/>
      <c r="P481" s="166"/>
      <c r="Q481" s="328">
        <v>776838.245</v>
      </c>
      <c r="R481" s="328">
        <v>-1359786.929</v>
      </c>
      <c r="S481" s="151">
        <f t="shared" ref="S481:S487" si="148">+Q481-R481</f>
        <v>2136625.1740000001</v>
      </c>
      <c r="T481" s="97">
        <f t="shared" ref="T481:T487" si="149">IF(R481&lt;0,IF(S481=0,0,IF(OR(R481=0,Q481=0),"N.M.",IF(ABS(S481/R481)&gt;=10,"N.M.",S481/(-R481)))),IF(S481=0,0,IF(OR(R481=0,Q481=0),"N.M.",IF(ABS(S481/R481)&gt;=10,"N.M.",S481/R481))))</f>
        <v>1.5712940964738455</v>
      </c>
      <c r="U481" s="166"/>
      <c r="V481" s="328">
        <v>3493487.1240000003</v>
      </c>
      <c r="W481" s="328">
        <v>1746225.5010000002</v>
      </c>
      <c r="X481" s="151">
        <f t="shared" ref="X481:X487" si="150">+V481-W481</f>
        <v>1747261.6230000001</v>
      </c>
      <c r="Y481" s="97">
        <f t="shared" ref="Y481:Y487" si="151">IF(W481&lt;0,IF(X481=0,0,IF(OR(W481=0,V481=0),"N.M.",IF(ABS(X481/W481)&gt;=10,"N.M.",X481/(-W481)))),IF(X481=0,0,IF(OR(W481=0,V481=0),"N.M.",IF(ABS(X481/W481)&gt;=10,"N.M.",X481/W481))))</f>
        <v>1.0005933494840196</v>
      </c>
      <c r="Z481" s="140"/>
      <c r="AA481" s="347">
        <v>11611293.1</v>
      </c>
      <c r="AB481" s="301"/>
      <c r="AC481" s="301">
        <v>-5701031.6710000001</v>
      </c>
      <c r="AD481" s="301">
        <v>2206286.2620000001</v>
      </c>
      <c r="AE481" s="301">
        <v>2134958.48</v>
      </c>
      <c r="AF481" s="301">
        <v>-4153733.9339999999</v>
      </c>
      <c r="AG481" s="301">
        <v>4590288.3470000001</v>
      </c>
      <c r="AH481" s="301">
        <v>-8582319.9959999993</v>
      </c>
      <c r="AI481" s="301">
        <v>12573747.956</v>
      </c>
      <c r="AJ481" s="301">
        <v>374003.39399999997</v>
      </c>
      <c r="AK481" s="301">
        <v>-9120874.8239999991</v>
      </c>
      <c r="AL481" s="301">
        <v>5604399.5760000004</v>
      </c>
      <c r="AM481" s="301">
        <v>3285745.0300000003</v>
      </c>
      <c r="AN481" s="301">
        <v>-1854606.67</v>
      </c>
      <c r="AO481" s="301"/>
      <c r="AP481" s="301">
        <v>-620559.94000000006</v>
      </c>
      <c r="AQ481" s="301">
        <v>-622371.39</v>
      </c>
      <c r="AR481" s="301">
        <v>2019769.575</v>
      </c>
      <c r="AS481" s="301">
        <v>1124805.855</v>
      </c>
      <c r="AT481" s="301">
        <v>0</v>
      </c>
      <c r="AU481" s="301">
        <v>0</v>
      </c>
      <c r="AV481" s="301">
        <v>0</v>
      </c>
      <c r="AW481" s="301">
        <v>0</v>
      </c>
      <c r="AX481" s="301">
        <v>0</v>
      </c>
      <c r="AY481" s="301">
        <v>0</v>
      </c>
      <c r="AZ481" s="301">
        <v>0</v>
      </c>
      <c r="BA481" s="301">
        <v>0</v>
      </c>
    </row>
    <row r="482" spans="1:53" s="25" customFormat="1" outlineLevel="2" x14ac:dyDescent="0.2">
      <c r="A482" s="22" t="s">
        <v>213</v>
      </c>
      <c r="B482" s="54"/>
      <c r="C482" s="51" t="s">
        <v>67</v>
      </c>
      <c r="D482" s="209"/>
      <c r="E482" s="209"/>
      <c r="F482" s="26">
        <v>2019769.575</v>
      </c>
      <c r="G482" s="26">
        <v>2134958.48</v>
      </c>
      <c r="H482" s="42">
        <f t="shared" si="144"/>
        <v>-115188.90500000003</v>
      </c>
      <c r="I482" s="124">
        <f t="shared" si="145"/>
        <v>-5.3953697966060692E-2</v>
      </c>
      <c r="J482" s="265"/>
      <c r="K482" s="26">
        <v>776838.245</v>
      </c>
      <c r="L482" s="26">
        <v>-1359786.929</v>
      </c>
      <c r="M482" s="42">
        <f t="shared" si="146"/>
        <v>2136625.1740000001</v>
      </c>
      <c r="N482" s="124">
        <f t="shared" si="147"/>
        <v>1.5712940964738455</v>
      </c>
      <c r="O482" s="140"/>
      <c r="P482" s="222"/>
      <c r="Q482" s="26">
        <v>776838.245</v>
      </c>
      <c r="R482" s="26">
        <v>-1359786.929</v>
      </c>
      <c r="S482" s="42">
        <f t="shared" si="148"/>
        <v>2136625.1740000001</v>
      </c>
      <c r="T482" s="124">
        <f t="shared" si="149"/>
        <v>1.5712940964738455</v>
      </c>
      <c r="U482" s="222"/>
      <c r="V482" s="26">
        <v>3493487.1240000003</v>
      </c>
      <c r="W482" s="26">
        <v>1746225.5010000002</v>
      </c>
      <c r="X482" s="42">
        <f t="shared" si="150"/>
        <v>1747261.6230000001</v>
      </c>
      <c r="Y482" s="91">
        <f t="shared" si="151"/>
        <v>1.0005933494840196</v>
      </c>
      <c r="AA482" s="339">
        <v>11611293.1</v>
      </c>
      <c r="AC482" s="26">
        <v>-5701031.6710000001</v>
      </c>
      <c r="AD482" s="26">
        <v>2206286.2620000001</v>
      </c>
      <c r="AE482" s="26">
        <v>2134958.48</v>
      </c>
      <c r="AF482" s="26">
        <v>-4153733.9339999999</v>
      </c>
      <c r="AG482" s="26">
        <v>4590288.3470000001</v>
      </c>
      <c r="AH482" s="26">
        <v>-8582319.9959999993</v>
      </c>
      <c r="AI482" s="26">
        <v>12573747.956</v>
      </c>
      <c r="AJ482" s="26">
        <v>374003.39399999997</v>
      </c>
      <c r="AK482" s="26">
        <v>-9120874.8239999991</v>
      </c>
      <c r="AL482" s="26">
        <v>5604399.5760000004</v>
      </c>
      <c r="AM482" s="26">
        <v>3285745.0300000003</v>
      </c>
      <c r="AN482" s="26">
        <v>-1854606.67</v>
      </c>
      <c r="AP482" s="26">
        <v>-620559.94000000006</v>
      </c>
      <c r="AQ482" s="26">
        <v>-622371.39</v>
      </c>
      <c r="AR482" s="26">
        <v>2019769.575</v>
      </c>
      <c r="AS482" s="26">
        <v>1124805.855</v>
      </c>
      <c r="AT482" s="26">
        <v>0</v>
      </c>
      <c r="AU482" s="26">
        <v>0</v>
      </c>
      <c r="AV482" s="26">
        <v>0</v>
      </c>
      <c r="AW482" s="26">
        <v>0</v>
      </c>
      <c r="AX482" s="26">
        <v>0</v>
      </c>
      <c r="AY482" s="26">
        <v>0</v>
      </c>
      <c r="AZ482" s="26">
        <v>0</v>
      </c>
      <c r="BA482" s="26">
        <v>0</v>
      </c>
    </row>
    <row r="483" spans="1:53" s="69" customFormat="1" outlineLevel="2" x14ac:dyDescent="0.2">
      <c r="A483" s="64" t="s">
        <v>1354</v>
      </c>
      <c r="B483" s="65" t="s">
        <v>1804</v>
      </c>
      <c r="C483" s="66" t="s">
        <v>2215</v>
      </c>
      <c r="D483" s="67"/>
      <c r="E483" s="68"/>
      <c r="F483" s="328">
        <v>0</v>
      </c>
      <c r="G483" s="328">
        <v>-2.86</v>
      </c>
      <c r="H483" s="151">
        <f t="shared" si="144"/>
        <v>2.86</v>
      </c>
      <c r="I483" s="97" t="str">
        <f t="shared" si="145"/>
        <v>N.M.</v>
      </c>
      <c r="J483" s="166"/>
      <c r="K483" s="328">
        <v>0</v>
      </c>
      <c r="L483" s="328">
        <v>102509.55</v>
      </c>
      <c r="M483" s="151">
        <f t="shared" si="146"/>
        <v>-102509.55</v>
      </c>
      <c r="N483" s="97" t="str">
        <f t="shared" si="147"/>
        <v>N.M.</v>
      </c>
      <c r="O483" s="273"/>
      <c r="P483" s="166"/>
      <c r="Q483" s="328">
        <v>0</v>
      </c>
      <c r="R483" s="328">
        <v>102509.55</v>
      </c>
      <c r="S483" s="151">
        <f t="shared" si="148"/>
        <v>-102509.55</v>
      </c>
      <c r="T483" s="97" t="str">
        <f t="shared" si="149"/>
        <v>N.M.</v>
      </c>
      <c r="U483" s="166"/>
      <c r="V483" s="328">
        <v>-5.97</v>
      </c>
      <c r="W483" s="328">
        <v>1213719.8700000001</v>
      </c>
      <c r="X483" s="151">
        <f t="shared" si="150"/>
        <v>-1213725.8400000001</v>
      </c>
      <c r="Y483" s="97">
        <f t="shared" si="151"/>
        <v>-1.0000049187626796</v>
      </c>
      <c r="Z483" s="140"/>
      <c r="AA483" s="347">
        <v>60161.61</v>
      </c>
      <c r="AB483" s="301"/>
      <c r="AC483" s="301">
        <v>42482.340000000004</v>
      </c>
      <c r="AD483" s="301">
        <v>60030.07</v>
      </c>
      <c r="AE483" s="301">
        <v>-2.86</v>
      </c>
      <c r="AF483" s="301">
        <v>0</v>
      </c>
      <c r="AG483" s="301">
        <v>-0.25</v>
      </c>
      <c r="AH483" s="301">
        <v>-5.72</v>
      </c>
      <c r="AI483" s="301">
        <v>0</v>
      </c>
      <c r="AJ483" s="301">
        <v>0</v>
      </c>
      <c r="AK483" s="301">
        <v>0</v>
      </c>
      <c r="AL483" s="301">
        <v>0</v>
      </c>
      <c r="AM483" s="301">
        <v>0</v>
      </c>
      <c r="AN483" s="301">
        <v>0</v>
      </c>
      <c r="AO483" s="301"/>
      <c r="AP483" s="301">
        <v>0</v>
      </c>
      <c r="AQ483" s="301">
        <v>0</v>
      </c>
      <c r="AR483" s="301">
        <v>0</v>
      </c>
      <c r="AS483" s="301">
        <v>0</v>
      </c>
      <c r="AT483" s="301">
        <v>0</v>
      </c>
      <c r="AU483" s="301">
        <v>0</v>
      </c>
      <c r="AV483" s="301">
        <v>0</v>
      </c>
      <c r="AW483" s="301">
        <v>0</v>
      </c>
      <c r="AX483" s="301">
        <v>0</v>
      </c>
      <c r="AY483" s="301">
        <v>0</v>
      </c>
      <c r="AZ483" s="301">
        <v>0</v>
      </c>
      <c r="BA483" s="301">
        <v>0</v>
      </c>
    </row>
    <row r="484" spans="1:53" s="69" customFormat="1" outlineLevel="2" x14ac:dyDescent="0.2">
      <c r="A484" s="64" t="s">
        <v>1355</v>
      </c>
      <c r="B484" s="65" t="s">
        <v>1805</v>
      </c>
      <c r="C484" s="66" t="s">
        <v>2216</v>
      </c>
      <c r="D484" s="67"/>
      <c r="E484" s="68"/>
      <c r="F484" s="328">
        <v>0</v>
      </c>
      <c r="G484" s="328">
        <v>0</v>
      </c>
      <c r="H484" s="151">
        <f t="shared" si="144"/>
        <v>0</v>
      </c>
      <c r="I484" s="97">
        <f t="shared" si="145"/>
        <v>0</v>
      </c>
      <c r="J484" s="166"/>
      <c r="K484" s="328">
        <v>0</v>
      </c>
      <c r="L484" s="328">
        <v>192670.15</v>
      </c>
      <c r="M484" s="151">
        <f t="shared" si="146"/>
        <v>-192670.15</v>
      </c>
      <c r="N484" s="97" t="str">
        <f t="shared" si="147"/>
        <v>N.M.</v>
      </c>
      <c r="O484" s="273"/>
      <c r="P484" s="166"/>
      <c r="Q484" s="328">
        <v>0</v>
      </c>
      <c r="R484" s="328">
        <v>192670.15</v>
      </c>
      <c r="S484" s="151">
        <f t="shared" si="148"/>
        <v>-192670.15</v>
      </c>
      <c r="T484" s="97" t="str">
        <f t="shared" si="149"/>
        <v>N.M.</v>
      </c>
      <c r="U484" s="166"/>
      <c r="V484" s="328">
        <v>-232191.79</v>
      </c>
      <c r="W484" s="328">
        <v>790296.34000000008</v>
      </c>
      <c r="X484" s="151">
        <f t="shared" si="150"/>
        <v>-1022488.1300000001</v>
      </c>
      <c r="Y484" s="97">
        <f t="shared" si="151"/>
        <v>-1.2938034484633953</v>
      </c>
      <c r="Z484" s="140"/>
      <c r="AA484" s="347">
        <v>318088.77</v>
      </c>
      <c r="AB484" s="301"/>
      <c r="AC484" s="301">
        <v>368396.63</v>
      </c>
      <c r="AD484" s="301">
        <v>-175726.48</v>
      </c>
      <c r="AE484" s="301">
        <v>0</v>
      </c>
      <c r="AF484" s="301">
        <v>1334.73</v>
      </c>
      <c r="AG484" s="301">
        <v>2034.06</v>
      </c>
      <c r="AH484" s="301">
        <v>-235560.58000000002</v>
      </c>
      <c r="AI484" s="301">
        <v>0</v>
      </c>
      <c r="AJ484" s="301">
        <v>0</v>
      </c>
      <c r="AK484" s="301">
        <v>0</v>
      </c>
      <c r="AL484" s="301">
        <v>0</v>
      </c>
      <c r="AM484" s="301">
        <v>0</v>
      </c>
      <c r="AN484" s="301">
        <v>0</v>
      </c>
      <c r="AO484" s="301"/>
      <c r="AP484" s="301">
        <v>0</v>
      </c>
      <c r="AQ484" s="301">
        <v>0</v>
      </c>
      <c r="AR484" s="301">
        <v>0</v>
      </c>
      <c r="AS484" s="301">
        <v>0</v>
      </c>
      <c r="AT484" s="301">
        <v>0</v>
      </c>
      <c r="AU484" s="301">
        <v>0</v>
      </c>
      <c r="AV484" s="301">
        <v>0</v>
      </c>
      <c r="AW484" s="301">
        <v>0</v>
      </c>
      <c r="AX484" s="301">
        <v>0</v>
      </c>
      <c r="AY484" s="301">
        <v>0</v>
      </c>
      <c r="AZ484" s="301">
        <v>0</v>
      </c>
      <c r="BA484" s="301">
        <v>0</v>
      </c>
    </row>
    <row r="485" spans="1:53" s="25" customFormat="1" outlineLevel="2" x14ac:dyDescent="0.2">
      <c r="A485" s="22" t="s">
        <v>214</v>
      </c>
      <c r="B485" s="54"/>
      <c r="C485" s="407" t="s">
        <v>68</v>
      </c>
      <c r="D485" s="209"/>
      <c r="E485" s="209"/>
      <c r="F485" s="26">
        <v>0</v>
      </c>
      <c r="G485" s="26">
        <v>-2.86</v>
      </c>
      <c r="H485" s="42">
        <f t="shared" si="144"/>
        <v>2.86</v>
      </c>
      <c r="I485" s="124" t="str">
        <f t="shared" si="145"/>
        <v>N.M.</v>
      </c>
      <c r="J485" s="265"/>
      <c r="K485" s="26">
        <v>0</v>
      </c>
      <c r="L485" s="26">
        <v>295179.7</v>
      </c>
      <c r="M485" s="42">
        <f t="shared" si="146"/>
        <v>-295179.7</v>
      </c>
      <c r="N485" s="124" t="str">
        <f t="shared" si="147"/>
        <v>N.M.</v>
      </c>
      <c r="O485" s="141"/>
      <c r="P485" s="220"/>
      <c r="Q485" s="26">
        <v>0</v>
      </c>
      <c r="R485" s="26">
        <v>295179.7</v>
      </c>
      <c r="S485" s="42">
        <f t="shared" si="148"/>
        <v>-295179.7</v>
      </c>
      <c r="T485" s="124" t="str">
        <f t="shared" si="149"/>
        <v>N.M.</v>
      </c>
      <c r="U485" s="220"/>
      <c r="V485" s="26">
        <v>-232197.76000000001</v>
      </c>
      <c r="W485" s="26">
        <v>2004016.2100000002</v>
      </c>
      <c r="X485" s="42">
        <f t="shared" si="150"/>
        <v>-2236213.9700000002</v>
      </c>
      <c r="Y485" s="91">
        <f t="shared" si="151"/>
        <v>-1.1158662084874054</v>
      </c>
      <c r="AA485" s="339">
        <v>378250.38</v>
      </c>
      <c r="AC485" s="26">
        <v>410878.97000000003</v>
      </c>
      <c r="AD485" s="26">
        <v>-115696.41</v>
      </c>
      <c r="AE485" s="26">
        <v>-2.86</v>
      </c>
      <c r="AF485" s="26">
        <v>1334.73</v>
      </c>
      <c r="AG485" s="26">
        <v>2033.81</v>
      </c>
      <c r="AH485" s="26">
        <v>-235566.30000000002</v>
      </c>
      <c r="AI485" s="26">
        <v>0</v>
      </c>
      <c r="AJ485" s="26">
        <v>0</v>
      </c>
      <c r="AK485" s="26">
        <v>0</v>
      </c>
      <c r="AL485" s="26">
        <v>0</v>
      </c>
      <c r="AM485" s="26">
        <v>0</v>
      </c>
      <c r="AN485" s="26">
        <v>0</v>
      </c>
      <c r="AP485" s="26">
        <v>0</v>
      </c>
      <c r="AQ485" s="26">
        <v>0</v>
      </c>
      <c r="AR485" s="26">
        <v>0</v>
      </c>
      <c r="AS485" s="26">
        <v>0</v>
      </c>
      <c r="AT485" s="26">
        <v>0</v>
      </c>
      <c r="AU485" s="26">
        <v>0</v>
      </c>
      <c r="AV485" s="26">
        <v>0</v>
      </c>
      <c r="AW485" s="26">
        <v>0</v>
      </c>
      <c r="AX485" s="26">
        <v>0</v>
      </c>
      <c r="AY485" s="26">
        <v>0</v>
      </c>
      <c r="AZ485" s="26">
        <v>0</v>
      </c>
      <c r="BA485" s="26">
        <v>0</v>
      </c>
    </row>
    <row r="486" spans="1:53" s="25" customFormat="1" outlineLevel="2" x14ac:dyDescent="0.2">
      <c r="A486" s="22"/>
      <c r="B486" s="54"/>
      <c r="C486" s="51" t="s">
        <v>961</v>
      </c>
      <c r="D486" s="209"/>
      <c r="E486" s="209"/>
      <c r="F486" s="26">
        <f>F485*0.21</f>
        <v>0</v>
      </c>
      <c r="G486" s="26">
        <f>G485*0.21</f>
        <v>-0.60059999999999991</v>
      </c>
      <c r="H486" s="42">
        <f t="shared" si="144"/>
        <v>0.60059999999999991</v>
      </c>
      <c r="I486" s="124" t="str">
        <f t="shared" si="145"/>
        <v>N.M.</v>
      </c>
      <c r="J486" s="265"/>
      <c r="K486" s="26">
        <f>K485*0.21</f>
        <v>0</v>
      </c>
      <c r="L486" s="26">
        <f>L485*0.21</f>
        <v>61987.737000000001</v>
      </c>
      <c r="M486" s="42">
        <f t="shared" si="146"/>
        <v>-61987.737000000001</v>
      </c>
      <c r="N486" s="124" t="str">
        <f t="shared" si="147"/>
        <v>N.M.</v>
      </c>
      <c r="O486" s="141"/>
      <c r="P486" s="220"/>
      <c r="Q486" s="26">
        <f>Q485*0.21</f>
        <v>0</v>
      </c>
      <c r="R486" s="26">
        <f>R485*0.21</f>
        <v>61987.737000000001</v>
      </c>
      <c r="S486" s="42">
        <f t="shared" si="148"/>
        <v>-61987.737000000001</v>
      </c>
      <c r="T486" s="124" t="str">
        <f t="shared" si="149"/>
        <v>N.M.</v>
      </c>
      <c r="U486" s="220"/>
      <c r="V486" s="26">
        <f>V485*0.21</f>
        <v>-48761.529600000002</v>
      </c>
      <c r="W486" s="26">
        <f>W485*0.21</f>
        <v>420843.40410000004</v>
      </c>
      <c r="X486" s="42">
        <f t="shared" si="150"/>
        <v>-469604.93370000005</v>
      </c>
      <c r="Y486" s="91">
        <f t="shared" si="151"/>
        <v>-1.1158662084874054</v>
      </c>
      <c r="AA486" s="339">
        <f>AA485*0.21</f>
        <v>79432.579799999992</v>
      </c>
      <c r="AC486" s="26">
        <f t="shared" ref="AC486:AN486" si="152">AC485*0.21</f>
        <v>86284.583700000003</v>
      </c>
      <c r="AD486" s="26">
        <f t="shared" si="152"/>
        <v>-24296.2461</v>
      </c>
      <c r="AE486" s="26">
        <f t="shared" si="152"/>
        <v>-0.60059999999999991</v>
      </c>
      <c r="AF486" s="26">
        <f t="shared" si="152"/>
        <v>280.29329999999999</v>
      </c>
      <c r="AG486" s="26">
        <f t="shared" si="152"/>
        <v>427.1001</v>
      </c>
      <c r="AH486" s="26">
        <f t="shared" si="152"/>
        <v>-49468.923000000003</v>
      </c>
      <c r="AI486" s="26">
        <f t="shared" si="152"/>
        <v>0</v>
      </c>
      <c r="AJ486" s="26">
        <f t="shared" si="152"/>
        <v>0</v>
      </c>
      <c r="AK486" s="26">
        <f t="shared" si="152"/>
        <v>0</v>
      </c>
      <c r="AL486" s="26">
        <f t="shared" si="152"/>
        <v>0</v>
      </c>
      <c r="AM486" s="26">
        <f t="shared" si="152"/>
        <v>0</v>
      </c>
      <c r="AN486" s="26">
        <f t="shared" si="152"/>
        <v>0</v>
      </c>
      <c r="AP486" s="26">
        <f t="shared" ref="AP486:BA486" si="153">AP485*0.21</f>
        <v>0</v>
      </c>
      <c r="AQ486" s="26">
        <f t="shared" si="153"/>
        <v>0</v>
      </c>
      <c r="AR486" s="26">
        <f t="shared" si="153"/>
        <v>0</v>
      </c>
      <c r="AS486" s="26">
        <f t="shared" si="153"/>
        <v>0</v>
      </c>
      <c r="AT486" s="26">
        <f t="shared" si="153"/>
        <v>0</v>
      </c>
      <c r="AU486" s="26">
        <f t="shared" si="153"/>
        <v>0</v>
      </c>
      <c r="AV486" s="26">
        <f t="shared" si="153"/>
        <v>0</v>
      </c>
      <c r="AW486" s="26">
        <f t="shared" si="153"/>
        <v>0</v>
      </c>
      <c r="AX486" s="26">
        <f t="shared" si="153"/>
        <v>0</v>
      </c>
      <c r="AY486" s="26">
        <f t="shared" si="153"/>
        <v>0</v>
      </c>
      <c r="AZ486" s="26">
        <f t="shared" si="153"/>
        <v>0</v>
      </c>
      <c r="BA486" s="26">
        <f t="shared" si="153"/>
        <v>0</v>
      </c>
    </row>
    <row r="487" spans="1:53" s="25" customFormat="1" x14ac:dyDescent="0.2">
      <c r="A487" s="22"/>
      <c r="B487" s="54" t="s">
        <v>69</v>
      </c>
      <c r="C487" s="52" t="s">
        <v>70</v>
      </c>
      <c r="D487" s="209"/>
      <c r="E487" s="209"/>
      <c r="F487" s="23">
        <f>F482+F486</f>
        <v>2019769.575</v>
      </c>
      <c r="G487" s="23">
        <f>G482+G486</f>
        <v>2134957.8794</v>
      </c>
      <c r="H487" s="42">
        <f t="shared" si="144"/>
        <v>-115188.30440000002</v>
      </c>
      <c r="I487" s="124">
        <f t="shared" si="145"/>
        <v>-5.3953431827129104E-2</v>
      </c>
      <c r="J487" s="265"/>
      <c r="K487" s="23">
        <f>K482+K486</f>
        <v>776838.245</v>
      </c>
      <c r="L487" s="23">
        <f>L482+L486</f>
        <v>-1297799.192</v>
      </c>
      <c r="M487" s="42">
        <f t="shared" si="146"/>
        <v>2074637.4369999999</v>
      </c>
      <c r="N487" s="124">
        <f t="shared" si="147"/>
        <v>1.5985812364413923</v>
      </c>
      <c r="O487" s="141"/>
      <c r="P487" s="220"/>
      <c r="Q487" s="23">
        <f>Q482+Q486</f>
        <v>776838.245</v>
      </c>
      <c r="R487" s="23">
        <f>R482+R486</f>
        <v>-1297799.192</v>
      </c>
      <c r="S487" s="42">
        <f t="shared" si="148"/>
        <v>2074637.4369999999</v>
      </c>
      <c r="T487" s="124">
        <f t="shared" si="149"/>
        <v>1.5985812364413923</v>
      </c>
      <c r="U487" s="220"/>
      <c r="V487" s="23">
        <f>V482+V486</f>
        <v>3444725.5944000003</v>
      </c>
      <c r="W487" s="23">
        <f>W482+W486</f>
        <v>2167068.9051000001</v>
      </c>
      <c r="X487" s="42">
        <f t="shared" si="150"/>
        <v>1277656.6893000002</v>
      </c>
      <c r="Y487" s="91">
        <f t="shared" si="151"/>
        <v>0.58957824843185702</v>
      </c>
      <c r="AA487" s="339">
        <f>AA482+AA486</f>
        <v>11690725.6798</v>
      </c>
      <c r="AC487" s="26">
        <f t="shared" ref="AC487:AN487" si="154">AC482+AC486</f>
        <v>-5614747.0872999998</v>
      </c>
      <c r="AD487" s="26">
        <f t="shared" si="154"/>
        <v>2181990.0159</v>
      </c>
      <c r="AE487" s="26">
        <f t="shared" si="154"/>
        <v>2134957.8794</v>
      </c>
      <c r="AF487" s="26">
        <f t="shared" si="154"/>
        <v>-4153453.6406999999</v>
      </c>
      <c r="AG487" s="26">
        <f t="shared" si="154"/>
        <v>4590715.4471000005</v>
      </c>
      <c r="AH487" s="26">
        <f t="shared" si="154"/>
        <v>-8631788.9189999998</v>
      </c>
      <c r="AI487" s="26">
        <f t="shared" si="154"/>
        <v>12573747.956</v>
      </c>
      <c r="AJ487" s="26">
        <f t="shared" si="154"/>
        <v>374003.39399999997</v>
      </c>
      <c r="AK487" s="26">
        <f t="shared" si="154"/>
        <v>-9120874.8239999991</v>
      </c>
      <c r="AL487" s="26">
        <f t="shared" si="154"/>
        <v>5604399.5760000004</v>
      </c>
      <c r="AM487" s="26">
        <f t="shared" si="154"/>
        <v>3285745.0300000003</v>
      </c>
      <c r="AN487" s="26">
        <f t="shared" si="154"/>
        <v>-1854606.67</v>
      </c>
      <c r="AP487" s="26">
        <f t="shared" ref="AP487:BA487" si="155">AP482+AP486</f>
        <v>-620559.94000000006</v>
      </c>
      <c r="AQ487" s="26">
        <f t="shared" si="155"/>
        <v>-622371.39</v>
      </c>
      <c r="AR487" s="26">
        <f t="shared" si="155"/>
        <v>2019769.575</v>
      </c>
      <c r="AS487" s="26">
        <f t="shared" si="155"/>
        <v>1124805.855</v>
      </c>
      <c r="AT487" s="26">
        <f t="shared" si="155"/>
        <v>0</v>
      </c>
      <c r="AU487" s="26">
        <f t="shared" si="155"/>
        <v>0</v>
      </c>
      <c r="AV487" s="26">
        <f t="shared" si="155"/>
        <v>0</v>
      </c>
      <c r="AW487" s="26">
        <f t="shared" si="155"/>
        <v>0</v>
      </c>
      <c r="AX487" s="26">
        <f t="shared" si="155"/>
        <v>0</v>
      </c>
      <c r="AY487" s="26">
        <f t="shared" si="155"/>
        <v>0</v>
      </c>
      <c r="AZ487" s="26">
        <f t="shared" si="155"/>
        <v>0</v>
      </c>
      <c r="BA487" s="26">
        <f t="shared" si="155"/>
        <v>0</v>
      </c>
    </row>
    <row r="488" spans="1:53" s="25" customFormat="1" ht="0.75" customHeight="1" outlineLevel="2" x14ac:dyDescent="0.2">
      <c r="A488" s="22"/>
      <c r="B488" s="54"/>
      <c r="C488" s="52"/>
      <c r="D488" s="209"/>
      <c r="E488" s="209"/>
      <c r="F488" s="23"/>
      <c r="G488" s="23"/>
      <c r="H488" s="42"/>
      <c r="I488" s="124"/>
      <c r="J488" s="265"/>
      <c r="K488" s="23"/>
      <c r="L488" s="23"/>
      <c r="M488" s="42"/>
      <c r="N488" s="124"/>
      <c r="O488" s="141"/>
      <c r="P488" s="220"/>
      <c r="Q488" s="23"/>
      <c r="R488" s="23"/>
      <c r="S488" s="42"/>
      <c r="T488" s="124"/>
      <c r="U488" s="220"/>
      <c r="V488" s="23"/>
      <c r="W488" s="23"/>
      <c r="X488" s="42"/>
      <c r="Y488" s="91"/>
      <c r="AA488" s="339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6"/>
      <c r="AZ488" s="26"/>
      <c r="BA488" s="26"/>
    </row>
    <row r="489" spans="1:53" s="69" customFormat="1" outlineLevel="2" x14ac:dyDescent="0.2">
      <c r="A489" s="64" t="s">
        <v>1356</v>
      </c>
      <c r="B489" s="65" t="s">
        <v>1806</v>
      </c>
      <c r="C489" s="66" t="s">
        <v>2217</v>
      </c>
      <c r="D489" s="67"/>
      <c r="E489" s="68"/>
      <c r="F489" s="328">
        <v>0</v>
      </c>
      <c r="G489" s="328">
        <v>0</v>
      </c>
      <c r="H489" s="151">
        <f>+F489-G489</f>
        <v>0</v>
      </c>
      <c r="I489" s="97">
        <f>IF(G489&lt;0,IF(H489=0,0,IF(OR(G489=0,F489=0),"N.M.",IF(ABS(H489/G489)&gt;=10,"N.M.",H489/(-G489)))),IF(H489=0,0,IF(OR(G489=0,F489=0),"N.M.",IF(ABS(H489/G489)&gt;=10,"N.M.",H489/G489))))</f>
        <v>0</v>
      </c>
      <c r="J489" s="166"/>
      <c r="K489" s="328">
        <v>0</v>
      </c>
      <c r="L489" s="328">
        <v>0</v>
      </c>
      <c r="M489" s="151">
        <f>+K489-L489</f>
        <v>0</v>
      </c>
      <c r="N489" s="97">
        <f>IF(L489&lt;0,IF(M489=0,0,IF(OR(L489=0,K489=0),"N.M.",IF(ABS(M489/L489)&gt;=10,"N.M.",M489/(-L489)))),IF(M489=0,0,IF(OR(L489=0,K489=0),"N.M.",IF(ABS(M489/L489)&gt;=10,"N.M.",M489/L489))))</f>
        <v>0</v>
      </c>
      <c r="O489" s="273"/>
      <c r="P489" s="166"/>
      <c r="Q489" s="328">
        <v>0</v>
      </c>
      <c r="R489" s="328">
        <v>0</v>
      </c>
      <c r="S489" s="151">
        <f>+Q489-R489</f>
        <v>0</v>
      </c>
      <c r="T489" s="97">
        <f>IF(R489&lt;0,IF(S489=0,0,IF(OR(R489=0,Q489=0),"N.M.",IF(ABS(S489/R489)&gt;=10,"N.M.",S489/(-R489)))),IF(S489=0,0,IF(OR(R489=0,Q489=0),"N.M.",IF(ABS(S489/R489)&gt;=10,"N.M.",S489/R489))))</f>
        <v>0</v>
      </c>
      <c r="U489" s="166"/>
      <c r="V489" s="328">
        <v>0</v>
      </c>
      <c r="W489" s="328">
        <v>296028</v>
      </c>
      <c r="X489" s="151">
        <f>+V489-W489</f>
        <v>-296028</v>
      </c>
      <c r="Y489" s="97" t="str">
        <f>IF(W489&lt;0,IF(X489=0,0,IF(OR(W489=0,V489=0),"N.M.",IF(ABS(X489/W489)&gt;=10,"N.M.",X489/(-W489)))),IF(X489=0,0,IF(OR(W489=0,V489=0),"N.M.",IF(ABS(X489/W489)&gt;=10,"N.M.",X489/W489))))</f>
        <v>N.M.</v>
      </c>
      <c r="Z489" s="140"/>
      <c r="AA489" s="347">
        <v>238137.26</v>
      </c>
      <c r="AB489" s="301"/>
      <c r="AC489" s="301">
        <v>0</v>
      </c>
      <c r="AD489" s="301">
        <v>0</v>
      </c>
      <c r="AE489" s="301">
        <v>0</v>
      </c>
      <c r="AF489" s="301">
        <v>0</v>
      </c>
      <c r="AG489" s="301">
        <v>0</v>
      </c>
      <c r="AH489" s="301">
        <v>0</v>
      </c>
      <c r="AI489" s="301">
        <v>0</v>
      </c>
      <c r="AJ489" s="301">
        <v>0</v>
      </c>
      <c r="AK489" s="301">
        <v>0</v>
      </c>
      <c r="AL489" s="301">
        <v>0</v>
      </c>
      <c r="AM489" s="301">
        <v>0</v>
      </c>
      <c r="AN489" s="301">
        <v>0</v>
      </c>
      <c r="AO489" s="301"/>
      <c r="AP489" s="301">
        <v>0</v>
      </c>
      <c r="AQ489" s="301">
        <v>0</v>
      </c>
      <c r="AR489" s="301">
        <v>0</v>
      </c>
      <c r="AS489" s="301">
        <v>0</v>
      </c>
      <c r="AT489" s="301">
        <v>0</v>
      </c>
      <c r="AU489" s="301">
        <v>0</v>
      </c>
      <c r="AV489" s="301">
        <v>0</v>
      </c>
      <c r="AW489" s="301">
        <v>0</v>
      </c>
      <c r="AX489" s="301">
        <v>0</v>
      </c>
      <c r="AY489" s="301">
        <v>0</v>
      </c>
      <c r="AZ489" s="301">
        <v>0</v>
      </c>
      <c r="BA489" s="301">
        <v>0</v>
      </c>
    </row>
    <row r="490" spans="1:53" s="69" customFormat="1" outlineLevel="2" x14ac:dyDescent="0.2">
      <c r="A490" s="64" t="s">
        <v>1357</v>
      </c>
      <c r="B490" s="65" t="s">
        <v>1807</v>
      </c>
      <c r="C490" s="66" t="s">
        <v>2217</v>
      </c>
      <c r="D490" s="67"/>
      <c r="E490" s="68"/>
      <c r="F490" s="328">
        <v>0</v>
      </c>
      <c r="G490" s="328">
        <v>-223953.99</v>
      </c>
      <c r="H490" s="151">
        <f>+F490-G490</f>
        <v>223953.99</v>
      </c>
      <c r="I490" s="97" t="str">
        <f>IF(G490&lt;0,IF(H490=0,0,IF(OR(G490=0,F490=0),"N.M.",IF(ABS(H490/G490)&gt;=10,"N.M.",H490/(-G490)))),IF(H490=0,0,IF(OR(G490=0,F490=0),"N.M.",IF(ABS(H490/G490)&gt;=10,"N.M.",H490/G490))))</f>
        <v>N.M.</v>
      </c>
      <c r="J490" s="166"/>
      <c r="K490" s="328">
        <v>790805.38</v>
      </c>
      <c r="L490" s="328">
        <v>742154.63</v>
      </c>
      <c r="M490" s="151">
        <f>+K490-L490</f>
        <v>48650.75</v>
      </c>
      <c r="N490" s="97">
        <f>IF(L490&lt;0,IF(M490=0,0,IF(OR(L490=0,K490=0),"N.M.",IF(ABS(M490/L490)&gt;=10,"N.M.",M490/(-L490)))),IF(M490=0,0,IF(OR(L490=0,K490=0),"N.M.",IF(ABS(M490/L490)&gt;=10,"N.M.",M490/L490))))</f>
        <v>6.5553387438949215E-2</v>
      </c>
      <c r="O490" s="273"/>
      <c r="P490" s="166"/>
      <c r="Q490" s="328">
        <v>790805.38</v>
      </c>
      <c r="R490" s="328">
        <v>742154.63</v>
      </c>
      <c r="S490" s="151">
        <f>+Q490-R490</f>
        <v>48650.75</v>
      </c>
      <c r="T490" s="97">
        <f>IF(R490&lt;0,IF(S490=0,0,IF(OR(R490=0,Q490=0),"N.M.",IF(ABS(S490/R490)&gt;=10,"N.M.",S490/(-R490)))),IF(S490=0,0,IF(OR(R490=0,Q490=0),"N.M.",IF(ABS(S490/R490)&gt;=10,"N.M.",S490/R490))))</f>
        <v>6.5553387438949215E-2</v>
      </c>
      <c r="U490" s="166"/>
      <c r="V490" s="328">
        <v>1027762.69</v>
      </c>
      <c r="W490" s="328">
        <v>742154.63</v>
      </c>
      <c r="X490" s="151">
        <f>+V490-W490</f>
        <v>285608.05999999994</v>
      </c>
      <c r="Y490" s="97">
        <f>IF(W490&lt;0,IF(X490=0,0,IF(OR(W490=0,V490=0),"N.M.",IF(ABS(X490/W490)&gt;=10,"N.M.",X490/(-W490)))),IF(X490=0,0,IF(OR(W490=0,V490=0),"N.M.",IF(ABS(X490/W490)&gt;=10,"N.M.",X490/W490))))</f>
        <v>0.38483632447324345</v>
      </c>
      <c r="Z490" s="140"/>
      <c r="AA490" s="347">
        <v>0</v>
      </c>
      <c r="AB490" s="301"/>
      <c r="AC490" s="301">
        <v>0</v>
      </c>
      <c r="AD490" s="301">
        <v>966108.62</v>
      </c>
      <c r="AE490" s="301">
        <v>-223953.99</v>
      </c>
      <c r="AF490" s="301">
        <v>-787549.81</v>
      </c>
      <c r="AG490" s="301">
        <v>-102315.51000000001</v>
      </c>
      <c r="AH490" s="301">
        <v>-188534.64</v>
      </c>
      <c r="AI490" s="301">
        <v>191372.54</v>
      </c>
      <c r="AJ490" s="301">
        <v>-838740.76</v>
      </c>
      <c r="AK490" s="301">
        <v>-181066.16</v>
      </c>
      <c r="AL490" s="301">
        <v>1098582.3799999999</v>
      </c>
      <c r="AM490" s="301">
        <v>569757.59</v>
      </c>
      <c r="AN490" s="301">
        <v>475451.68</v>
      </c>
      <c r="AO490" s="301"/>
      <c r="AP490" s="301">
        <v>0</v>
      </c>
      <c r="AQ490" s="301">
        <v>790805.38</v>
      </c>
      <c r="AR490" s="301">
        <v>0</v>
      </c>
      <c r="AS490" s="301">
        <v>0</v>
      </c>
      <c r="AT490" s="301">
        <v>0</v>
      </c>
      <c r="AU490" s="301">
        <v>0</v>
      </c>
      <c r="AV490" s="301">
        <v>0</v>
      </c>
      <c r="AW490" s="301">
        <v>0</v>
      </c>
      <c r="AX490" s="301">
        <v>0</v>
      </c>
      <c r="AY490" s="301">
        <v>0</v>
      </c>
      <c r="AZ490" s="301">
        <v>0</v>
      </c>
      <c r="BA490" s="301">
        <v>0</v>
      </c>
    </row>
    <row r="491" spans="1:53" s="69" customFormat="1" outlineLevel="2" x14ac:dyDescent="0.2">
      <c r="A491" s="64" t="s">
        <v>1358</v>
      </c>
      <c r="B491" s="65" t="s">
        <v>1808</v>
      </c>
      <c r="C491" s="66" t="s">
        <v>2217</v>
      </c>
      <c r="D491" s="67"/>
      <c r="E491" s="68"/>
      <c r="F491" s="328">
        <v>458421.51</v>
      </c>
      <c r="G491" s="328">
        <v>0</v>
      </c>
      <c r="H491" s="151">
        <f>+F491-G491</f>
        <v>458421.51</v>
      </c>
      <c r="I491" s="97" t="str">
        <f>IF(G491&lt;0,IF(H491=0,0,IF(OR(G491=0,F491=0),"N.M.",IF(ABS(H491/G491)&gt;=10,"N.M.",H491/(-G491)))),IF(H491=0,0,IF(OR(G491=0,F491=0),"N.M.",IF(ABS(H491/G491)&gt;=10,"N.M.",H491/G491))))</f>
        <v>N.M.</v>
      </c>
      <c r="J491" s="166"/>
      <c r="K491" s="328">
        <v>458421.51</v>
      </c>
      <c r="L491" s="328">
        <v>0</v>
      </c>
      <c r="M491" s="151">
        <f>+K491-L491</f>
        <v>458421.51</v>
      </c>
      <c r="N491" s="97" t="str">
        <f>IF(L491&lt;0,IF(M491=0,0,IF(OR(L491=0,K491=0),"N.M.",IF(ABS(M491/L491)&gt;=10,"N.M.",M491/(-L491)))),IF(M491=0,0,IF(OR(L491=0,K491=0),"N.M.",IF(ABS(M491/L491)&gt;=10,"N.M.",M491/L491))))</f>
        <v>N.M.</v>
      </c>
      <c r="O491" s="273"/>
      <c r="P491" s="166"/>
      <c r="Q491" s="328">
        <v>458421.51</v>
      </c>
      <c r="R491" s="328">
        <v>0</v>
      </c>
      <c r="S491" s="151">
        <f>+Q491-R491</f>
        <v>458421.51</v>
      </c>
      <c r="T491" s="97" t="str">
        <f>IF(R491&lt;0,IF(S491=0,0,IF(OR(R491=0,Q491=0),"N.M.",IF(ABS(S491/R491)&gt;=10,"N.M.",S491/(-R491)))),IF(S491=0,0,IF(OR(R491=0,Q491=0),"N.M.",IF(ABS(S491/R491)&gt;=10,"N.M.",S491/R491))))</f>
        <v>N.M.</v>
      </c>
      <c r="U491" s="166"/>
      <c r="V491" s="328">
        <v>458421.51</v>
      </c>
      <c r="W491" s="328">
        <v>0</v>
      </c>
      <c r="X491" s="151">
        <f>+V491-W491</f>
        <v>458421.51</v>
      </c>
      <c r="Y491" s="97" t="str">
        <f>IF(W491&lt;0,IF(X491=0,0,IF(OR(W491=0,V491=0),"N.M.",IF(ABS(X491/W491)&gt;=10,"N.M.",X491/(-W491)))),IF(X491=0,0,IF(OR(W491=0,V491=0),"N.M.",IF(ABS(X491/W491)&gt;=10,"N.M.",X491/W491))))</f>
        <v>N.M.</v>
      </c>
      <c r="Z491" s="140"/>
      <c r="AA491" s="347">
        <v>0</v>
      </c>
      <c r="AB491" s="301"/>
      <c r="AC491" s="301">
        <v>0</v>
      </c>
      <c r="AD491" s="301">
        <v>0</v>
      </c>
      <c r="AE491" s="301">
        <v>0</v>
      </c>
      <c r="AF491" s="301">
        <v>0</v>
      </c>
      <c r="AG491" s="301">
        <v>0</v>
      </c>
      <c r="AH491" s="301">
        <v>0</v>
      </c>
      <c r="AI491" s="301">
        <v>0</v>
      </c>
      <c r="AJ491" s="301">
        <v>0</v>
      </c>
      <c r="AK491" s="301">
        <v>0</v>
      </c>
      <c r="AL491" s="301">
        <v>0</v>
      </c>
      <c r="AM491" s="301">
        <v>0</v>
      </c>
      <c r="AN491" s="301">
        <v>0</v>
      </c>
      <c r="AO491" s="301"/>
      <c r="AP491" s="301">
        <v>0</v>
      </c>
      <c r="AQ491" s="301">
        <v>0</v>
      </c>
      <c r="AR491" s="301">
        <v>458421.51</v>
      </c>
      <c r="AS491" s="301">
        <v>-885563.18</v>
      </c>
      <c r="AT491" s="301">
        <v>0</v>
      </c>
      <c r="AU491" s="301">
        <v>0</v>
      </c>
      <c r="AV491" s="301">
        <v>0</v>
      </c>
      <c r="AW491" s="301">
        <v>0</v>
      </c>
      <c r="AX491" s="301">
        <v>0</v>
      </c>
      <c r="AY491" s="301">
        <v>0</v>
      </c>
      <c r="AZ491" s="301">
        <v>0</v>
      </c>
      <c r="BA491" s="301">
        <v>0</v>
      </c>
    </row>
    <row r="492" spans="1:53" s="25" customFormat="1" x14ac:dyDescent="0.2">
      <c r="A492" s="22" t="s">
        <v>215</v>
      </c>
      <c r="B492" s="54" t="s">
        <v>71</v>
      </c>
      <c r="C492" s="52" t="s">
        <v>72</v>
      </c>
      <c r="D492" s="209"/>
      <c r="E492" s="209"/>
      <c r="F492" s="23">
        <v>458421.51</v>
      </c>
      <c r="G492" s="23">
        <v>-223953.99</v>
      </c>
      <c r="H492" s="42">
        <f>+F492-G492</f>
        <v>682375.5</v>
      </c>
      <c r="I492" s="124">
        <f>IF(G492&lt;0,IF(H492=0,0,IF(OR(G492=0,F492=0),"N.M.",IF(ABS(H492/G492)&gt;=10,"N.M.",H492/(-G492)))),IF(H492=0,0,IF(OR(G492=0,F492=0),"N.M.",IF(ABS(H492/G492)&gt;=10,"N.M.",H492/G492))))</f>
        <v>3.046945044381661</v>
      </c>
      <c r="J492" s="265"/>
      <c r="K492" s="23">
        <v>1249226.8900000001</v>
      </c>
      <c r="L492" s="23">
        <v>742154.63</v>
      </c>
      <c r="M492" s="42">
        <f>+K492-L492</f>
        <v>507072.26000000013</v>
      </c>
      <c r="N492" s="124">
        <f>IF(L492&lt;0,IF(M492=0,0,IF(OR(L492=0,K492=0),"N.M.",IF(ABS(M492/L492)&gt;=10,"N.M.",M492/(-L492)))),IF(M492=0,0,IF(OR(L492=0,K492=0),"N.M.",IF(ABS(M492/L492)&gt;=10,"N.M.",M492/L492))))</f>
        <v>0.68324340979992282</v>
      </c>
      <c r="O492" s="140"/>
      <c r="P492" s="222"/>
      <c r="Q492" s="23">
        <v>1249226.8900000001</v>
      </c>
      <c r="R492" s="23">
        <v>742154.63</v>
      </c>
      <c r="S492" s="42">
        <f>+Q492-R492</f>
        <v>507072.26000000013</v>
      </c>
      <c r="T492" s="124">
        <f>IF(R492&lt;0,IF(S492=0,0,IF(OR(R492=0,Q492=0),"N.M.",IF(ABS(S492/R492)&gt;=10,"N.M.",S492/(-R492)))),IF(S492=0,0,IF(OR(R492=0,Q492=0),"N.M.",IF(ABS(S492/R492)&gt;=10,"N.M.",S492/R492))))</f>
        <v>0.68324340979992282</v>
      </c>
      <c r="U492" s="222"/>
      <c r="V492" s="23">
        <v>1486184.2</v>
      </c>
      <c r="W492" s="23">
        <v>1038182.63</v>
      </c>
      <c r="X492" s="42">
        <f>+V492-W492</f>
        <v>448001.56999999995</v>
      </c>
      <c r="Y492" s="91">
        <f>IF(W492&lt;0,IF(X492=0,0,IF(OR(W492=0,V492=0),"N.M.",IF(ABS(X492/W492)&gt;=10,"N.M.",X492/(-W492)))),IF(X492=0,0,IF(OR(W492=0,V492=0),"N.M.",IF(ABS(X492/W492)&gt;=10,"N.M.",X492/W492))))</f>
        <v>0.43152481755546224</v>
      </c>
      <c r="AA492" s="339">
        <v>238137.26</v>
      </c>
      <c r="AC492" s="26">
        <v>0</v>
      </c>
      <c r="AD492" s="26">
        <v>966108.62</v>
      </c>
      <c r="AE492" s="26">
        <v>-223953.99</v>
      </c>
      <c r="AF492" s="26">
        <v>-787549.81</v>
      </c>
      <c r="AG492" s="26">
        <v>-102315.51000000001</v>
      </c>
      <c r="AH492" s="26">
        <v>-188534.64</v>
      </c>
      <c r="AI492" s="26">
        <v>191372.54</v>
      </c>
      <c r="AJ492" s="26">
        <v>-838740.76</v>
      </c>
      <c r="AK492" s="26">
        <v>-181066.16</v>
      </c>
      <c r="AL492" s="26">
        <v>1098582.3799999999</v>
      </c>
      <c r="AM492" s="26">
        <v>569757.59</v>
      </c>
      <c r="AN492" s="26">
        <v>475451.68</v>
      </c>
      <c r="AP492" s="26">
        <v>0</v>
      </c>
      <c r="AQ492" s="26">
        <v>790805.38</v>
      </c>
      <c r="AR492" s="26">
        <v>458421.51</v>
      </c>
      <c r="AS492" s="26">
        <v>-885563.18</v>
      </c>
      <c r="AT492" s="26">
        <v>0</v>
      </c>
      <c r="AU492" s="26">
        <v>0</v>
      </c>
      <c r="AV492" s="26">
        <v>0</v>
      </c>
      <c r="AW492" s="26">
        <v>0</v>
      </c>
      <c r="AX492" s="26">
        <v>0</v>
      </c>
      <c r="AY492" s="26">
        <v>0</v>
      </c>
      <c r="AZ492" s="26">
        <v>0</v>
      </c>
      <c r="BA492" s="26">
        <v>0</v>
      </c>
    </row>
    <row r="493" spans="1:53" s="25" customFormat="1" ht="0.75" customHeight="1" outlineLevel="2" x14ac:dyDescent="0.2">
      <c r="A493" s="22"/>
      <c r="B493" s="54"/>
      <c r="C493" s="52"/>
      <c r="D493" s="209"/>
      <c r="E493" s="209"/>
      <c r="F493" s="23"/>
      <c r="G493" s="23"/>
      <c r="H493" s="42"/>
      <c r="I493" s="124"/>
      <c r="J493" s="265"/>
      <c r="K493" s="23"/>
      <c r="L493" s="23"/>
      <c r="M493" s="42"/>
      <c r="N493" s="124"/>
      <c r="O493" s="140"/>
      <c r="P493" s="222"/>
      <c r="Q493" s="23"/>
      <c r="R493" s="23"/>
      <c r="S493" s="42"/>
      <c r="T493" s="124"/>
      <c r="U493" s="222"/>
      <c r="V493" s="23"/>
      <c r="W493" s="23"/>
      <c r="X493" s="42"/>
      <c r="Y493" s="91"/>
      <c r="AA493" s="339"/>
      <c r="AC493" s="26"/>
      <c r="AD493" s="26"/>
      <c r="AE493" s="26"/>
      <c r="AF493" s="26"/>
      <c r="AG493" s="26"/>
      <c r="AH493" s="26"/>
      <c r="AI493" s="26"/>
      <c r="AJ493" s="26"/>
      <c r="AK493" s="26"/>
      <c r="AL493" s="26"/>
      <c r="AM493" s="26"/>
      <c r="AN493" s="26"/>
      <c r="AP493" s="26"/>
      <c r="AQ493" s="26"/>
      <c r="AR493" s="26"/>
      <c r="AS493" s="26"/>
      <c r="AT493" s="26"/>
      <c r="AU493" s="26"/>
      <c r="AV493" s="26"/>
      <c r="AW493" s="26"/>
      <c r="AX493" s="26"/>
      <c r="AY493" s="26"/>
      <c r="AZ493" s="26"/>
      <c r="BA493" s="26"/>
    </row>
    <row r="494" spans="1:53" s="69" customFormat="1" outlineLevel="2" x14ac:dyDescent="0.2">
      <c r="A494" s="64" t="s">
        <v>1359</v>
      </c>
      <c r="B494" s="65" t="s">
        <v>1809</v>
      </c>
      <c r="C494" s="66" t="s">
        <v>2218</v>
      </c>
      <c r="D494" s="67"/>
      <c r="E494" s="68"/>
      <c r="F494" s="328">
        <v>8222574.1739999996</v>
      </c>
      <c r="G494" s="328">
        <v>-1470335.13</v>
      </c>
      <c r="H494" s="151">
        <f>+F494-G494</f>
        <v>9692909.3039999995</v>
      </c>
      <c r="I494" s="97">
        <f>IF(G494&lt;0,IF(H494=0,0,IF(OR(G494=0,F494=0),"N.M.",IF(ABS(H494/G494)&gt;=10,"N.M.",H494/(-G494)))),IF(H494=0,0,IF(OR(G494=0,F494=0),"N.M.",IF(ABS(H494/G494)&gt;=10,"N.M.",H494/G494))))</f>
        <v>6.5923129402478473</v>
      </c>
      <c r="J494" s="166"/>
      <c r="K494" s="328">
        <v>16258561.454</v>
      </c>
      <c r="L494" s="328">
        <v>673899.97</v>
      </c>
      <c r="M494" s="151">
        <f>+K494-L494</f>
        <v>15584661.483999999</v>
      </c>
      <c r="N494" s="97" t="str">
        <f>IF(L494&lt;0,IF(M494=0,0,IF(OR(L494=0,K494=0),"N.M.",IF(ABS(M494/L494)&gt;=10,"N.M.",M494/(-L494)))),IF(M494=0,0,IF(OR(L494=0,K494=0),"N.M.",IF(ABS(M494/L494)&gt;=10,"N.M.",M494/L494))))</f>
        <v>N.M.</v>
      </c>
      <c r="O494" s="273"/>
      <c r="P494" s="166"/>
      <c r="Q494" s="328">
        <v>16258561.454</v>
      </c>
      <c r="R494" s="328">
        <v>673899.97</v>
      </c>
      <c r="S494" s="151">
        <f>+Q494-R494</f>
        <v>15584661.483999999</v>
      </c>
      <c r="T494" s="97" t="str">
        <f>IF(R494&lt;0,IF(S494=0,0,IF(OR(R494=0,Q494=0),"N.M.",IF(ABS(S494/R494)&gt;=10,"N.M.",S494/(-R494)))),IF(S494=0,0,IF(OR(R494=0,Q494=0),"N.M.",IF(ABS(S494/R494)&gt;=10,"N.M.",S494/R494))))</f>
        <v>N.M.</v>
      </c>
      <c r="U494" s="166"/>
      <c r="V494" s="328">
        <v>99597116.333999991</v>
      </c>
      <c r="W494" s="328">
        <v>54824539.640000001</v>
      </c>
      <c r="X494" s="151">
        <f>+V494-W494</f>
        <v>44772576.693999991</v>
      </c>
      <c r="Y494" s="97">
        <f>IF(W494&lt;0,IF(X494=0,0,IF(OR(W494=0,V494=0),"N.M.",IF(ABS(X494/W494)&gt;=10,"N.M.",X494/(-W494)))),IF(X494=0,0,IF(OR(W494=0,V494=0),"N.M.",IF(ABS(X494/W494)&gt;=10,"N.M.",X494/W494))))</f>
        <v>0.81665212308201318</v>
      </c>
      <c r="Z494" s="140"/>
      <c r="AA494" s="347">
        <v>14328902.810000001</v>
      </c>
      <c r="AB494" s="301"/>
      <c r="AC494" s="301">
        <v>0</v>
      </c>
      <c r="AD494" s="301">
        <v>2144235.1</v>
      </c>
      <c r="AE494" s="301">
        <v>-1470335.13</v>
      </c>
      <c r="AF494" s="301">
        <v>9276541.7200000007</v>
      </c>
      <c r="AG494" s="301">
        <v>1781528.44</v>
      </c>
      <c r="AH494" s="301">
        <v>5510189.4950000001</v>
      </c>
      <c r="AI494" s="301">
        <v>4824844.5449999999</v>
      </c>
      <c r="AJ494" s="301">
        <v>6442528.0999999996</v>
      </c>
      <c r="AK494" s="301">
        <v>9085165.9979999997</v>
      </c>
      <c r="AL494" s="301">
        <v>9405390.8920000009</v>
      </c>
      <c r="AM494" s="301">
        <v>26892128.82</v>
      </c>
      <c r="AN494" s="301">
        <v>10120236.869999999</v>
      </c>
      <c r="AO494" s="301"/>
      <c r="AP494" s="301">
        <v>-523415.62400000001</v>
      </c>
      <c r="AQ494" s="301">
        <v>8559402.9039999992</v>
      </c>
      <c r="AR494" s="301">
        <v>8222574.1739999996</v>
      </c>
      <c r="AS494" s="301">
        <v>-8539765.0040000007</v>
      </c>
      <c r="AT494" s="301">
        <v>0</v>
      </c>
      <c r="AU494" s="301">
        <v>0</v>
      </c>
      <c r="AV494" s="301">
        <v>0</v>
      </c>
      <c r="AW494" s="301">
        <v>0</v>
      </c>
      <c r="AX494" s="301">
        <v>0</v>
      </c>
      <c r="AY494" s="301">
        <v>0</v>
      </c>
      <c r="AZ494" s="301">
        <v>0</v>
      </c>
      <c r="BA494" s="301">
        <v>0</v>
      </c>
    </row>
    <row r="495" spans="1:53" s="69" customFormat="1" outlineLevel="2" x14ac:dyDescent="0.2">
      <c r="A495" s="64" t="s">
        <v>1360</v>
      </c>
      <c r="B495" s="65" t="s">
        <v>1810</v>
      </c>
      <c r="C495" s="66" t="s">
        <v>2219</v>
      </c>
      <c r="D495" s="67"/>
      <c r="E495" s="68"/>
      <c r="F495" s="328">
        <v>0</v>
      </c>
      <c r="G495" s="328">
        <v>0</v>
      </c>
      <c r="H495" s="151">
        <f>+F495-G495</f>
        <v>0</v>
      </c>
      <c r="I495" s="97">
        <f>IF(G495&lt;0,IF(H495=0,0,IF(OR(G495=0,F495=0),"N.M.",IF(ABS(H495/G495)&gt;=10,"N.M.",H495/(-G495)))),IF(H495=0,0,IF(OR(G495=0,F495=0),"N.M.",IF(ABS(H495/G495)&gt;=10,"N.M.",H495/G495))))</f>
        <v>0</v>
      </c>
      <c r="J495" s="166"/>
      <c r="K495" s="328">
        <v>0</v>
      </c>
      <c r="L495" s="328">
        <v>0</v>
      </c>
      <c r="M495" s="151">
        <f>+K495-L495</f>
        <v>0</v>
      </c>
      <c r="N495" s="97">
        <f>IF(L495&lt;0,IF(M495=0,0,IF(OR(L495=0,K495=0),"N.M.",IF(ABS(M495/L495)&gt;=10,"N.M.",M495/(-L495)))),IF(M495=0,0,IF(OR(L495=0,K495=0),"N.M.",IF(ABS(M495/L495)&gt;=10,"N.M.",M495/L495))))</f>
        <v>0</v>
      </c>
      <c r="O495" s="273"/>
      <c r="P495" s="166"/>
      <c r="Q495" s="328">
        <v>0</v>
      </c>
      <c r="R495" s="328">
        <v>0</v>
      </c>
      <c r="S495" s="151">
        <f>+Q495-R495</f>
        <v>0</v>
      </c>
      <c r="T495" s="97">
        <f>IF(R495&lt;0,IF(S495=0,0,IF(OR(R495=0,Q495=0),"N.M.",IF(ABS(S495/R495)&gt;=10,"N.M.",S495/(-R495)))),IF(S495=0,0,IF(OR(R495=0,Q495=0),"N.M.",IF(ABS(S495/R495)&gt;=10,"N.M.",S495/R495))))</f>
        <v>0</v>
      </c>
      <c r="U495" s="166"/>
      <c r="V495" s="328">
        <v>1042121.87</v>
      </c>
      <c r="W495" s="328">
        <v>1381553.02</v>
      </c>
      <c r="X495" s="151">
        <f>+V495-W495</f>
        <v>-339431.15</v>
      </c>
      <c r="Y495" s="97">
        <f>IF(W495&lt;0,IF(X495=0,0,IF(OR(W495=0,V495=0),"N.M.",IF(ABS(X495/W495)&gt;=10,"N.M.",X495/(-W495)))),IF(X495=0,0,IF(OR(W495=0,V495=0),"N.M.",IF(ABS(X495/W495)&gt;=10,"N.M.",X495/W495))))</f>
        <v>-0.24568810974768093</v>
      </c>
      <c r="Z495" s="140"/>
      <c r="AA495" s="347">
        <v>1381553.02</v>
      </c>
      <c r="AB495" s="301"/>
      <c r="AC495" s="301">
        <v>0</v>
      </c>
      <c r="AD495" s="301">
        <v>0</v>
      </c>
      <c r="AE495" s="301">
        <v>0</v>
      </c>
      <c r="AF495" s="301">
        <v>0</v>
      </c>
      <c r="AG495" s="301">
        <v>0</v>
      </c>
      <c r="AH495" s="301">
        <v>0</v>
      </c>
      <c r="AI495" s="301">
        <v>0</v>
      </c>
      <c r="AJ495" s="301">
        <v>213616</v>
      </c>
      <c r="AK495" s="301">
        <v>0</v>
      </c>
      <c r="AL495" s="301">
        <v>0</v>
      </c>
      <c r="AM495" s="301">
        <v>807316.69000000006</v>
      </c>
      <c r="AN495" s="301">
        <v>21189.18</v>
      </c>
      <c r="AO495" s="301"/>
      <c r="AP495" s="301">
        <v>0</v>
      </c>
      <c r="AQ495" s="301">
        <v>0</v>
      </c>
      <c r="AR495" s="301">
        <v>0</v>
      </c>
      <c r="AS495" s="301">
        <v>0</v>
      </c>
      <c r="AT495" s="301">
        <v>0</v>
      </c>
      <c r="AU495" s="301">
        <v>0</v>
      </c>
      <c r="AV495" s="301">
        <v>0</v>
      </c>
      <c r="AW495" s="301">
        <v>0</v>
      </c>
      <c r="AX495" s="301">
        <v>0</v>
      </c>
      <c r="AY495" s="301">
        <v>0</v>
      </c>
      <c r="AZ495" s="301">
        <v>0</v>
      </c>
      <c r="BA495" s="301">
        <v>0</v>
      </c>
    </row>
    <row r="496" spans="1:53" s="25" customFormat="1" x14ac:dyDescent="0.2">
      <c r="A496" s="22" t="s">
        <v>216</v>
      </c>
      <c r="B496" s="54" t="s">
        <v>73</v>
      </c>
      <c r="C496" s="52" t="s">
        <v>74</v>
      </c>
      <c r="D496" s="209"/>
      <c r="E496" s="209"/>
      <c r="F496" s="23">
        <v>8222574.1739999996</v>
      </c>
      <c r="G496" s="23">
        <v>-1470335.13</v>
      </c>
      <c r="H496" s="42">
        <f>+F496-G496</f>
        <v>9692909.3039999995</v>
      </c>
      <c r="I496" s="124">
        <f>IF(G496&lt;0,IF(H496=0,0,IF(OR(G496=0,F496=0),"N.M.",IF(ABS(H496/G496)&gt;=10,"N.M.",H496/(-G496)))),IF(H496=0,0,IF(OR(G496=0,F496=0),"N.M.",IF(ABS(H496/G496)&gt;=10,"N.M.",H496/G496))))</f>
        <v>6.5923129402478473</v>
      </c>
      <c r="J496" s="265"/>
      <c r="K496" s="23">
        <v>16258561.454</v>
      </c>
      <c r="L496" s="23">
        <v>673899.97</v>
      </c>
      <c r="M496" s="42">
        <f>+K496-L496</f>
        <v>15584661.483999999</v>
      </c>
      <c r="N496" s="124" t="str">
        <f>IF(L496&lt;0,IF(M496=0,0,IF(OR(L496=0,K496=0),"N.M.",IF(ABS(M496/L496)&gt;=10,"N.M.",M496/(-L496)))),IF(M496=0,0,IF(OR(L496=0,K496=0),"N.M.",IF(ABS(M496/L496)&gt;=10,"N.M.",M496/L496))))</f>
        <v>N.M.</v>
      </c>
      <c r="O496" s="140"/>
      <c r="P496" s="222"/>
      <c r="Q496" s="23">
        <v>16258561.454</v>
      </c>
      <c r="R496" s="23">
        <v>673899.97</v>
      </c>
      <c r="S496" s="42">
        <f>+Q496-R496</f>
        <v>15584661.483999999</v>
      </c>
      <c r="T496" s="124" t="str">
        <f>IF(R496&lt;0,IF(S496=0,0,IF(OR(R496=0,Q496=0),"N.M.",IF(ABS(S496/R496)&gt;=10,"N.M.",S496/(-R496)))),IF(S496=0,0,IF(OR(R496=0,Q496=0),"N.M.",IF(ABS(S496/R496)&gt;=10,"N.M.",S496/R496))))</f>
        <v>N.M.</v>
      </c>
      <c r="U496" s="222"/>
      <c r="V496" s="23">
        <v>100639238.204</v>
      </c>
      <c r="W496" s="23">
        <v>56206092.660000004</v>
      </c>
      <c r="X496" s="42">
        <f>+V496-W496</f>
        <v>44433145.543999992</v>
      </c>
      <c r="Y496" s="91">
        <f>IF(W496&lt;0,IF(X496=0,0,IF(OR(W496=0,V496=0),"N.M.",IF(ABS(X496/W496)&gt;=10,"N.M.",X496/(-W496)))),IF(X496=0,0,IF(OR(W496=0,V496=0),"N.M.",IF(ABS(X496/W496)&gt;=10,"N.M.",X496/W496))))</f>
        <v>0.79053966289354916</v>
      </c>
      <c r="AA496" s="339">
        <v>15710455.83</v>
      </c>
      <c r="AC496" s="26">
        <v>0</v>
      </c>
      <c r="AD496" s="26">
        <v>2144235.1</v>
      </c>
      <c r="AE496" s="26">
        <v>-1470335.13</v>
      </c>
      <c r="AF496" s="26">
        <v>9276541.7200000007</v>
      </c>
      <c r="AG496" s="26">
        <v>1781528.44</v>
      </c>
      <c r="AH496" s="26">
        <v>5510189.4950000001</v>
      </c>
      <c r="AI496" s="26">
        <v>4824844.5449999999</v>
      </c>
      <c r="AJ496" s="26">
        <v>6656144.0999999996</v>
      </c>
      <c r="AK496" s="26">
        <v>9085165.9979999997</v>
      </c>
      <c r="AL496" s="26">
        <v>9405390.8920000009</v>
      </c>
      <c r="AM496" s="26">
        <v>27699445.510000002</v>
      </c>
      <c r="AN496" s="26">
        <v>10141426.049999999</v>
      </c>
      <c r="AP496" s="26">
        <v>-523415.62400000001</v>
      </c>
      <c r="AQ496" s="26">
        <v>8559402.9039999992</v>
      </c>
      <c r="AR496" s="26">
        <v>8222574.1739999996</v>
      </c>
      <c r="AS496" s="26">
        <v>-8539765.0040000007</v>
      </c>
      <c r="AT496" s="26">
        <v>0</v>
      </c>
      <c r="AU496" s="26">
        <v>0</v>
      </c>
      <c r="AV496" s="26">
        <v>0</v>
      </c>
      <c r="AW496" s="26">
        <v>0</v>
      </c>
      <c r="AX496" s="26">
        <v>0</v>
      </c>
      <c r="AY496" s="26">
        <v>0</v>
      </c>
      <c r="AZ496" s="26">
        <v>0</v>
      </c>
      <c r="BA496" s="26">
        <v>0</v>
      </c>
    </row>
    <row r="497" spans="1:53" s="25" customFormat="1" ht="0.75" customHeight="1" outlineLevel="2" x14ac:dyDescent="0.2">
      <c r="A497" s="22"/>
      <c r="B497" s="54"/>
      <c r="C497" s="52"/>
      <c r="D497" s="209"/>
      <c r="E497" s="209"/>
      <c r="F497" s="23"/>
      <c r="G497" s="23"/>
      <c r="H497" s="42"/>
      <c r="I497" s="124"/>
      <c r="J497" s="265"/>
      <c r="K497" s="23"/>
      <c r="L497" s="23"/>
      <c r="M497" s="42"/>
      <c r="N497" s="124"/>
      <c r="O497" s="140"/>
      <c r="P497" s="222"/>
      <c r="Q497" s="23"/>
      <c r="R497" s="23"/>
      <c r="S497" s="42"/>
      <c r="T497" s="124"/>
      <c r="U497" s="222"/>
      <c r="V497" s="23"/>
      <c r="W497" s="23"/>
      <c r="X497" s="42"/>
      <c r="Y497" s="91"/>
      <c r="AA497" s="339"/>
      <c r="AC497" s="26"/>
      <c r="AD497" s="26"/>
      <c r="AE497" s="26"/>
      <c r="AF497" s="26"/>
      <c r="AG497" s="26"/>
      <c r="AH497" s="26"/>
      <c r="AI497" s="26"/>
      <c r="AJ497" s="26"/>
      <c r="AK497" s="26"/>
      <c r="AL497" s="26"/>
      <c r="AM497" s="26"/>
      <c r="AN497" s="26"/>
      <c r="AP497" s="26"/>
      <c r="AQ497" s="26"/>
      <c r="AR497" s="26"/>
      <c r="AS497" s="26"/>
      <c r="AT497" s="26"/>
      <c r="AU497" s="26"/>
      <c r="AV497" s="26"/>
      <c r="AW497" s="26"/>
      <c r="AX497" s="26"/>
      <c r="AY497" s="26"/>
      <c r="AZ497" s="26"/>
      <c r="BA497" s="26"/>
    </row>
    <row r="498" spans="1:53" s="69" customFormat="1" outlineLevel="2" x14ac:dyDescent="0.2">
      <c r="A498" s="64" t="s">
        <v>1361</v>
      </c>
      <c r="B498" s="65" t="s">
        <v>1811</v>
      </c>
      <c r="C498" s="66" t="s">
        <v>2220</v>
      </c>
      <c r="D498" s="67"/>
      <c r="E498" s="68"/>
      <c r="F498" s="328">
        <v>18531607.050000001</v>
      </c>
      <c r="G498" s="328">
        <v>5078013.22</v>
      </c>
      <c r="H498" s="151">
        <f>+F498-G498</f>
        <v>13453593.830000002</v>
      </c>
      <c r="I498" s="97">
        <f>IF(G498&lt;0,IF(H498=0,0,IF(OR(G498=0,F498=0),"N.M.",IF(ABS(H498/G498)&gt;=10,"N.M.",H498/(-G498)))),IF(H498=0,0,IF(OR(G498=0,F498=0),"N.M.",IF(ABS(H498/G498)&gt;=10,"N.M.",H498/G498))))</f>
        <v>2.6493814110235818</v>
      </c>
      <c r="J498" s="166"/>
      <c r="K498" s="328">
        <v>26862058.579999998</v>
      </c>
      <c r="L498" s="328">
        <v>10775924.279999999</v>
      </c>
      <c r="M498" s="151">
        <f>+K498-L498</f>
        <v>16086134.299999999</v>
      </c>
      <c r="N498" s="97">
        <f>IF(L498&lt;0,IF(M498=0,0,IF(OR(L498=0,K498=0),"N.M.",IF(ABS(M498/L498)&gt;=10,"N.M.",M498/(-L498)))),IF(M498=0,0,IF(OR(L498=0,K498=0),"N.M.",IF(ABS(M498/L498)&gt;=10,"N.M.",M498/L498))))</f>
        <v>1.4927846449195725</v>
      </c>
      <c r="O498" s="273"/>
      <c r="P498" s="166"/>
      <c r="Q498" s="328">
        <v>26862058.579999998</v>
      </c>
      <c r="R498" s="328">
        <v>10775924.279999999</v>
      </c>
      <c r="S498" s="151">
        <f>+Q498-R498</f>
        <v>16086134.299999999</v>
      </c>
      <c r="T498" s="97">
        <f>IF(R498&lt;0,IF(S498=0,0,IF(OR(R498=0,Q498=0),"N.M.",IF(ABS(S498/R498)&gt;=10,"N.M.",S498/(-R498)))),IF(S498=0,0,IF(OR(R498=0,Q498=0),"N.M.",IF(ABS(S498/R498)&gt;=10,"N.M.",S498/R498))))</f>
        <v>1.4927846449195725</v>
      </c>
      <c r="U498" s="166"/>
      <c r="V498" s="328">
        <v>130023195.62</v>
      </c>
      <c r="W498" s="328">
        <v>80264419.660999998</v>
      </c>
      <c r="X498" s="151">
        <f>+V498-W498</f>
        <v>49758775.959000006</v>
      </c>
      <c r="Y498" s="97">
        <f>IF(W498&lt;0,IF(X498=0,0,IF(OR(W498=0,V498=0),"N.M.",IF(ABS(X498/W498)&gt;=10,"N.M.",X498/(-W498)))),IF(X498=0,0,IF(OR(W498=0,V498=0),"N.M.",IF(ABS(X498/W498)&gt;=10,"N.M.",X498/W498))))</f>
        <v>0.61993565977500609</v>
      </c>
      <c r="Z498" s="140"/>
      <c r="AA498" s="347">
        <v>24005293.331</v>
      </c>
      <c r="AB498" s="301"/>
      <c r="AC498" s="301">
        <v>0</v>
      </c>
      <c r="AD498" s="301">
        <v>5697911.0600000005</v>
      </c>
      <c r="AE498" s="301">
        <v>5078013.22</v>
      </c>
      <c r="AF498" s="301">
        <v>4307370.84</v>
      </c>
      <c r="AG498" s="301">
        <v>4278132.04</v>
      </c>
      <c r="AH498" s="301">
        <v>4184740.82</v>
      </c>
      <c r="AI498" s="301">
        <v>11459355.98</v>
      </c>
      <c r="AJ498" s="301">
        <v>6310087.8600000003</v>
      </c>
      <c r="AK498" s="301">
        <v>7850659.1320000002</v>
      </c>
      <c r="AL498" s="301">
        <v>17073161.647999998</v>
      </c>
      <c r="AM498" s="301">
        <v>34465773.380000003</v>
      </c>
      <c r="AN498" s="301">
        <v>13231855.34</v>
      </c>
      <c r="AO498" s="301"/>
      <c r="AP498" s="301">
        <v>0</v>
      </c>
      <c r="AQ498" s="301">
        <v>8330451.5300000003</v>
      </c>
      <c r="AR498" s="301">
        <v>18531607.050000001</v>
      </c>
      <c r="AS498" s="301">
        <v>-8360354.1699999999</v>
      </c>
      <c r="AT498" s="301">
        <v>0</v>
      </c>
      <c r="AU498" s="301">
        <v>0</v>
      </c>
      <c r="AV498" s="301">
        <v>0</v>
      </c>
      <c r="AW498" s="301">
        <v>0</v>
      </c>
      <c r="AX498" s="301">
        <v>0</v>
      </c>
      <c r="AY498" s="301">
        <v>0</v>
      </c>
      <c r="AZ498" s="301">
        <v>0</v>
      </c>
      <c r="BA498" s="301">
        <v>0</v>
      </c>
    </row>
    <row r="499" spans="1:53" s="69" customFormat="1" outlineLevel="2" x14ac:dyDescent="0.2">
      <c r="A499" s="64" t="s">
        <v>1362</v>
      </c>
      <c r="B499" s="65" t="s">
        <v>1812</v>
      </c>
      <c r="C499" s="66" t="s">
        <v>2221</v>
      </c>
      <c r="D499" s="67"/>
      <c r="E499" s="68"/>
      <c r="F499" s="328">
        <v>37726</v>
      </c>
      <c r="G499" s="328">
        <v>37736</v>
      </c>
      <c r="H499" s="151">
        <f>+F499-G499</f>
        <v>-10</v>
      </c>
      <c r="I499" s="97">
        <f>IF(G499&lt;0,IF(H499=0,0,IF(OR(G499=0,F499=0),"N.M.",IF(ABS(H499/G499)&gt;=10,"N.M.",H499/(-G499)))),IF(H499=0,0,IF(OR(G499=0,F499=0),"N.M.",IF(ABS(H499/G499)&gt;=10,"N.M.",H499/G499))))</f>
        <v>-2.6499894000423999E-4</v>
      </c>
      <c r="J499" s="166"/>
      <c r="K499" s="328">
        <v>75452</v>
      </c>
      <c r="L499" s="328">
        <v>75462</v>
      </c>
      <c r="M499" s="151">
        <f>+K499-L499</f>
        <v>-10</v>
      </c>
      <c r="N499" s="97">
        <f>IF(L499&lt;0,IF(M499=0,0,IF(OR(L499=0,K499=0),"N.M.",IF(ABS(M499/L499)&gt;=10,"N.M.",M499/(-L499)))),IF(M499=0,0,IF(OR(L499=0,K499=0),"N.M.",IF(ABS(M499/L499)&gt;=10,"N.M.",M499/L499))))</f>
        <v>-1.325170284381543E-4</v>
      </c>
      <c r="O499" s="273"/>
      <c r="P499" s="166"/>
      <c r="Q499" s="328">
        <v>75452</v>
      </c>
      <c r="R499" s="328">
        <v>75462</v>
      </c>
      <c r="S499" s="151">
        <f>+Q499-R499</f>
        <v>-10</v>
      </c>
      <c r="T499" s="97">
        <f>IF(R499&lt;0,IF(S499=0,0,IF(OR(R499=0,Q499=0),"N.M.",IF(ABS(S499/R499)&gt;=10,"N.M.",S499/(-R499)))),IF(S499=0,0,IF(OR(R499=0,Q499=0),"N.M.",IF(ABS(S499/R499)&gt;=10,"N.M.",S499/R499))))</f>
        <v>-1.325170284381543E-4</v>
      </c>
      <c r="U499" s="166"/>
      <c r="V499" s="328">
        <v>2488577.4700000002</v>
      </c>
      <c r="W499" s="328">
        <v>5747395.6500000004</v>
      </c>
      <c r="X499" s="151">
        <f>+V499-W499</f>
        <v>-3258818.18</v>
      </c>
      <c r="Y499" s="97">
        <f>IF(W499&lt;0,IF(X499=0,0,IF(OR(W499=0,V499=0),"N.M.",IF(ABS(X499/W499)&gt;=10,"N.M.",X499/(-W499)))),IF(X499=0,0,IF(OR(W499=0,V499=0),"N.M.",IF(ABS(X499/W499)&gt;=10,"N.M.",X499/W499))))</f>
        <v>-0.56700780291678721</v>
      </c>
      <c r="Z499" s="140"/>
      <c r="AA499" s="347">
        <v>1077542.3999999999</v>
      </c>
      <c r="AB499" s="301"/>
      <c r="AC499" s="301">
        <v>0</v>
      </c>
      <c r="AD499" s="301">
        <v>37726</v>
      </c>
      <c r="AE499" s="301">
        <v>37736</v>
      </c>
      <c r="AF499" s="301">
        <v>37716</v>
      </c>
      <c r="AG499" s="301">
        <v>37726</v>
      </c>
      <c r="AH499" s="301">
        <v>37726</v>
      </c>
      <c r="AI499" s="301">
        <v>37726</v>
      </c>
      <c r="AJ499" s="301">
        <v>983329</v>
      </c>
      <c r="AK499" s="301">
        <v>37726</v>
      </c>
      <c r="AL499" s="301">
        <v>75452</v>
      </c>
      <c r="AM499" s="301">
        <v>110816.1</v>
      </c>
      <c r="AN499" s="301">
        <v>1054908.3700000001</v>
      </c>
      <c r="AO499" s="301"/>
      <c r="AP499" s="301">
        <v>0</v>
      </c>
      <c r="AQ499" s="301">
        <v>37726</v>
      </c>
      <c r="AR499" s="301">
        <v>37726</v>
      </c>
      <c r="AS499" s="301">
        <v>37726</v>
      </c>
      <c r="AT499" s="301">
        <v>0</v>
      </c>
      <c r="AU499" s="301">
        <v>0</v>
      </c>
      <c r="AV499" s="301">
        <v>0</v>
      </c>
      <c r="AW499" s="301">
        <v>0</v>
      </c>
      <c r="AX499" s="301">
        <v>0</v>
      </c>
      <c r="AY499" s="301">
        <v>0</v>
      </c>
      <c r="AZ499" s="301">
        <v>0</v>
      </c>
      <c r="BA499" s="301">
        <v>0</v>
      </c>
    </row>
    <row r="500" spans="1:53" s="25" customFormat="1" x14ac:dyDescent="0.2">
      <c r="A500" s="22" t="s">
        <v>217</v>
      </c>
      <c r="B500" s="54" t="s">
        <v>75</v>
      </c>
      <c r="C500" s="52" t="s">
        <v>76</v>
      </c>
      <c r="D500" s="209"/>
      <c r="E500" s="209"/>
      <c r="F500" s="23">
        <v>18569333.050000001</v>
      </c>
      <c r="G500" s="23">
        <v>5115749.22</v>
      </c>
      <c r="H500" s="42">
        <f>+F500-G500</f>
        <v>13453583.830000002</v>
      </c>
      <c r="I500" s="124">
        <f>IF(G500&lt;0,IF(H500=0,0,IF(OR(G500=0,F500=0),"N.M.",IF(ABS(H500/G500)&gt;=10,"N.M.",H500/(-G500)))),IF(H500=0,0,IF(OR(G500=0,F500=0),"N.M.",IF(ABS(H500/G500)&gt;=10,"N.M.",H500/G500))))</f>
        <v>2.6298364621555868</v>
      </c>
      <c r="J500" s="265"/>
      <c r="K500" s="23">
        <v>26937510.579999998</v>
      </c>
      <c r="L500" s="23">
        <v>10851386.279999999</v>
      </c>
      <c r="M500" s="42">
        <f>+K500-L500</f>
        <v>16086124.299999999</v>
      </c>
      <c r="N500" s="124">
        <f>IF(L500&lt;0,IF(M500=0,0,IF(OR(L500=0,K500=0),"N.M.",IF(ABS(M500/L500)&gt;=10,"N.M.",M500/(-L500)))),IF(M500=0,0,IF(OR(L500=0,K500=0),"N.M.",IF(ABS(M500/L500)&gt;=10,"N.M.",M500/L500))))</f>
        <v>1.4824026981371083</v>
      </c>
      <c r="O500" s="141"/>
      <c r="P500" s="220"/>
      <c r="Q500" s="23">
        <v>26937510.579999998</v>
      </c>
      <c r="R500" s="23">
        <v>10851386.279999999</v>
      </c>
      <c r="S500" s="42">
        <f>+Q500-R500</f>
        <v>16086124.299999999</v>
      </c>
      <c r="T500" s="124">
        <f>IF(R500&lt;0,IF(S500=0,0,IF(OR(R500=0,Q500=0),"N.M.",IF(ABS(S500/R500)&gt;=10,"N.M.",S500/(-R500)))),IF(S500=0,0,IF(OR(R500=0,Q500=0),"N.M.",IF(ABS(S500/R500)&gt;=10,"N.M.",S500/R500))))</f>
        <v>1.4824026981371083</v>
      </c>
      <c r="U500" s="220"/>
      <c r="V500" s="23">
        <v>132511773.09</v>
      </c>
      <c r="W500" s="23">
        <v>86011815.311000004</v>
      </c>
      <c r="X500" s="42">
        <f>+V500-W500</f>
        <v>46499957.778999999</v>
      </c>
      <c r="Y500" s="91">
        <f>IF(W500&lt;0,IF(X500=0,0,IF(OR(W500=0,V500=0),"N.M.",IF(ABS(X500/W500)&gt;=10,"N.M.",X500/(-W500)))),IF(X500=0,0,IF(OR(W500=0,V500=0),"N.M.",IF(ABS(X500/W500)&gt;=10,"N.M.",X500/W500))))</f>
        <v>0.54062290873487873</v>
      </c>
      <c r="AA500" s="339">
        <v>25082835.730999999</v>
      </c>
      <c r="AC500" s="26">
        <v>0</v>
      </c>
      <c r="AD500" s="26">
        <v>5735637.0600000005</v>
      </c>
      <c r="AE500" s="26">
        <v>5115749.22</v>
      </c>
      <c r="AF500" s="26">
        <v>4345086.84</v>
      </c>
      <c r="AG500" s="26">
        <v>4315858.04</v>
      </c>
      <c r="AH500" s="26">
        <v>4222466.82</v>
      </c>
      <c r="AI500" s="26">
        <v>11497081.98</v>
      </c>
      <c r="AJ500" s="26">
        <v>7293416.8600000003</v>
      </c>
      <c r="AK500" s="26">
        <v>7888385.1320000002</v>
      </c>
      <c r="AL500" s="26">
        <v>17148613.647999998</v>
      </c>
      <c r="AM500" s="26">
        <v>34576589.480000004</v>
      </c>
      <c r="AN500" s="26">
        <v>14286763.710000001</v>
      </c>
      <c r="AP500" s="26">
        <v>0</v>
      </c>
      <c r="AQ500" s="26">
        <v>8368177.5300000003</v>
      </c>
      <c r="AR500" s="26">
        <v>18569333.050000001</v>
      </c>
      <c r="AS500" s="26">
        <v>-8322628.1699999999</v>
      </c>
      <c r="AT500" s="26">
        <v>0</v>
      </c>
      <c r="AU500" s="26">
        <v>0</v>
      </c>
      <c r="AV500" s="26">
        <v>0</v>
      </c>
      <c r="AW500" s="26">
        <v>0</v>
      </c>
      <c r="AX500" s="26">
        <v>0</v>
      </c>
      <c r="AY500" s="26">
        <v>0</v>
      </c>
      <c r="AZ500" s="26">
        <v>0</v>
      </c>
      <c r="BA500" s="26">
        <v>0</v>
      </c>
    </row>
    <row r="501" spans="1:53" s="25" customFormat="1" ht="0.75" customHeight="1" outlineLevel="2" x14ac:dyDescent="0.2">
      <c r="A501" s="22"/>
      <c r="B501" s="54"/>
      <c r="C501" s="52"/>
      <c r="D501" s="209"/>
      <c r="E501" s="209"/>
      <c r="F501" s="23"/>
      <c r="G501" s="23"/>
      <c r="H501" s="42"/>
      <c r="I501" s="124"/>
      <c r="J501" s="265"/>
      <c r="K501" s="23"/>
      <c r="L501" s="23"/>
      <c r="M501" s="42"/>
      <c r="N501" s="124"/>
      <c r="O501" s="141"/>
      <c r="P501" s="220"/>
      <c r="Q501" s="23"/>
      <c r="R501" s="23"/>
      <c r="S501" s="42"/>
      <c r="T501" s="124"/>
      <c r="U501" s="220"/>
      <c r="V501" s="23"/>
      <c r="W501" s="23"/>
      <c r="X501" s="42"/>
      <c r="Y501" s="91"/>
      <c r="AA501" s="339"/>
      <c r="AC501" s="26"/>
      <c r="AD501" s="26"/>
      <c r="AE501" s="26"/>
      <c r="AF501" s="26"/>
      <c r="AG501" s="26"/>
      <c r="AH501" s="26"/>
      <c r="AI501" s="26"/>
      <c r="AJ501" s="26"/>
      <c r="AK501" s="26"/>
      <c r="AL501" s="26"/>
      <c r="AM501" s="26"/>
      <c r="AN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  <c r="AZ501" s="26"/>
      <c r="BA501" s="26"/>
    </row>
    <row r="502" spans="1:53" s="25" customFormat="1" x14ac:dyDescent="0.2">
      <c r="A502" s="22" t="s">
        <v>218</v>
      </c>
      <c r="B502" s="54" t="s">
        <v>77</v>
      </c>
      <c r="C502" s="52" t="s">
        <v>78</v>
      </c>
      <c r="D502" s="209"/>
      <c r="E502" s="209"/>
      <c r="F502" s="23">
        <v>0</v>
      </c>
      <c r="G502" s="23">
        <v>0</v>
      </c>
      <c r="H502" s="42">
        <f>+F502-G502</f>
        <v>0</v>
      </c>
      <c r="I502" s="124">
        <f>IF(G502&lt;0,IF(H502=0,0,IF(OR(G502=0,F502=0),"N.M.",IF(ABS(H502/G502)&gt;=10,"N.M.",H502/(-G502)))),IF(H502=0,0,IF(OR(G502=0,F502=0),"N.M.",IF(ABS(H502/G502)&gt;=10,"N.M.",H502/G502))))</f>
        <v>0</v>
      </c>
      <c r="J502" s="265"/>
      <c r="K502" s="23">
        <v>0</v>
      </c>
      <c r="L502" s="23">
        <v>0</v>
      </c>
      <c r="M502" s="42">
        <f>+K502-L502</f>
        <v>0</v>
      </c>
      <c r="N502" s="124">
        <f>IF(L502&lt;0,IF(M502=0,0,IF(OR(L502=0,K502=0),"N.M.",IF(ABS(M502/L502)&gt;=10,"N.M.",M502/(-L502)))),IF(M502=0,0,IF(OR(L502=0,K502=0),"N.M.",IF(ABS(M502/L502)&gt;=10,"N.M.",M502/L502))))</f>
        <v>0</v>
      </c>
      <c r="O502" s="140"/>
      <c r="P502" s="222"/>
      <c r="Q502" s="23">
        <v>0</v>
      </c>
      <c r="R502" s="23">
        <v>0</v>
      </c>
      <c r="S502" s="42">
        <f>+Q502-R502</f>
        <v>0</v>
      </c>
      <c r="T502" s="124">
        <f>IF(R502&lt;0,IF(S502=0,0,IF(OR(R502=0,Q502=0),"N.M.",IF(ABS(S502/R502)&gt;=10,"N.M.",S502/(-R502)))),IF(S502=0,0,IF(OR(R502=0,Q502=0),"N.M.",IF(ABS(S502/R502)&gt;=10,"N.M.",S502/R502))))</f>
        <v>0</v>
      </c>
      <c r="U502" s="222"/>
      <c r="V502" s="23">
        <v>0</v>
      </c>
      <c r="W502" s="23">
        <v>0</v>
      </c>
      <c r="X502" s="42">
        <f>+V502-W502</f>
        <v>0</v>
      </c>
      <c r="Y502" s="91">
        <f>IF(W502&lt;0,IF(X502=0,0,IF(OR(W502=0,V502=0),"N.M.",IF(ABS(X502/W502)&gt;=10,"N.M.",X502/(-W502)))),IF(X502=0,0,IF(OR(W502=0,V502=0),"N.M.",IF(ABS(X502/W502)&gt;=10,"N.M.",X502/W502))))</f>
        <v>0</v>
      </c>
      <c r="AA502" s="339">
        <v>0</v>
      </c>
      <c r="AC502" s="26">
        <v>0</v>
      </c>
      <c r="AD502" s="26">
        <v>0</v>
      </c>
      <c r="AE502" s="26">
        <v>0</v>
      </c>
      <c r="AF502" s="26">
        <v>0</v>
      </c>
      <c r="AG502" s="26">
        <v>0</v>
      </c>
      <c r="AH502" s="26">
        <v>0</v>
      </c>
      <c r="AI502" s="26">
        <v>0</v>
      </c>
      <c r="AJ502" s="26">
        <v>0</v>
      </c>
      <c r="AK502" s="26">
        <v>0</v>
      </c>
      <c r="AL502" s="26">
        <v>0</v>
      </c>
      <c r="AM502" s="26">
        <v>0</v>
      </c>
      <c r="AN502" s="26">
        <v>0</v>
      </c>
      <c r="AP502" s="26">
        <v>0</v>
      </c>
      <c r="AQ502" s="26">
        <v>0</v>
      </c>
      <c r="AR502" s="26">
        <v>0</v>
      </c>
      <c r="AS502" s="26">
        <v>0</v>
      </c>
      <c r="AT502" s="26">
        <v>0</v>
      </c>
      <c r="AU502" s="26">
        <v>0</v>
      </c>
      <c r="AV502" s="26">
        <v>0</v>
      </c>
      <c r="AW502" s="26">
        <v>0</v>
      </c>
      <c r="AX502" s="26">
        <v>0</v>
      </c>
      <c r="AY502" s="26">
        <v>0</v>
      </c>
      <c r="AZ502" s="26">
        <v>0</v>
      </c>
      <c r="BA502" s="26">
        <v>0</v>
      </c>
    </row>
    <row r="503" spans="1:53" s="25" customFormat="1" ht="0.75" customHeight="1" outlineLevel="2" x14ac:dyDescent="0.2">
      <c r="A503" s="22"/>
      <c r="B503" s="54"/>
      <c r="C503" s="52"/>
      <c r="D503" s="209"/>
      <c r="E503" s="209"/>
      <c r="F503" s="23"/>
      <c r="G503" s="23"/>
      <c r="H503" s="42"/>
      <c r="I503" s="124"/>
      <c r="J503" s="265"/>
      <c r="K503" s="23"/>
      <c r="L503" s="23"/>
      <c r="M503" s="42"/>
      <c r="N503" s="124"/>
      <c r="O503" s="140"/>
      <c r="P503" s="222"/>
      <c r="Q503" s="23"/>
      <c r="R503" s="23"/>
      <c r="S503" s="42"/>
      <c r="T503" s="124"/>
      <c r="U503" s="222"/>
      <c r="V503" s="23"/>
      <c r="W503" s="23"/>
      <c r="X503" s="42"/>
      <c r="Y503" s="91"/>
      <c r="AA503" s="339"/>
      <c r="AC503" s="26"/>
      <c r="AD503" s="26"/>
      <c r="AE503" s="26"/>
      <c r="AF503" s="26"/>
      <c r="AG503" s="26"/>
      <c r="AH503" s="26"/>
      <c r="AI503" s="26"/>
      <c r="AJ503" s="26"/>
      <c r="AK503" s="26"/>
      <c r="AL503" s="26"/>
      <c r="AM503" s="26"/>
      <c r="AN503" s="26"/>
      <c r="AP503" s="26"/>
      <c r="AQ503" s="26"/>
      <c r="AR503" s="26"/>
      <c r="AS503" s="26"/>
      <c r="AT503" s="26"/>
      <c r="AU503" s="26"/>
      <c r="AV503" s="26"/>
      <c r="AW503" s="26"/>
      <c r="AX503" s="26"/>
      <c r="AY503" s="26"/>
      <c r="AZ503" s="26"/>
      <c r="BA503" s="26"/>
    </row>
    <row r="504" spans="1:53" s="69" customFormat="1" outlineLevel="2" x14ac:dyDescent="0.2">
      <c r="A504" s="64" t="s">
        <v>1363</v>
      </c>
      <c r="B504" s="65" t="s">
        <v>1813</v>
      </c>
      <c r="C504" s="66" t="s">
        <v>2222</v>
      </c>
      <c r="D504" s="67"/>
      <c r="E504" s="68"/>
      <c r="F504" s="328">
        <v>1064</v>
      </c>
      <c r="G504" s="328">
        <v>936</v>
      </c>
      <c r="H504" s="151">
        <f>+F504-G504</f>
        <v>128</v>
      </c>
      <c r="I504" s="97">
        <f>IF(G504&lt;0,IF(H504=0,0,IF(OR(G504=0,F504=0),"N.M.",IF(ABS(H504/G504)&gt;=10,"N.M.",H504/(-G504)))),IF(H504=0,0,IF(OR(G504=0,F504=0),"N.M.",IF(ABS(H504/G504)&gt;=10,"N.M.",H504/G504))))</f>
        <v>0.13675213675213677</v>
      </c>
      <c r="J504" s="166"/>
      <c r="K504" s="328">
        <v>3192</v>
      </c>
      <c r="L504" s="328">
        <v>633333.27</v>
      </c>
      <c r="M504" s="151">
        <f>+K504-L504</f>
        <v>-630141.27</v>
      </c>
      <c r="N504" s="97">
        <f>IF(L504&lt;0,IF(M504=0,0,IF(OR(L504=0,K504=0),"N.M.",IF(ABS(M504/L504)&gt;=10,"N.M.",M504/(-L504)))),IF(M504=0,0,IF(OR(L504=0,K504=0),"N.M.",IF(ABS(M504/L504)&gt;=10,"N.M.",M504/L504))))</f>
        <v>-0.994959999496</v>
      </c>
      <c r="O504" s="273"/>
      <c r="P504" s="166"/>
      <c r="Q504" s="328">
        <v>3192</v>
      </c>
      <c r="R504" s="328">
        <v>633333.27</v>
      </c>
      <c r="S504" s="151">
        <f>+Q504-R504</f>
        <v>-630141.27</v>
      </c>
      <c r="T504" s="97">
        <f>IF(R504&lt;0,IF(S504=0,0,IF(OR(R504=0,Q504=0),"N.M.",IF(ABS(S504/R504)&gt;=10,"N.M.",S504/(-R504)))),IF(S504=0,0,IF(OR(R504=0,Q504=0),"N.M.",IF(ABS(S504/R504)&gt;=10,"N.M.",S504/R504))))</f>
        <v>-0.994959999496</v>
      </c>
      <c r="U504" s="166"/>
      <c r="V504" s="328">
        <v>11516.380000000001</v>
      </c>
      <c r="W504" s="328">
        <v>640740.27</v>
      </c>
      <c r="X504" s="151">
        <f>+V504-W504</f>
        <v>-629223.89</v>
      </c>
      <c r="Y504" s="97">
        <f>IF(W504&lt;0,IF(X504=0,0,IF(OR(W504=0,V504=0),"N.M.",IF(ABS(X504/W504)&gt;=10,"N.M.",X504/(-W504)))),IF(X504=0,0,IF(OR(W504=0,V504=0),"N.M.",IF(ABS(X504/W504)&gt;=10,"N.M.",X504/W504))))</f>
        <v>-0.98202644575468934</v>
      </c>
      <c r="Z504" s="140"/>
      <c r="AA504" s="347">
        <v>823</v>
      </c>
      <c r="AB504" s="301"/>
      <c r="AC504" s="301">
        <v>631461.27</v>
      </c>
      <c r="AD504" s="301">
        <v>936</v>
      </c>
      <c r="AE504" s="301">
        <v>936</v>
      </c>
      <c r="AF504" s="301">
        <v>936</v>
      </c>
      <c r="AG504" s="301">
        <v>836.38</v>
      </c>
      <c r="AH504" s="301">
        <v>936</v>
      </c>
      <c r="AI504" s="301">
        <v>936</v>
      </c>
      <c r="AJ504" s="301">
        <v>936</v>
      </c>
      <c r="AK504" s="301">
        <v>936</v>
      </c>
      <c r="AL504" s="301">
        <v>936</v>
      </c>
      <c r="AM504" s="301">
        <v>936</v>
      </c>
      <c r="AN504" s="301">
        <v>936</v>
      </c>
      <c r="AO504" s="301"/>
      <c r="AP504" s="301">
        <v>1064</v>
      </c>
      <c r="AQ504" s="301">
        <v>1064</v>
      </c>
      <c r="AR504" s="301">
        <v>1064</v>
      </c>
      <c r="AS504" s="301">
        <v>1064</v>
      </c>
      <c r="AT504" s="301">
        <v>0</v>
      </c>
      <c r="AU504" s="301">
        <v>0</v>
      </c>
      <c r="AV504" s="301">
        <v>0</v>
      </c>
      <c r="AW504" s="301">
        <v>0</v>
      </c>
      <c r="AX504" s="301">
        <v>0</v>
      </c>
      <c r="AY504" s="301">
        <v>0</v>
      </c>
      <c r="AZ504" s="301">
        <v>0</v>
      </c>
      <c r="BA504" s="301">
        <v>0</v>
      </c>
    </row>
    <row r="505" spans="1:53" s="25" customFormat="1" x14ac:dyDescent="0.2">
      <c r="A505" s="22" t="s">
        <v>219</v>
      </c>
      <c r="B505" s="54" t="s">
        <v>79</v>
      </c>
      <c r="C505" s="52" t="s">
        <v>80</v>
      </c>
      <c r="D505" s="209"/>
      <c r="E505" s="209"/>
      <c r="F505" s="23">
        <v>1064</v>
      </c>
      <c r="G505" s="23">
        <v>936</v>
      </c>
      <c r="H505" s="42">
        <f>+F505-G505</f>
        <v>128</v>
      </c>
      <c r="I505" s="124">
        <f>IF(G505&lt;0,IF(H505=0,0,IF(OR(G505=0,F505=0),"N.M.",IF(ABS(H505/G505)&gt;=10,"N.M.",H505/(-G505)))),IF(H505=0,0,IF(OR(G505=0,F505=0),"N.M.",IF(ABS(H505/G505)&gt;=10,"N.M.",H505/G505))))</f>
        <v>0.13675213675213677</v>
      </c>
      <c r="J505" s="265"/>
      <c r="K505" s="23">
        <v>3192</v>
      </c>
      <c r="L505" s="23">
        <v>633333.27</v>
      </c>
      <c r="M505" s="42">
        <f>+K505-L505</f>
        <v>-630141.27</v>
      </c>
      <c r="N505" s="124">
        <f>IF(L505&lt;0,IF(M505=0,0,IF(OR(L505=0,K505=0),"N.M.",IF(ABS(M505/L505)&gt;=10,"N.M.",M505/(-L505)))),IF(M505=0,0,IF(OR(L505=0,K505=0),"N.M.",IF(ABS(M505/L505)&gt;=10,"N.M.",M505/L505))))</f>
        <v>-0.994959999496</v>
      </c>
      <c r="O505" s="140"/>
      <c r="P505" s="222"/>
      <c r="Q505" s="23">
        <v>3192</v>
      </c>
      <c r="R505" s="23">
        <v>633333.27</v>
      </c>
      <c r="S505" s="42">
        <f>+Q505-R505</f>
        <v>-630141.27</v>
      </c>
      <c r="T505" s="124">
        <f>IF(R505&lt;0,IF(S505=0,0,IF(OR(R505=0,Q505=0),"N.M.",IF(ABS(S505/R505)&gt;=10,"N.M.",S505/(-R505)))),IF(S505=0,0,IF(OR(R505=0,Q505=0),"N.M.",IF(ABS(S505/R505)&gt;=10,"N.M.",S505/R505))))</f>
        <v>-0.994959999496</v>
      </c>
      <c r="U505" s="222"/>
      <c r="V505" s="23">
        <v>11516.380000000001</v>
      </c>
      <c r="W505" s="23">
        <v>640740.27</v>
      </c>
      <c r="X505" s="42">
        <f>+V505-W505</f>
        <v>-629223.89</v>
      </c>
      <c r="Y505" s="91">
        <f>IF(W505&lt;0,IF(X505=0,0,IF(OR(W505=0,V505=0),"N.M.",IF(ABS(X505/W505)&gt;=10,"N.M.",X505/(-W505)))),IF(X505=0,0,IF(OR(W505=0,V505=0),"N.M.",IF(ABS(X505/W505)&gt;=10,"N.M.",X505/W505))))</f>
        <v>-0.98202644575468934</v>
      </c>
      <c r="AA505" s="339">
        <v>823</v>
      </c>
      <c r="AC505" s="26">
        <v>631461.27</v>
      </c>
      <c r="AD505" s="26">
        <v>936</v>
      </c>
      <c r="AE505" s="26">
        <v>936</v>
      </c>
      <c r="AF505" s="26">
        <v>936</v>
      </c>
      <c r="AG505" s="26">
        <v>836.38</v>
      </c>
      <c r="AH505" s="26">
        <v>936</v>
      </c>
      <c r="AI505" s="26">
        <v>936</v>
      </c>
      <c r="AJ505" s="26">
        <v>936</v>
      </c>
      <c r="AK505" s="26">
        <v>936</v>
      </c>
      <c r="AL505" s="26">
        <v>936</v>
      </c>
      <c r="AM505" s="26">
        <v>936</v>
      </c>
      <c r="AN505" s="26">
        <v>936</v>
      </c>
      <c r="AP505" s="26">
        <v>1064</v>
      </c>
      <c r="AQ505" s="26">
        <v>1064</v>
      </c>
      <c r="AR505" s="26">
        <v>1064</v>
      </c>
      <c r="AS505" s="26">
        <v>1064</v>
      </c>
      <c r="AT505" s="26">
        <v>0</v>
      </c>
      <c r="AU505" s="26">
        <v>0</v>
      </c>
      <c r="AV505" s="26">
        <v>0</v>
      </c>
      <c r="AW505" s="26">
        <v>0</v>
      </c>
      <c r="AX505" s="26">
        <v>0</v>
      </c>
      <c r="AY505" s="26">
        <v>0</v>
      </c>
      <c r="AZ505" s="26">
        <v>0</v>
      </c>
      <c r="BA505" s="26">
        <v>0</v>
      </c>
    </row>
    <row r="506" spans="1:53" s="25" customFormat="1" ht="0.75" customHeight="1" outlineLevel="2" x14ac:dyDescent="0.2">
      <c r="A506" s="22"/>
      <c r="B506" s="54"/>
      <c r="C506" s="52"/>
      <c r="D506" s="209"/>
      <c r="E506" s="209"/>
      <c r="F506" s="23"/>
      <c r="G506" s="23"/>
      <c r="H506" s="42"/>
      <c r="I506" s="124"/>
      <c r="J506" s="265"/>
      <c r="K506" s="23"/>
      <c r="L506" s="23"/>
      <c r="M506" s="42"/>
      <c r="N506" s="124"/>
      <c r="O506" s="140"/>
      <c r="P506" s="222"/>
      <c r="Q506" s="23"/>
      <c r="R506" s="23"/>
      <c r="S506" s="42"/>
      <c r="T506" s="124"/>
      <c r="U506" s="222"/>
      <c r="V506" s="23"/>
      <c r="W506" s="23"/>
      <c r="X506" s="42"/>
      <c r="Y506" s="91"/>
      <c r="AA506" s="339"/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  <c r="AM506" s="26"/>
      <c r="AN506" s="26"/>
      <c r="AP506" s="26"/>
      <c r="AQ506" s="26"/>
      <c r="AR506" s="26"/>
      <c r="AS506" s="26"/>
      <c r="AT506" s="26"/>
      <c r="AU506" s="26"/>
      <c r="AV506" s="26"/>
      <c r="AW506" s="26"/>
      <c r="AX506" s="26"/>
      <c r="AY506" s="26"/>
      <c r="AZ506" s="26"/>
      <c r="BA506" s="26"/>
    </row>
    <row r="507" spans="1:53" s="25" customFormat="1" x14ac:dyDescent="0.2">
      <c r="A507" s="22" t="s">
        <v>220</v>
      </c>
      <c r="B507" s="54" t="s">
        <v>81</v>
      </c>
      <c r="C507" s="52" t="s">
        <v>82</v>
      </c>
      <c r="D507" s="209"/>
      <c r="E507" s="209"/>
      <c r="F507" s="23">
        <v>0</v>
      </c>
      <c r="G507" s="23">
        <v>0</v>
      </c>
      <c r="H507" s="42">
        <f>+F507-G507</f>
        <v>0</v>
      </c>
      <c r="I507" s="124">
        <f>IF(G507&lt;0,IF(H507=0,0,IF(OR(G507=0,F507=0),"N.M.",IF(ABS(H507/G507)&gt;=10,"N.M.",H507/(-G507)))),IF(H507=0,0,IF(OR(G507=0,F507=0),"N.M.",IF(ABS(H507/G507)&gt;=10,"N.M.",H507/G507))))</f>
        <v>0</v>
      </c>
      <c r="J507" s="265"/>
      <c r="K507" s="23">
        <v>0</v>
      </c>
      <c r="L507" s="23">
        <v>0</v>
      </c>
      <c r="M507" s="42">
        <f>+K507-L507</f>
        <v>0</v>
      </c>
      <c r="N507" s="124">
        <f>IF(L507&lt;0,IF(M507=0,0,IF(OR(L507=0,K507=0),"N.M.",IF(ABS(M507/L507)&gt;=10,"N.M.",M507/(-L507)))),IF(M507=0,0,IF(OR(L507=0,K507=0),"N.M.",IF(ABS(M507/L507)&gt;=10,"N.M.",M507/L507))))</f>
        <v>0</v>
      </c>
      <c r="O507" s="140"/>
      <c r="P507" s="222"/>
      <c r="Q507" s="23">
        <v>0</v>
      </c>
      <c r="R507" s="23">
        <v>0</v>
      </c>
      <c r="S507" s="42">
        <f>+Q507-R507</f>
        <v>0</v>
      </c>
      <c r="T507" s="124">
        <f>IF(R507&lt;0,IF(S507=0,0,IF(OR(R507=0,Q507=0),"N.M.",IF(ABS(S507/R507)&gt;=10,"N.M.",S507/(-R507)))),IF(S507=0,0,IF(OR(R507=0,Q507=0),"N.M.",IF(ABS(S507/R507)&gt;=10,"N.M.",S507/R507))))</f>
        <v>0</v>
      </c>
      <c r="U507" s="222"/>
      <c r="V507" s="23">
        <v>0</v>
      </c>
      <c r="W507" s="23">
        <v>0</v>
      </c>
      <c r="X507" s="42">
        <f>+V507-W507</f>
        <v>0</v>
      </c>
      <c r="Y507" s="91">
        <f>IF(W507&lt;0,IF(X507=0,0,IF(OR(W507=0,V507=0),"N.M.",IF(ABS(X507/W507)&gt;=10,"N.M.",X507/(-W507)))),IF(X507=0,0,IF(OR(W507=0,V507=0),"N.M.",IF(ABS(X507/W507)&gt;=10,"N.M.",X507/W507))))</f>
        <v>0</v>
      </c>
      <c r="AA507" s="339">
        <v>0</v>
      </c>
      <c r="AC507" s="26">
        <v>0</v>
      </c>
      <c r="AD507" s="26">
        <v>0</v>
      </c>
      <c r="AE507" s="26">
        <v>0</v>
      </c>
      <c r="AF507" s="26">
        <v>0</v>
      </c>
      <c r="AG507" s="26">
        <v>0</v>
      </c>
      <c r="AH507" s="26">
        <v>0</v>
      </c>
      <c r="AI507" s="26">
        <v>0</v>
      </c>
      <c r="AJ507" s="26">
        <v>0</v>
      </c>
      <c r="AK507" s="26">
        <v>0</v>
      </c>
      <c r="AL507" s="26">
        <v>0</v>
      </c>
      <c r="AM507" s="26">
        <v>0</v>
      </c>
      <c r="AN507" s="26">
        <v>0</v>
      </c>
      <c r="AP507" s="26">
        <v>0</v>
      </c>
      <c r="AQ507" s="26">
        <v>0</v>
      </c>
      <c r="AR507" s="26">
        <v>0</v>
      </c>
      <c r="AS507" s="26">
        <v>0</v>
      </c>
      <c r="AT507" s="26">
        <v>0</v>
      </c>
      <c r="AU507" s="26">
        <v>0</v>
      </c>
      <c r="AV507" s="26">
        <v>0</v>
      </c>
      <c r="AW507" s="26">
        <v>0</v>
      </c>
      <c r="AX507" s="26">
        <v>0</v>
      </c>
      <c r="AY507" s="26">
        <v>0</v>
      </c>
      <c r="AZ507" s="26">
        <v>0</v>
      </c>
      <c r="BA507" s="26">
        <v>0</v>
      </c>
    </row>
    <row r="508" spans="1:53" s="25" customFormat="1" ht="0.75" customHeight="1" outlineLevel="2" x14ac:dyDescent="0.2">
      <c r="A508" s="22"/>
      <c r="B508" s="54"/>
      <c r="C508" s="52"/>
      <c r="D508" s="209"/>
      <c r="E508" s="209"/>
      <c r="F508" s="23"/>
      <c r="G508" s="23"/>
      <c r="H508" s="42"/>
      <c r="I508" s="124"/>
      <c r="J508" s="265"/>
      <c r="K508" s="23"/>
      <c r="L508" s="23"/>
      <c r="M508" s="42"/>
      <c r="N508" s="124"/>
      <c r="O508" s="140"/>
      <c r="P508" s="222"/>
      <c r="Q508" s="23"/>
      <c r="R508" s="23"/>
      <c r="S508" s="42"/>
      <c r="T508" s="124"/>
      <c r="U508" s="222"/>
      <c r="V508" s="23"/>
      <c r="W508" s="23"/>
      <c r="X508" s="42"/>
      <c r="Y508" s="91"/>
      <c r="AA508" s="339"/>
      <c r="AC508" s="26"/>
      <c r="AD508" s="26"/>
      <c r="AE508" s="26"/>
      <c r="AF508" s="26"/>
      <c r="AG508" s="26"/>
      <c r="AH508" s="26"/>
      <c r="AI508" s="26"/>
      <c r="AJ508" s="26"/>
      <c r="AK508" s="26"/>
      <c r="AL508" s="26"/>
      <c r="AM508" s="26"/>
      <c r="AN508" s="26"/>
      <c r="AP508" s="26"/>
      <c r="AQ508" s="26"/>
      <c r="AR508" s="26"/>
      <c r="AS508" s="26"/>
      <c r="AT508" s="26"/>
      <c r="AU508" s="26"/>
      <c r="AV508" s="26"/>
      <c r="AW508" s="26"/>
      <c r="AX508" s="26"/>
      <c r="AY508" s="26"/>
      <c r="AZ508" s="26"/>
      <c r="BA508" s="26"/>
    </row>
    <row r="509" spans="1:53" s="69" customFormat="1" outlineLevel="2" x14ac:dyDescent="0.2">
      <c r="A509" s="64" t="s">
        <v>1364</v>
      </c>
      <c r="B509" s="65" t="s">
        <v>1814</v>
      </c>
      <c r="C509" s="66" t="s">
        <v>2223</v>
      </c>
      <c r="D509" s="67"/>
      <c r="E509" s="68"/>
      <c r="F509" s="328">
        <v>0</v>
      </c>
      <c r="G509" s="328">
        <v>0</v>
      </c>
      <c r="H509" s="151">
        <f>+F509-G509</f>
        <v>0</v>
      </c>
      <c r="I509" s="97">
        <f>IF(G509&lt;0,IF(H509=0,0,IF(OR(G509=0,F509=0),"N.M.",IF(ABS(H509/G509)&gt;=10,"N.M.",H509/(-G509)))),IF(H509=0,0,IF(OR(G509=0,F509=0),"N.M.",IF(ABS(H509/G509)&gt;=10,"N.M.",H509/G509))))</f>
        <v>0</v>
      </c>
      <c r="J509" s="166"/>
      <c r="K509" s="328">
        <v>0</v>
      </c>
      <c r="L509" s="328">
        <v>0</v>
      </c>
      <c r="M509" s="151">
        <f>+K509-L509</f>
        <v>0</v>
      </c>
      <c r="N509" s="97">
        <f>IF(L509&lt;0,IF(M509=0,0,IF(OR(L509=0,K509=0),"N.M.",IF(ABS(M509/L509)&gt;=10,"N.M.",M509/(-L509)))),IF(M509=0,0,IF(OR(L509=0,K509=0),"N.M.",IF(ABS(M509/L509)&gt;=10,"N.M.",M509/L509))))</f>
        <v>0</v>
      </c>
      <c r="O509" s="273"/>
      <c r="P509" s="166"/>
      <c r="Q509" s="328">
        <v>0</v>
      </c>
      <c r="R509" s="328">
        <v>0</v>
      </c>
      <c r="S509" s="151">
        <f>+Q509-R509</f>
        <v>0</v>
      </c>
      <c r="T509" s="97">
        <f>IF(R509&lt;0,IF(S509=0,0,IF(OR(R509=0,Q509=0),"N.M.",IF(ABS(S509/R509)&gt;=10,"N.M.",S509/(-R509)))),IF(S509=0,0,IF(OR(R509=0,Q509=0),"N.M.",IF(ABS(S509/R509)&gt;=10,"N.M.",S509/R509))))</f>
        <v>0</v>
      </c>
      <c r="U509" s="166"/>
      <c r="V509" s="328">
        <v>0</v>
      </c>
      <c r="W509" s="328">
        <v>8.32</v>
      </c>
      <c r="X509" s="151">
        <f>+V509-W509</f>
        <v>-8.32</v>
      </c>
      <c r="Y509" s="97" t="str">
        <f>IF(W509&lt;0,IF(X509=0,0,IF(OR(W509=0,V509=0),"N.M.",IF(ABS(X509/W509)&gt;=10,"N.M.",X509/(-W509)))),IF(X509=0,0,IF(OR(W509=0,V509=0),"N.M.",IF(ABS(X509/W509)&gt;=10,"N.M.",X509/W509))))</f>
        <v>N.M.</v>
      </c>
      <c r="Z509" s="140"/>
      <c r="AA509" s="347">
        <v>0</v>
      </c>
      <c r="AB509" s="301"/>
      <c r="AC509" s="301">
        <v>0</v>
      </c>
      <c r="AD509" s="301">
        <v>0</v>
      </c>
      <c r="AE509" s="301">
        <v>0</v>
      </c>
      <c r="AF509" s="301">
        <v>0</v>
      </c>
      <c r="AG509" s="301">
        <v>0</v>
      </c>
      <c r="AH509" s="301">
        <v>0</v>
      </c>
      <c r="AI509" s="301">
        <v>0</v>
      </c>
      <c r="AJ509" s="301">
        <v>0</v>
      </c>
      <c r="AK509" s="301">
        <v>0</v>
      </c>
      <c r="AL509" s="301">
        <v>0</v>
      </c>
      <c r="AM509" s="301">
        <v>0</v>
      </c>
      <c r="AN509" s="301">
        <v>0</v>
      </c>
      <c r="AO509" s="301"/>
      <c r="AP509" s="301">
        <v>0</v>
      </c>
      <c r="AQ509" s="301">
        <v>0</v>
      </c>
      <c r="AR509" s="301">
        <v>0</v>
      </c>
      <c r="AS509" s="301">
        <v>15.94</v>
      </c>
      <c r="AT509" s="301">
        <v>0</v>
      </c>
      <c r="AU509" s="301">
        <v>0</v>
      </c>
      <c r="AV509" s="301">
        <v>0</v>
      </c>
      <c r="AW509" s="301">
        <v>0</v>
      </c>
      <c r="AX509" s="301">
        <v>0</v>
      </c>
      <c r="AY509" s="301">
        <v>0</v>
      </c>
      <c r="AZ509" s="301">
        <v>0</v>
      </c>
      <c r="BA509" s="301">
        <v>0</v>
      </c>
    </row>
    <row r="510" spans="1:53" s="69" customFormat="1" outlineLevel="2" x14ac:dyDescent="0.2">
      <c r="A510" s="64" t="s">
        <v>1365</v>
      </c>
      <c r="B510" s="65" t="s">
        <v>1815</v>
      </c>
      <c r="C510" s="66" t="s">
        <v>2224</v>
      </c>
      <c r="D510" s="67"/>
      <c r="E510" s="68"/>
      <c r="F510" s="328">
        <v>0</v>
      </c>
      <c r="G510" s="328">
        <v>572616</v>
      </c>
      <c r="H510" s="151">
        <f>+F510-G510</f>
        <v>-572616</v>
      </c>
      <c r="I510" s="97" t="str">
        <f>IF(G510&lt;0,IF(H510=0,0,IF(OR(G510=0,F510=0),"N.M.",IF(ABS(H510/G510)&gt;=10,"N.M.",H510/(-G510)))),IF(H510=0,0,IF(OR(G510=0,F510=0),"N.M.",IF(ABS(H510/G510)&gt;=10,"N.M.",H510/G510))))</f>
        <v>N.M.</v>
      </c>
      <c r="J510" s="166"/>
      <c r="K510" s="328">
        <v>0</v>
      </c>
      <c r="L510" s="328">
        <v>572616</v>
      </c>
      <c r="M510" s="151">
        <f>+K510-L510</f>
        <v>-572616</v>
      </c>
      <c r="N510" s="97" t="str">
        <f>IF(L510&lt;0,IF(M510=0,0,IF(OR(L510=0,K510=0),"N.M.",IF(ABS(M510/L510)&gt;=10,"N.M.",M510/(-L510)))),IF(M510=0,0,IF(OR(L510=0,K510=0),"N.M.",IF(ABS(M510/L510)&gt;=10,"N.M.",M510/L510))))</f>
        <v>N.M.</v>
      </c>
      <c r="O510" s="273"/>
      <c r="P510" s="166"/>
      <c r="Q510" s="328">
        <v>0</v>
      </c>
      <c r="R510" s="328">
        <v>572616</v>
      </c>
      <c r="S510" s="151">
        <f>+Q510-R510</f>
        <v>-572616</v>
      </c>
      <c r="T510" s="97" t="str">
        <f>IF(R510&lt;0,IF(S510=0,0,IF(OR(R510=0,Q510=0),"N.M.",IF(ABS(S510/R510)&gt;=10,"N.M.",S510/(-R510)))),IF(S510=0,0,IF(OR(R510=0,Q510=0),"N.M.",IF(ABS(S510/R510)&gt;=10,"N.M.",S510/R510))))</f>
        <v>N.M.</v>
      </c>
      <c r="U510" s="166"/>
      <c r="V510" s="328">
        <v>140184</v>
      </c>
      <c r="W510" s="328">
        <v>572616</v>
      </c>
      <c r="X510" s="151">
        <f>+V510-W510</f>
        <v>-432432</v>
      </c>
      <c r="Y510" s="97">
        <f>IF(W510&lt;0,IF(X510=0,0,IF(OR(W510=0,V510=0),"N.M.",IF(ABS(X510/W510)&gt;=10,"N.M.",X510/(-W510)))),IF(X510=0,0,IF(OR(W510=0,V510=0),"N.M.",IF(ABS(X510/W510)&gt;=10,"N.M.",X510/W510))))</f>
        <v>-0.75518672199170123</v>
      </c>
      <c r="Z510" s="140"/>
      <c r="AA510" s="347">
        <v>0</v>
      </c>
      <c r="AB510" s="301"/>
      <c r="AC510" s="301">
        <v>0</v>
      </c>
      <c r="AD510" s="301">
        <v>0</v>
      </c>
      <c r="AE510" s="301">
        <v>572616</v>
      </c>
      <c r="AF510" s="301">
        <v>0</v>
      </c>
      <c r="AG510" s="301">
        <v>140184</v>
      </c>
      <c r="AH510" s="301">
        <v>0</v>
      </c>
      <c r="AI510" s="301">
        <v>0</v>
      </c>
      <c r="AJ510" s="301">
        <v>0</v>
      </c>
      <c r="AK510" s="301">
        <v>0</v>
      </c>
      <c r="AL510" s="301">
        <v>0</v>
      </c>
      <c r="AM510" s="301">
        <v>0</v>
      </c>
      <c r="AN510" s="301">
        <v>0</v>
      </c>
      <c r="AO510" s="301"/>
      <c r="AP510" s="301">
        <v>0</v>
      </c>
      <c r="AQ510" s="301">
        <v>0</v>
      </c>
      <c r="AR510" s="301">
        <v>0</v>
      </c>
      <c r="AS510" s="301">
        <v>0</v>
      </c>
      <c r="AT510" s="301">
        <v>0</v>
      </c>
      <c r="AU510" s="301">
        <v>0</v>
      </c>
      <c r="AV510" s="301">
        <v>0</v>
      </c>
      <c r="AW510" s="301">
        <v>0</v>
      </c>
      <c r="AX510" s="301">
        <v>0</v>
      </c>
      <c r="AY510" s="301">
        <v>0</v>
      </c>
      <c r="AZ510" s="301">
        <v>0</v>
      </c>
      <c r="BA510" s="301">
        <v>0</v>
      </c>
    </row>
    <row r="511" spans="1:53" s="25" customFormat="1" x14ac:dyDescent="0.2">
      <c r="A511" s="22" t="s">
        <v>221</v>
      </c>
      <c r="B511" s="54" t="s">
        <v>83</v>
      </c>
      <c r="C511" s="52" t="s">
        <v>84</v>
      </c>
      <c r="D511" s="209"/>
      <c r="E511" s="209"/>
      <c r="F511" s="23">
        <v>0</v>
      </c>
      <c r="G511" s="23">
        <v>572616</v>
      </c>
      <c r="H511" s="42">
        <f>+F511-G511</f>
        <v>-572616</v>
      </c>
      <c r="I511" s="124" t="str">
        <f>IF(G511&lt;0,IF(H511=0,0,IF(OR(G511=0,F511=0),"N.M.",IF(ABS(H511/G511)&gt;=10,"N.M.",H511/(-G511)))),IF(H511=0,0,IF(OR(G511=0,F511=0),"N.M.",IF(ABS(H511/G511)&gt;=10,"N.M.",H511/G511))))</f>
        <v>N.M.</v>
      </c>
      <c r="J511" s="265"/>
      <c r="K511" s="23">
        <v>0</v>
      </c>
      <c r="L511" s="23">
        <v>572616</v>
      </c>
      <c r="M511" s="42">
        <f>+K511-L511</f>
        <v>-572616</v>
      </c>
      <c r="N511" s="124" t="str">
        <f>IF(L511&lt;0,IF(M511=0,0,IF(OR(L511=0,K511=0),"N.M.",IF(ABS(M511/L511)&gt;=10,"N.M.",M511/(-L511)))),IF(M511=0,0,IF(OR(L511=0,K511=0),"N.M.",IF(ABS(M511/L511)&gt;=10,"N.M.",M511/L511))))</f>
        <v>N.M.</v>
      </c>
      <c r="O511" s="141"/>
      <c r="P511" s="220"/>
      <c r="Q511" s="23">
        <v>0</v>
      </c>
      <c r="R511" s="23">
        <v>572616</v>
      </c>
      <c r="S511" s="42">
        <f>+Q511-R511</f>
        <v>-572616</v>
      </c>
      <c r="T511" s="124" t="str">
        <f>IF(R511&lt;0,IF(S511=0,0,IF(OR(R511=0,Q511=0),"N.M.",IF(ABS(S511/R511)&gt;=10,"N.M.",S511/(-R511)))),IF(S511=0,0,IF(OR(R511=0,Q511=0),"N.M.",IF(ABS(S511/R511)&gt;=10,"N.M.",S511/R511))))</f>
        <v>N.M.</v>
      </c>
      <c r="U511" s="220"/>
      <c r="V511" s="23">
        <v>140184</v>
      </c>
      <c r="W511" s="23">
        <v>572624.31999999995</v>
      </c>
      <c r="X511" s="42">
        <f>+V511-W511</f>
        <v>-432440.31999999995</v>
      </c>
      <c r="Y511" s="91">
        <f>IF(W511&lt;0,IF(X511=0,0,IF(OR(W511=0,V511=0),"N.M.",IF(ABS(X511/W511)&gt;=10,"N.M.",X511/(-W511)))),IF(X511=0,0,IF(OR(W511=0,V511=0),"N.M.",IF(ABS(X511/W511)&gt;=10,"N.M.",X511/W511))))</f>
        <v>-0.75519027902971358</v>
      </c>
      <c r="AA511" s="339">
        <v>0</v>
      </c>
      <c r="AC511" s="26">
        <v>0</v>
      </c>
      <c r="AD511" s="26">
        <v>0</v>
      </c>
      <c r="AE511" s="26">
        <v>572616</v>
      </c>
      <c r="AF511" s="26">
        <v>0</v>
      </c>
      <c r="AG511" s="26">
        <v>140184</v>
      </c>
      <c r="AH511" s="26">
        <v>0</v>
      </c>
      <c r="AI511" s="26">
        <v>0</v>
      </c>
      <c r="AJ511" s="26">
        <v>0</v>
      </c>
      <c r="AK511" s="26">
        <v>0</v>
      </c>
      <c r="AL511" s="26">
        <v>0</v>
      </c>
      <c r="AM511" s="26">
        <v>0</v>
      </c>
      <c r="AN511" s="26">
        <v>0</v>
      </c>
      <c r="AP511" s="26">
        <v>0</v>
      </c>
      <c r="AQ511" s="26">
        <v>0</v>
      </c>
      <c r="AR511" s="26">
        <v>0</v>
      </c>
      <c r="AS511" s="26">
        <v>15.94</v>
      </c>
      <c r="AT511" s="26">
        <v>0</v>
      </c>
      <c r="AU511" s="26">
        <v>0</v>
      </c>
      <c r="AV511" s="26">
        <v>0</v>
      </c>
      <c r="AW511" s="26">
        <v>0</v>
      </c>
      <c r="AX511" s="26">
        <v>0</v>
      </c>
      <c r="AY511" s="26">
        <v>0</v>
      </c>
      <c r="AZ511" s="26">
        <v>0</v>
      </c>
      <c r="BA511" s="26">
        <v>0</v>
      </c>
    </row>
    <row r="512" spans="1:53" s="25" customFormat="1" ht="0.75" customHeight="1" outlineLevel="2" x14ac:dyDescent="0.2">
      <c r="A512" s="22"/>
      <c r="B512" s="54"/>
      <c r="C512" s="52"/>
      <c r="D512" s="209"/>
      <c r="E512" s="209"/>
      <c r="F512" s="23"/>
      <c r="G512" s="23"/>
      <c r="H512" s="42"/>
      <c r="I512" s="124"/>
      <c r="J512" s="265"/>
      <c r="K512" s="23"/>
      <c r="L512" s="23"/>
      <c r="M512" s="42"/>
      <c r="N512" s="124"/>
      <c r="O512" s="141"/>
      <c r="P512" s="220"/>
      <c r="Q512" s="23"/>
      <c r="R512" s="23"/>
      <c r="S512" s="42"/>
      <c r="T512" s="124"/>
      <c r="U512" s="220"/>
      <c r="V512" s="23"/>
      <c r="W512" s="23"/>
      <c r="X512" s="42"/>
      <c r="Y512" s="91"/>
      <c r="AA512" s="339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P512" s="26"/>
      <c r="AQ512" s="26"/>
      <c r="AR512" s="26"/>
      <c r="AS512" s="26"/>
      <c r="AT512" s="26"/>
      <c r="AU512" s="26"/>
      <c r="AV512" s="26"/>
      <c r="AW512" s="26"/>
      <c r="AX512" s="26"/>
      <c r="AY512" s="26"/>
      <c r="AZ512" s="26"/>
      <c r="BA512" s="26"/>
    </row>
    <row r="513" spans="1:53" s="25" customFormat="1" x14ac:dyDescent="0.2">
      <c r="A513" s="22" t="s">
        <v>222</v>
      </c>
      <c r="B513" s="54" t="s">
        <v>85</v>
      </c>
      <c r="C513" s="52" t="s">
        <v>86</v>
      </c>
      <c r="D513" s="209"/>
      <c r="E513" s="209"/>
      <c r="F513" s="23">
        <v>0</v>
      </c>
      <c r="G513" s="23">
        <v>0</v>
      </c>
      <c r="H513" s="42">
        <f>+F513-G513</f>
        <v>0</v>
      </c>
      <c r="I513" s="124">
        <f>IF(G513&lt;0,IF(H513=0,0,IF(OR(G513=0,F513=0),"N.M.",IF(ABS(H513/G513)&gt;=10,"N.M.",H513/(-G513)))),IF(H513=0,0,IF(OR(G513=0,F513=0),"N.M.",IF(ABS(H513/G513)&gt;=10,"N.M.",H513/G513))))</f>
        <v>0</v>
      </c>
      <c r="J513" s="265"/>
      <c r="K513" s="23">
        <v>0</v>
      </c>
      <c r="L513" s="23">
        <v>0</v>
      </c>
      <c r="M513" s="42">
        <f>+K513-L513</f>
        <v>0</v>
      </c>
      <c r="N513" s="124">
        <f>IF(L513&lt;0,IF(M513=0,0,IF(OR(L513=0,K513=0),"N.M.",IF(ABS(M513/L513)&gt;=10,"N.M.",M513/(-L513)))),IF(M513=0,0,IF(OR(L513=0,K513=0),"N.M.",IF(ABS(M513/L513)&gt;=10,"N.M.",M513/L513))))</f>
        <v>0</v>
      </c>
      <c r="O513" s="140"/>
      <c r="P513" s="222"/>
      <c r="Q513" s="23">
        <v>0</v>
      </c>
      <c r="R513" s="23">
        <v>0</v>
      </c>
      <c r="S513" s="42">
        <f>+Q513-R513</f>
        <v>0</v>
      </c>
      <c r="T513" s="124">
        <f>IF(R513&lt;0,IF(S513=0,0,IF(OR(R513=0,Q513=0),"N.M.",IF(ABS(S513/R513)&gt;=10,"N.M.",S513/(-R513)))),IF(S513=0,0,IF(OR(R513=0,Q513=0),"N.M.",IF(ABS(S513/R513)&gt;=10,"N.M.",S513/R513))))</f>
        <v>0</v>
      </c>
      <c r="U513" s="222"/>
      <c r="V513" s="23">
        <v>0</v>
      </c>
      <c r="W513" s="23">
        <v>0</v>
      </c>
      <c r="X513" s="42">
        <f>+V513-W513</f>
        <v>0</v>
      </c>
      <c r="Y513" s="91">
        <f>IF(W513&lt;0,IF(X513=0,0,IF(OR(W513=0,V513=0),"N.M.",IF(ABS(X513/W513)&gt;=10,"N.M.",X513/(-W513)))),IF(X513=0,0,IF(OR(W513=0,V513=0),"N.M.",IF(ABS(X513/W513)&gt;=10,"N.M.",X513/W513))))</f>
        <v>0</v>
      </c>
      <c r="AA513" s="339">
        <v>0</v>
      </c>
      <c r="AC513" s="26">
        <v>0</v>
      </c>
      <c r="AD513" s="26">
        <v>0</v>
      </c>
      <c r="AE513" s="26">
        <v>0</v>
      </c>
      <c r="AF513" s="26">
        <v>0</v>
      </c>
      <c r="AG513" s="26">
        <v>0</v>
      </c>
      <c r="AH513" s="26">
        <v>0</v>
      </c>
      <c r="AI513" s="26">
        <v>0</v>
      </c>
      <c r="AJ513" s="26">
        <v>0</v>
      </c>
      <c r="AK513" s="26">
        <v>0</v>
      </c>
      <c r="AL513" s="26">
        <v>0</v>
      </c>
      <c r="AM513" s="26">
        <v>0</v>
      </c>
      <c r="AN513" s="26">
        <v>0</v>
      </c>
      <c r="AP513" s="26">
        <v>0</v>
      </c>
      <c r="AQ513" s="26">
        <v>0</v>
      </c>
      <c r="AR513" s="26">
        <v>0</v>
      </c>
      <c r="AS513" s="26">
        <v>0</v>
      </c>
      <c r="AT513" s="26">
        <v>0</v>
      </c>
      <c r="AU513" s="26">
        <v>0</v>
      </c>
      <c r="AV513" s="26">
        <v>0</v>
      </c>
      <c r="AW513" s="26">
        <v>0</v>
      </c>
      <c r="AX513" s="26">
        <v>0</v>
      </c>
      <c r="AY513" s="26">
        <v>0</v>
      </c>
      <c r="AZ513" s="26">
        <v>0</v>
      </c>
      <c r="BA513" s="26">
        <v>0</v>
      </c>
    </row>
    <row r="514" spans="1:53" s="25" customFormat="1" ht="0.75" customHeight="1" outlineLevel="2" x14ac:dyDescent="0.2">
      <c r="A514" s="22"/>
      <c r="B514" s="54"/>
      <c r="C514" s="52"/>
      <c r="D514" s="209"/>
      <c r="E514" s="209"/>
      <c r="F514" s="23"/>
      <c r="G514" s="23"/>
      <c r="H514" s="42"/>
      <c r="I514" s="124"/>
      <c r="J514" s="265"/>
      <c r="K514" s="23"/>
      <c r="L514" s="23"/>
      <c r="M514" s="42"/>
      <c r="N514" s="124"/>
      <c r="O514" s="140"/>
      <c r="P514" s="222"/>
      <c r="Q514" s="23"/>
      <c r="R514" s="23"/>
      <c r="S514" s="42"/>
      <c r="T514" s="124"/>
      <c r="U514" s="222"/>
      <c r="V514" s="23"/>
      <c r="W514" s="23"/>
      <c r="X514" s="42"/>
      <c r="Y514" s="91"/>
      <c r="AA514" s="339"/>
      <c r="AC514" s="26"/>
      <c r="AD514" s="26"/>
      <c r="AE514" s="26"/>
      <c r="AF514" s="26"/>
      <c r="AG514" s="26"/>
      <c r="AH514" s="26"/>
      <c r="AI514" s="26"/>
      <c r="AJ514" s="26"/>
      <c r="AK514" s="26"/>
      <c r="AL514" s="26"/>
      <c r="AM514" s="26"/>
      <c r="AN514" s="26"/>
      <c r="AP514" s="26"/>
      <c r="AQ514" s="26"/>
      <c r="AR514" s="26"/>
      <c r="AS514" s="26"/>
      <c r="AT514" s="26"/>
      <c r="AU514" s="26"/>
      <c r="AV514" s="26"/>
      <c r="AW514" s="26"/>
      <c r="AX514" s="26"/>
      <c r="AY514" s="26"/>
      <c r="AZ514" s="26"/>
      <c r="BA514" s="26"/>
    </row>
    <row r="515" spans="1:53" s="69" customFormat="1" outlineLevel="2" x14ac:dyDescent="0.2">
      <c r="A515" s="64" t="s">
        <v>1366</v>
      </c>
      <c r="B515" s="65" t="s">
        <v>1816</v>
      </c>
      <c r="C515" s="66" t="s">
        <v>2225</v>
      </c>
      <c r="D515" s="67"/>
      <c r="E515" s="68"/>
      <c r="F515" s="328">
        <v>47281.11</v>
      </c>
      <c r="G515" s="328">
        <v>46043.46</v>
      </c>
      <c r="H515" s="151">
        <f>+F515-G515</f>
        <v>1237.6500000000015</v>
      </c>
      <c r="I515" s="97">
        <f>IF(G515&lt;0,IF(H515=0,0,IF(OR(G515=0,F515=0),"N.M.",IF(ABS(H515/G515)&gt;=10,"N.M.",H515/(-G515)))),IF(H515=0,0,IF(OR(G515=0,F515=0),"N.M.",IF(ABS(H515/G515)&gt;=10,"N.M.",H515/G515))))</f>
        <v>2.6880038989250624E-2</v>
      </c>
      <c r="J515" s="166"/>
      <c r="K515" s="328">
        <v>141347.84</v>
      </c>
      <c r="L515" s="328">
        <v>137795.82</v>
      </c>
      <c r="M515" s="151">
        <f>+K515-L515</f>
        <v>3552.0199999999895</v>
      </c>
      <c r="N515" s="97">
        <f>IF(L515&lt;0,IF(M515=0,0,IF(OR(L515=0,K515=0),"N.M.",IF(ABS(M515/L515)&gt;=10,"N.M.",M515/(-L515)))),IF(M515=0,0,IF(OR(L515=0,K515=0),"N.M.",IF(ABS(M515/L515)&gt;=10,"N.M.",M515/L515))))</f>
        <v>2.5777414728545389E-2</v>
      </c>
      <c r="O515" s="273"/>
      <c r="P515" s="166"/>
      <c r="Q515" s="328">
        <v>141347.84</v>
      </c>
      <c r="R515" s="328">
        <v>137795.82</v>
      </c>
      <c r="S515" s="151">
        <f>+Q515-R515</f>
        <v>3552.0199999999895</v>
      </c>
      <c r="T515" s="97">
        <f>IF(R515&lt;0,IF(S515=0,0,IF(OR(R515=0,Q515=0),"N.M.",IF(ABS(S515/R515)&gt;=10,"N.M.",S515/(-R515)))),IF(S515=0,0,IF(OR(R515=0,Q515=0),"N.M.",IF(ABS(S515/R515)&gt;=10,"N.M.",S515/R515))))</f>
        <v>2.5777414728545389E-2</v>
      </c>
      <c r="U515" s="166"/>
      <c r="V515" s="328">
        <v>558067.74</v>
      </c>
      <c r="W515" s="328">
        <v>580619.25</v>
      </c>
      <c r="X515" s="151">
        <f>+V515-W515</f>
        <v>-22551.510000000009</v>
      </c>
      <c r="Y515" s="97">
        <f>IF(W515&lt;0,IF(X515=0,0,IF(OR(W515=0,V515=0),"N.M.",IF(ABS(X515/W515)&gt;=10,"N.M.",X515/(-W515)))),IF(X515=0,0,IF(OR(W515=0,V515=0),"N.M.",IF(ABS(X515/W515)&gt;=10,"N.M.",X515/W515))))</f>
        <v>-3.8840444921521305E-2</v>
      </c>
      <c r="Z515" s="140"/>
      <c r="AA515" s="347">
        <v>45666.590000000004</v>
      </c>
      <c r="AB515" s="301"/>
      <c r="AC515" s="301">
        <v>45795.040000000001</v>
      </c>
      <c r="AD515" s="301">
        <v>45957.32</v>
      </c>
      <c r="AE515" s="301">
        <v>46043.46</v>
      </c>
      <c r="AF515" s="301">
        <v>46075.360000000001</v>
      </c>
      <c r="AG515" s="301">
        <v>46249.49</v>
      </c>
      <c r="AH515" s="301">
        <v>46374.79</v>
      </c>
      <c r="AI515" s="301">
        <v>46454.520000000004</v>
      </c>
      <c r="AJ515" s="301">
        <v>46570.25</v>
      </c>
      <c r="AK515" s="301">
        <v>46654.17</v>
      </c>
      <c r="AL515" s="301">
        <v>46356.94</v>
      </c>
      <c r="AM515" s="301">
        <v>46261.200000000004</v>
      </c>
      <c r="AN515" s="301">
        <v>45723.18</v>
      </c>
      <c r="AO515" s="301"/>
      <c r="AP515" s="301">
        <v>46728.39</v>
      </c>
      <c r="AQ515" s="301">
        <v>47338.340000000004</v>
      </c>
      <c r="AR515" s="301">
        <v>47281.11</v>
      </c>
      <c r="AS515" s="301">
        <v>47284.6</v>
      </c>
      <c r="AT515" s="301">
        <v>0</v>
      </c>
      <c r="AU515" s="301">
        <v>0</v>
      </c>
      <c r="AV515" s="301">
        <v>0</v>
      </c>
      <c r="AW515" s="301">
        <v>0</v>
      </c>
      <c r="AX515" s="301">
        <v>0</v>
      </c>
      <c r="AY515" s="301">
        <v>0</v>
      </c>
      <c r="AZ515" s="301">
        <v>0</v>
      </c>
      <c r="BA515" s="301">
        <v>0</v>
      </c>
    </row>
    <row r="516" spans="1:53" s="25" customFormat="1" x14ac:dyDescent="0.2">
      <c r="A516" s="22" t="s">
        <v>223</v>
      </c>
      <c r="B516" s="54" t="s">
        <v>87</v>
      </c>
      <c r="C516" s="53" t="s">
        <v>88</v>
      </c>
      <c r="D516" s="210"/>
      <c r="E516" s="210"/>
      <c r="F516" s="32">
        <v>47281.11</v>
      </c>
      <c r="G516" s="32">
        <v>46043.46</v>
      </c>
      <c r="H516" s="72">
        <f>+F516-G516</f>
        <v>1237.6500000000015</v>
      </c>
      <c r="I516" s="125">
        <f>IF(G516&lt;0,IF(H516=0,0,IF(OR(G516=0,F516=0),"N.M.",IF(ABS(H516/G516)&gt;=10,"N.M.",H516/(-G516)))),IF(H516=0,0,IF(OR(G516=0,F516=0),"N.M.",IF(ABS(H516/G516)&gt;=10,"N.M.",H516/G516))))</f>
        <v>2.6880038989250624E-2</v>
      </c>
      <c r="J516" s="268"/>
      <c r="K516" s="32">
        <v>141347.84</v>
      </c>
      <c r="L516" s="32">
        <v>137795.82</v>
      </c>
      <c r="M516" s="72">
        <f>+K516-L516</f>
        <v>3552.0199999999895</v>
      </c>
      <c r="N516" s="125">
        <f>IF(L516&lt;0,IF(M516=0,0,IF(OR(L516=0,K516=0),"N.M.",IF(ABS(M516/L516)&gt;=10,"N.M.",M516/(-L516)))),IF(M516=0,0,IF(OR(L516=0,K516=0),"N.M.",IF(ABS(M516/L516)&gt;=10,"N.M.",M516/L516))))</f>
        <v>2.5777414728545389E-2</v>
      </c>
      <c r="O516" s="228"/>
      <c r="P516" s="223"/>
      <c r="Q516" s="32">
        <v>141347.84</v>
      </c>
      <c r="R516" s="32">
        <v>137795.82</v>
      </c>
      <c r="S516" s="72">
        <f>+Q516-R516</f>
        <v>3552.0199999999895</v>
      </c>
      <c r="T516" s="125">
        <f>IF(R516&lt;0,IF(S516=0,0,IF(OR(R516=0,Q516=0),"N.M.",IF(ABS(S516/R516)&gt;=10,"N.M.",S516/(-R516)))),IF(S516=0,0,IF(OR(R516=0,Q516=0),"N.M.",IF(ABS(S516/R516)&gt;=10,"N.M.",S516/R516))))</f>
        <v>2.5777414728545389E-2</v>
      </c>
      <c r="U516" s="223"/>
      <c r="V516" s="32">
        <v>558067.74</v>
      </c>
      <c r="W516" s="32">
        <v>580619.25</v>
      </c>
      <c r="X516" s="72">
        <f>+V516-W516</f>
        <v>-22551.510000000009</v>
      </c>
      <c r="Y516" s="92">
        <f>IF(W516&lt;0,IF(X516=0,0,IF(OR(W516=0,V516=0),"N.M.",IF(ABS(X516/W516)&gt;=10,"N.M.",X516/(-W516)))),IF(X516=0,0,IF(OR(W516=0,V516=0),"N.M.",IF(ABS(X516/W516)&gt;=10,"N.M.",X516/W516))))</f>
        <v>-3.8840444921521305E-2</v>
      </c>
      <c r="Z516" s="109"/>
      <c r="AA516" s="343">
        <v>45666.590000000004</v>
      </c>
      <c r="AB516" s="109"/>
      <c r="AC516" s="33">
        <v>45795.040000000001</v>
      </c>
      <c r="AD516" s="33">
        <v>45957.32</v>
      </c>
      <c r="AE516" s="33">
        <v>46043.46</v>
      </c>
      <c r="AF516" s="33">
        <v>46075.360000000001</v>
      </c>
      <c r="AG516" s="33">
        <v>46249.49</v>
      </c>
      <c r="AH516" s="33">
        <v>46374.79</v>
      </c>
      <c r="AI516" s="33">
        <v>46454.520000000004</v>
      </c>
      <c r="AJ516" s="33">
        <v>46570.25</v>
      </c>
      <c r="AK516" s="33">
        <v>46654.17</v>
      </c>
      <c r="AL516" s="33">
        <v>46356.94</v>
      </c>
      <c r="AM516" s="33">
        <v>46261.200000000004</v>
      </c>
      <c r="AN516" s="33">
        <v>45723.18</v>
      </c>
      <c r="AO516" s="109"/>
      <c r="AP516" s="33">
        <v>46728.39</v>
      </c>
      <c r="AQ516" s="33">
        <v>47338.340000000004</v>
      </c>
      <c r="AR516" s="33">
        <v>47281.11</v>
      </c>
      <c r="AS516" s="33">
        <v>47284.6</v>
      </c>
      <c r="AT516" s="33">
        <v>0</v>
      </c>
      <c r="AU516" s="33">
        <v>0</v>
      </c>
      <c r="AV516" s="33">
        <v>0</v>
      </c>
      <c r="AW516" s="33">
        <v>0</v>
      </c>
      <c r="AX516" s="33">
        <v>0</v>
      </c>
      <c r="AY516" s="33">
        <v>0</v>
      </c>
      <c r="AZ516" s="33">
        <v>0</v>
      </c>
      <c r="BA516" s="33">
        <v>0</v>
      </c>
    </row>
    <row r="517" spans="1:53" s="25" customFormat="1" ht="0.75" customHeight="1" outlineLevel="2" x14ac:dyDescent="0.2">
      <c r="A517" s="22"/>
      <c r="B517" s="54"/>
      <c r="C517" s="52"/>
      <c r="D517" s="209"/>
      <c r="E517" s="209"/>
      <c r="F517" s="23"/>
      <c r="G517" s="23"/>
      <c r="H517" s="42"/>
      <c r="I517" s="124"/>
      <c r="J517" s="265"/>
      <c r="K517" s="23"/>
      <c r="L517" s="23"/>
      <c r="M517" s="42"/>
      <c r="N517" s="124"/>
      <c r="O517" s="140"/>
      <c r="P517" s="222"/>
      <c r="Q517" s="23"/>
      <c r="R517" s="23"/>
      <c r="S517" s="42"/>
      <c r="T517" s="124"/>
      <c r="U517" s="222"/>
      <c r="V517" s="23"/>
      <c r="W517" s="23"/>
      <c r="X517" s="42"/>
      <c r="Y517" s="91"/>
      <c r="AA517" s="339"/>
      <c r="AC517" s="26"/>
      <c r="AD517" s="26"/>
      <c r="AE517" s="26"/>
      <c r="AF517" s="26"/>
      <c r="AG517" s="26"/>
      <c r="AH517" s="26"/>
      <c r="AI517" s="26"/>
      <c r="AJ517" s="26"/>
      <c r="AK517" s="26"/>
      <c r="AL517" s="26"/>
      <c r="AM517" s="26"/>
      <c r="AN517" s="26"/>
      <c r="AP517" s="26"/>
      <c r="AQ517" s="26"/>
      <c r="AR517" s="26"/>
      <c r="AS517" s="26"/>
      <c r="AT517" s="26"/>
      <c r="AU517" s="26"/>
      <c r="AV517" s="26"/>
      <c r="AW517" s="26"/>
      <c r="AX517" s="26"/>
      <c r="AY517" s="26"/>
      <c r="AZ517" s="26"/>
      <c r="BA517" s="26"/>
    </row>
    <row r="518" spans="1:53" s="25" customFormat="1" x14ac:dyDescent="0.2">
      <c r="A518" s="22"/>
      <c r="B518" s="54" t="s">
        <v>89</v>
      </c>
      <c r="C518" s="30" t="s">
        <v>895</v>
      </c>
      <c r="D518" s="211"/>
      <c r="E518" s="211"/>
      <c r="F518" s="31">
        <f>SUM(+F353,F413,F417,F420,F424,F427,F429,F431,F435,-F437,F479,F487,F492,F496,-F500,F502,-F505,F507,-F511,F513,F516)</f>
        <v>35513482.238999993</v>
      </c>
      <c r="G518" s="31">
        <f>SUM(+G353,G413,G417,G420,G424,G427,G429,G431,G435,-G437,G479,G487,G492,G496,-G500,G502,-G505,G507,-G511,G513,G516)</f>
        <v>42312878.364399999</v>
      </c>
      <c r="H518" s="198">
        <f>+F518-G518</f>
        <v>-6799396.1254000068</v>
      </c>
      <c r="I518" s="238">
        <f>IF(G518&lt;0,IF(H518=0,0,IF(OR(G518=0,F518=0),"N.M.",IF(ABS(H518/G518)&gt;=10,"N.M.",H518/(-G518)))),IF(H518=0,0,IF(OR(G518=0,F518=0),"N.M.",IF(ABS(H518/G518)&gt;=10,"N.M.",H518/G518))))</f>
        <v>-0.16069330161950618</v>
      </c>
      <c r="J518" s="265"/>
      <c r="K518" s="31">
        <f>SUM(+K353,K413,K417,K420,K424,K427,K429,K431,K435,-K437,K479,K487,K492,K496,-K500,K502,-K505,K507,-K511,K513,K516)</f>
        <v>153347275.67700002</v>
      </c>
      <c r="L518" s="31">
        <f>SUM(+L353,L413,L417,L420,L424,L427,L429,L431,L435,-L437,L479,L487,L492,L496,-L500,L502,-L505,L507,-L511,L513,L516)</f>
        <v>153199433.722</v>
      </c>
      <c r="M518" s="198">
        <f>+K518-L518</f>
        <v>147841.95500001311</v>
      </c>
      <c r="N518" s="238">
        <f>IF(L518&lt;0,IF(M518=0,0,IF(OR(L518=0,K518=0),"N.M.",IF(ABS(M518/L518)&gt;=10,"N.M.",M518/(-L518)))),IF(M518=0,0,IF(OR(L518=0,K518=0),"N.M.",IF(ABS(M518/L518)&gt;=10,"N.M.",M518/L518))))</f>
        <v>9.6502938299557477E-4</v>
      </c>
      <c r="O518" s="141"/>
      <c r="P518" s="220"/>
      <c r="Q518" s="31">
        <f>SUM(+Q353,Q413,Q417,Q420,Q424,Q427,Q429,Q431,Q435,-Q437,Q479,Q487,Q492,Q496,-Q500,Q502,-Q505,Q507,-Q511,Q513,Q516)</f>
        <v>153347275.67700002</v>
      </c>
      <c r="R518" s="31">
        <f>SUM(+R353,R413,R417,R420,R424,R427,R429,R431,R435,-R437,R479,R487,R492,R496,-R500,R502,-R505,R507,-R511,R513,R516)</f>
        <v>153199433.722</v>
      </c>
      <c r="S518" s="198">
        <f>+Q518-R518</f>
        <v>147841.95500001311</v>
      </c>
      <c r="T518" s="238">
        <f>IF(R518&lt;0,IF(S518=0,0,IF(OR(R518=0,Q518=0),"N.M.",IF(ABS(S518/R518)&gt;=10,"N.M.",S518/(-R518)))),IF(S518=0,0,IF(OR(R518=0,Q518=0),"N.M.",IF(ABS(S518/R518)&gt;=10,"N.M.",S518/R518))))</f>
        <v>9.6502938299557477E-4</v>
      </c>
      <c r="U518" s="220"/>
      <c r="V518" s="31">
        <f>SUM(+V353,V413,V417,V420,V424,V427,V429,V431,V435,-V437,V479,V487,V492,V496,-V500,V502,-V505,V507,-V511,V513,V516)</f>
        <v>709140126.26139987</v>
      </c>
      <c r="W518" s="31">
        <f>SUM(+W353,W413,W417,W420,W424,W427,W429,W431,W435,-W437,W479,W487,W492,W496,-W500,W502,-W505,W507,-W511,W513,W516)</f>
        <v>586811350.16009998</v>
      </c>
      <c r="X518" s="198">
        <f>+V518-W518</f>
        <v>122328776.10129988</v>
      </c>
      <c r="Y518" s="212">
        <f>IF(W518&lt;0,IF(X518=0,0,IF(OR(W518=0,V518=0),"N.M.",IF(ABS(X518/W518)&gt;=10,"N.M.",X518/(-W518)))),IF(X518=0,0,IF(OR(W518=0,V518=0),"N.M.",IF(ABS(X518/W518)&gt;=10,"N.M.",X518/W518))))</f>
        <v>0.20846354806859968</v>
      </c>
      <c r="AA518" s="397">
        <f>SUM(+AA353,AA413,AA417,AA420,AA424,AA427,AA429,AA431,AA435,-AA437,AA479,AA487,AA492,AA496,-AA500,AA502,-AA505,AA507,-AA511,AA513,AA516)</f>
        <v>61633006.617800005</v>
      </c>
      <c r="AC518" s="398">
        <f t="shared" ref="AC518:AN518" si="156">SUM(+AC353,AC413,AC417,AC420,AC424,AC427,AC429,AC431,AC435,-AC437,AC479,AC487,AC492,AC496,-AC500,AC502,-AC505,AC507,-AC511,AC513,AC516)</f>
        <v>60861437.933699995</v>
      </c>
      <c r="AD518" s="398">
        <f t="shared" si="156"/>
        <v>50025117.423900008</v>
      </c>
      <c r="AE518" s="398">
        <f t="shared" si="156"/>
        <v>42312878.364399999</v>
      </c>
      <c r="AF518" s="398">
        <f t="shared" si="156"/>
        <v>54520817.482299998</v>
      </c>
      <c r="AG518" s="398">
        <f t="shared" si="156"/>
        <v>62482072.969099998</v>
      </c>
      <c r="AH518" s="398">
        <f t="shared" si="156"/>
        <v>51137156.888999991</v>
      </c>
      <c r="AI518" s="398">
        <f t="shared" si="156"/>
        <v>90358027.648000032</v>
      </c>
      <c r="AJ518" s="398">
        <f t="shared" si="156"/>
        <v>68477015.872999996</v>
      </c>
      <c r="AK518" s="398">
        <f t="shared" si="156"/>
        <v>27567642.690000005</v>
      </c>
      <c r="AL518" s="398">
        <f t="shared" si="156"/>
        <v>59368039.826999992</v>
      </c>
      <c r="AM518" s="398">
        <f t="shared" si="156"/>
        <v>61776415.519999996</v>
      </c>
      <c r="AN518" s="398">
        <f t="shared" si="156"/>
        <v>80105661.686000019</v>
      </c>
      <c r="AP518" s="398">
        <f t="shared" ref="AP518:BA518" si="157">SUM(+AP353,AP413,AP417,AP420,AP424,AP427,AP429,AP431,AP435,-AP437,AP479,AP487,AP492,AP496,-AP500,AP502,-AP505,AP507,-AP511,AP513,AP516)</f>
        <v>65096298.484000012</v>
      </c>
      <c r="AQ518" s="398">
        <f t="shared" si="157"/>
        <v>52737494.954000004</v>
      </c>
      <c r="AR518" s="398">
        <f t="shared" si="157"/>
        <v>35513482.238999993</v>
      </c>
      <c r="AS518" s="398">
        <f t="shared" si="157"/>
        <v>51355358.006000005</v>
      </c>
      <c r="AT518" s="398">
        <f t="shared" si="157"/>
        <v>123400979.14</v>
      </c>
      <c r="AU518" s="398">
        <f t="shared" si="157"/>
        <v>0</v>
      </c>
      <c r="AV518" s="398">
        <f t="shared" si="157"/>
        <v>0</v>
      </c>
      <c r="AW518" s="398">
        <f t="shared" si="157"/>
        <v>0</v>
      </c>
      <c r="AX518" s="398">
        <f t="shared" si="157"/>
        <v>0</v>
      </c>
      <c r="AY518" s="398">
        <f t="shared" si="157"/>
        <v>0</v>
      </c>
      <c r="AZ518" s="398">
        <f t="shared" si="157"/>
        <v>0</v>
      </c>
      <c r="BA518" s="398">
        <f t="shared" si="157"/>
        <v>0</v>
      </c>
    </row>
    <row r="519" spans="1:53" s="387" customFormat="1" x14ac:dyDescent="0.2">
      <c r="A519" s="376"/>
      <c r="B519" s="377" t="s">
        <v>90</v>
      </c>
      <c r="C519" s="378" t="s">
        <v>896</v>
      </c>
      <c r="D519" s="379"/>
      <c r="E519" s="379"/>
      <c r="F519" s="380">
        <f>+F94-F518</f>
        <v>8114775.4210000113</v>
      </c>
      <c r="G519" s="380">
        <f>+G94-G518</f>
        <v>10337425.015600011</v>
      </c>
      <c r="H519" s="381">
        <f>+F519-G519</f>
        <v>-2222649.5945999995</v>
      </c>
      <c r="I519" s="382">
        <f>IF(G519&lt;0,IF(H519=0,0,IF(OR(G519=0,F519=0),"N.M.",IF(ABS(H519/G519)&gt;=10,"N.M.",H519/(-G519)))),IF(H519=0,0,IF(OR(G519=0,F519=0),"N.M.",IF(ABS(H519/G519)&gt;=10,"N.M.",H519/G519))))</f>
        <v>-0.2150099847153272</v>
      </c>
      <c r="J519" s="383"/>
      <c r="K519" s="380">
        <f>+K94-K518</f>
        <v>19768484.073000044</v>
      </c>
      <c r="L519" s="380">
        <f>+L94-L518</f>
        <v>35027082.60799998</v>
      </c>
      <c r="M519" s="381">
        <f>+K519-L519</f>
        <v>-15258598.534999937</v>
      </c>
      <c r="N519" s="382">
        <f>IF(L519&lt;0,IF(M519=0,0,IF(OR(L519=0,K519=0),"N.M.",IF(ABS(M519/L519)&gt;=10,"N.M.",M519/(-L519)))),IF(M519=0,0,IF(OR(L519=0,K519=0),"N.M.",IF(ABS(M519/L519)&gt;=10,"N.M.",M519/L519))))</f>
        <v>-0.43562287803880539</v>
      </c>
      <c r="O519" s="384"/>
      <c r="P519" s="385"/>
      <c r="Q519" s="380">
        <f>+Q94-Q518</f>
        <v>19768484.073000044</v>
      </c>
      <c r="R519" s="380">
        <f>+R94-R518</f>
        <v>35027082.60799998</v>
      </c>
      <c r="S519" s="381">
        <f>+Q519-R519</f>
        <v>-15258598.534999937</v>
      </c>
      <c r="T519" s="382">
        <f>IF(R519&lt;0,IF(S519=0,0,IF(OR(R519=0,Q519=0),"N.M.",IF(ABS(S519/R519)&gt;=10,"N.M.",S519/(-R519)))),IF(S519=0,0,IF(OR(R519=0,Q519=0),"N.M.",IF(ABS(S519/R519)&gt;=10,"N.M.",S519/R519))))</f>
        <v>-0.43562287803880539</v>
      </c>
      <c r="U519" s="385"/>
      <c r="V519" s="380">
        <f>+V94-V518</f>
        <v>77873328.308600307</v>
      </c>
      <c r="W519" s="380">
        <f>+W94-W518</f>
        <v>96699547.815899849</v>
      </c>
      <c r="X519" s="381">
        <f>+V519-W519</f>
        <v>-18826219.507299542</v>
      </c>
      <c r="Y519" s="386">
        <f>IF(W519&lt;0,IF(X519=0,0,IF(OR(W519=0,V519=0),"N.M.",IF(ABS(X519/W519)&gt;=10,"N.M.",X519/(-W519)))),IF(X519=0,0,IF(OR(W519=0,V519=0),"N.M.",IF(ABS(X519/W519)&gt;=10,"N.M.",X519/W519))))</f>
        <v>-0.1946877718926007</v>
      </c>
      <c r="AA519" s="397">
        <f>+AA94-AA518</f>
        <v>-1866222.8648000136</v>
      </c>
      <c r="AB519" s="25"/>
      <c r="AC519" s="398">
        <f t="shared" ref="AC519:AN519" si="158">+AC94-AC518</f>
        <v>20858963.486300007</v>
      </c>
      <c r="AD519" s="398">
        <f t="shared" si="158"/>
        <v>3830694.106099993</v>
      </c>
      <c r="AE519" s="398">
        <f t="shared" si="158"/>
        <v>10337425.015600011</v>
      </c>
      <c r="AF519" s="398">
        <f t="shared" si="158"/>
        <v>2565055.1876999959</v>
      </c>
      <c r="AG519" s="398">
        <f t="shared" si="158"/>
        <v>-407692.55910000205</v>
      </c>
      <c r="AH519" s="398">
        <f t="shared" si="158"/>
        <v>21874829.661000021</v>
      </c>
      <c r="AI519" s="398">
        <f t="shared" si="158"/>
        <v>-11226506.618000031</v>
      </c>
      <c r="AJ519" s="398">
        <f t="shared" si="158"/>
        <v>6732669.5870000124</v>
      </c>
      <c r="AK519" s="398">
        <f t="shared" si="158"/>
        <v>27638663.129999995</v>
      </c>
      <c r="AL519" s="398">
        <f t="shared" si="158"/>
        <v>3578360.0830000117</v>
      </c>
      <c r="AM519" s="398">
        <f t="shared" si="158"/>
        <v>11186464.940000013</v>
      </c>
      <c r="AN519" s="398">
        <f t="shared" si="158"/>
        <v>-3836999.1760000288</v>
      </c>
      <c r="AO519" s="25"/>
      <c r="AP519" s="398">
        <f t="shared" ref="AP519:BA519" si="159">+AP94-AP518</f>
        <v>7536594.8159999996</v>
      </c>
      <c r="AQ519" s="398">
        <f t="shared" si="159"/>
        <v>4117113.8360000029</v>
      </c>
      <c r="AR519" s="398">
        <f t="shared" si="159"/>
        <v>8114775.4210000113</v>
      </c>
      <c r="AS519" s="398">
        <f t="shared" si="159"/>
        <v>-4952181.1760000065</v>
      </c>
      <c r="AT519" s="398">
        <f t="shared" si="159"/>
        <v>6745882.1699999869</v>
      </c>
      <c r="AU519" s="398">
        <f t="shared" si="159"/>
        <v>0</v>
      </c>
      <c r="AV519" s="398">
        <f t="shared" si="159"/>
        <v>0</v>
      </c>
      <c r="AW519" s="398">
        <f t="shared" si="159"/>
        <v>0</v>
      </c>
      <c r="AX519" s="398">
        <f t="shared" si="159"/>
        <v>0</v>
      </c>
      <c r="AY519" s="398">
        <f t="shared" si="159"/>
        <v>0</v>
      </c>
      <c r="AZ519" s="398">
        <f t="shared" si="159"/>
        <v>0</v>
      </c>
      <c r="BA519" s="398">
        <f t="shared" si="159"/>
        <v>0</v>
      </c>
    </row>
    <row r="520" spans="1:53" s="25" customFormat="1" x14ac:dyDescent="0.2">
      <c r="A520" s="22"/>
      <c r="B520" s="54" t="s">
        <v>91</v>
      </c>
      <c r="C520" s="34" t="s">
        <v>897</v>
      </c>
      <c r="D520" s="211"/>
      <c r="E520" s="211"/>
      <c r="F520" s="31">
        <f>+F519</f>
        <v>8114775.4210000113</v>
      </c>
      <c r="G520" s="31">
        <f>+G519</f>
        <v>10337425.015600011</v>
      </c>
      <c r="H520" s="198">
        <f>+F520-G520</f>
        <v>-2222649.5945999995</v>
      </c>
      <c r="I520" s="238">
        <f>IF(G520&lt;0,IF(H520=0,0,IF(OR(G520=0,F520=0),"N.M.",IF(ABS(H520/G520)&gt;=10,"N.M.",H520/(-G520)))),IF(H520=0,0,IF(OR(G520=0,F520=0),"N.M.",IF(ABS(H520/G520)&gt;=10,"N.M.",H520/G520))))</f>
        <v>-0.2150099847153272</v>
      </c>
      <c r="J520" s="265"/>
      <c r="K520" s="31">
        <f>+K519</f>
        <v>19768484.073000044</v>
      </c>
      <c r="L520" s="31">
        <f>+L519</f>
        <v>35027082.60799998</v>
      </c>
      <c r="M520" s="198">
        <f>+K520-L520</f>
        <v>-15258598.534999937</v>
      </c>
      <c r="N520" s="238">
        <f>IF(L520&lt;0,IF(M520=0,0,IF(OR(L520=0,K520=0),"N.M.",IF(ABS(M520/L520)&gt;=10,"N.M.",M520/(-L520)))),IF(M520=0,0,IF(OR(L520=0,K520=0),"N.M.",IF(ABS(M520/L520)&gt;=10,"N.M.",M520/L520))))</f>
        <v>-0.43562287803880539</v>
      </c>
      <c r="O520" s="141"/>
      <c r="P520" s="220"/>
      <c r="Q520" s="31">
        <f>+Q519</f>
        <v>19768484.073000044</v>
      </c>
      <c r="R520" s="31">
        <f>+R519</f>
        <v>35027082.60799998</v>
      </c>
      <c r="S520" s="198">
        <f>+Q520-R520</f>
        <v>-15258598.534999937</v>
      </c>
      <c r="T520" s="238">
        <f>IF(R520&lt;0,IF(S520=0,0,IF(OR(R520=0,Q520=0),"N.M.",IF(ABS(S520/R520)&gt;=10,"N.M.",S520/(-R520)))),IF(S520=0,0,IF(OR(R520=0,Q520=0),"N.M.",IF(ABS(S520/R520)&gt;=10,"N.M.",S520/R520))))</f>
        <v>-0.43562287803880539</v>
      </c>
      <c r="U520" s="220"/>
      <c r="V520" s="31">
        <f>+V519</f>
        <v>77873328.308600307</v>
      </c>
      <c r="W520" s="31">
        <f>+W519</f>
        <v>96699547.815899849</v>
      </c>
      <c r="X520" s="198">
        <f>+V520-W520</f>
        <v>-18826219.507299542</v>
      </c>
      <c r="Y520" s="212">
        <f>IF(W520&lt;0,IF(X520=0,0,IF(OR(W520=0,V520=0),"N.M.",IF(ABS(X520/W520)&gt;=10,"N.M.",X520/(-W520)))),IF(X520=0,0,IF(OR(W520=0,V520=0),"N.M.",IF(ABS(X520/W520)&gt;=10,"N.M.",X520/W520))))</f>
        <v>-0.1946877718926007</v>
      </c>
      <c r="AA520" s="397">
        <f>+AA519</f>
        <v>-1866222.8648000136</v>
      </c>
      <c r="AC520" s="398">
        <f t="shared" ref="AC520:AN520" si="160">+AC519</f>
        <v>20858963.486300007</v>
      </c>
      <c r="AD520" s="398">
        <f t="shared" si="160"/>
        <v>3830694.106099993</v>
      </c>
      <c r="AE520" s="398">
        <f t="shared" si="160"/>
        <v>10337425.015600011</v>
      </c>
      <c r="AF520" s="398">
        <f t="shared" si="160"/>
        <v>2565055.1876999959</v>
      </c>
      <c r="AG520" s="398">
        <f t="shared" si="160"/>
        <v>-407692.55910000205</v>
      </c>
      <c r="AH520" s="398">
        <f t="shared" si="160"/>
        <v>21874829.661000021</v>
      </c>
      <c r="AI520" s="398">
        <f t="shared" si="160"/>
        <v>-11226506.618000031</v>
      </c>
      <c r="AJ520" s="398">
        <f t="shared" si="160"/>
        <v>6732669.5870000124</v>
      </c>
      <c r="AK520" s="398">
        <f t="shared" si="160"/>
        <v>27638663.129999995</v>
      </c>
      <c r="AL520" s="398">
        <f t="shared" si="160"/>
        <v>3578360.0830000117</v>
      </c>
      <c r="AM520" s="398">
        <f t="shared" si="160"/>
        <v>11186464.940000013</v>
      </c>
      <c r="AN520" s="398">
        <f t="shared" si="160"/>
        <v>-3836999.1760000288</v>
      </c>
      <c r="AP520" s="398">
        <f t="shared" ref="AP520:BA520" si="161">+AP519</f>
        <v>7536594.8159999996</v>
      </c>
      <c r="AQ520" s="398">
        <f t="shared" si="161"/>
        <v>4117113.8360000029</v>
      </c>
      <c r="AR520" s="398">
        <f t="shared" si="161"/>
        <v>8114775.4210000113</v>
      </c>
      <c r="AS520" s="398">
        <f t="shared" si="161"/>
        <v>-4952181.1760000065</v>
      </c>
      <c r="AT520" s="398">
        <f t="shared" si="161"/>
        <v>6745882.1699999869</v>
      </c>
      <c r="AU520" s="398">
        <f t="shared" si="161"/>
        <v>0</v>
      </c>
      <c r="AV520" s="398">
        <f t="shared" si="161"/>
        <v>0</v>
      </c>
      <c r="AW520" s="398">
        <f t="shared" si="161"/>
        <v>0</v>
      </c>
      <c r="AX520" s="398">
        <f t="shared" si="161"/>
        <v>0</v>
      </c>
      <c r="AY520" s="398">
        <f t="shared" si="161"/>
        <v>0</v>
      </c>
      <c r="AZ520" s="398">
        <f t="shared" si="161"/>
        <v>0</v>
      </c>
      <c r="BA520" s="398">
        <f t="shared" si="161"/>
        <v>0</v>
      </c>
    </row>
    <row r="521" spans="1:53" s="22" customFormat="1" x14ac:dyDescent="0.2">
      <c r="B521" s="54" t="s">
        <v>92</v>
      </c>
      <c r="C521" s="233" t="s">
        <v>898</v>
      </c>
      <c r="D521" s="234"/>
      <c r="E521" s="234"/>
      <c r="F521" s="236"/>
      <c r="G521" s="236"/>
      <c r="H521" s="236"/>
      <c r="I521" s="236"/>
      <c r="J521" s="264"/>
      <c r="K521" s="235"/>
      <c r="L521" s="235"/>
      <c r="M521" s="235"/>
      <c r="N521" s="237"/>
      <c r="O521" s="236"/>
      <c r="P521" s="264"/>
      <c r="Q521" s="236"/>
      <c r="R521" s="236"/>
      <c r="S521" s="236"/>
      <c r="T521" s="236"/>
      <c r="U521" s="264"/>
      <c r="V521" s="236"/>
      <c r="W521" s="236"/>
      <c r="X521" s="236"/>
      <c r="Y521" s="236"/>
      <c r="Z521" s="236"/>
      <c r="AA521" s="395"/>
      <c r="AB521" s="144"/>
      <c r="AC521" s="396"/>
      <c r="AD521" s="396"/>
      <c r="AE521" s="396"/>
      <c r="AF521" s="396"/>
      <c r="AG521" s="396"/>
      <c r="AH521" s="396"/>
      <c r="AI521" s="396"/>
      <c r="AJ521" s="396"/>
      <c r="AK521" s="396"/>
      <c r="AL521" s="396"/>
      <c r="AM521" s="396"/>
      <c r="AN521" s="396"/>
      <c r="AO521" s="144"/>
      <c r="AP521" s="396"/>
      <c r="AQ521" s="396"/>
      <c r="AR521" s="396"/>
      <c r="AS521" s="396"/>
      <c r="AT521" s="396"/>
      <c r="AU521" s="396"/>
      <c r="AV521" s="396"/>
      <c r="AW521" s="396"/>
      <c r="AX521" s="396"/>
      <c r="AY521" s="396"/>
      <c r="AZ521" s="396"/>
      <c r="BA521" s="396"/>
    </row>
    <row r="522" spans="1:53" s="22" customFormat="1" x14ac:dyDescent="0.2">
      <c r="B522" s="54" t="s">
        <v>93</v>
      </c>
      <c r="C522" s="233" t="s">
        <v>39</v>
      </c>
      <c r="D522" s="234"/>
      <c r="E522" s="234"/>
      <c r="F522" s="236"/>
      <c r="G522" s="236"/>
      <c r="H522" s="236"/>
      <c r="I522" s="236"/>
      <c r="J522" s="264"/>
      <c r="K522" s="235"/>
      <c r="L522" s="235"/>
      <c r="M522" s="235"/>
      <c r="N522" s="237"/>
      <c r="O522" s="236"/>
      <c r="P522" s="264"/>
      <c r="Q522" s="236"/>
      <c r="R522" s="236"/>
      <c r="S522" s="236"/>
      <c r="T522" s="236"/>
      <c r="U522" s="264"/>
      <c r="V522" s="236"/>
      <c r="W522" s="236"/>
      <c r="X522" s="236"/>
      <c r="Y522" s="236"/>
      <c r="Z522" s="236"/>
      <c r="AA522" s="395"/>
      <c r="AB522" s="144"/>
      <c r="AC522" s="396"/>
      <c r="AD522" s="396"/>
      <c r="AE522" s="396"/>
      <c r="AF522" s="396"/>
      <c r="AG522" s="396"/>
      <c r="AH522" s="396"/>
      <c r="AI522" s="396"/>
      <c r="AJ522" s="396"/>
      <c r="AK522" s="396"/>
      <c r="AL522" s="396"/>
      <c r="AM522" s="396"/>
      <c r="AN522" s="396"/>
      <c r="AO522" s="144"/>
      <c r="AP522" s="396"/>
      <c r="AQ522" s="396"/>
      <c r="AR522" s="396"/>
      <c r="AS522" s="396"/>
      <c r="AT522" s="396"/>
      <c r="AU522" s="396"/>
      <c r="AV522" s="396"/>
      <c r="AW522" s="396"/>
      <c r="AX522" s="396"/>
      <c r="AY522" s="396"/>
      <c r="AZ522" s="396"/>
      <c r="BA522" s="396"/>
    </row>
    <row r="523" spans="1:53" s="22" customFormat="1" x14ac:dyDescent="0.2">
      <c r="B523" s="54" t="s">
        <v>94</v>
      </c>
      <c r="C523" s="233" t="s">
        <v>899</v>
      </c>
      <c r="D523" s="234"/>
      <c r="E523" s="234"/>
      <c r="F523" s="236"/>
      <c r="G523" s="236"/>
      <c r="H523" s="236"/>
      <c r="I523" s="236"/>
      <c r="J523" s="264"/>
      <c r="K523" s="235"/>
      <c r="L523" s="235"/>
      <c r="M523" s="235"/>
      <c r="N523" s="237"/>
      <c r="O523" s="236"/>
      <c r="P523" s="264"/>
      <c r="Q523" s="236"/>
      <c r="R523" s="236"/>
      <c r="S523" s="236"/>
      <c r="T523" s="236"/>
      <c r="U523" s="264"/>
      <c r="V523" s="236"/>
      <c r="W523" s="236"/>
      <c r="X523" s="236"/>
      <c r="Y523" s="236"/>
      <c r="Z523" s="236"/>
      <c r="AA523" s="395"/>
      <c r="AB523" s="144"/>
      <c r="AC523" s="396"/>
      <c r="AD523" s="396"/>
      <c r="AE523" s="396"/>
      <c r="AF523" s="396"/>
      <c r="AG523" s="396"/>
      <c r="AH523" s="396"/>
      <c r="AI523" s="396"/>
      <c r="AJ523" s="396"/>
      <c r="AK523" s="396"/>
      <c r="AL523" s="396"/>
      <c r="AM523" s="396"/>
      <c r="AN523" s="396"/>
      <c r="AO523" s="144"/>
      <c r="AP523" s="396"/>
      <c r="AQ523" s="396"/>
      <c r="AR523" s="396"/>
      <c r="AS523" s="396"/>
      <c r="AT523" s="396"/>
      <c r="AU523" s="396"/>
      <c r="AV523" s="396"/>
      <c r="AW523" s="396"/>
      <c r="AX523" s="396"/>
      <c r="AY523" s="396"/>
      <c r="AZ523" s="396"/>
      <c r="BA523" s="396"/>
    </row>
    <row r="524" spans="1:53" s="25" customFormat="1" ht="4.5" customHeight="1" outlineLevel="2" x14ac:dyDescent="0.2">
      <c r="A524" s="22"/>
      <c r="B524" s="54"/>
      <c r="C524" s="52"/>
      <c r="D524" s="209"/>
      <c r="E524" s="209"/>
      <c r="F524" s="26"/>
      <c r="G524" s="26"/>
      <c r="H524" s="42"/>
      <c r="I524" s="124"/>
      <c r="J524" s="265"/>
      <c r="K524" s="26"/>
      <c r="L524" s="26"/>
      <c r="M524" s="42"/>
      <c r="N524" s="124"/>
      <c r="O524" s="229"/>
      <c r="P524" s="219"/>
      <c r="Q524" s="26"/>
      <c r="R524" s="26"/>
      <c r="S524" s="42"/>
      <c r="T524" s="124"/>
      <c r="U524" s="219"/>
      <c r="V524" s="26"/>
      <c r="W524" s="26"/>
      <c r="X524" s="42"/>
      <c r="Y524" s="91"/>
      <c r="AA524" s="339"/>
      <c r="AC524" s="26"/>
      <c r="AD524" s="26"/>
      <c r="AE524" s="26"/>
      <c r="AF524" s="26"/>
      <c r="AG524" s="26"/>
      <c r="AH524" s="26"/>
      <c r="AI524" s="26"/>
      <c r="AJ524" s="26"/>
      <c r="AK524" s="26"/>
      <c r="AL524" s="26"/>
      <c r="AM524" s="26"/>
      <c r="AN524" s="26"/>
      <c r="AP524" s="26"/>
      <c r="AQ524" s="26"/>
      <c r="AR524" s="26"/>
      <c r="AS524" s="26"/>
      <c r="AT524" s="26"/>
      <c r="AU524" s="26"/>
      <c r="AV524" s="26"/>
      <c r="AW524" s="26"/>
      <c r="AX524" s="26"/>
      <c r="AY524" s="26"/>
      <c r="AZ524" s="26"/>
      <c r="BA524" s="26"/>
    </row>
    <row r="525" spans="1:53" s="25" customFormat="1" x14ac:dyDescent="0.2">
      <c r="A525" s="22" t="s">
        <v>224</v>
      </c>
      <c r="B525" s="54" t="s">
        <v>95</v>
      </c>
      <c r="C525" s="52" t="s">
        <v>96</v>
      </c>
      <c r="D525" s="209"/>
      <c r="E525" s="209"/>
      <c r="F525" s="26">
        <v>0</v>
      </c>
      <c r="G525" s="26">
        <v>0</v>
      </c>
      <c r="H525" s="42">
        <f>+F525-G525</f>
        <v>0</v>
      </c>
      <c r="I525" s="124">
        <f>IF(G525&lt;0,IF(H525=0,0,IF(OR(G525=0,F525=0),"N.M.",IF(ABS(H525/G525)&gt;=10,"N.M.",H525/(-G525)))),IF(H525=0,0,IF(OR(G525=0,F525=0),"N.M.",IF(ABS(H525/G525)&gt;=10,"N.M.",H525/G525))))</f>
        <v>0</v>
      </c>
      <c r="J525" s="265"/>
      <c r="K525" s="26">
        <v>0</v>
      </c>
      <c r="L525" s="26">
        <v>0</v>
      </c>
      <c r="M525" s="42">
        <f>+K525-L525</f>
        <v>0</v>
      </c>
      <c r="N525" s="124">
        <f>IF(L525&lt;0,IF(M525=0,0,IF(OR(L525=0,K525=0),"N.M.",IF(ABS(M525/L525)&gt;=10,"N.M.",M525/(-L525)))),IF(M525=0,0,IF(OR(L525=0,K525=0),"N.M.",IF(ABS(M525/L525)&gt;=10,"N.M.",M525/L525))))</f>
        <v>0</v>
      </c>
      <c r="O525" s="229"/>
      <c r="P525" s="219"/>
      <c r="Q525" s="26">
        <v>0</v>
      </c>
      <c r="R525" s="26">
        <v>0</v>
      </c>
      <c r="S525" s="42">
        <f>+Q525-R525</f>
        <v>0</v>
      </c>
      <c r="T525" s="124">
        <f>IF(R525&lt;0,IF(S525=0,0,IF(OR(R525=0,Q525=0),"N.M.",IF(ABS(S525/R525)&gt;=10,"N.M.",S525/(-R525)))),IF(S525=0,0,IF(OR(R525=0,Q525=0),"N.M.",IF(ABS(S525/R525)&gt;=10,"N.M.",S525/R525))))</f>
        <v>0</v>
      </c>
      <c r="U525" s="219"/>
      <c r="V525" s="26">
        <v>0</v>
      </c>
      <c r="W525" s="26">
        <v>0</v>
      </c>
      <c r="X525" s="42">
        <f>+V525-W525</f>
        <v>0</v>
      </c>
      <c r="Y525" s="91">
        <f>IF(W525&lt;0,IF(X525=0,0,IF(OR(W525=0,V525=0),"N.M.",IF(ABS(X525/W525)&gt;=10,"N.M.",X525/(-W525)))),IF(X525=0,0,IF(OR(W525=0,V525=0),"N.M.",IF(ABS(X525/W525)&gt;=10,"N.M.",X525/W525))))</f>
        <v>0</v>
      </c>
      <c r="AA525" s="339">
        <v>0</v>
      </c>
      <c r="AC525" s="26">
        <v>0</v>
      </c>
      <c r="AD525" s="26">
        <v>0</v>
      </c>
      <c r="AE525" s="26">
        <v>0</v>
      </c>
      <c r="AF525" s="26">
        <v>0</v>
      </c>
      <c r="AG525" s="26">
        <v>0</v>
      </c>
      <c r="AH525" s="26">
        <v>0</v>
      </c>
      <c r="AI525" s="26">
        <v>0</v>
      </c>
      <c r="AJ525" s="26">
        <v>0</v>
      </c>
      <c r="AK525" s="26">
        <v>0</v>
      </c>
      <c r="AL525" s="26">
        <v>0</v>
      </c>
      <c r="AM525" s="26">
        <v>0</v>
      </c>
      <c r="AN525" s="26">
        <v>0</v>
      </c>
      <c r="AP525" s="26">
        <v>0</v>
      </c>
      <c r="AQ525" s="26">
        <v>0</v>
      </c>
      <c r="AR525" s="26">
        <v>0</v>
      </c>
      <c r="AS525" s="26">
        <v>0</v>
      </c>
      <c r="AT525" s="26">
        <v>0</v>
      </c>
      <c r="AU525" s="26">
        <v>0</v>
      </c>
      <c r="AV525" s="26">
        <v>0</v>
      </c>
      <c r="AW525" s="26">
        <v>0</v>
      </c>
      <c r="AX525" s="26">
        <v>0</v>
      </c>
      <c r="AY525" s="26">
        <v>0</v>
      </c>
      <c r="AZ525" s="26">
        <v>0</v>
      </c>
      <c r="BA525" s="26">
        <v>0</v>
      </c>
    </row>
    <row r="526" spans="1:53" s="25" customFormat="1" ht="0.75" customHeight="1" outlineLevel="2" x14ac:dyDescent="0.2">
      <c r="A526" s="22"/>
      <c r="B526" s="54"/>
      <c r="C526" s="52"/>
      <c r="D526" s="209"/>
      <c r="E526" s="209"/>
      <c r="F526" s="26"/>
      <c r="G526" s="26"/>
      <c r="H526" s="42"/>
      <c r="I526" s="124"/>
      <c r="J526" s="265"/>
      <c r="K526" s="26"/>
      <c r="L526" s="26"/>
      <c r="M526" s="42"/>
      <c r="N526" s="124"/>
      <c r="O526" s="229"/>
      <c r="P526" s="219"/>
      <c r="Q526" s="26"/>
      <c r="R526" s="26"/>
      <c r="S526" s="42"/>
      <c r="T526" s="124"/>
      <c r="U526" s="219"/>
      <c r="V526" s="26"/>
      <c r="W526" s="26"/>
      <c r="X526" s="42"/>
      <c r="Y526" s="91"/>
      <c r="AA526" s="339"/>
      <c r="AC526" s="26"/>
      <c r="AD526" s="26"/>
      <c r="AE526" s="26"/>
      <c r="AF526" s="26"/>
      <c r="AG526" s="26"/>
      <c r="AH526" s="26"/>
      <c r="AI526" s="26"/>
      <c r="AJ526" s="26"/>
      <c r="AK526" s="26"/>
      <c r="AL526" s="26"/>
      <c r="AM526" s="26"/>
      <c r="AN526" s="26"/>
      <c r="AP526" s="26"/>
      <c r="AQ526" s="26"/>
      <c r="AR526" s="26"/>
      <c r="AS526" s="26"/>
      <c r="AT526" s="26"/>
      <c r="AU526" s="26"/>
      <c r="AV526" s="26"/>
      <c r="AW526" s="26"/>
      <c r="AX526" s="26"/>
      <c r="AY526" s="26"/>
      <c r="AZ526" s="26"/>
      <c r="BA526" s="26"/>
    </row>
    <row r="527" spans="1:53" s="25" customFormat="1" x14ac:dyDescent="0.2">
      <c r="A527" s="22" t="s">
        <v>225</v>
      </c>
      <c r="B527" s="54" t="s">
        <v>97</v>
      </c>
      <c r="C527" s="52" t="s">
        <v>98</v>
      </c>
      <c r="D527" s="209"/>
      <c r="E527" s="209"/>
      <c r="F527" s="23">
        <v>0</v>
      </c>
      <c r="G527" s="23">
        <v>0</v>
      </c>
      <c r="H527" s="42">
        <f>+F527-G527</f>
        <v>0</v>
      </c>
      <c r="I527" s="124">
        <f>IF(G527&lt;0,IF(H527=0,0,IF(OR(G527=0,F527=0),"N.M.",IF(ABS(H527/G527)&gt;=10,"N.M.",H527/(-G527)))),IF(H527=0,0,IF(OR(G527=0,F527=0),"N.M.",IF(ABS(H527/G527)&gt;=10,"N.M.",H527/G527))))</f>
        <v>0</v>
      </c>
      <c r="J527" s="265"/>
      <c r="K527" s="23">
        <v>0</v>
      </c>
      <c r="L527" s="23">
        <v>0</v>
      </c>
      <c r="M527" s="42">
        <f>+K527-L527</f>
        <v>0</v>
      </c>
      <c r="N527" s="124">
        <f>IF(L527&lt;0,IF(M527=0,0,IF(OR(L527=0,K527=0),"N.M.",IF(ABS(M527/L527)&gt;=10,"N.M.",M527/(-L527)))),IF(M527=0,0,IF(OR(L527=0,K527=0),"N.M.",IF(ABS(M527/L527)&gt;=10,"N.M.",M527/L527))))</f>
        <v>0</v>
      </c>
      <c r="O527" s="230"/>
      <c r="P527" s="224"/>
      <c r="Q527" s="23">
        <v>0</v>
      </c>
      <c r="R527" s="23">
        <v>0</v>
      </c>
      <c r="S527" s="42">
        <f>+Q527-R527</f>
        <v>0</v>
      </c>
      <c r="T527" s="124">
        <f>IF(R527&lt;0,IF(S527=0,0,IF(OR(R527=0,Q527=0),"N.M.",IF(ABS(S527/R527)&gt;=10,"N.M.",S527/(-R527)))),IF(S527=0,0,IF(OR(R527=0,Q527=0),"N.M.",IF(ABS(S527/R527)&gt;=10,"N.M.",S527/R527))))</f>
        <v>0</v>
      </c>
      <c r="U527" s="224"/>
      <c r="V527" s="23">
        <v>0</v>
      </c>
      <c r="W527" s="23">
        <v>0</v>
      </c>
      <c r="X527" s="42">
        <f>+V527-W527</f>
        <v>0</v>
      </c>
      <c r="Y527" s="91">
        <f>IF(W527&lt;0,IF(X527=0,0,IF(OR(W527=0,V527=0),"N.M.",IF(ABS(X527/W527)&gt;=10,"N.M.",X527/(-W527)))),IF(X527=0,0,IF(OR(W527=0,V527=0),"N.M.",IF(ABS(X527/W527)&gt;=10,"N.M.",X527/W527))))</f>
        <v>0</v>
      </c>
      <c r="AA527" s="339">
        <v>0</v>
      </c>
      <c r="AC527" s="26">
        <v>0</v>
      </c>
      <c r="AD527" s="26">
        <v>0</v>
      </c>
      <c r="AE527" s="26">
        <v>0</v>
      </c>
      <c r="AF527" s="26">
        <v>0</v>
      </c>
      <c r="AG527" s="26">
        <v>0</v>
      </c>
      <c r="AH527" s="26">
        <v>0</v>
      </c>
      <c r="AI527" s="26">
        <v>0</v>
      </c>
      <c r="AJ527" s="26">
        <v>0</v>
      </c>
      <c r="AK527" s="26">
        <v>0</v>
      </c>
      <c r="AL527" s="26">
        <v>0</v>
      </c>
      <c r="AM527" s="26">
        <v>0</v>
      </c>
      <c r="AN527" s="26">
        <v>0</v>
      </c>
      <c r="AP527" s="26">
        <v>0</v>
      </c>
      <c r="AQ527" s="26">
        <v>0</v>
      </c>
      <c r="AR527" s="26">
        <v>0</v>
      </c>
      <c r="AS527" s="26">
        <v>0</v>
      </c>
      <c r="AT527" s="26">
        <v>0</v>
      </c>
      <c r="AU527" s="26">
        <v>0</v>
      </c>
      <c r="AV527" s="26">
        <v>0</v>
      </c>
      <c r="AW527" s="26">
        <v>0</v>
      </c>
      <c r="AX527" s="26">
        <v>0</v>
      </c>
      <c r="AY527" s="26">
        <v>0</v>
      </c>
      <c r="AZ527" s="26">
        <v>0</v>
      </c>
      <c r="BA527" s="26">
        <v>0</v>
      </c>
    </row>
    <row r="528" spans="1:53" s="25" customFormat="1" ht="0.75" customHeight="1" outlineLevel="2" x14ac:dyDescent="0.2">
      <c r="A528" s="22"/>
      <c r="B528" s="54"/>
      <c r="C528" s="52"/>
      <c r="D528" s="209"/>
      <c r="E528" s="209"/>
      <c r="F528" s="23"/>
      <c r="G528" s="23"/>
      <c r="H528" s="42"/>
      <c r="I528" s="124"/>
      <c r="J528" s="265"/>
      <c r="K528" s="23"/>
      <c r="L528" s="23"/>
      <c r="M528" s="42"/>
      <c r="N528" s="124"/>
      <c r="O528" s="230"/>
      <c r="P528" s="224"/>
      <c r="Q528" s="23"/>
      <c r="R528" s="23"/>
      <c r="S528" s="42"/>
      <c r="T528" s="124"/>
      <c r="U528" s="224"/>
      <c r="V528" s="23"/>
      <c r="W528" s="23"/>
      <c r="X528" s="42"/>
      <c r="Y528" s="91"/>
      <c r="AA528" s="339"/>
      <c r="AC528" s="26"/>
      <c r="AD528" s="26"/>
      <c r="AE528" s="26"/>
      <c r="AF528" s="26"/>
      <c r="AG528" s="26"/>
      <c r="AH528" s="26"/>
      <c r="AI528" s="26"/>
      <c r="AJ528" s="26"/>
      <c r="AK528" s="26"/>
      <c r="AL528" s="26"/>
      <c r="AM528" s="26"/>
      <c r="AN528" s="26"/>
      <c r="AP528" s="26"/>
      <c r="AQ528" s="26"/>
      <c r="AR528" s="26"/>
      <c r="AS528" s="26"/>
      <c r="AT528" s="26"/>
      <c r="AU528" s="26"/>
      <c r="AV528" s="26"/>
      <c r="AW528" s="26"/>
      <c r="AX528" s="26"/>
      <c r="AY528" s="26"/>
      <c r="AZ528" s="26"/>
      <c r="BA528" s="26"/>
    </row>
    <row r="529" spans="1:53" s="69" customFormat="1" outlineLevel="2" x14ac:dyDescent="0.2">
      <c r="A529" s="64" t="s">
        <v>1367</v>
      </c>
      <c r="B529" s="65" t="s">
        <v>1817</v>
      </c>
      <c r="C529" s="66" t="s">
        <v>2226</v>
      </c>
      <c r="D529" s="67"/>
      <c r="E529" s="68"/>
      <c r="F529" s="328">
        <v>29793.87</v>
      </c>
      <c r="G529" s="328">
        <v>30067.760000000002</v>
      </c>
      <c r="H529" s="151">
        <f>+F529-G529</f>
        <v>-273.89000000000306</v>
      </c>
      <c r="I529" s="97">
        <f>IF(G529&lt;0,IF(H529=0,0,IF(OR(G529=0,F529=0),"N.M.",IF(ABS(H529/G529)&gt;=10,"N.M.",H529/(-G529)))),IF(H529=0,0,IF(OR(G529=0,F529=0),"N.M.",IF(ABS(H529/G529)&gt;=10,"N.M.",H529/G529))))</f>
        <v>-9.109092263607366E-3</v>
      </c>
      <c r="J529" s="166"/>
      <c r="K529" s="328">
        <v>82567.150000000009</v>
      </c>
      <c r="L529" s="328">
        <v>82809.63</v>
      </c>
      <c r="M529" s="151">
        <f>+K529-L529</f>
        <v>-242.47999999999593</v>
      </c>
      <c r="N529" s="97">
        <f>IF(L529&lt;0,IF(M529=0,0,IF(OR(L529=0,K529=0),"N.M.",IF(ABS(M529/L529)&gt;=10,"N.M.",M529/(-L529)))),IF(M529=0,0,IF(OR(L529=0,K529=0),"N.M.",IF(ABS(M529/L529)&gt;=10,"N.M.",M529/L529))))</f>
        <v>-2.9281618575037215E-3</v>
      </c>
      <c r="O529" s="273"/>
      <c r="P529" s="166"/>
      <c r="Q529" s="328">
        <v>82567.150000000009</v>
      </c>
      <c r="R529" s="328">
        <v>82809.63</v>
      </c>
      <c r="S529" s="151">
        <f>+Q529-R529</f>
        <v>-242.47999999999593</v>
      </c>
      <c r="T529" s="97">
        <f>IF(R529&lt;0,IF(S529=0,0,IF(OR(R529=0,Q529=0),"N.M.",IF(ABS(S529/R529)&gt;=10,"N.M.",S529/(-R529)))),IF(S529=0,0,IF(OR(R529=0,Q529=0),"N.M.",IF(ABS(S529/R529)&gt;=10,"N.M.",S529/R529))))</f>
        <v>-2.9281618575037215E-3</v>
      </c>
      <c r="U529" s="166"/>
      <c r="V529" s="328">
        <v>324861.56</v>
      </c>
      <c r="W529" s="328">
        <v>316216</v>
      </c>
      <c r="X529" s="151">
        <f>+V529-W529</f>
        <v>8645.5599999999977</v>
      </c>
      <c r="Y529" s="97">
        <f>IF(W529&lt;0,IF(X529=0,0,IF(OR(W529=0,V529=0),"N.M.",IF(ABS(X529/W529)&gt;=10,"N.M.",X529/(-W529)))),IF(X529=0,0,IF(OR(W529=0,V529=0),"N.M.",IF(ABS(X529/W529)&gt;=10,"N.M.",X529/W529))))</f>
        <v>2.7340678523540864E-2</v>
      </c>
      <c r="Z529" s="140"/>
      <c r="AA529" s="347">
        <v>25338.850000000002</v>
      </c>
      <c r="AB529" s="301"/>
      <c r="AC529" s="301">
        <v>26954.97</v>
      </c>
      <c r="AD529" s="301">
        <v>25786.9</v>
      </c>
      <c r="AE529" s="301">
        <v>30067.760000000002</v>
      </c>
      <c r="AF529" s="301">
        <v>25790.25</v>
      </c>
      <c r="AG529" s="301">
        <v>27138.34</v>
      </c>
      <c r="AH529" s="301">
        <v>28498.55</v>
      </c>
      <c r="AI529" s="301">
        <v>24741.7</v>
      </c>
      <c r="AJ529" s="301">
        <v>30577.77</v>
      </c>
      <c r="AK529" s="301">
        <v>26769.3</v>
      </c>
      <c r="AL529" s="301">
        <v>27111.25</v>
      </c>
      <c r="AM529" s="301">
        <v>26132.61</v>
      </c>
      <c r="AN529" s="301">
        <v>25534.639999999999</v>
      </c>
      <c r="AO529" s="301"/>
      <c r="AP529" s="301">
        <v>27009.86</v>
      </c>
      <c r="AQ529" s="301">
        <v>25763.420000000002</v>
      </c>
      <c r="AR529" s="301">
        <v>29793.87</v>
      </c>
      <c r="AS529" s="301">
        <v>23807.61</v>
      </c>
      <c r="AT529" s="301">
        <v>0</v>
      </c>
      <c r="AU529" s="301">
        <v>0</v>
      </c>
      <c r="AV529" s="301">
        <v>0</v>
      </c>
      <c r="AW529" s="301">
        <v>0</v>
      </c>
      <c r="AX529" s="301">
        <v>0</v>
      </c>
      <c r="AY529" s="301">
        <v>0</v>
      </c>
      <c r="AZ529" s="301">
        <v>0</v>
      </c>
      <c r="BA529" s="301">
        <v>0</v>
      </c>
    </row>
    <row r="530" spans="1:53" s="25" customFormat="1" x14ac:dyDescent="0.2">
      <c r="A530" s="22" t="s">
        <v>226</v>
      </c>
      <c r="B530" s="54" t="s">
        <v>99</v>
      </c>
      <c r="C530" s="52" t="s">
        <v>100</v>
      </c>
      <c r="D530" s="209"/>
      <c r="E530" s="209"/>
      <c r="F530" s="23">
        <v>29793.87</v>
      </c>
      <c r="G530" s="23">
        <v>30067.760000000002</v>
      </c>
      <c r="H530" s="42">
        <f>+F530-G530</f>
        <v>-273.89000000000306</v>
      </c>
      <c r="I530" s="124">
        <f>IF(G530&lt;0,IF(H530=0,0,IF(OR(G530=0,F530=0),"N.M.",IF(ABS(H530/G530)&gt;=10,"N.M.",H530/(-G530)))),IF(H530=0,0,IF(OR(G530=0,F530=0),"N.M.",IF(ABS(H530/G530)&gt;=10,"N.M.",H530/G530))))</f>
        <v>-9.109092263607366E-3</v>
      </c>
      <c r="J530" s="265"/>
      <c r="K530" s="23">
        <v>82567.150000000009</v>
      </c>
      <c r="L530" s="23">
        <v>82809.63</v>
      </c>
      <c r="M530" s="42">
        <f>+K530-L530</f>
        <v>-242.47999999999593</v>
      </c>
      <c r="N530" s="124">
        <f>IF(L530&lt;0,IF(M530=0,0,IF(OR(L530=0,K530=0),"N.M.",IF(ABS(M530/L530)&gt;=10,"N.M.",M530/(-L530)))),IF(M530=0,0,IF(OR(L530=0,K530=0),"N.M.",IF(ABS(M530/L530)&gt;=10,"N.M.",M530/L530))))</f>
        <v>-2.9281618575037215E-3</v>
      </c>
      <c r="O530" s="140"/>
      <c r="P530" s="222"/>
      <c r="Q530" s="23">
        <v>82567.150000000009</v>
      </c>
      <c r="R530" s="23">
        <v>82809.63</v>
      </c>
      <c r="S530" s="42">
        <f>+Q530-R530</f>
        <v>-242.47999999999593</v>
      </c>
      <c r="T530" s="124">
        <f>IF(R530&lt;0,IF(S530=0,0,IF(OR(R530=0,Q530=0),"N.M.",IF(ABS(S530/R530)&gt;=10,"N.M.",S530/(-R530)))),IF(S530=0,0,IF(OR(R530=0,Q530=0),"N.M.",IF(ABS(S530/R530)&gt;=10,"N.M.",S530/R530))))</f>
        <v>-2.9281618575037215E-3</v>
      </c>
      <c r="U530" s="222"/>
      <c r="V530" s="23">
        <v>324861.56</v>
      </c>
      <c r="W530" s="23">
        <v>316216</v>
      </c>
      <c r="X530" s="42">
        <f>+V530-W530</f>
        <v>8645.5599999999977</v>
      </c>
      <c r="Y530" s="91">
        <f>IF(W530&lt;0,IF(X530=0,0,IF(OR(W530=0,V530=0),"N.M.",IF(ABS(X530/W530)&gt;=10,"N.M.",X530/(-W530)))),IF(X530=0,0,IF(OR(W530=0,V530=0),"N.M.",IF(ABS(X530/W530)&gt;=10,"N.M.",X530/W530))))</f>
        <v>2.7340678523540864E-2</v>
      </c>
      <c r="AA530" s="339">
        <v>25338.850000000002</v>
      </c>
      <c r="AC530" s="26">
        <v>26954.97</v>
      </c>
      <c r="AD530" s="26">
        <v>25786.9</v>
      </c>
      <c r="AE530" s="26">
        <v>30067.760000000002</v>
      </c>
      <c r="AF530" s="26">
        <v>25790.25</v>
      </c>
      <c r="AG530" s="26">
        <v>27138.34</v>
      </c>
      <c r="AH530" s="26">
        <v>28498.55</v>
      </c>
      <c r="AI530" s="26">
        <v>24741.7</v>
      </c>
      <c r="AJ530" s="26">
        <v>30577.77</v>
      </c>
      <c r="AK530" s="26">
        <v>26769.3</v>
      </c>
      <c r="AL530" s="26">
        <v>27111.25</v>
      </c>
      <c r="AM530" s="26">
        <v>26132.61</v>
      </c>
      <c r="AN530" s="26">
        <v>25534.639999999999</v>
      </c>
      <c r="AP530" s="26">
        <v>27009.86</v>
      </c>
      <c r="AQ530" s="26">
        <v>25763.420000000002</v>
      </c>
      <c r="AR530" s="26">
        <v>29793.87</v>
      </c>
      <c r="AS530" s="26">
        <v>23807.61</v>
      </c>
      <c r="AT530" s="26">
        <v>0</v>
      </c>
      <c r="AU530" s="26">
        <v>0</v>
      </c>
      <c r="AV530" s="26">
        <v>0</v>
      </c>
      <c r="AW530" s="26">
        <v>0</v>
      </c>
      <c r="AX530" s="26">
        <v>0</v>
      </c>
      <c r="AY530" s="26">
        <v>0</v>
      </c>
      <c r="AZ530" s="26">
        <v>0</v>
      </c>
      <c r="BA530" s="26">
        <v>0</v>
      </c>
    </row>
    <row r="531" spans="1:53" s="25" customFormat="1" ht="0.75" customHeight="1" outlineLevel="2" x14ac:dyDescent="0.2">
      <c r="A531" s="22"/>
      <c r="B531" s="54"/>
      <c r="C531" s="52"/>
      <c r="D531" s="209"/>
      <c r="E531" s="209"/>
      <c r="F531" s="23"/>
      <c r="G531" s="23"/>
      <c r="H531" s="42"/>
      <c r="I531" s="124"/>
      <c r="J531" s="265"/>
      <c r="K531" s="23"/>
      <c r="L531" s="23"/>
      <c r="M531" s="42"/>
      <c r="N531" s="124"/>
      <c r="O531" s="140"/>
      <c r="P531" s="222"/>
      <c r="Q531" s="23"/>
      <c r="R531" s="23"/>
      <c r="S531" s="42"/>
      <c r="T531" s="124"/>
      <c r="U531" s="222"/>
      <c r="V531" s="23"/>
      <c r="W531" s="23"/>
      <c r="X531" s="42"/>
      <c r="Y531" s="91"/>
      <c r="AA531" s="339"/>
      <c r="AC531" s="26"/>
      <c r="AD531" s="26"/>
      <c r="AE531" s="26"/>
      <c r="AF531" s="26"/>
      <c r="AG531" s="26"/>
      <c r="AH531" s="26"/>
      <c r="AI531" s="26"/>
      <c r="AJ531" s="26"/>
      <c r="AK531" s="26"/>
      <c r="AL531" s="26"/>
      <c r="AM531" s="26"/>
      <c r="AN531" s="26"/>
      <c r="AP531" s="26"/>
      <c r="AQ531" s="26"/>
      <c r="AR531" s="26"/>
      <c r="AS531" s="26"/>
      <c r="AT531" s="26"/>
      <c r="AU531" s="26"/>
      <c r="AV531" s="26"/>
      <c r="AW531" s="26"/>
      <c r="AX531" s="26"/>
      <c r="AY531" s="26"/>
      <c r="AZ531" s="26"/>
      <c r="BA531" s="26"/>
    </row>
    <row r="532" spans="1:53" s="69" customFormat="1" outlineLevel="2" x14ac:dyDescent="0.2">
      <c r="A532" s="64" t="s">
        <v>1368</v>
      </c>
      <c r="B532" s="65" t="s">
        <v>1818</v>
      </c>
      <c r="C532" s="66" t="s">
        <v>2227</v>
      </c>
      <c r="D532" s="67"/>
      <c r="E532" s="68"/>
      <c r="F532" s="328">
        <v>0</v>
      </c>
      <c r="G532" s="328">
        <v>0</v>
      </c>
      <c r="H532" s="151">
        <f>+F532-G532</f>
        <v>0</v>
      </c>
      <c r="I532" s="97">
        <f>IF(G532&lt;0,IF(H532=0,0,IF(OR(G532=0,F532=0),"N.M.",IF(ABS(H532/G532)&gt;=10,"N.M.",H532/(-G532)))),IF(H532=0,0,IF(OR(G532=0,F532=0),"N.M.",IF(ABS(H532/G532)&gt;=10,"N.M.",H532/G532))))</f>
        <v>0</v>
      </c>
      <c r="J532" s="166"/>
      <c r="K532" s="328">
        <v>0</v>
      </c>
      <c r="L532" s="328">
        <v>0</v>
      </c>
      <c r="M532" s="151">
        <f>+K532-L532</f>
        <v>0</v>
      </c>
      <c r="N532" s="97">
        <f>IF(L532&lt;0,IF(M532=0,0,IF(OR(L532=0,K532=0),"N.M.",IF(ABS(M532/L532)&gt;=10,"N.M.",M532/(-L532)))),IF(M532=0,0,IF(OR(L532=0,K532=0),"N.M.",IF(ABS(M532/L532)&gt;=10,"N.M.",M532/L532))))</f>
        <v>0</v>
      </c>
      <c r="O532" s="273"/>
      <c r="P532" s="166"/>
      <c r="Q532" s="328">
        <v>0</v>
      </c>
      <c r="R532" s="328">
        <v>0</v>
      </c>
      <c r="S532" s="151">
        <f>+Q532-R532</f>
        <v>0</v>
      </c>
      <c r="T532" s="97">
        <f>IF(R532&lt;0,IF(S532=0,0,IF(OR(R532=0,Q532=0),"N.M.",IF(ABS(S532/R532)&gt;=10,"N.M.",S532/(-R532)))),IF(S532=0,0,IF(OR(R532=0,Q532=0),"N.M.",IF(ABS(S532/R532)&gt;=10,"N.M.",S532/R532))))</f>
        <v>0</v>
      </c>
      <c r="U532" s="166"/>
      <c r="V532" s="328">
        <v>0</v>
      </c>
      <c r="W532" s="328">
        <v>19.25</v>
      </c>
      <c r="X532" s="151">
        <f>+V532-W532</f>
        <v>-19.25</v>
      </c>
      <c r="Y532" s="97" t="str">
        <f>IF(W532&lt;0,IF(X532=0,0,IF(OR(W532=0,V532=0),"N.M.",IF(ABS(X532/W532)&gt;=10,"N.M.",X532/(-W532)))),IF(X532=0,0,IF(OR(W532=0,V532=0),"N.M.",IF(ABS(X532/W532)&gt;=10,"N.M.",X532/W532))))</f>
        <v>N.M.</v>
      </c>
      <c r="Z532" s="140"/>
      <c r="AA532" s="347">
        <v>19.25</v>
      </c>
      <c r="AB532" s="301"/>
      <c r="AC532" s="301">
        <v>0</v>
      </c>
      <c r="AD532" s="301">
        <v>0</v>
      </c>
      <c r="AE532" s="301">
        <v>0</v>
      </c>
      <c r="AF532" s="301">
        <v>0</v>
      </c>
      <c r="AG532" s="301">
        <v>0</v>
      </c>
      <c r="AH532" s="301">
        <v>0</v>
      </c>
      <c r="AI532" s="301">
        <v>0</v>
      </c>
      <c r="AJ532" s="301">
        <v>0</v>
      </c>
      <c r="AK532" s="301">
        <v>0</v>
      </c>
      <c r="AL532" s="301">
        <v>0</v>
      </c>
      <c r="AM532" s="301">
        <v>0</v>
      </c>
      <c r="AN532" s="301">
        <v>0</v>
      </c>
      <c r="AO532" s="301"/>
      <c r="AP532" s="301">
        <v>0</v>
      </c>
      <c r="AQ532" s="301">
        <v>0</v>
      </c>
      <c r="AR532" s="301">
        <v>0</v>
      </c>
      <c r="AS532" s="301">
        <v>0</v>
      </c>
      <c r="AT532" s="301">
        <v>0</v>
      </c>
      <c r="AU532" s="301">
        <v>0</v>
      </c>
      <c r="AV532" s="301">
        <v>0</v>
      </c>
      <c r="AW532" s="301">
        <v>0</v>
      </c>
      <c r="AX532" s="301">
        <v>0</v>
      </c>
      <c r="AY532" s="301">
        <v>0</v>
      </c>
      <c r="AZ532" s="301">
        <v>0</v>
      </c>
      <c r="BA532" s="301">
        <v>0</v>
      </c>
    </row>
    <row r="533" spans="1:53" s="25" customFormat="1" x14ac:dyDescent="0.2">
      <c r="A533" s="22" t="s">
        <v>227</v>
      </c>
      <c r="B533" s="54" t="s">
        <v>101</v>
      </c>
      <c r="C533" s="52" t="s">
        <v>102</v>
      </c>
      <c r="D533" s="209"/>
      <c r="E533" s="209"/>
      <c r="F533" s="23">
        <v>0</v>
      </c>
      <c r="G533" s="23">
        <v>0</v>
      </c>
      <c r="H533" s="42">
        <f>+F533-G533</f>
        <v>0</v>
      </c>
      <c r="I533" s="124">
        <f>IF(G533&lt;0,IF(H533=0,0,IF(OR(G533=0,F533=0),"N.M.",IF(ABS(H533/G533)&gt;=10,"N.M.",H533/(-G533)))),IF(H533=0,0,IF(OR(G533=0,F533=0),"N.M.",IF(ABS(H533/G533)&gt;=10,"N.M.",H533/G533))))</f>
        <v>0</v>
      </c>
      <c r="J533" s="265"/>
      <c r="K533" s="23">
        <v>0</v>
      </c>
      <c r="L533" s="23">
        <v>0</v>
      </c>
      <c r="M533" s="42">
        <f>+K533-L533</f>
        <v>0</v>
      </c>
      <c r="N533" s="124">
        <f>IF(L533&lt;0,IF(M533=0,0,IF(OR(L533=0,K533=0),"N.M.",IF(ABS(M533/L533)&gt;=10,"N.M.",M533/(-L533)))),IF(M533=0,0,IF(OR(L533=0,K533=0),"N.M.",IF(ABS(M533/L533)&gt;=10,"N.M.",M533/L533))))</f>
        <v>0</v>
      </c>
      <c r="O533" s="140"/>
      <c r="P533" s="222"/>
      <c r="Q533" s="23">
        <v>0</v>
      </c>
      <c r="R533" s="23">
        <v>0</v>
      </c>
      <c r="S533" s="42">
        <f>+Q533-R533</f>
        <v>0</v>
      </c>
      <c r="T533" s="124">
        <f>IF(R533&lt;0,IF(S533=0,0,IF(OR(R533=0,Q533=0),"N.M.",IF(ABS(S533/R533)&gt;=10,"N.M.",S533/(-R533)))),IF(S533=0,0,IF(OR(R533=0,Q533=0),"N.M.",IF(ABS(S533/R533)&gt;=10,"N.M.",S533/R533))))</f>
        <v>0</v>
      </c>
      <c r="U533" s="222"/>
      <c r="V533" s="23">
        <v>0</v>
      </c>
      <c r="W533" s="23">
        <v>19.25</v>
      </c>
      <c r="X533" s="42">
        <f>+V533-W533</f>
        <v>-19.25</v>
      </c>
      <c r="Y533" s="91" t="str">
        <f>IF(W533&lt;0,IF(X533=0,0,IF(OR(W533=0,V533=0),"N.M.",IF(ABS(X533/W533)&gt;=10,"N.M.",X533/(-W533)))),IF(X533=0,0,IF(OR(W533=0,V533=0),"N.M.",IF(ABS(X533/W533)&gt;=10,"N.M.",X533/W533))))</f>
        <v>N.M.</v>
      </c>
      <c r="AA533" s="339">
        <v>19.25</v>
      </c>
      <c r="AC533" s="26">
        <v>0</v>
      </c>
      <c r="AD533" s="26">
        <v>0</v>
      </c>
      <c r="AE533" s="26">
        <v>0</v>
      </c>
      <c r="AF533" s="26">
        <v>0</v>
      </c>
      <c r="AG533" s="26">
        <v>0</v>
      </c>
      <c r="AH533" s="26">
        <v>0</v>
      </c>
      <c r="AI533" s="26">
        <v>0</v>
      </c>
      <c r="AJ533" s="26">
        <v>0</v>
      </c>
      <c r="AK533" s="26">
        <v>0</v>
      </c>
      <c r="AL533" s="26">
        <v>0</v>
      </c>
      <c r="AM533" s="26">
        <v>0</v>
      </c>
      <c r="AN533" s="26">
        <v>0</v>
      </c>
      <c r="AP533" s="26">
        <v>0</v>
      </c>
      <c r="AQ533" s="26">
        <v>0</v>
      </c>
      <c r="AR533" s="26">
        <v>0</v>
      </c>
      <c r="AS533" s="26">
        <v>0</v>
      </c>
      <c r="AT533" s="26">
        <v>0</v>
      </c>
      <c r="AU533" s="26">
        <v>0</v>
      </c>
      <c r="AV533" s="26">
        <v>0</v>
      </c>
      <c r="AW533" s="26">
        <v>0</v>
      </c>
      <c r="AX533" s="26">
        <v>0</v>
      </c>
      <c r="AY533" s="26">
        <v>0</v>
      </c>
      <c r="AZ533" s="26">
        <v>0</v>
      </c>
      <c r="BA533" s="26">
        <v>0</v>
      </c>
    </row>
    <row r="534" spans="1:53" s="25" customFormat="1" ht="0.75" customHeight="1" outlineLevel="2" x14ac:dyDescent="0.2">
      <c r="A534" s="22"/>
      <c r="B534" s="54"/>
      <c r="C534" s="52"/>
      <c r="D534" s="209"/>
      <c r="E534" s="209"/>
      <c r="F534" s="23"/>
      <c r="G534" s="23"/>
      <c r="H534" s="42"/>
      <c r="I534" s="124"/>
      <c r="J534" s="265"/>
      <c r="K534" s="23"/>
      <c r="L534" s="23"/>
      <c r="M534" s="42"/>
      <c r="N534" s="124"/>
      <c r="O534" s="140"/>
      <c r="P534" s="222"/>
      <c r="Q534" s="23"/>
      <c r="R534" s="23"/>
      <c r="S534" s="42"/>
      <c r="T534" s="124"/>
      <c r="U534" s="222"/>
      <c r="V534" s="23"/>
      <c r="W534" s="23"/>
      <c r="X534" s="42"/>
      <c r="Y534" s="91"/>
      <c r="AA534" s="339"/>
      <c r="AC534" s="26"/>
      <c r="AD534" s="26"/>
      <c r="AE534" s="26"/>
      <c r="AF534" s="26"/>
      <c r="AG534" s="26"/>
      <c r="AH534" s="26"/>
      <c r="AI534" s="26"/>
      <c r="AJ534" s="26"/>
      <c r="AK534" s="26"/>
      <c r="AL534" s="26"/>
      <c r="AM534" s="26"/>
      <c r="AN534" s="26"/>
      <c r="AP534" s="26"/>
      <c r="AQ534" s="26"/>
      <c r="AR534" s="26"/>
      <c r="AS534" s="26"/>
      <c r="AT534" s="26"/>
      <c r="AU534" s="26"/>
      <c r="AV534" s="26"/>
      <c r="AW534" s="26"/>
      <c r="AX534" s="26"/>
      <c r="AY534" s="26"/>
      <c r="AZ534" s="26"/>
      <c r="BA534" s="26"/>
    </row>
    <row r="535" spans="1:53" s="69" customFormat="1" outlineLevel="2" x14ac:dyDescent="0.2">
      <c r="A535" s="64" t="s">
        <v>1369</v>
      </c>
      <c r="B535" s="65" t="s">
        <v>1819</v>
      </c>
      <c r="C535" s="66" t="s">
        <v>2228</v>
      </c>
      <c r="D535" s="67"/>
      <c r="E535" s="68"/>
      <c r="F535" s="328">
        <v>400</v>
      </c>
      <c r="G535" s="328">
        <v>400</v>
      </c>
      <c r="H535" s="151">
        <f>+F535-G535</f>
        <v>0</v>
      </c>
      <c r="I535" s="97">
        <f>IF(G535&lt;0,IF(H535=0,0,IF(OR(G535=0,F535=0),"N.M.",IF(ABS(H535/G535)&gt;=10,"N.M.",H535/(-G535)))),IF(H535=0,0,IF(OR(G535=0,F535=0),"N.M.",IF(ABS(H535/G535)&gt;=10,"N.M.",H535/G535))))</f>
        <v>0</v>
      </c>
      <c r="J535" s="166"/>
      <c r="K535" s="328">
        <v>400</v>
      </c>
      <c r="L535" s="328">
        <v>400</v>
      </c>
      <c r="M535" s="151">
        <f>+K535-L535</f>
        <v>0</v>
      </c>
      <c r="N535" s="97">
        <f>IF(L535&lt;0,IF(M535=0,0,IF(OR(L535=0,K535=0),"N.M.",IF(ABS(M535/L535)&gt;=10,"N.M.",M535/(-L535)))),IF(M535=0,0,IF(OR(L535=0,K535=0),"N.M.",IF(ABS(M535/L535)&gt;=10,"N.M.",M535/L535))))</f>
        <v>0</v>
      </c>
      <c r="O535" s="273"/>
      <c r="P535" s="166"/>
      <c r="Q535" s="328">
        <v>400</v>
      </c>
      <c r="R535" s="328">
        <v>400</v>
      </c>
      <c r="S535" s="151">
        <f>+Q535-R535</f>
        <v>0</v>
      </c>
      <c r="T535" s="97">
        <f>IF(R535&lt;0,IF(S535=0,0,IF(OR(R535=0,Q535=0),"N.M.",IF(ABS(S535/R535)&gt;=10,"N.M.",S535/(-R535)))),IF(S535=0,0,IF(OR(R535=0,Q535=0),"N.M.",IF(ABS(S535/R535)&gt;=10,"N.M.",S535/R535))))</f>
        <v>0</v>
      </c>
      <c r="U535" s="166"/>
      <c r="V535" s="328">
        <v>1000</v>
      </c>
      <c r="W535" s="328">
        <v>19106.45</v>
      </c>
      <c r="X535" s="151">
        <f>+V535-W535</f>
        <v>-18106.45</v>
      </c>
      <c r="Y535" s="97">
        <f>IF(W535&lt;0,IF(X535=0,0,IF(OR(W535=0,V535=0),"N.M.",IF(ABS(X535/W535)&gt;=10,"N.M.",X535/(-W535)))),IF(X535=0,0,IF(OR(W535=0,V535=0),"N.M.",IF(ABS(X535/W535)&gt;=10,"N.M.",X535/W535))))</f>
        <v>-0.94766165352538012</v>
      </c>
      <c r="Z535" s="140"/>
      <c r="AA535" s="347">
        <v>0</v>
      </c>
      <c r="AB535" s="301"/>
      <c r="AC535" s="301">
        <v>0</v>
      </c>
      <c r="AD535" s="301">
        <v>0</v>
      </c>
      <c r="AE535" s="301">
        <v>400</v>
      </c>
      <c r="AF535" s="301">
        <v>0</v>
      </c>
      <c r="AG535" s="301">
        <v>0</v>
      </c>
      <c r="AH535" s="301">
        <v>0</v>
      </c>
      <c r="AI535" s="301">
        <v>0</v>
      </c>
      <c r="AJ535" s="301">
        <v>600</v>
      </c>
      <c r="AK535" s="301">
        <v>0</v>
      </c>
      <c r="AL535" s="301">
        <v>0</v>
      </c>
      <c r="AM535" s="301">
        <v>0</v>
      </c>
      <c r="AN535" s="301">
        <v>0</v>
      </c>
      <c r="AO535" s="301"/>
      <c r="AP535" s="301">
        <v>0</v>
      </c>
      <c r="AQ535" s="301">
        <v>0</v>
      </c>
      <c r="AR535" s="301">
        <v>400</v>
      </c>
      <c r="AS535" s="301">
        <v>0</v>
      </c>
      <c r="AT535" s="301">
        <v>0</v>
      </c>
      <c r="AU535" s="301">
        <v>0</v>
      </c>
      <c r="AV535" s="301">
        <v>0</v>
      </c>
      <c r="AW535" s="301">
        <v>0</v>
      </c>
      <c r="AX535" s="301">
        <v>0</v>
      </c>
      <c r="AY535" s="301">
        <v>0</v>
      </c>
      <c r="AZ535" s="301">
        <v>0</v>
      </c>
      <c r="BA535" s="301">
        <v>0</v>
      </c>
    </row>
    <row r="536" spans="1:53" s="69" customFormat="1" outlineLevel="2" x14ac:dyDescent="0.2">
      <c r="A536" s="64" t="s">
        <v>1370</v>
      </c>
      <c r="B536" s="65" t="s">
        <v>1820</v>
      </c>
      <c r="C536" s="66" t="s">
        <v>2229</v>
      </c>
      <c r="D536" s="67"/>
      <c r="E536" s="68"/>
      <c r="F536" s="328">
        <v>-555.81000000000006</v>
      </c>
      <c r="G536" s="328">
        <v>-555.81000000000006</v>
      </c>
      <c r="H536" s="151">
        <f>+F536-G536</f>
        <v>0</v>
      </c>
      <c r="I536" s="97">
        <f>IF(G536&lt;0,IF(H536=0,0,IF(OR(G536=0,F536=0),"N.M.",IF(ABS(H536/G536)&gt;=10,"N.M.",H536/(-G536)))),IF(H536=0,0,IF(OR(G536=0,F536=0),"N.M.",IF(ABS(H536/G536)&gt;=10,"N.M.",H536/G536))))</f>
        <v>0</v>
      </c>
      <c r="J536" s="166"/>
      <c r="K536" s="328">
        <v>-1667.44</v>
      </c>
      <c r="L536" s="328">
        <v>-1667.44</v>
      </c>
      <c r="M536" s="151">
        <f>+K536-L536</f>
        <v>0</v>
      </c>
      <c r="N536" s="97">
        <f>IF(L536&lt;0,IF(M536=0,0,IF(OR(L536=0,K536=0),"N.M.",IF(ABS(M536/L536)&gt;=10,"N.M.",M536/(-L536)))),IF(M536=0,0,IF(OR(L536=0,K536=0),"N.M.",IF(ABS(M536/L536)&gt;=10,"N.M.",M536/L536))))</f>
        <v>0</v>
      </c>
      <c r="O536" s="273"/>
      <c r="P536" s="166"/>
      <c r="Q536" s="328">
        <v>-1667.44</v>
      </c>
      <c r="R536" s="328">
        <v>-1667.44</v>
      </c>
      <c r="S536" s="151">
        <f>+Q536-R536</f>
        <v>0</v>
      </c>
      <c r="T536" s="97">
        <f>IF(R536&lt;0,IF(S536=0,0,IF(OR(R536=0,Q536=0),"N.M.",IF(ABS(S536/R536)&gt;=10,"N.M.",S536/(-R536)))),IF(S536=0,0,IF(OR(R536=0,Q536=0),"N.M.",IF(ABS(S536/R536)&gt;=10,"N.M.",S536/R536))))</f>
        <v>0</v>
      </c>
      <c r="U536" s="166"/>
      <c r="V536" s="328">
        <v>-6669.7800000000007</v>
      </c>
      <c r="W536" s="328">
        <v>-6669.7800000000007</v>
      </c>
      <c r="X536" s="151">
        <f>+V536-W536</f>
        <v>0</v>
      </c>
      <c r="Y536" s="97">
        <f>IF(W536&lt;0,IF(X536=0,0,IF(OR(W536=0,V536=0),"N.M.",IF(ABS(X536/W536)&gt;=10,"N.M.",X536/(-W536)))),IF(X536=0,0,IF(OR(W536=0,V536=0),"N.M.",IF(ABS(X536/W536)&gt;=10,"N.M.",X536/W536))))</f>
        <v>0</v>
      </c>
      <c r="Z536" s="140"/>
      <c r="AA536" s="347">
        <v>-555.82000000000005</v>
      </c>
      <c r="AB536" s="301"/>
      <c r="AC536" s="301">
        <v>-555.81000000000006</v>
      </c>
      <c r="AD536" s="301">
        <v>-555.82000000000005</v>
      </c>
      <c r="AE536" s="301">
        <v>-555.81000000000006</v>
      </c>
      <c r="AF536" s="301">
        <v>-555.82000000000005</v>
      </c>
      <c r="AG536" s="301">
        <v>-555.81000000000006</v>
      </c>
      <c r="AH536" s="301">
        <v>-555.82000000000005</v>
      </c>
      <c r="AI536" s="301">
        <v>-555.81000000000006</v>
      </c>
      <c r="AJ536" s="301">
        <v>-555.82000000000005</v>
      </c>
      <c r="AK536" s="301">
        <v>-555.81000000000006</v>
      </c>
      <c r="AL536" s="301">
        <v>-555.82000000000005</v>
      </c>
      <c r="AM536" s="301">
        <v>-555.81000000000006</v>
      </c>
      <c r="AN536" s="301">
        <v>-555.82000000000005</v>
      </c>
      <c r="AO536" s="301"/>
      <c r="AP536" s="301">
        <v>-555.81000000000006</v>
      </c>
      <c r="AQ536" s="301">
        <v>-555.82000000000005</v>
      </c>
      <c r="AR536" s="301">
        <v>-555.81000000000006</v>
      </c>
      <c r="AS536" s="301">
        <v>-555.82000000000005</v>
      </c>
      <c r="AT536" s="301">
        <v>0</v>
      </c>
      <c r="AU536" s="301">
        <v>0</v>
      </c>
      <c r="AV536" s="301">
        <v>0</v>
      </c>
      <c r="AW536" s="301">
        <v>0</v>
      </c>
      <c r="AX536" s="301">
        <v>0</v>
      </c>
      <c r="AY536" s="301">
        <v>0</v>
      </c>
      <c r="AZ536" s="301">
        <v>0</v>
      </c>
      <c r="BA536" s="301">
        <v>0</v>
      </c>
    </row>
    <row r="537" spans="1:53" s="25" customFormat="1" x14ac:dyDescent="0.2">
      <c r="A537" s="22" t="s">
        <v>228</v>
      </c>
      <c r="B537" s="54" t="s">
        <v>103</v>
      </c>
      <c r="C537" s="52" t="s">
        <v>104</v>
      </c>
      <c r="D537" s="209"/>
      <c r="E537" s="209"/>
      <c r="F537" s="23">
        <v>-155.81000000000006</v>
      </c>
      <c r="G537" s="23">
        <v>-155.81000000000006</v>
      </c>
      <c r="H537" s="42">
        <f>+F537-G537</f>
        <v>0</v>
      </c>
      <c r="I537" s="124">
        <f>IF(G537&lt;0,IF(H537=0,0,IF(OR(G537=0,F537=0),"N.M.",IF(ABS(H537/G537)&gt;=10,"N.M.",H537/(-G537)))),IF(H537=0,0,IF(OR(G537=0,F537=0),"N.M.",IF(ABS(H537/G537)&gt;=10,"N.M.",H537/G537))))</f>
        <v>0</v>
      </c>
      <c r="J537" s="265"/>
      <c r="K537" s="23">
        <v>-1267.44</v>
      </c>
      <c r="L537" s="23">
        <v>-1267.44</v>
      </c>
      <c r="M537" s="42">
        <f>+K537-L537</f>
        <v>0</v>
      </c>
      <c r="N537" s="124">
        <f>IF(L537&lt;0,IF(M537=0,0,IF(OR(L537=0,K537=0),"N.M.",IF(ABS(M537/L537)&gt;=10,"N.M.",M537/(-L537)))),IF(M537=0,0,IF(OR(L537=0,K537=0),"N.M.",IF(ABS(M537/L537)&gt;=10,"N.M.",M537/L537))))</f>
        <v>0</v>
      </c>
      <c r="O537" s="140"/>
      <c r="P537" s="222"/>
      <c r="Q537" s="23">
        <v>-1267.44</v>
      </c>
      <c r="R537" s="23">
        <v>-1267.44</v>
      </c>
      <c r="S537" s="42">
        <f>+Q537-R537</f>
        <v>0</v>
      </c>
      <c r="T537" s="124">
        <f>IF(R537&lt;0,IF(S537=0,0,IF(OR(R537=0,Q537=0),"N.M.",IF(ABS(S537/R537)&gt;=10,"N.M.",S537/(-R537)))),IF(S537=0,0,IF(OR(R537=0,Q537=0),"N.M.",IF(ABS(S537/R537)&gt;=10,"N.M.",S537/R537))))</f>
        <v>0</v>
      </c>
      <c r="U537" s="222"/>
      <c r="V537" s="23">
        <v>-5669.7800000000007</v>
      </c>
      <c r="W537" s="23">
        <v>12436.67</v>
      </c>
      <c r="X537" s="42">
        <f>+V537-W537</f>
        <v>-18106.45</v>
      </c>
      <c r="Y537" s="91">
        <f>IF(W537&lt;0,IF(X537=0,0,IF(OR(W537=0,V537=0),"N.M.",IF(ABS(X537/W537)&gt;=10,"N.M.",X537/(-W537)))),IF(X537=0,0,IF(OR(W537=0,V537=0),"N.M.",IF(ABS(X537/W537)&gt;=10,"N.M.",X537/W537))))</f>
        <v>-1.4558921318970433</v>
      </c>
      <c r="AA537" s="339">
        <v>-555.82000000000005</v>
      </c>
      <c r="AC537" s="26">
        <v>-555.81000000000006</v>
      </c>
      <c r="AD537" s="26">
        <v>-555.82000000000005</v>
      </c>
      <c r="AE537" s="26">
        <v>-155.81000000000006</v>
      </c>
      <c r="AF537" s="26">
        <v>-555.82000000000005</v>
      </c>
      <c r="AG537" s="26">
        <v>-555.81000000000006</v>
      </c>
      <c r="AH537" s="26">
        <v>-555.82000000000005</v>
      </c>
      <c r="AI537" s="26">
        <v>-555.81000000000006</v>
      </c>
      <c r="AJ537" s="26">
        <v>44.17999999999995</v>
      </c>
      <c r="AK537" s="26">
        <v>-555.81000000000006</v>
      </c>
      <c r="AL537" s="26">
        <v>-555.82000000000005</v>
      </c>
      <c r="AM537" s="26">
        <v>-555.81000000000006</v>
      </c>
      <c r="AN537" s="26">
        <v>-555.82000000000005</v>
      </c>
      <c r="AP537" s="26">
        <v>-555.81000000000006</v>
      </c>
      <c r="AQ537" s="26">
        <v>-555.82000000000005</v>
      </c>
      <c r="AR537" s="26">
        <v>-155.81000000000006</v>
      </c>
      <c r="AS537" s="26">
        <v>-555.82000000000005</v>
      </c>
      <c r="AT537" s="26">
        <v>0</v>
      </c>
      <c r="AU537" s="26">
        <v>0</v>
      </c>
      <c r="AV537" s="26">
        <v>0</v>
      </c>
      <c r="AW537" s="26">
        <v>0</v>
      </c>
      <c r="AX537" s="26">
        <v>0</v>
      </c>
      <c r="AY537" s="26">
        <v>0</v>
      </c>
      <c r="AZ537" s="26">
        <v>0</v>
      </c>
      <c r="BA537" s="26">
        <v>0</v>
      </c>
    </row>
    <row r="538" spans="1:53" s="25" customFormat="1" ht="0.75" customHeight="1" outlineLevel="2" x14ac:dyDescent="0.2">
      <c r="A538" s="22"/>
      <c r="B538" s="54"/>
      <c r="C538" s="52"/>
      <c r="D538" s="209"/>
      <c r="E538" s="209"/>
      <c r="F538" s="23"/>
      <c r="G538" s="23"/>
      <c r="H538" s="42"/>
      <c r="I538" s="124"/>
      <c r="J538" s="265"/>
      <c r="K538" s="23"/>
      <c r="L538" s="23"/>
      <c r="M538" s="42"/>
      <c r="N538" s="124"/>
      <c r="O538" s="140"/>
      <c r="P538" s="222"/>
      <c r="Q538" s="23"/>
      <c r="R538" s="23"/>
      <c r="S538" s="42"/>
      <c r="T538" s="124"/>
      <c r="U538" s="222"/>
      <c r="V538" s="23"/>
      <c r="W538" s="23"/>
      <c r="X538" s="42"/>
      <c r="Y538" s="91"/>
      <c r="AA538" s="339"/>
      <c r="AC538" s="26"/>
      <c r="AD538" s="26"/>
      <c r="AE538" s="26"/>
      <c r="AF538" s="26"/>
      <c r="AG538" s="26"/>
      <c r="AH538" s="26"/>
      <c r="AI538" s="26"/>
      <c r="AJ538" s="26"/>
      <c r="AK538" s="26"/>
      <c r="AL538" s="26"/>
      <c r="AM538" s="26"/>
      <c r="AN538" s="26"/>
      <c r="AP538" s="26"/>
      <c r="AQ538" s="26"/>
      <c r="AR538" s="26"/>
      <c r="AS538" s="26"/>
      <c r="AT538" s="26"/>
      <c r="AU538" s="26"/>
      <c r="AV538" s="26"/>
      <c r="AW538" s="26"/>
      <c r="AX538" s="26"/>
      <c r="AY538" s="26"/>
      <c r="AZ538" s="26"/>
      <c r="BA538" s="26"/>
    </row>
    <row r="539" spans="1:53" s="25" customFormat="1" x14ac:dyDescent="0.2">
      <c r="A539" s="22" t="s">
        <v>229</v>
      </c>
      <c r="B539" s="54" t="s">
        <v>105</v>
      </c>
      <c r="C539" s="52" t="s">
        <v>106</v>
      </c>
      <c r="D539" s="209"/>
      <c r="E539" s="209"/>
      <c r="F539" s="26">
        <v>0</v>
      </c>
      <c r="G539" s="26">
        <v>0</v>
      </c>
      <c r="H539" s="42">
        <f>+F539-G539</f>
        <v>0</v>
      </c>
      <c r="I539" s="124">
        <f>IF(G539&lt;0,IF(H539=0,0,IF(OR(G539=0,F539=0),"N.M.",IF(ABS(H539/G539)&gt;=10,"N.M.",H539/(-G539)))),IF(H539=0,0,IF(OR(G539=0,F539=0),"N.M.",IF(ABS(H539/G539)&gt;=10,"N.M.",H539/G539))))</f>
        <v>0</v>
      </c>
      <c r="J539" s="265"/>
      <c r="K539" s="26">
        <v>0</v>
      </c>
      <c r="L539" s="26">
        <v>0</v>
      </c>
      <c r="M539" s="42">
        <f>+K539-L539</f>
        <v>0</v>
      </c>
      <c r="N539" s="124">
        <f>IF(L539&lt;0,IF(M539=0,0,IF(OR(L539=0,K539=0),"N.M.",IF(ABS(M539/L539)&gt;=10,"N.M.",M539/(-L539)))),IF(M539=0,0,IF(OR(L539=0,K539=0),"N.M.",IF(ABS(M539/L539)&gt;=10,"N.M.",M539/L539))))</f>
        <v>0</v>
      </c>
      <c r="O539" s="229"/>
      <c r="P539" s="219"/>
      <c r="Q539" s="26">
        <v>0</v>
      </c>
      <c r="R539" s="26">
        <v>0</v>
      </c>
      <c r="S539" s="42">
        <f>+Q539-R539</f>
        <v>0</v>
      </c>
      <c r="T539" s="124">
        <f>IF(R539&lt;0,IF(S539=0,0,IF(OR(R539=0,Q539=0),"N.M.",IF(ABS(S539/R539)&gt;=10,"N.M.",S539/(-R539)))),IF(S539=0,0,IF(OR(R539=0,Q539=0),"N.M.",IF(ABS(S539/R539)&gt;=10,"N.M.",S539/R539))))</f>
        <v>0</v>
      </c>
      <c r="U539" s="219"/>
      <c r="V539" s="26">
        <v>0</v>
      </c>
      <c r="W539" s="26">
        <v>0</v>
      </c>
      <c r="X539" s="42">
        <f>+V539-W539</f>
        <v>0</v>
      </c>
      <c r="Y539" s="91">
        <f>IF(W539&lt;0,IF(X539=0,0,IF(OR(W539=0,V539=0),"N.M.",IF(ABS(X539/W539)&gt;=10,"N.M.",X539/(-W539)))),IF(X539=0,0,IF(OR(W539=0,V539=0),"N.M.",IF(ABS(X539/W539)&gt;=10,"N.M.",X539/W539))))</f>
        <v>0</v>
      </c>
      <c r="AA539" s="339">
        <v>0</v>
      </c>
      <c r="AC539" s="26">
        <v>0</v>
      </c>
      <c r="AD539" s="26">
        <v>0</v>
      </c>
      <c r="AE539" s="26">
        <v>0</v>
      </c>
      <c r="AF539" s="26">
        <v>0</v>
      </c>
      <c r="AG539" s="26">
        <v>0</v>
      </c>
      <c r="AH539" s="26">
        <v>0</v>
      </c>
      <c r="AI539" s="26">
        <v>0</v>
      </c>
      <c r="AJ539" s="26">
        <v>0</v>
      </c>
      <c r="AK539" s="26">
        <v>0</v>
      </c>
      <c r="AL539" s="26">
        <v>0</v>
      </c>
      <c r="AM539" s="26">
        <v>0</v>
      </c>
      <c r="AN539" s="26">
        <v>0</v>
      </c>
      <c r="AP539" s="26">
        <v>0</v>
      </c>
      <c r="AQ539" s="26">
        <v>0</v>
      </c>
      <c r="AR539" s="26">
        <v>0</v>
      </c>
      <c r="AS539" s="26">
        <v>0</v>
      </c>
      <c r="AT539" s="26">
        <v>0</v>
      </c>
      <c r="AU539" s="26">
        <v>0</v>
      </c>
      <c r="AV539" s="26">
        <v>0</v>
      </c>
      <c r="AW539" s="26">
        <v>0</v>
      </c>
      <c r="AX539" s="26">
        <v>0</v>
      </c>
      <c r="AY539" s="26">
        <v>0</v>
      </c>
      <c r="AZ539" s="26">
        <v>0</v>
      </c>
      <c r="BA539" s="26">
        <v>0</v>
      </c>
    </row>
    <row r="540" spans="1:53" s="25" customFormat="1" ht="0.75" customHeight="1" outlineLevel="2" x14ac:dyDescent="0.2">
      <c r="A540" s="22"/>
      <c r="B540" s="54"/>
      <c r="C540" s="52"/>
      <c r="D540" s="209"/>
      <c r="E540" s="209"/>
      <c r="F540" s="26"/>
      <c r="G540" s="26"/>
      <c r="H540" s="42"/>
      <c r="I540" s="124"/>
      <c r="J540" s="265"/>
      <c r="K540" s="26"/>
      <c r="L540" s="26"/>
      <c r="M540" s="42"/>
      <c r="N540" s="124"/>
      <c r="O540" s="229"/>
      <c r="P540" s="219"/>
      <c r="Q540" s="26"/>
      <c r="R540" s="26"/>
      <c r="S540" s="42"/>
      <c r="T540" s="124"/>
      <c r="U540" s="219"/>
      <c r="V540" s="26"/>
      <c r="W540" s="26"/>
      <c r="X540" s="42"/>
      <c r="Y540" s="91"/>
      <c r="AA540" s="339"/>
      <c r="AC540" s="26"/>
      <c r="AD540" s="26"/>
      <c r="AE540" s="26"/>
      <c r="AF540" s="26"/>
      <c r="AG540" s="26"/>
      <c r="AH540" s="26"/>
      <c r="AI540" s="26"/>
      <c r="AJ540" s="26"/>
      <c r="AK540" s="26"/>
      <c r="AL540" s="26"/>
      <c r="AM540" s="26"/>
      <c r="AN540" s="26"/>
      <c r="AP540" s="26"/>
      <c r="AQ540" s="26"/>
      <c r="AR540" s="26"/>
      <c r="AS540" s="26"/>
      <c r="AT540" s="26"/>
      <c r="AU540" s="26"/>
      <c r="AV540" s="26"/>
      <c r="AW540" s="26"/>
      <c r="AX540" s="26"/>
      <c r="AY540" s="26"/>
      <c r="AZ540" s="26"/>
      <c r="BA540" s="26"/>
    </row>
    <row r="541" spans="1:53" s="69" customFormat="1" outlineLevel="2" x14ac:dyDescent="0.2">
      <c r="A541" s="64" t="s">
        <v>1371</v>
      </c>
      <c r="B541" s="65" t="s">
        <v>1821</v>
      </c>
      <c r="C541" s="66" t="s">
        <v>2230</v>
      </c>
      <c r="D541" s="67"/>
      <c r="E541" s="68"/>
      <c r="F541" s="328">
        <v>11727.42</v>
      </c>
      <c r="G541" s="328">
        <v>870.95</v>
      </c>
      <c r="H541" s="151">
        <f>+F541-G541</f>
        <v>10856.47</v>
      </c>
      <c r="I541" s="97" t="str">
        <f>IF(G541&lt;0,IF(H541=0,0,IF(OR(G541=0,F541=0),"N.M.",IF(ABS(H541/G541)&gt;=10,"N.M.",H541/(-G541)))),IF(H541=0,0,IF(OR(G541=0,F541=0),"N.M.",IF(ABS(H541/G541)&gt;=10,"N.M.",H541/G541))))</f>
        <v>N.M.</v>
      </c>
      <c r="J541" s="166"/>
      <c r="K541" s="328">
        <v>23495.06</v>
      </c>
      <c r="L541" s="328">
        <v>2605.63</v>
      </c>
      <c r="M541" s="151">
        <f>+K541-L541</f>
        <v>20889.43</v>
      </c>
      <c r="N541" s="97">
        <f>IF(L541&lt;0,IF(M541=0,0,IF(OR(L541=0,K541=0),"N.M.",IF(ABS(M541/L541)&gt;=10,"N.M.",M541/(-L541)))),IF(M541=0,0,IF(OR(L541=0,K541=0),"N.M.",IF(ABS(M541/L541)&gt;=10,"N.M.",M541/L541))))</f>
        <v>8.017036187025786</v>
      </c>
      <c r="O541" s="273"/>
      <c r="P541" s="166"/>
      <c r="Q541" s="328">
        <v>23495.06</v>
      </c>
      <c r="R541" s="328">
        <v>2605.63</v>
      </c>
      <c r="S541" s="151">
        <f>+Q541-R541</f>
        <v>20889.43</v>
      </c>
      <c r="T541" s="97">
        <f>IF(R541&lt;0,IF(S541=0,0,IF(OR(R541=0,Q541=0),"N.M.",IF(ABS(S541/R541)&gt;=10,"N.M.",S541/(-R541)))),IF(S541=0,0,IF(OR(R541=0,Q541=0),"N.M.",IF(ABS(S541/R541)&gt;=10,"N.M.",S541/R541))))</f>
        <v>8.017036187025786</v>
      </c>
      <c r="U541" s="166"/>
      <c r="V541" s="328">
        <v>52516.210000000006</v>
      </c>
      <c r="W541" s="328">
        <v>12240.689999999999</v>
      </c>
      <c r="X541" s="151">
        <f>+V541-W541</f>
        <v>40275.520000000004</v>
      </c>
      <c r="Y541" s="97">
        <f>IF(W541&lt;0,IF(X541=0,0,IF(OR(W541=0,V541=0),"N.M.",IF(ABS(X541/W541)&gt;=10,"N.M.",X541/(-W541)))),IF(X541=0,0,IF(OR(W541=0,V541=0),"N.M.",IF(ABS(X541/W541)&gt;=10,"N.M.",X541/W541))))</f>
        <v>3.2902981776354117</v>
      </c>
      <c r="Z541" s="140"/>
      <c r="AA541" s="347">
        <v>1101.1600000000001</v>
      </c>
      <c r="AB541" s="301"/>
      <c r="AC541" s="301">
        <v>925.54</v>
      </c>
      <c r="AD541" s="301">
        <v>809.14</v>
      </c>
      <c r="AE541" s="301">
        <v>870.95</v>
      </c>
      <c r="AF541" s="301">
        <v>918.07</v>
      </c>
      <c r="AG541" s="301">
        <v>965.15</v>
      </c>
      <c r="AH541" s="301">
        <v>-895.83</v>
      </c>
      <c r="AI541" s="301">
        <v>144.37</v>
      </c>
      <c r="AJ541" s="301">
        <v>4668.45</v>
      </c>
      <c r="AK541" s="301">
        <v>7722.2300000000005</v>
      </c>
      <c r="AL541" s="301">
        <v>8122.1900000000005</v>
      </c>
      <c r="AM541" s="301">
        <v>4010.1600000000003</v>
      </c>
      <c r="AN541" s="301">
        <v>3366.36</v>
      </c>
      <c r="AO541" s="301"/>
      <c r="AP541" s="301">
        <v>4468.1900000000005</v>
      </c>
      <c r="AQ541" s="301">
        <v>7299.45</v>
      </c>
      <c r="AR541" s="301">
        <v>11727.42</v>
      </c>
      <c r="AS541" s="301">
        <v>17174.91</v>
      </c>
      <c r="AT541" s="301">
        <v>0</v>
      </c>
      <c r="AU541" s="301">
        <v>0</v>
      </c>
      <c r="AV541" s="301">
        <v>0</v>
      </c>
      <c r="AW541" s="301">
        <v>0</v>
      </c>
      <c r="AX541" s="301">
        <v>0</v>
      </c>
      <c r="AY541" s="301">
        <v>0</v>
      </c>
      <c r="AZ541" s="301">
        <v>0</v>
      </c>
      <c r="BA541" s="301">
        <v>0</v>
      </c>
    </row>
    <row r="542" spans="1:53" s="69" customFormat="1" outlineLevel="2" x14ac:dyDescent="0.2">
      <c r="A542" s="64" t="s">
        <v>1372</v>
      </c>
      <c r="B542" s="65" t="s">
        <v>1822</v>
      </c>
      <c r="C542" s="66" t="s">
        <v>2231</v>
      </c>
      <c r="D542" s="67"/>
      <c r="E542" s="68"/>
      <c r="F542" s="328">
        <v>0</v>
      </c>
      <c r="G542" s="328">
        <v>-911.34</v>
      </c>
      <c r="H542" s="151">
        <f>+F542-G542</f>
        <v>911.34</v>
      </c>
      <c r="I542" s="97" t="str">
        <f>IF(G542&lt;0,IF(H542=0,0,IF(OR(G542=0,F542=0),"N.M.",IF(ABS(H542/G542)&gt;=10,"N.M.",H542/(-G542)))),IF(H542=0,0,IF(OR(G542=0,F542=0),"N.M.",IF(ABS(H542/G542)&gt;=10,"N.M.",H542/G542))))</f>
        <v>N.M.</v>
      </c>
      <c r="J542" s="166"/>
      <c r="K542" s="328">
        <v>0</v>
      </c>
      <c r="L542" s="328">
        <v>1059.33</v>
      </c>
      <c r="M542" s="151">
        <f>+K542-L542</f>
        <v>-1059.33</v>
      </c>
      <c r="N542" s="97" t="str">
        <f>IF(L542&lt;0,IF(M542=0,0,IF(OR(L542=0,K542=0),"N.M.",IF(ABS(M542/L542)&gt;=10,"N.M.",M542/(-L542)))),IF(M542=0,0,IF(OR(L542=0,K542=0),"N.M.",IF(ABS(M542/L542)&gt;=10,"N.M.",M542/L542))))</f>
        <v>N.M.</v>
      </c>
      <c r="O542" s="273"/>
      <c r="P542" s="166"/>
      <c r="Q542" s="328">
        <v>0</v>
      </c>
      <c r="R542" s="328">
        <v>1059.33</v>
      </c>
      <c r="S542" s="151">
        <f>+Q542-R542</f>
        <v>-1059.33</v>
      </c>
      <c r="T542" s="97" t="str">
        <f>IF(R542&lt;0,IF(S542=0,0,IF(OR(R542=0,Q542=0),"N.M.",IF(ABS(S542/R542)&gt;=10,"N.M.",S542/(-R542)))),IF(S542=0,0,IF(OR(R542=0,Q542=0),"N.M.",IF(ABS(S542/R542)&gt;=10,"N.M.",S542/R542))))</f>
        <v>N.M.</v>
      </c>
      <c r="U542" s="166"/>
      <c r="V542" s="328">
        <v>101401.7</v>
      </c>
      <c r="W542" s="328">
        <v>7028.29</v>
      </c>
      <c r="X542" s="151">
        <f>+V542-W542</f>
        <v>94373.41</v>
      </c>
      <c r="Y542" s="97" t="str">
        <f>IF(W542&lt;0,IF(X542=0,0,IF(OR(W542=0,V542=0),"N.M.",IF(ABS(X542/W542)&gt;=10,"N.M.",X542/(-W542)))),IF(X542=0,0,IF(OR(W542=0,V542=0),"N.M.",IF(ABS(X542/W542)&gt;=10,"N.M.",X542/W542))))</f>
        <v>N.M.</v>
      </c>
      <c r="Z542" s="140"/>
      <c r="AA542" s="347">
        <v>13.48</v>
      </c>
      <c r="AB542" s="301"/>
      <c r="AC542" s="301">
        <v>0</v>
      </c>
      <c r="AD542" s="301">
        <v>1970.67</v>
      </c>
      <c r="AE542" s="301">
        <v>-911.34</v>
      </c>
      <c r="AF542" s="301">
        <v>-1059.33</v>
      </c>
      <c r="AG542" s="301">
        <v>0</v>
      </c>
      <c r="AH542" s="301">
        <v>45.230000000000004</v>
      </c>
      <c r="AI542" s="301">
        <v>0</v>
      </c>
      <c r="AJ542" s="301">
        <v>102281.2</v>
      </c>
      <c r="AK542" s="301">
        <v>0</v>
      </c>
      <c r="AL542" s="301">
        <v>0</v>
      </c>
      <c r="AM542" s="301">
        <v>0</v>
      </c>
      <c r="AN542" s="301">
        <v>134.6</v>
      </c>
      <c r="AO542" s="301"/>
      <c r="AP542" s="301">
        <v>0</v>
      </c>
      <c r="AQ542" s="301">
        <v>0</v>
      </c>
      <c r="AR542" s="301">
        <v>0</v>
      </c>
      <c r="AS542" s="301">
        <v>0</v>
      </c>
      <c r="AT542" s="301">
        <v>586583.95000000007</v>
      </c>
      <c r="AU542" s="301">
        <v>0</v>
      </c>
      <c r="AV542" s="301">
        <v>0</v>
      </c>
      <c r="AW542" s="301">
        <v>0</v>
      </c>
      <c r="AX542" s="301">
        <v>0</v>
      </c>
      <c r="AY542" s="301">
        <v>0</v>
      </c>
      <c r="AZ542" s="301">
        <v>0</v>
      </c>
      <c r="BA542" s="301">
        <v>0</v>
      </c>
    </row>
    <row r="543" spans="1:53" s="25" customFormat="1" x14ac:dyDescent="0.2">
      <c r="A543" s="22" t="s">
        <v>230</v>
      </c>
      <c r="B543" s="54" t="s">
        <v>107</v>
      </c>
      <c r="C543" s="52" t="s">
        <v>108</v>
      </c>
      <c r="D543" s="209"/>
      <c r="E543" s="209"/>
      <c r="F543" s="26">
        <v>11727.42</v>
      </c>
      <c r="G543" s="26">
        <v>-40.389999999999986</v>
      </c>
      <c r="H543" s="42">
        <f>+F543-G543</f>
        <v>11767.81</v>
      </c>
      <c r="I543" s="124" t="str">
        <f>IF(G543&lt;0,IF(H543=0,0,IF(OR(G543=0,F543=0),"N.M.",IF(ABS(H543/G543)&gt;=10,"N.M.",H543/(-G543)))),IF(H543=0,0,IF(OR(G543=0,F543=0),"N.M.",IF(ABS(H543/G543)&gt;=10,"N.M.",H543/G543))))</f>
        <v>N.M.</v>
      </c>
      <c r="J543" s="265"/>
      <c r="K543" s="26">
        <v>23495.06</v>
      </c>
      <c r="L543" s="26">
        <v>3664.96</v>
      </c>
      <c r="M543" s="42">
        <f>+K543-L543</f>
        <v>19830.100000000002</v>
      </c>
      <c r="N543" s="124">
        <f>IF(L543&lt;0,IF(M543=0,0,IF(OR(L543=0,K543=0),"N.M.",IF(ABS(M543/L543)&gt;=10,"N.M.",M543/(-L543)))),IF(M543=0,0,IF(OR(L543=0,K543=0),"N.M.",IF(ABS(M543/L543)&gt;=10,"N.M.",M543/L543))))</f>
        <v>5.4107275386361655</v>
      </c>
      <c r="O543" s="229"/>
      <c r="P543" s="219"/>
      <c r="Q543" s="26">
        <v>23495.06</v>
      </c>
      <c r="R543" s="26">
        <v>3664.96</v>
      </c>
      <c r="S543" s="42">
        <f>+Q543-R543</f>
        <v>19830.100000000002</v>
      </c>
      <c r="T543" s="124">
        <f>IF(R543&lt;0,IF(S543=0,0,IF(OR(R543=0,Q543=0),"N.M.",IF(ABS(S543/R543)&gt;=10,"N.M.",S543/(-R543)))),IF(S543=0,0,IF(OR(R543=0,Q543=0),"N.M.",IF(ABS(S543/R543)&gt;=10,"N.M.",S543/R543))))</f>
        <v>5.4107275386361655</v>
      </c>
      <c r="U543" s="219"/>
      <c r="V543" s="26">
        <v>153917.91</v>
      </c>
      <c r="W543" s="26">
        <v>19268.980000000003</v>
      </c>
      <c r="X543" s="42">
        <f>+V543-W543</f>
        <v>134648.93</v>
      </c>
      <c r="Y543" s="91">
        <f>IF(W543&lt;0,IF(X543=0,0,IF(OR(W543=0,V543=0),"N.M.",IF(ABS(X543/W543)&gt;=10,"N.M.",X543/(-W543)))),IF(X543=0,0,IF(OR(W543=0,V543=0),"N.M.",IF(ABS(X543/W543)&gt;=10,"N.M.",X543/W543))))</f>
        <v>6.9878597621669636</v>
      </c>
      <c r="AA543" s="339">
        <v>1114.6400000000001</v>
      </c>
      <c r="AC543" s="26">
        <v>925.54</v>
      </c>
      <c r="AD543" s="26">
        <v>2779.81</v>
      </c>
      <c r="AE543" s="26">
        <v>-40.389999999999986</v>
      </c>
      <c r="AF543" s="26">
        <v>-141.25999999999988</v>
      </c>
      <c r="AG543" s="26">
        <v>965.15</v>
      </c>
      <c r="AH543" s="26">
        <v>-850.6</v>
      </c>
      <c r="AI543" s="26">
        <v>144.37</v>
      </c>
      <c r="AJ543" s="26">
        <v>106949.65</v>
      </c>
      <c r="AK543" s="26">
        <v>7722.2300000000005</v>
      </c>
      <c r="AL543" s="26">
        <v>8122.1900000000005</v>
      </c>
      <c r="AM543" s="26">
        <v>4010.1600000000003</v>
      </c>
      <c r="AN543" s="26">
        <v>3500.96</v>
      </c>
      <c r="AP543" s="26">
        <v>4468.1900000000005</v>
      </c>
      <c r="AQ543" s="26">
        <v>7299.45</v>
      </c>
      <c r="AR543" s="26">
        <v>11727.42</v>
      </c>
      <c r="AS543" s="26">
        <v>17174.91</v>
      </c>
      <c r="AT543" s="26">
        <v>586583.95000000007</v>
      </c>
      <c r="AU543" s="26">
        <v>0</v>
      </c>
      <c r="AV543" s="26">
        <v>0</v>
      </c>
      <c r="AW543" s="26">
        <v>0</v>
      </c>
      <c r="AX543" s="26">
        <v>0</v>
      </c>
      <c r="AY543" s="26">
        <v>0</v>
      </c>
      <c r="AZ543" s="26">
        <v>0</v>
      </c>
      <c r="BA543" s="26">
        <v>0</v>
      </c>
    </row>
    <row r="544" spans="1:53" s="25" customFormat="1" ht="0.75" customHeight="1" outlineLevel="2" x14ac:dyDescent="0.2">
      <c r="A544" s="22"/>
      <c r="B544" s="54"/>
      <c r="C544" s="52"/>
      <c r="D544" s="209"/>
      <c r="E544" s="209"/>
      <c r="F544" s="26"/>
      <c r="G544" s="26"/>
      <c r="H544" s="42"/>
      <c r="I544" s="124"/>
      <c r="J544" s="265"/>
      <c r="K544" s="26"/>
      <c r="L544" s="26"/>
      <c r="M544" s="42"/>
      <c r="N544" s="124"/>
      <c r="O544" s="229"/>
      <c r="P544" s="219"/>
      <c r="Q544" s="26"/>
      <c r="R544" s="26"/>
      <c r="S544" s="42"/>
      <c r="T544" s="124"/>
      <c r="U544" s="219"/>
      <c r="V544" s="26"/>
      <c r="W544" s="26"/>
      <c r="X544" s="42"/>
      <c r="Y544" s="91"/>
      <c r="AA544" s="339"/>
      <c r="AC544" s="26"/>
      <c r="AD544" s="26"/>
      <c r="AE544" s="26"/>
      <c r="AF544" s="26"/>
      <c r="AG544" s="26"/>
      <c r="AH544" s="26"/>
      <c r="AI544" s="26"/>
      <c r="AJ544" s="26"/>
      <c r="AK544" s="26"/>
      <c r="AL544" s="26"/>
      <c r="AM544" s="26"/>
      <c r="AN544" s="26"/>
      <c r="AP544" s="26"/>
      <c r="AQ544" s="26"/>
      <c r="AR544" s="26"/>
      <c r="AS544" s="26"/>
      <c r="AT544" s="26"/>
      <c r="AU544" s="26"/>
      <c r="AV544" s="26"/>
      <c r="AW544" s="26"/>
      <c r="AX544" s="26"/>
      <c r="AY544" s="26"/>
      <c r="AZ544" s="26"/>
      <c r="BA544" s="26"/>
    </row>
    <row r="545" spans="1:53" s="69" customFormat="1" outlineLevel="2" x14ac:dyDescent="0.2">
      <c r="A545" s="64" t="s">
        <v>1373</v>
      </c>
      <c r="B545" s="65" t="s">
        <v>1823</v>
      </c>
      <c r="C545" s="66" t="s">
        <v>2232</v>
      </c>
      <c r="D545" s="67"/>
      <c r="E545" s="68"/>
      <c r="F545" s="328">
        <v>90120.56</v>
      </c>
      <c r="G545" s="328">
        <v>96720.95</v>
      </c>
      <c r="H545" s="151">
        <f>+F545-G545</f>
        <v>-6600.3899999999994</v>
      </c>
      <c r="I545" s="97">
        <f>IF(G545&lt;0,IF(H545=0,0,IF(OR(G545=0,F545=0),"N.M.",IF(ABS(H545/G545)&gt;=10,"N.M.",H545/(-G545)))),IF(H545=0,0,IF(OR(G545=0,F545=0),"N.M.",IF(ABS(H545/G545)&gt;=10,"N.M.",H545/G545))))</f>
        <v>-6.8241575377413058E-2</v>
      </c>
      <c r="J545" s="166"/>
      <c r="K545" s="328">
        <v>255954.01</v>
      </c>
      <c r="L545" s="328">
        <v>376739.46</v>
      </c>
      <c r="M545" s="151">
        <f>+K545-L545</f>
        <v>-120785.45000000001</v>
      </c>
      <c r="N545" s="97">
        <f>IF(L545&lt;0,IF(M545=0,0,IF(OR(L545=0,K545=0),"N.M.",IF(ABS(M545/L545)&gt;=10,"N.M.",M545/(-L545)))),IF(M545=0,0,IF(OR(L545=0,K545=0),"N.M.",IF(ABS(M545/L545)&gt;=10,"N.M.",M545/L545))))</f>
        <v>-0.32060737677969808</v>
      </c>
      <c r="O545" s="273"/>
      <c r="P545" s="166"/>
      <c r="Q545" s="328">
        <v>255954.01</v>
      </c>
      <c r="R545" s="328">
        <v>376739.46</v>
      </c>
      <c r="S545" s="151">
        <f>+Q545-R545</f>
        <v>-120785.45000000001</v>
      </c>
      <c r="T545" s="97">
        <f>IF(R545&lt;0,IF(S545=0,0,IF(OR(R545=0,Q545=0),"N.M.",IF(ABS(S545/R545)&gt;=10,"N.M.",S545/(-R545)))),IF(S545=0,0,IF(OR(R545=0,Q545=0),"N.M.",IF(ABS(S545/R545)&gt;=10,"N.M.",S545/R545))))</f>
        <v>-0.32060737677969808</v>
      </c>
      <c r="U545" s="166"/>
      <c r="V545" s="328">
        <v>1071483.99</v>
      </c>
      <c r="W545" s="328">
        <v>1922123.97</v>
      </c>
      <c r="X545" s="151">
        <f>+V545-W545</f>
        <v>-850639.98</v>
      </c>
      <c r="Y545" s="97">
        <f>IF(W545&lt;0,IF(X545=0,0,IF(OR(W545=0,V545=0),"N.M.",IF(ABS(X545/W545)&gt;=10,"N.M.",X545/(-W545)))),IF(X545=0,0,IF(OR(W545=0,V545=0),"N.M.",IF(ABS(X545/W545)&gt;=10,"N.M.",X545/W545))))</f>
        <v>-0.44255208991540751</v>
      </c>
      <c r="Z545" s="140"/>
      <c r="AA545" s="347">
        <v>214230.27000000002</v>
      </c>
      <c r="AB545" s="301"/>
      <c r="AC545" s="301">
        <v>137303.65</v>
      </c>
      <c r="AD545" s="301">
        <v>142714.86000000002</v>
      </c>
      <c r="AE545" s="301">
        <v>96720.95</v>
      </c>
      <c r="AF545" s="301">
        <v>6253.03</v>
      </c>
      <c r="AG545" s="301">
        <v>13055.23</v>
      </c>
      <c r="AH545" s="301">
        <v>1684.3</v>
      </c>
      <c r="AI545" s="301">
        <v>13091.14</v>
      </c>
      <c r="AJ545" s="301">
        <v>23565.119999999999</v>
      </c>
      <c r="AK545" s="301">
        <v>211494.58000000002</v>
      </c>
      <c r="AL545" s="301">
        <v>230565.92</v>
      </c>
      <c r="AM545" s="301">
        <v>180113.29</v>
      </c>
      <c r="AN545" s="301">
        <v>135707.37</v>
      </c>
      <c r="AO545" s="301"/>
      <c r="AP545" s="301">
        <v>102366.64</v>
      </c>
      <c r="AQ545" s="301">
        <v>63466.810000000005</v>
      </c>
      <c r="AR545" s="301">
        <v>90120.56</v>
      </c>
      <c r="AS545" s="301">
        <v>102794.99</v>
      </c>
      <c r="AT545" s="301">
        <v>0</v>
      </c>
      <c r="AU545" s="301">
        <v>0</v>
      </c>
      <c r="AV545" s="301">
        <v>0</v>
      </c>
      <c r="AW545" s="301">
        <v>0</v>
      </c>
      <c r="AX545" s="301">
        <v>0</v>
      </c>
      <c r="AY545" s="301">
        <v>0</v>
      </c>
      <c r="AZ545" s="301">
        <v>0</v>
      </c>
      <c r="BA545" s="301">
        <v>0</v>
      </c>
    </row>
    <row r="546" spans="1:53" s="25" customFormat="1" x14ac:dyDescent="0.2">
      <c r="A546" s="22" t="s">
        <v>231</v>
      </c>
      <c r="B546" s="54" t="s">
        <v>109</v>
      </c>
      <c r="C546" s="52" t="s">
        <v>110</v>
      </c>
      <c r="D546" s="209"/>
      <c r="E546" s="209"/>
      <c r="F546" s="26">
        <v>90120.56</v>
      </c>
      <c r="G546" s="26">
        <v>96720.95</v>
      </c>
      <c r="H546" s="42">
        <f>+F546-G546</f>
        <v>-6600.3899999999994</v>
      </c>
      <c r="I546" s="124">
        <f>IF(G546&lt;0,IF(H546=0,0,IF(OR(G546=0,F546=0),"N.M.",IF(ABS(H546/G546)&gt;=10,"N.M.",H546/(-G546)))),IF(H546=0,0,IF(OR(G546=0,F546=0),"N.M.",IF(ABS(H546/G546)&gt;=10,"N.M.",H546/G546))))</f>
        <v>-6.8241575377413058E-2</v>
      </c>
      <c r="J546" s="265"/>
      <c r="K546" s="26">
        <v>255954.01</v>
      </c>
      <c r="L546" s="26">
        <v>376739.46</v>
      </c>
      <c r="M546" s="42">
        <f>+K546-L546</f>
        <v>-120785.45000000001</v>
      </c>
      <c r="N546" s="124">
        <f>IF(L546&lt;0,IF(M546=0,0,IF(OR(L546=0,K546=0),"N.M.",IF(ABS(M546/L546)&gt;=10,"N.M.",M546/(-L546)))),IF(M546=0,0,IF(OR(L546=0,K546=0),"N.M.",IF(ABS(M546/L546)&gt;=10,"N.M.",M546/L546))))</f>
        <v>-0.32060737677969808</v>
      </c>
      <c r="O546" s="229"/>
      <c r="P546" s="219"/>
      <c r="Q546" s="26">
        <v>255954.01</v>
      </c>
      <c r="R546" s="26">
        <v>376739.46</v>
      </c>
      <c r="S546" s="42">
        <f>+Q546-R546</f>
        <v>-120785.45000000001</v>
      </c>
      <c r="T546" s="124">
        <f>IF(R546&lt;0,IF(S546=0,0,IF(OR(R546=0,Q546=0),"N.M.",IF(ABS(S546/R546)&gt;=10,"N.M.",S546/(-R546)))),IF(S546=0,0,IF(OR(R546=0,Q546=0),"N.M.",IF(ABS(S546/R546)&gt;=10,"N.M.",S546/R546))))</f>
        <v>-0.32060737677969808</v>
      </c>
      <c r="U546" s="219"/>
      <c r="V546" s="26">
        <v>1071483.99</v>
      </c>
      <c r="W546" s="26">
        <v>1922123.97</v>
      </c>
      <c r="X546" s="42">
        <f>+V546-W546</f>
        <v>-850639.98</v>
      </c>
      <c r="Y546" s="91">
        <f>IF(W546&lt;0,IF(X546=0,0,IF(OR(W546=0,V546=0),"N.M.",IF(ABS(X546/W546)&gt;=10,"N.M.",X546/(-W546)))),IF(X546=0,0,IF(OR(W546=0,V546=0),"N.M.",IF(ABS(X546/W546)&gt;=10,"N.M.",X546/W546))))</f>
        <v>-0.44255208991540751</v>
      </c>
      <c r="AA546" s="339">
        <v>214230.27000000002</v>
      </c>
      <c r="AC546" s="26">
        <v>137303.65</v>
      </c>
      <c r="AD546" s="26">
        <v>142714.86000000002</v>
      </c>
      <c r="AE546" s="26">
        <v>96720.95</v>
      </c>
      <c r="AF546" s="26">
        <v>6253.03</v>
      </c>
      <c r="AG546" s="26">
        <v>13055.23</v>
      </c>
      <c r="AH546" s="26">
        <v>1684.3</v>
      </c>
      <c r="AI546" s="26">
        <v>13091.14</v>
      </c>
      <c r="AJ546" s="26">
        <v>23565.119999999999</v>
      </c>
      <c r="AK546" s="26">
        <v>211494.58000000002</v>
      </c>
      <c r="AL546" s="26">
        <v>230565.92</v>
      </c>
      <c r="AM546" s="26">
        <v>180113.29</v>
      </c>
      <c r="AN546" s="26">
        <v>135707.37</v>
      </c>
      <c r="AP546" s="26">
        <v>102366.64</v>
      </c>
      <c r="AQ546" s="26">
        <v>63466.810000000005</v>
      </c>
      <c r="AR546" s="26">
        <v>90120.56</v>
      </c>
      <c r="AS546" s="26">
        <v>102794.99</v>
      </c>
      <c r="AT546" s="26">
        <v>0</v>
      </c>
      <c r="AU546" s="26">
        <v>0</v>
      </c>
      <c r="AV546" s="26">
        <v>0</v>
      </c>
      <c r="AW546" s="26">
        <v>0</v>
      </c>
      <c r="AX546" s="26">
        <v>0</v>
      </c>
      <c r="AY546" s="26">
        <v>0</v>
      </c>
      <c r="AZ546" s="26">
        <v>0</v>
      </c>
      <c r="BA546" s="26">
        <v>0</v>
      </c>
    </row>
    <row r="547" spans="1:53" s="25" customFormat="1" ht="0.75" customHeight="1" outlineLevel="2" x14ac:dyDescent="0.2">
      <c r="A547" s="22"/>
      <c r="B547" s="54"/>
      <c r="C547" s="52"/>
      <c r="D547" s="209"/>
      <c r="E547" s="209"/>
      <c r="F547" s="26"/>
      <c r="G547" s="26"/>
      <c r="H547" s="42"/>
      <c r="I547" s="124"/>
      <c r="J547" s="265"/>
      <c r="K547" s="26"/>
      <c r="L547" s="26"/>
      <c r="M547" s="42"/>
      <c r="N547" s="124"/>
      <c r="O547" s="229"/>
      <c r="P547" s="219"/>
      <c r="Q547" s="26"/>
      <c r="R547" s="26"/>
      <c r="S547" s="42"/>
      <c r="T547" s="124"/>
      <c r="U547" s="219"/>
      <c r="V547" s="26"/>
      <c r="W547" s="26"/>
      <c r="X547" s="42"/>
      <c r="Y547" s="91"/>
      <c r="AA547" s="339"/>
      <c r="AC547" s="26"/>
      <c r="AD547" s="26"/>
      <c r="AE547" s="26"/>
      <c r="AF547" s="26"/>
      <c r="AG547" s="26"/>
      <c r="AH547" s="26"/>
      <c r="AI547" s="26"/>
      <c r="AJ547" s="26"/>
      <c r="AK547" s="26"/>
      <c r="AL547" s="26"/>
      <c r="AM547" s="26"/>
      <c r="AN547" s="26"/>
      <c r="AP547" s="26"/>
      <c r="AQ547" s="26"/>
      <c r="AR547" s="26"/>
      <c r="AS547" s="26"/>
      <c r="AT547" s="26"/>
      <c r="AU547" s="26"/>
      <c r="AV547" s="26"/>
      <c r="AW547" s="26"/>
      <c r="AX547" s="26"/>
      <c r="AY547" s="26"/>
      <c r="AZ547" s="26"/>
      <c r="BA547" s="26"/>
    </row>
    <row r="548" spans="1:53" s="69" customFormat="1" outlineLevel="2" x14ac:dyDescent="0.2">
      <c r="A548" s="64" t="s">
        <v>1374</v>
      </c>
      <c r="B548" s="65" t="s">
        <v>1824</v>
      </c>
      <c r="C548" s="66" t="s">
        <v>2233</v>
      </c>
      <c r="D548" s="67"/>
      <c r="E548" s="68"/>
      <c r="F548" s="328">
        <v>0</v>
      </c>
      <c r="G548" s="328">
        <v>0</v>
      </c>
      <c r="H548" s="151">
        <f t="shared" ref="H548:H554" si="162">+F548-G548</f>
        <v>0</v>
      </c>
      <c r="I548" s="97">
        <f t="shared" ref="I548:I554" si="163">IF(G548&lt;0,IF(H548=0,0,IF(OR(G548=0,F548=0),"N.M.",IF(ABS(H548/G548)&gt;=10,"N.M.",H548/(-G548)))),IF(H548=0,0,IF(OR(G548=0,F548=0),"N.M.",IF(ABS(H548/G548)&gt;=10,"N.M.",H548/G548))))</f>
        <v>0</v>
      </c>
      <c r="J548" s="166"/>
      <c r="K548" s="328">
        <v>0</v>
      </c>
      <c r="L548" s="328">
        <v>0</v>
      </c>
      <c r="M548" s="151">
        <f t="shared" ref="M548:M554" si="164">+K548-L548</f>
        <v>0</v>
      </c>
      <c r="N548" s="97">
        <f t="shared" ref="N548:N554" si="165">IF(L548&lt;0,IF(M548=0,0,IF(OR(L548=0,K548=0),"N.M.",IF(ABS(M548/L548)&gt;=10,"N.M.",M548/(-L548)))),IF(M548=0,0,IF(OR(L548=0,K548=0),"N.M.",IF(ABS(M548/L548)&gt;=10,"N.M.",M548/L548))))</f>
        <v>0</v>
      </c>
      <c r="O548" s="273"/>
      <c r="P548" s="166"/>
      <c r="Q548" s="328">
        <v>0</v>
      </c>
      <c r="R548" s="328">
        <v>0</v>
      </c>
      <c r="S548" s="151">
        <f t="shared" ref="S548:S554" si="166">+Q548-R548</f>
        <v>0</v>
      </c>
      <c r="T548" s="97">
        <f t="shared" ref="T548:T554" si="167">IF(R548&lt;0,IF(S548=0,0,IF(OR(R548=0,Q548=0),"N.M.",IF(ABS(S548/R548)&gt;=10,"N.M.",S548/(-R548)))),IF(S548=0,0,IF(OR(R548=0,Q548=0),"N.M.",IF(ABS(S548/R548)&gt;=10,"N.M.",S548/R548))))</f>
        <v>0</v>
      </c>
      <c r="U548" s="166"/>
      <c r="V548" s="328">
        <v>0</v>
      </c>
      <c r="W548" s="328">
        <v>0</v>
      </c>
      <c r="X548" s="151">
        <f t="shared" ref="X548:X554" si="168">+V548-W548</f>
        <v>0</v>
      </c>
      <c r="Y548" s="97">
        <f t="shared" ref="Y548:Y554" si="169">IF(W548&lt;0,IF(X548=0,0,IF(OR(W548=0,V548=0),"N.M.",IF(ABS(X548/W548)&gt;=10,"N.M.",X548/(-W548)))),IF(X548=0,0,IF(OR(W548=0,V548=0),"N.M.",IF(ABS(X548/W548)&gt;=10,"N.M.",X548/W548))))</f>
        <v>0</v>
      </c>
      <c r="Z548" s="140"/>
      <c r="AA548" s="347">
        <v>0</v>
      </c>
      <c r="AB548" s="301"/>
      <c r="AC548" s="301">
        <v>0</v>
      </c>
      <c r="AD548" s="301">
        <v>0</v>
      </c>
      <c r="AE548" s="301">
        <v>0</v>
      </c>
      <c r="AF548" s="301">
        <v>0</v>
      </c>
      <c r="AG548" s="301">
        <v>0</v>
      </c>
      <c r="AH548" s="301">
        <v>0</v>
      </c>
      <c r="AI548" s="301">
        <v>0</v>
      </c>
      <c r="AJ548" s="301">
        <v>0</v>
      </c>
      <c r="AK548" s="301">
        <v>0</v>
      </c>
      <c r="AL548" s="301">
        <v>0</v>
      </c>
      <c r="AM548" s="301">
        <v>0</v>
      </c>
      <c r="AN548" s="301">
        <v>0</v>
      </c>
      <c r="AO548" s="301"/>
      <c r="AP548" s="301">
        <v>0</v>
      </c>
      <c r="AQ548" s="301">
        <v>0</v>
      </c>
      <c r="AR548" s="301">
        <v>0</v>
      </c>
      <c r="AS548" s="301">
        <v>35.68</v>
      </c>
      <c r="AT548" s="301">
        <v>0</v>
      </c>
      <c r="AU548" s="301">
        <v>0</v>
      </c>
      <c r="AV548" s="301">
        <v>0</v>
      </c>
      <c r="AW548" s="301">
        <v>0</v>
      </c>
      <c r="AX548" s="301">
        <v>0</v>
      </c>
      <c r="AY548" s="301">
        <v>0</v>
      </c>
      <c r="AZ548" s="301">
        <v>0</v>
      </c>
      <c r="BA548" s="301">
        <v>0</v>
      </c>
    </row>
    <row r="549" spans="1:53" s="69" customFormat="1" outlineLevel="2" x14ac:dyDescent="0.2">
      <c r="A549" s="64" t="s">
        <v>1375</v>
      </c>
      <c r="B549" s="65" t="s">
        <v>1825</v>
      </c>
      <c r="C549" s="66" t="s">
        <v>2234</v>
      </c>
      <c r="D549" s="67"/>
      <c r="E549" s="68"/>
      <c r="F549" s="328">
        <v>321.07</v>
      </c>
      <c r="G549" s="328">
        <v>147.46</v>
      </c>
      <c r="H549" s="151">
        <f t="shared" si="162"/>
        <v>173.60999999999999</v>
      </c>
      <c r="I549" s="97">
        <f t="shared" si="163"/>
        <v>1.177336226773362</v>
      </c>
      <c r="J549" s="166"/>
      <c r="K549" s="328">
        <v>733.86</v>
      </c>
      <c r="L549" s="328">
        <v>458.98</v>
      </c>
      <c r="M549" s="151">
        <f t="shared" si="164"/>
        <v>274.88</v>
      </c>
      <c r="N549" s="97">
        <f t="shared" si="165"/>
        <v>0.5988931979606954</v>
      </c>
      <c r="O549" s="273"/>
      <c r="P549" s="166"/>
      <c r="Q549" s="328">
        <v>733.86</v>
      </c>
      <c r="R549" s="328">
        <v>458.98</v>
      </c>
      <c r="S549" s="151">
        <f t="shared" si="166"/>
        <v>274.88</v>
      </c>
      <c r="T549" s="97">
        <f t="shared" si="167"/>
        <v>0.5988931979606954</v>
      </c>
      <c r="U549" s="166"/>
      <c r="V549" s="328">
        <v>2218.65</v>
      </c>
      <c r="W549" s="328">
        <v>1811.89</v>
      </c>
      <c r="X549" s="151">
        <f t="shared" si="168"/>
        <v>406.76</v>
      </c>
      <c r="Y549" s="97">
        <f t="shared" si="169"/>
        <v>0.22449486447852793</v>
      </c>
      <c r="Z549" s="140"/>
      <c r="AA549" s="347">
        <v>336.6</v>
      </c>
      <c r="AB549" s="301"/>
      <c r="AC549" s="301">
        <v>155.75</v>
      </c>
      <c r="AD549" s="301">
        <v>155.77000000000001</v>
      </c>
      <c r="AE549" s="301">
        <v>147.46</v>
      </c>
      <c r="AF549" s="301">
        <v>168.93</v>
      </c>
      <c r="AG549" s="301">
        <v>183.63</v>
      </c>
      <c r="AH549" s="301">
        <v>170.20000000000002</v>
      </c>
      <c r="AI549" s="301">
        <v>171.86</v>
      </c>
      <c r="AJ549" s="301">
        <v>171.64000000000001</v>
      </c>
      <c r="AK549" s="301">
        <v>168.86</v>
      </c>
      <c r="AL549" s="301">
        <v>173.63</v>
      </c>
      <c r="AM549" s="301">
        <v>137.88</v>
      </c>
      <c r="AN549" s="301">
        <v>138.16</v>
      </c>
      <c r="AO549" s="301"/>
      <c r="AP549" s="301">
        <v>139.21</v>
      </c>
      <c r="AQ549" s="301">
        <v>273.58</v>
      </c>
      <c r="AR549" s="301">
        <v>321.07</v>
      </c>
      <c r="AS549" s="301">
        <v>136.83000000000001</v>
      </c>
      <c r="AT549" s="301">
        <v>0</v>
      </c>
      <c r="AU549" s="301">
        <v>0</v>
      </c>
      <c r="AV549" s="301">
        <v>0</v>
      </c>
      <c r="AW549" s="301">
        <v>0</v>
      </c>
      <c r="AX549" s="301">
        <v>0</v>
      </c>
      <c r="AY549" s="301">
        <v>0</v>
      </c>
      <c r="AZ549" s="301">
        <v>0</v>
      </c>
      <c r="BA549" s="301">
        <v>0</v>
      </c>
    </row>
    <row r="550" spans="1:53" s="69" customFormat="1" outlineLevel="2" x14ac:dyDescent="0.2">
      <c r="A550" s="64" t="s">
        <v>1376</v>
      </c>
      <c r="B550" s="65" t="s">
        <v>1826</v>
      </c>
      <c r="C550" s="66" t="s">
        <v>2235</v>
      </c>
      <c r="D550" s="67"/>
      <c r="E550" s="68"/>
      <c r="F550" s="328">
        <v>0</v>
      </c>
      <c r="G550" s="328">
        <v>0</v>
      </c>
      <c r="H550" s="151">
        <f t="shared" si="162"/>
        <v>0</v>
      </c>
      <c r="I550" s="97">
        <f t="shared" si="163"/>
        <v>0</v>
      </c>
      <c r="J550" s="166"/>
      <c r="K550" s="328">
        <v>0</v>
      </c>
      <c r="L550" s="328">
        <v>0</v>
      </c>
      <c r="M550" s="151">
        <f t="shared" si="164"/>
        <v>0</v>
      </c>
      <c r="N550" s="97">
        <f t="shared" si="165"/>
        <v>0</v>
      </c>
      <c r="O550" s="273"/>
      <c r="P550" s="166"/>
      <c r="Q550" s="328">
        <v>0</v>
      </c>
      <c r="R550" s="328">
        <v>0</v>
      </c>
      <c r="S550" s="151">
        <f t="shared" si="166"/>
        <v>0</v>
      </c>
      <c r="T550" s="97">
        <f t="shared" si="167"/>
        <v>0</v>
      </c>
      <c r="U550" s="166"/>
      <c r="V550" s="328">
        <v>0</v>
      </c>
      <c r="W550" s="328">
        <v>6713</v>
      </c>
      <c r="X550" s="151">
        <f t="shared" si="168"/>
        <v>-6713</v>
      </c>
      <c r="Y550" s="97" t="str">
        <f t="shared" si="169"/>
        <v>N.M.</v>
      </c>
      <c r="Z550" s="140"/>
      <c r="AA550" s="347">
        <v>0</v>
      </c>
      <c r="AB550" s="301"/>
      <c r="AC550" s="301">
        <v>0</v>
      </c>
      <c r="AD550" s="301">
        <v>0</v>
      </c>
      <c r="AE550" s="301">
        <v>0</v>
      </c>
      <c r="AF550" s="301">
        <v>0</v>
      </c>
      <c r="AG550" s="301">
        <v>0</v>
      </c>
      <c r="AH550" s="301">
        <v>0</v>
      </c>
      <c r="AI550" s="301">
        <v>0</v>
      </c>
      <c r="AJ550" s="301">
        <v>0</v>
      </c>
      <c r="AK550" s="301">
        <v>0</v>
      </c>
      <c r="AL550" s="301">
        <v>0</v>
      </c>
      <c r="AM550" s="301">
        <v>0</v>
      </c>
      <c r="AN550" s="301">
        <v>0</v>
      </c>
      <c r="AO550" s="301"/>
      <c r="AP550" s="301">
        <v>0</v>
      </c>
      <c r="AQ550" s="301">
        <v>0</v>
      </c>
      <c r="AR550" s="301">
        <v>0</v>
      </c>
      <c r="AS550" s="301">
        <v>0</v>
      </c>
      <c r="AT550" s="301">
        <v>0</v>
      </c>
      <c r="AU550" s="301">
        <v>0</v>
      </c>
      <c r="AV550" s="301">
        <v>0</v>
      </c>
      <c r="AW550" s="301">
        <v>0</v>
      </c>
      <c r="AX550" s="301">
        <v>0</v>
      </c>
      <c r="AY550" s="301">
        <v>0</v>
      </c>
      <c r="AZ550" s="301">
        <v>0</v>
      </c>
      <c r="BA550" s="301">
        <v>0</v>
      </c>
    </row>
    <row r="551" spans="1:53" s="69" customFormat="1" outlineLevel="2" x14ac:dyDescent="0.2">
      <c r="A551" s="64" t="s">
        <v>1377</v>
      </c>
      <c r="B551" s="65" t="s">
        <v>1827</v>
      </c>
      <c r="C551" s="66" t="s">
        <v>2236</v>
      </c>
      <c r="D551" s="67"/>
      <c r="E551" s="68"/>
      <c r="F551" s="328">
        <v>1977.54</v>
      </c>
      <c r="G551" s="328">
        <v>1970.28</v>
      </c>
      <c r="H551" s="151">
        <f t="shared" si="162"/>
        <v>7.2599999999999909</v>
      </c>
      <c r="I551" s="97">
        <f t="shared" si="163"/>
        <v>3.6847554662281456E-3</v>
      </c>
      <c r="J551" s="166"/>
      <c r="K551" s="328">
        <v>5931.3</v>
      </c>
      <c r="L551" s="328">
        <v>5914.84</v>
      </c>
      <c r="M551" s="151">
        <f t="shared" si="164"/>
        <v>16.460000000000036</v>
      </c>
      <c r="N551" s="97">
        <f t="shared" si="165"/>
        <v>2.7828309810578201E-3</v>
      </c>
      <c r="O551" s="273"/>
      <c r="P551" s="166"/>
      <c r="Q551" s="328">
        <v>5931.3</v>
      </c>
      <c r="R551" s="328">
        <v>5914.84</v>
      </c>
      <c r="S551" s="151">
        <f t="shared" si="166"/>
        <v>16.460000000000036</v>
      </c>
      <c r="T551" s="97">
        <f t="shared" si="167"/>
        <v>2.7828309810578201E-3</v>
      </c>
      <c r="U551" s="166"/>
      <c r="V551" s="328">
        <v>23583.85</v>
      </c>
      <c r="W551" s="328">
        <v>23325.86</v>
      </c>
      <c r="X551" s="151">
        <f t="shared" si="168"/>
        <v>257.98999999999796</v>
      </c>
      <c r="Y551" s="97">
        <f t="shared" si="169"/>
        <v>1.106025672794049E-2</v>
      </c>
      <c r="Z551" s="140"/>
      <c r="AA551" s="347">
        <v>1553.28</v>
      </c>
      <c r="AB551" s="301"/>
      <c r="AC551" s="301">
        <v>1972.28</v>
      </c>
      <c r="AD551" s="301">
        <v>1972.28</v>
      </c>
      <c r="AE551" s="301">
        <v>1970.28</v>
      </c>
      <c r="AF551" s="301">
        <v>1970.28</v>
      </c>
      <c r="AG551" s="301">
        <v>1972.28</v>
      </c>
      <c r="AH551" s="301">
        <v>1970.28</v>
      </c>
      <c r="AI551" s="301">
        <v>1980.78</v>
      </c>
      <c r="AJ551" s="301">
        <v>1972.28</v>
      </c>
      <c r="AK551" s="301">
        <v>1975.8700000000001</v>
      </c>
      <c r="AL551" s="301">
        <v>1977.88</v>
      </c>
      <c r="AM551" s="301">
        <v>1977.88</v>
      </c>
      <c r="AN551" s="301">
        <v>1855.02</v>
      </c>
      <c r="AO551" s="301"/>
      <c r="AP551" s="301">
        <v>1976.88</v>
      </c>
      <c r="AQ551" s="301">
        <v>1976.88</v>
      </c>
      <c r="AR551" s="301">
        <v>1977.54</v>
      </c>
      <c r="AS551" s="301">
        <v>1978.66</v>
      </c>
      <c r="AT551" s="301">
        <v>12</v>
      </c>
      <c r="AU551" s="301">
        <v>0</v>
      </c>
      <c r="AV551" s="301">
        <v>0</v>
      </c>
      <c r="AW551" s="301">
        <v>0</v>
      </c>
      <c r="AX551" s="301">
        <v>0</v>
      </c>
      <c r="AY551" s="301">
        <v>0</v>
      </c>
      <c r="AZ551" s="301">
        <v>0</v>
      </c>
      <c r="BA551" s="301">
        <v>0</v>
      </c>
    </row>
    <row r="552" spans="1:53" s="69" customFormat="1" outlineLevel="2" x14ac:dyDescent="0.2">
      <c r="A552" s="64" t="s">
        <v>1378</v>
      </c>
      <c r="B552" s="65" t="s">
        <v>1828</v>
      </c>
      <c r="C552" s="66" t="s">
        <v>2237</v>
      </c>
      <c r="D552" s="67"/>
      <c r="E552" s="68"/>
      <c r="F552" s="328">
        <v>-334.44</v>
      </c>
      <c r="G552" s="328">
        <v>-220.61</v>
      </c>
      <c r="H552" s="151">
        <f t="shared" si="162"/>
        <v>-113.82999999999998</v>
      </c>
      <c r="I552" s="97">
        <f t="shared" si="163"/>
        <v>-0.51597842346221834</v>
      </c>
      <c r="J552" s="166"/>
      <c r="K552" s="328">
        <v>-638.35</v>
      </c>
      <c r="L552" s="328">
        <v>-450.14</v>
      </c>
      <c r="M552" s="151">
        <f t="shared" si="164"/>
        <v>-188.21000000000004</v>
      </c>
      <c r="N552" s="97">
        <f t="shared" si="165"/>
        <v>-0.41811436441995831</v>
      </c>
      <c r="O552" s="273"/>
      <c r="P552" s="166"/>
      <c r="Q552" s="328">
        <v>-638.35</v>
      </c>
      <c r="R552" s="328">
        <v>-450.14</v>
      </c>
      <c r="S552" s="151">
        <f t="shared" si="166"/>
        <v>-188.21000000000004</v>
      </c>
      <c r="T552" s="97">
        <f t="shared" si="167"/>
        <v>-0.41811436441995831</v>
      </c>
      <c r="U552" s="166"/>
      <c r="V552" s="328">
        <v>-1107.6600000000001</v>
      </c>
      <c r="W552" s="328">
        <v>-79.5</v>
      </c>
      <c r="X552" s="151">
        <f t="shared" si="168"/>
        <v>-1028.1600000000001</v>
      </c>
      <c r="Y552" s="97" t="str">
        <f t="shared" si="169"/>
        <v>N.M.</v>
      </c>
      <c r="Z552" s="140"/>
      <c r="AA552" s="347">
        <v>406.48</v>
      </c>
      <c r="AB552" s="301"/>
      <c r="AC552" s="301">
        <v>-212.25</v>
      </c>
      <c r="AD552" s="301">
        <v>-17.28</v>
      </c>
      <c r="AE552" s="301">
        <v>-220.61</v>
      </c>
      <c r="AF552" s="301">
        <v>-930.1</v>
      </c>
      <c r="AG552" s="301">
        <v>40.65</v>
      </c>
      <c r="AH552" s="301">
        <v>-134.78</v>
      </c>
      <c r="AI552" s="301">
        <v>410.91</v>
      </c>
      <c r="AJ552" s="301">
        <v>-174.37</v>
      </c>
      <c r="AK552" s="301">
        <v>-102.24000000000001</v>
      </c>
      <c r="AL552" s="301">
        <v>-93.13</v>
      </c>
      <c r="AM552" s="301">
        <v>-23.97</v>
      </c>
      <c r="AN552" s="301">
        <v>537.72</v>
      </c>
      <c r="AO552" s="301"/>
      <c r="AP552" s="301">
        <v>-343.11</v>
      </c>
      <c r="AQ552" s="301">
        <v>39.200000000000003</v>
      </c>
      <c r="AR552" s="301">
        <v>-334.44</v>
      </c>
      <c r="AS552" s="301">
        <v>-16.760000000000002</v>
      </c>
      <c r="AT552" s="301">
        <v>0</v>
      </c>
      <c r="AU552" s="301">
        <v>0</v>
      </c>
      <c r="AV552" s="301">
        <v>0</v>
      </c>
      <c r="AW552" s="301">
        <v>0</v>
      </c>
      <c r="AX552" s="301">
        <v>0</v>
      </c>
      <c r="AY552" s="301">
        <v>0</v>
      </c>
      <c r="AZ552" s="301">
        <v>0</v>
      </c>
      <c r="BA552" s="301">
        <v>0</v>
      </c>
    </row>
    <row r="553" spans="1:53" s="69" customFormat="1" outlineLevel="2" x14ac:dyDescent="0.2">
      <c r="A553" s="64" t="s">
        <v>1379</v>
      </c>
      <c r="B553" s="65" t="s">
        <v>1829</v>
      </c>
      <c r="C553" s="66" t="s">
        <v>2238</v>
      </c>
      <c r="D553" s="67"/>
      <c r="E553" s="68"/>
      <c r="F553" s="328">
        <v>0</v>
      </c>
      <c r="G553" s="328">
        <v>0</v>
      </c>
      <c r="H553" s="151">
        <f t="shared" si="162"/>
        <v>0</v>
      </c>
      <c r="I553" s="97">
        <f t="shared" si="163"/>
        <v>0</v>
      </c>
      <c r="J553" s="166"/>
      <c r="K553" s="328">
        <v>0</v>
      </c>
      <c r="L553" s="328">
        <v>0</v>
      </c>
      <c r="M553" s="151">
        <f t="shared" si="164"/>
        <v>0</v>
      </c>
      <c r="N553" s="97">
        <f t="shared" si="165"/>
        <v>0</v>
      </c>
      <c r="O553" s="273"/>
      <c r="P553" s="166"/>
      <c r="Q553" s="328">
        <v>0</v>
      </c>
      <c r="R553" s="328">
        <v>0</v>
      </c>
      <c r="S553" s="151">
        <f t="shared" si="166"/>
        <v>0</v>
      </c>
      <c r="T553" s="97">
        <f t="shared" si="167"/>
        <v>0</v>
      </c>
      <c r="U553" s="166"/>
      <c r="V553" s="328">
        <v>792.27</v>
      </c>
      <c r="W553" s="328">
        <v>7445.77</v>
      </c>
      <c r="X553" s="151">
        <f t="shared" si="168"/>
        <v>-6653.5</v>
      </c>
      <c r="Y553" s="97">
        <f t="shared" si="169"/>
        <v>-0.89359461815232</v>
      </c>
      <c r="Z553" s="140"/>
      <c r="AA553" s="347">
        <v>0</v>
      </c>
      <c r="AB553" s="301"/>
      <c r="AC553" s="301">
        <v>0</v>
      </c>
      <c r="AD553" s="301">
        <v>0</v>
      </c>
      <c r="AE553" s="301">
        <v>0</v>
      </c>
      <c r="AF553" s="301">
        <v>0</v>
      </c>
      <c r="AG553" s="301">
        <v>0</v>
      </c>
      <c r="AH553" s="301">
        <v>0</v>
      </c>
      <c r="AI553" s="301">
        <v>0</v>
      </c>
      <c r="AJ553" s="301">
        <v>0</v>
      </c>
      <c r="AK553" s="301">
        <v>0</v>
      </c>
      <c r="AL553" s="301">
        <v>0</v>
      </c>
      <c r="AM553" s="301">
        <v>0</v>
      </c>
      <c r="AN553" s="301">
        <v>792.27</v>
      </c>
      <c r="AO553" s="301"/>
      <c r="AP553" s="301">
        <v>0</v>
      </c>
      <c r="AQ553" s="301">
        <v>0</v>
      </c>
      <c r="AR553" s="301">
        <v>0</v>
      </c>
      <c r="AS553" s="301">
        <v>0</v>
      </c>
      <c r="AT553" s="301">
        <v>0</v>
      </c>
      <c r="AU553" s="301">
        <v>0</v>
      </c>
      <c r="AV553" s="301">
        <v>0</v>
      </c>
      <c r="AW553" s="301">
        <v>0</v>
      </c>
      <c r="AX553" s="301">
        <v>0</v>
      </c>
      <c r="AY553" s="301">
        <v>0</v>
      </c>
      <c r="AZ553" s="301">
        <v>0</v>
      </c>
      <c r="BA553" s="301">
        <v>0</v>
      </c>
    </row>
    <row r="554" spans="1:53" s="25" customFormat="1" x14ac:dyDescent="0.2">
      <c r="A554" s="22" t="s">
        <v>232</v>
      </c>
      <c r="B554" s="54" t="s">
        <v>111</v>
      </c>
      <c r="C554" s="52" t="s">
        <v>112</v>
      </c>
      <c r="D554" s="209"/>
      <c r="E554" s="209"/>
      <c r="F554" s="26">
        <v>1964.17</v>
      </c>
      <c r="G554" s="26">
        <v>1897.1299999999997</v>
      </c>
      <c r="H554" s="42">
        <f t="shared" si="162"/>
        <v>67.040000000000418</v>
      </c>
      <c r="I554" s="124">
        <f t="shared" si="163"/>
        <v>3.5337588884262243E-2</v>
      </c>
      <c r="J554" s="265"/>
      <c r="K554" s="26">
        <v>6026.8099999999995</v>
      </c>
      <c r="L554" s="26">
        <v>5923.6799999999994</v>
      </c>
      <c r="M554" s="42">
        <f t="shared" si="164"/>
        <v>103.13000000000011</v>
      </c>
      <c r="N554" s="124">
        <f t="shared" si="165"/>
        <v>1.7409785808821562E-2</v>
      </c>
      <c r="O554" s="229"/>
      <c r="P554" s="219"/>
      <c r="Q554" s="26">
        <v>6026.8099999999995</v>
      </c>
      <c r="R554" s="26">
        <v>5923.6799999999994</v>
      </c>
      <c r="S554" s="42">
        <f t="shared" si="166"/>
        <v>103.13000000000011</v>
      </c>
      <c r="T554" s="124">
        <f t="shared" si="167"/>
        <v>1.7409785808821562E-2</v>
      </c>
      <c r="U554" s="219"/>
      <c r="V554" s="26">
        <v>25487.11</v>
      </c>
      <c r="W554" s="26">
        <v>39217.020000000004</v>
      </c>
      <c r="X554" s="42">
        <f t="shared" si="168"/>
        <v>-13729.910000000003</v>
      </c>
      <c r="Y554" s="91">
        <f t="shared" si="169"/>
        <v>-0.35010079807185762</v>
      </c>
      <c r="AA554" s="339">
        <v>2296.36</v>
      </c>
      <c r="AC554" s="26">
        <v>1915.7799999999997</v>
      </c>
      <c r="AD554" s="26">
        <v>2110.77</v>
      </c>
      <c r="AE554" s="26">
        <v>1897.1299999999997</v>
      </c>
      <c r="AF554" s="26">
        <v>1209.1100000000001</v>
      </c>
      <c r="AG554" s="26">
        <v>2196.56</v>
      </c>
      <c r="AH554" s="26">
        <v>2005.7</v>
      </c>
      <c r="AI554" s="26">
        <v>2563.5499999999997</v>
      </c>
      <c r="AJ554" s="26">
        <v>1969.5500000000002</v>
      </c>
      <c r="AK554" s="26">
        <v>2042.49</v>
      </c>
      <c r="AL554" s="26">
        <v>2058.38</v>
      </c>
      <c r="AM554" s="26">
        <v>2091.7900000000004</v>
      </c>
      <c r="AN554" s="26">
        <v>3323.17</v>
      </c>
      <c r="AP554" s="26">
        <v>1772.98</v>
      </c>
      <c r="AQ554" s="26">
        <v>2289.66</v>
      </c>
      <c r="AR554" s="26">
        <v>1964.17</v>
      </c>
      <c r="AS554" s="26">
        <v>2134.41</v>
      </c>
      <c r="AT554" s="26">
        <v>12</v>
      </c>
      <c r="AU554" s="26">
        <v>0</v>
      </c>
      <c r="AV554" s="26">
        <v>0</v>
      </c>
      <c r="AW554" s="26">
        <v>0</v>
      </c>
      <c r="AX554" s="26">
        <v>0</v>
      </c>
      <c r="AY554" s="26">
        <v>0</v>
      </c>
      <c r="AZ554" s="26">
        <v>0</v>
      </c>
      <c r="BA554" s="26">
        <v>0</v>
      </c>
    </row>
    <row r="555" spans="1:53" s="25" customFormat="1" ht="0.75" customHeight="1" outlineLevel="2" x14ac:dyDescent="0.2">
      <c r="A555" s="22"/>
      <c r="B555" s="54"/>
      <c r="C555" s="52"/>
      <c r="D555" s="209"/>
      <c r="E555" s="209"/>
      <c r="F555" s="26"/>
      <c r="G555" s="26"/>
      <c r="H555" s="42"/>
      <c r="I555" s="124"/>
      <c r="J555" s="265"/>
      <c r="K555" s="26"/>
      <c r="L555" s="26"/>
      <c r="M555" s="42"/>
      <c r="N555" s="124"/>
      <c r="O555" s="229"/>
      <c r="P555" s="219"/>
      <c r="Q555" s="26"/>
      <c r="R555" s="26"/>
      <c r="S555" s="42"/>
      <c r="T555" s="124"/>
      <c r="U555" s="219"/>
      <c r="V555" s="26"/>
      <c r="W555" s="26"/>
      <c r="X555" s="42"/>
      <c r="Y555" s="91"/>
      <c r="AA555" s="339"/>
      <c r="AC555" s="26"/>
      <c r="AD555" s="26"/>
      <c r="AE555" s="26"/>
      <c r="AF555" s="26"/>
      <c r="AG555" s="26"/>
      <c r="AH555" s="26"/>
      <c r="AI555" s="26"/>
      <c r="AJ555" s="26"/>
      <c r="AK555" s="26"/>
      <c r="AL555" s="26"/>
      <c r="AM555" s="26"/>
      <c r="AN555" s="26"/>
      <c r="AP555" s="26"/>
      <c r="AQ555" s="26"/>
      <c r="AR555" s="26"/>
      <c r="AS555" s="26"/>
      <c r="AT555" s="26"/>
      <c r="AU555" s="26"/>
      <c r="AV555" s="26"/>
      <c r="AW555" s="26"/>
      <c r="AX555" s="26"/>
      <c r="AY555" s="26"/>
      <c r="AZ555" s="26"/>
      <c r="BA555" s="26"/>
    </row>
    <row r="556" spans="1:53" s="69" customFormat="1" outlineLevel="2" x14ac:dyDescent="0.2">
      <c r="A556" s="64" t="s">
        <v>1380</v>
      </c>
      <c r="B556" s="65" t="s">
        <v>1830</v>
      </c>
      <c r="C556" s="66" t="s">
        <v>2239</v>
      </c>
      <c r="D556" s="67"/>
      <c r="E556" s="68"/>
      <c r="F556" s="328">
        <v>0</v>
      </c>
      <c r="G556" s="328">
        <v>0</v>
      </c>
      <c r="H556" s="151">
        <f>+F556-G556</f>
        <v>0</v>
      </c>
      <c r="I556" s="97">
        <f>IF(G556&lt;0,IF(H556=0,0,IF(OR(G556=0,F556=0),"N.M.",IF(ABS(H556/G556)&gt;=10,"N.M.",H556/(-G556)))),IF(H556=0,0,IF(OR(G556=0,F556=0),"N.M.",IF(ABS(H556/G556)&gt;=10,"N.M.",H556/G556))))</f>
        <v>0</v>
      </c>
      <c r="J556" s="166"/>
      <c r="K556" s="328">
        <v>0</v>
      </c>
      <c r="L556" s="328">
        <v>0</v>
      </c>
      <c r="M556" s="151">
        <f>+K556-L556</f>
        <v>0</v>
      </c>
      <c r="N556" s="97">
        <f>IF(L556&lt;0,IF(M556=0,0,IF(OR(L556=0,K556=0),"N.M.",IF(ABS(M556/L556)&gt;=10,"N.M.",M556/(-L556)))),IF(M556=0,0,IF(OR(L556=0,K556=0),"N.M.",IF(ABS(M556/L556)&gt;=10,"N.M.",M556/L556))))</f>
        <v>0</v>
      </c>
      <c r="O556" s="273"/>
      <c r="P556" s="166"/>
      <c r="Q556" s="328">
        <v>0</v>
      </c>
      <c r="R556" s="328">
        <v>0</v>
      </c>
      <c r="S556" s="151">
        <f>+Q556-R556</f>
        <v>0</v>
      </c>
      <c r="T556" s="97">
        <f>IF(R556&lt;0,IF(S556=0,0,IF(OR(R556=0,Q556=0),"N.M.",IF(ABS(S556/R556)&gt;=10,"N.M.",S556/(-R556)))),IF(S556=0,0,IF(OR(R556=0,Q556=0),"N.M.",IF(ABS(S556/R556)&gt;=10,"N.M.",S556/R556))))</f>
        <v>0</v>
      </c>
      <c r="U556" s="166"/>
      <c r="V556" s="328">
        <v>17512.46</v>
      </c>
      <c r="W556" s="328">
        <v>412861.82</v>
      </c>
      <c r="X556" s="151">
        <f>+V556-W556</f>
        <v>-395349.36</v>
      </c>
      <c r="Y556" s="97">
        <f>IF(W556&lt;0,IF(X556=0,0,IF(OR(W556=0,V556=0),"N.M.",IF(ABS(X556/W556)&gt;=10,"N.M.",X556/(-W556)))),IF(X556=0,0,IF(OR(W556=0,V556=0),"N.M.",IF(ABS(X556/W556)&gt;=10,"N.M.",X556/W556))))</f>
        <v>-0.95758275734966236</v>
      </c>
      <c r="Z556" s="140"/>
      <c r="AA556" s="347">
        <v>-701.79</v>
      </c>
      <c r="AB556" s="301"/>
      <c r="AC556" s="301">
        <v>0</v>
      </c>
      <c r="AD556" s="301">
        <v>0</v>
      </c>
      <c r="AE556" s="301">
        <v>0</v>
      </c>
      <c r="AF556" s="301">
        <v>11126.32</v>
      </c>
      <c r="AG556" s="301">
        <v>0</v>
      </c>
      <c r="AH556" s="301">
        <v>0</v>
      </c>
      <c r="AI556" s="301">
        <v>0</v>
      </c>
      <c r="AJ556" s="301">
        <v>0</v>
      </c>
      <c r="AK556" s="301">
        <v>0</v>
      </c>
      <c r="AL556" s="301">
        <v>6386.14</v>
      </c>
      <c r="AM556" s="301">
        <v>0</v>
      </c>
      <c r="AN556" s="301">
        <v>0</v>
      </c>
      <c r="AO556" s="301"/>
      <c r="AP556" s="301">
        <v>0</v>
      </c>
      <c r="AQ556" s="301">
        <v>0</v>
      </c>
      <c r="AR556" s="301">
        <v>0</v>
      </c>
      <c r="AS556" s="301">
        <v>0</v>
      </c>
      <c r="AT556" s="301">
        <v>0</v>
      </c>
      <c r="AU556" s="301">
        <v>0</v>
      </c>
      <c r="AV556" s="301">
        <v>0</v>
      </c>
      <c r="AW556" s="301">
        <v>0</v>
      </c>
      <c r="AX556" s="301">
        <v>0</v>
      </c>
      <c r="AY556" s="301">
        <v>0</v>
      </c>
      <c r="AZ556" s="301">
        <v>0</v>
      </c>
      <c r="BA556" s="301">
        <v>0</v>
      </c>
    </row>
    <row r="557" spans="1:53" s="25" customFormat="1" x14ac:dyDescent="0.2">
      <c r="A557" s="22" t="s">
        <v>233</v>
      </c>
      <c r="B557" s="54" t="s">
        <v>113</v>
      </c>
      <c r="C557" s="53" t="s">
        <v>114</v>
      </c>
      <c r="D557" s="210"/>
      <c r="E557" s="210"/>
      <c r="F557" s="32">
        <v>0</v>
      </c>
      <c r="G557" s="32">
        <v>0</v>
      </c>
      <c r="H557" s="72">
        <f>+F557-G557</f>
        <v>0</v>
      </c>
      <c r="I557" s="125">
        <f>IF(G557&lt;0,IF(H557=0,0,IF(OR(G557=0,F557=0),"N.M.",IF(ABS(H557/G557)&gt;=10,"N.M.",H557/(-G557)))),IF(H557=0,0,IF(OR(G557=0,F557=0),"N.M.",IF(ABS(H557/G557)&gt;=10,"N.M.",H557/G557))))</f>
        <v>0</v>
      </c>
      <c r="J557" s="268"/>
      <c r="K557" s="32">
        <v>0</v>
      </c>
      <c r="L557" s="32">
        <v>0</v>
      </c>
      <c r="M557" s="72">
        <f>+K557-L557</f>
        <v>0</v>
      </c>
      <c r="N557" s="125">
        <f>IF(L557&lt;0,IF(M557=0,0,IF(OR(L557=0,K557=0),"N.M.",IF(ABS(M557/L557)&gt;=10,"N.M.",M557/(-L557)))),IF(M557=0,0,IF(OR(L557=0,K557=0),"N.M.",IF(ABS(M557/L557)&gt;=10,"N.M.",M557/L557))))</f>
        <v>0</v>
      </c>
      <c r="O557" s="228"/>
      <c r="P557" s="223"/>
      <c r="Q557" s="32">
        <v>0</v>
      </c>
      <c r="R557" s="32">
        <v>0</v>
      </c>
      <c r="S557" s="72">
        <f>+Q557-R557</f>
        <v>0</v>
      </c>
      <c r="T557" s="125">
        <f>IF(R557&lt;0,IF(S557=0,0,IF(OR(R557=0,Q557=0),"N.M.",IF(ABS(S557/R557)&gt;=10,"N.M.",S557/(-R557)))),IF(S557=0,0,IF(OR(R557=0,Q557=0),"N.M.",IF(ABS(S557/R557)&gt;=10,"N.M.",S557/R557))))</f>
        <v>0</v>
      </c>
      <c r="U557" s="223"/>
      <c r="V557" s="32">
        <v>17512.46</v>
      </c>
      <c r="W557" s="32">
        <v>412861.82</v>
      </c>
      <c r="X557" s="72">
        <f>+V557-W557</f>
        <v>-395349.36</v>
      </c>
      <c r="Y557" s="92">
        <f>IF(W557&lt;0,IF(X557=0,0,IF(OR(W557=0,V557=0),"N.M.",IF(ABS(X557/W557)&gt;=10,"N.M.",X557/(-W557)))),IF(X557=0,0,IF(OR(W557=0,V557=0),"N.M.",IF(ABS(X557/W557)&gt;=10,"N.M.",X557/W557))))</f>
        <v>-0.95758275734966236</v>
      </c>
      <c r="Z557" s="109"/>
      <c r="AA557" s="343">
        <v>-701.79</v>
      </c>
      <c r="AB557" s="109"/>
      <c r="AC557" s="33">
        <v>0</v>
      </c>
      <c r="AD557" s="33">
        <v>0</v>
      </c>
      <c r="AE557" s="33">
        <v>0</v>
      </c>
      <c r="AF557" s="33">
        <v>11126.32</v>
      </c>
      <c r="AG557" s="33">
        <v>0</v>
      </c>
      <c r="AH557" s="33">
        <v>0</v>
      </c>
      <c r="AI557" s="33">
        <v>0</v>
      </c>
      <c r="AJ557" s="33">
        <v>0</v>
      </c>
      <c r="AK557" s="33">
        <v>0</v>
      </c>
      <c r="AL557" s="33">
        <v>6386.14</v>
      </c>
      <c r="AM557" s="33">
        <v>0</v>
      </c>
      <c r="AN557" s="33">
        <v>0</v>
      </c>
      <c r="AO557" s="109"/>
      <c r="AP557" s="33">
        <v>0</v>
      </c>
      <c r="AQ557" s="33">
        <v>0</v>
      </c>
      <c r="AR557" s="33">
        <v>0</v>
      </c>
      <c r="AS557" s="33">
        <v>0</v>
      </c>
      <c r="AT557" s="33">
        <v>0</v>
      </c>
      <c r="AU557" s="33">
        <v>0</v>
      </c>
      <c r="AV557" s="33">
        <v>0</v>
      </c>
      <c r="AW557" s="33">
        <v>0</v>
      </c>
      <c r="AX557" s="33">
        <v>0</v>
      </c>
      <c r="AY557" s="33">
        <v>0</v>
      </c>
      <c r="AZ557" s="33">
        <v>0</v>
      </c>
      <c r="BA557" s="33">
        <v>0</v>
      </c>
    </row>
    <row r="558" spans="1:53" s="25" customFormat="1" ht="0.75" customHeight="1" outlineLevel="2" x14ac:dyDescent="0.2">
      <c r="A558" s="22"/>
      <c r="B558" s="54"/>
      <c r="C558" s="52"/>
      <c r="D558" s="209"/>
      <c r="E558" s="209"/>
      <c r="F558" s="26"/>
      <c r="G558" s="26"/>
      <c r="H558" s="42"/>
      <c r="I558" s="124"/>
      <c r="J558" s="265"/>
      <c r="K558" s="26"/>
      <c r="L558" s="26"/>
      <c r="M558" s="42"/>
      <c r="N558" s="124"/>
      <c r="O558" s="229"/>
      <c r="P558" s="219"/>
      <c r="Q558" s="26"/>
      <c r="R558" s="26"/>
      <c r="S558" s="42"/>
      <c r="T558" s="124"/>
      <c r="U558" s="219"/>
      <c r="V558" s="26"/>
      <c r="W558" s="26"/>
      <c r="X558" s="42"/>
      <c r="Y558" s="91"/>
      <c r="AA558" s="339"/>
      <c r="AC558" s="26"/>
      <c r="AD558" s="26"/>
      <c r="AE558" s="26"/>
      <c r="AF558" s="26"/>
      <c r="AG558" s="26"/>
      <c r="AH558" s="26"/>
      <c r="AI558" s="26"/>
      <c r="AJ558" s="26"/>
      <c r="AK558" s="26"/>
      <c r="AL558" s="26"/>
      <c r="AM558" s="26"/>
      <c r="AN558" s="26"/>
      <c r="AP558" s="26"/>
      <c r="AQ558" s="26"/>
      <c r="AR558" s="26"/>
      <c r="AS558" s="26"/>
      <c r="AT558" s="26"/>
      <c r="AU558" s="26"/>
      <c r="AV558" s="26"/>
      <c r="AW558" s="26"/>
      <c r="AX558" s="26"/>
      <c r="AY558" s="26"/>
      <c r="AZ558" s="26"/>
      <c r="BA558" s="26"/>
    </row>
    <row r="559" spans="1:53" s="25" customFormat="1" x14ac:dyDescent="0.2">
      <c r="A559" s="22"/>
      <c r="B559" s="54" t="s">
        <v>115</v>
      </c>
      <c r="C559" s="30" t="s">
        <v>900</v>
      </c>
      <c r="D559" s="211"/>
      <c r="E559" s="211"/>
      <c r="F559" s="31">
        <f>SUM(F525,-F527,F530,-F533,F537,F539,F543,F546,F554,F557)</f>
        <v>133450.21</v>
      </c>
      <c r="G559" s="31">
        <f>SUM(G525,-G527,G530,-G533,G537,G539,G543,G546,G554,G557)</f>
        <v>128489.64</v>
      </c>
      <c r="H559" s="198">
        <f>+F559-G559</f>
        <v>4960.5699999999924</v>
      </c>
      <c r="I559" s="238">
        <f>IF(G559&lt;0,IF(H559=0,0,IF(OR(G559=0,F559=0),"N.M.",IF(ABS(H559/G559)&gt;=10,"N.M.",H559/(-G559)))),IF(H559=0,0,IF(OR(G559=0,F559=0),"N.M.",IF(ABS(H559/G559)&gt;=10,"N.M.",H559/G559))))</f>
        <v>3.8606770164505033E-2</v>
      </c>
      <c r="J559" s="265"/>
      <c r="K559" s="31">
        <f>SUM(K525,-K527,K530,-K533,K537,K539,K543,K546,K554,K557)</f>
        <v>366775.59</v>
      </c>
      <c r="L559" s="31">
        <f>SUM(L525,-L527,L530,-L533,L537,L539,L543,L546,L554,L557)</f>
        <v>467870.29000000004</v>
      </c>
      <c r="M559" s="198">
        <f>+K559-L559</f>
        <v>-101094.70000000001</v>
      </c>
      <c r="N559" s="238">
        <f>IF(L559&lt;0,IF(M559=0,0,IF(OR(L559=0,K559=0),"N.M.",IF(ABS(M559/L559)&gt;=10,"N.M.",M559/(-L559)))),IF(M559=0,0,IF(OR(L559=0,K559=0),"N.M.",IF(ABS(M559/L559)&gt;=10,"N.M.",M559/L559))))</f>
        <v>-0.21607420295911503</v>
      </c>
      <c r="O559" s="141"/>
      <c r="P559" s="220"/>
      <c r="Q559" s="31">
        <f>SUM(Q525,-Q527,Q530,-Q533,Q537,Q539,Q543,Q546,Q554,Q557)</f>
        <v>366775.59</v>
      </c>
      <c r="R559" s="31">
        <f>SUM(R525,-R527,R530,-R533,R537,R539,R543,R546,R554,R557)</f>
        <v>467870.29000000004</v>
      </c>
      <c r="S559" s="198">
        <f>+Q559-R559</f>
        <v>-101094.70000000001</v>
      </c>
      <c r="T559" s="238">
        <f>IF(R559&lt;0,IF(S559=0,0,IF(OR(R559=0,Q559=0),"N.M.",IF(ABS(S559/R559)&gt;=10,"N.M.",S559/(-R559)))),IF(S559=0,0,IF(OR(R559=0,Q559=0),"N.M.",IF(ABS(S559/R559)&gt;=10,"N.M.",S559/R559))))</f>
        <v>-0.21607420295911503</v>
      </c>
      <c r="U559" s="220"/>
      <c r="V559" s="31">
        <f>SUM(V525,-V527,V530,-V533,V537,V539,V543,V546,V554,V557)</f>
        <v>1587593.25</v>
      </c>
      <c r="W559" s="31">
        <f>SUM(W525,-W527,W530,-W533,W537,W539,W543,W546,W554,W557)</f>
        <v>2722105.21</v>
      </c>
      <c r="X559" s="198">
        <f>+V559-W559</f>
        <v>-1134511.96</v>
      </c>
      <c r="Y559" s="212">
        <f>IF(W559&lt;0,IF(X559=0,0,IF(OR(W559=0,V559=0),"N.M.",IF(ABS(X559/W559)&gt;=10,"N.M.",X559/(-W559)))),IF(X559=0,0,IF(OR(W559=0,V559=0),"N.M.",IF(ABS(X559/W559)&gt;=10,"N.M.",X559/W559))))</f>
        <v>-0.41677741030443127</v>
      </c>
      <c r="AA559" s="397">
        <f>SUM(AA525,-AA527,AA530,-AA533,AA537,AA539,AA543,AA546,AA554,AA557)</f>
        <v>241703.26</v>
      </c>
      <c r="AC559" s="398">
        <f t="shared" ref="AC559:AN559" si="170">SUM(AC525,-AC527,AC530,-AC533,AC537,AC539,AC543,AC546,AC554,AC557)</f>
        <v>166544.13</v>
      </c>
      <c r="AD559" s="398">
        <f t="shared" si="170"/>
        <v>172836.52000000002</v>
      </c>
      <c r="AE559" s="398">
        <f t="shared" si="170"/>
        <v>128489.64</v>
      </c>
      <c r="AF559" s="398">
        <f t="shared" si="170"/>
        <v>43681.630000000005</v>
      </c>
      <c r="AG559" s="398">
        <f t="shared" si="170"/>
        <v>42799.47</v>
      </c>
      <c r="AH559" s="398">
        <f t="shared" si="170"/>
        <v>30782.13</v>
      </c>
      <c r="AI559" s="398">
        <f t="shared" si="170"/>
        <v>39984.949999999997</v>
      </c>
      <c r="AJ559" s="398">
        <f t="shared" si="170"/>
        <v>163106.26999999999</v>
      </c>
      <c r="AK559" s="398">
        <f t="shared" si="170"/>
        <v>247472.79</v>
      </c>
      <c r="AL559" s="398">
        <f t="shared" si="170"/>
        <v>273688.06000000006</v>
      </c>
      <c r="AM559" s="398">
        <f t="shared" si="170"/>
        <v>211792.04</v>
      </c>
      <c r="AN559" s="398">
        <f t="shared" si="170"/>
        <v>167510.32</v>
      </c>
      <c r="AP559" s="398">
        <f t="shared" ref="AP559:BA559" si="171">SUM(AP525,-AP527,AP530,-AP533,AP537,AP539,AP543,AP546,AP554,AP557)</f>
        <v>135061.86000000002</v>
      </c>
      <c r="AQ559" s="398">
        <f t="shared" si="171"/>
        <v>98263.520000000019</v>
      </c>
      <c r="AR559" s="398">
        <f t="shared" si="171"/>
        <v>133450.21</v>
      </c>
      <c r="AS559" s="398">
        <f t="shared" si="171"/>
        <v>145356.1</v>
      </c>
      <c r="AT559" s="398">
        <f t="shared" si="171"/>
        <v>586595.95000000007</v>
      </c>
      <c r="AU559" s="398">
        <f t="shared" si="171"/>
        <v>0</v>
      </c>
      <c r="AV559" s="398">
        <f t="shared" si="171"/>
        <v>0</v>
      </c>
      <c r="AW559" s="398">
        <f t="shared" si="171"/>
        <v>0</v>
      </c>
      <c r="AX559" s="398">
        <f t="shared" si="171"/>
        <v>0</v>
      </c>
      <c r="AY559" s="398">
        <f t="shared" si="171"/>
        <v>0</v>
      </c>
      <c r="AZ559" s="398">
        <f t="shared" si="171"/>
        <v>0</v>
      </c>
      <c r="BA559" s="398">
        <f t="shared" si="171"/>
        <v>0</v>
      </c>
    </row>
    <row r="560" spans="1:53" s="22" customFormat="1" x14ac:dyDescent="0.2">
      <c r="B560" s="54" t="s">
        <v>116</v>
      </c>
      <c r="C560" s="233" t="s">
        <v>40</v>
      </c>
      <c r="D560" s="234"/>
      <c r="E560" s="234"/>
      <c r="F560" s="236"/>
      <c r="G560" s="236"/>
      <c r="H560" s="236"/>
      <c r="I560" s="236"/>
      <c r="J560" s="264"/>
      <c r="K560" s="235"/>
      <c r="L560" s="235"/>
      <c r="M560" s="235"/>
      <c r="N560" s="237"/>
      <c r="O560" s="236"/>
      <c r="P560" s="264"/>
      <c r="Q560" s="236"/>
      <c r="R560" s="236"/>
      <c r="S560" s="236"/>
      <c r="T560" s="236"/>
      <c r="U560" s="264"/>
      <c r="V560" s="236"/>
      <c r="W560" s="236"/>
      <c r="X560" s="236"/>
      <c r="Y560" s="236"/>
      <c r="Z560" s="236"/>
      <c r="AA560" s="395"/>
      <c r="AB560" s="144"/>
      <c r="AC560" s="396"/>
      <c r="AD560" s="396"/>
      <c r="AE560" s="396"/>
      <c r="AF560" s="396"/>
      <c r="AG560" s="396"/>
      <c r="AH560" s="396"/>
      <c r="AI560" s="396"/>
      <c r="AJ560" s="396"/>
      <c r="AK560" s="396"/>
      <c r="AL560" s="396"/>
      <c r="AM560" s="396"/>
      <c r="AN560" s="396"/>
      <c r="AO560" s="144"/>
      <c r="AP560" s="396"/>
      <c r="AQ560" s="396"/>
      <c r="AR560" s="396"/>
      <c r="AS560" s="396"/>
      <c r="AT560" s="396"/>
      <c r="AU560" s="396"/>
      <c r="AV560" s="396"/>
      <c r="AW560" s="396"/>
      <c r="AX560" s="396"/>
      <c r="AY560" s="396"/>
      <c r="AZ560" s="396"/>
      <c r="BA560" s="396"/>
    </row>
    <row r="561" spans="1:53" s="25" customFormat="1" outlineLevel="2" x14ac:dyDescent="0.2">
      <c r="A561" s="22"/>
      <c r="B561" s="54"/>
      <c r="C561" s="213"/>
      <c r="D561" s="214"/>
      <c r="E561" s="214"/>
      <c r="F561" s="21"/>
      <c r="G561" s="21"/>
      <c r="H561" s="21"/>
      <c r="I561" s="239"/>
      <c r="J561" s="265"/>
      <c r="K561" s="21"/>
      <c r="L561" s="21"/>
      <c r="M561" s="21"/>
      <c r="N561" s="239"/>
      <c r="O561" s="232"/>
      <c r="P561" s="225"/>
      <c r="Q561" s="21"/>
      <c r="R561" s="21"/>
      <c r="S561" s="21"/>
      <c r="T561" s="239"/>
      <c r="U561" s="225"/>
      <c r="V561" s="21"/>
      <c r="W561" s="21"/>
      <c r="X561" s="21"/>
      <c r="Y561" s="215"/>
      <c r="AA561" s="339"/>
      <c r="AC561" s="26"/>
      <c r="AD561" s="26"/>
      <c r="AE561" s="26"/>
      <c r="AF561" s="26"/>
      <c r="AG561" s="26"/>
      <c r="AH561" s="26"/>
      <c r="AI561" s="26"/>
      <c r="AJ561" s="26"/>
      <c r="AK561" s="26"/>
      <c r="AL561" s="26"/>
      <c r="AM561" s="26"/>
      <c r="AN561" s="26"/>
      <c r="AP561" s="26"/>
      <c r="AQ561" s="26"/>
      <c r="AR561" s="26"/>
      <c r="AS561" s="26"/>
      <c r="AT561" s="26"/>
      <c r="AU561" s="26"/>
      <c r="AV561" s="26"/>
      <c r="AW561" s="26"/>
      <c r="AX561" s="26"/>
      <c r="AY561" s="26"/>
      <c r="AZ561" s="26"/>
      <c r="BA561" s="26"/>
    </row>
    <row r="562" spans="1:53" s="69" customFormat="1" outlineLevel="2" x14ac:dyDescent="0.2">
      <c r="A562" s="64" t="s">
        <v>1381</v>
      </c>
      <c r="B562" s="65" t="s">
        <v>1831</v>
      </c>
      <c r="C562" s="66" t="s">
        <v>2240</v>
      </c>
      <c r="D562" s="67"/>
      <c r="E562" s="68"/>
      <c r="F562" s="328">
        <v>0</v>
      </c>
      <c r="G562" s="328">
        <v>0</v>
      </c>
      <c r="H562" s="151">
        <f>+F562-G562</f>
        <v>0</v>
      </c>
      <c r="I562" s="97">
        <f>IF(G562&lt;0,IF(H562=0,0,IF(OR(G562=0,F562=0),"N.M.",IF(ABS(H562/G562)&gt;=10,"N.M.",H562/(-G562)))),IF(H562=0,0,IF(OR(G562=0,F562=0),"N.M.",IF(ABS(H562/G562)&gt;=10,"N.M.",H562/G562))))</f>
        <v>0</v>
      </c>
      <c r="J562" s="166"/>
      <c r="K562" s="328">
        <v>0</v>
      </c>
      <c r="L562" s="328">
        <v>0</v>
      </c>
      <c r="M562" s="151">
        <f>+K562-L562</f>
        <v>0</v>
      </c>
      <c r="N562" s="97">
        <f>IF(L562&lt;0,IF(M562=0,0,IF(OR(L562=0,K562=0),"N.M.",IF(ABS(M562/L562)&gt;=10,"N.M.",M562/(-L562)))),IF(M562=0,0,IF(OR(L562=0,K562=0),"N.M.",IF(ABS(M562/L562)&gt;=10,"N.M.",M562/L562))))</f>
        <v>0</v>
      </c>
      <c r="O562" s="273"/>
      <c r="P562" s="166"/>
      <c r="Q562" s="328">
        <v>0</v>
      </c>
      <c r="R562" s="328">
        <v>0</v>
      </c>
      <c r="S562" s="151">
        <f>+Q562-R562</f>
        <v>0</v>
      </c>
      <c r="T562" s="97">
        <f>IF(R562&lt;0,IF(S562=0,0,IF(OR(R562=0,Q562=0),"N.M.",IF(ABS(S562/R562)&gt;=10,"N.M.",S562/(-R562)))),IF(S562=0,0,IF(OR(R562=0,Q562=0),"N.M.",IF(ABS(S562/R562)&gt;=10,"N.M.",S562/R562))))</f>
        <v>0</v>
      </c>
      <c r="U562" s="166"/>
      <c r="V562" s="328">
        <v>35070.03</v>
      </c>
      <c r="W562" s="328">
        <v>0</v>
      </c>
      <c r="X562" s="151">
        <f>+V562-W562</f>
        <v>35070.03</v>
      </c>
      <c r="Y562" s="97" t="str">
        <f>IF(W562&lt;0,IF(X562=0,0,IF(OR(W562=0,V562=0),"N.M.",IF(ABS(X562/W562)&gt;=10,"N.M.",X562/(-W562)))),IF(X562=0,0,IF(OR(W562=0,V562=0),"N.M.",IF(ABS(X562/W562)&gt;=10,"N.M.",X562/W562))))</f>
        <v>N.M.</v>
      </c>
      <c r="Z562" s="140"/>
      <c r="AA562" s="347">
        <v>0</v>
      </c>
      <c r="AB562" s="301"/>
      <c r="AC562" s="301">
        <v>0</v>
      </c>
      <c r="AD562" s="301">
        <v>0</v>
      </c>
      <c r="AE562" s="301">
        <v>0</v>
      </c>
      <c r="AF562" s="301">
        <v>0</v>
      </c>
      <c r="AG562" s="301">
        <v>35052.94</v>
      </c>
      <c r="AH562" s="301">
        <v>0</v>
      </c>
      <c r="AI562" s="301">
        <v>0</v>
      </c>
      <c r="AJ562" s="301">
        <v>17.09</v>
      </c>
      <c r="AK562" s="301">
        <v>0</v>
      </c>
      <c r="AL562" s="301">
        <v>0</v>
      </c>
      <c r="AM562" s="301">
        <v>0</v>
      </c>
      <c r="AN562" s="301">
        <v>0</v>
      </c>
      <c r="AO562" s="301"/>
      <c r="AP562" s="301">
        <v>0</v>
      </c>
      <c r="AQ562" s="301">
        <v>0</v>
      </c>
      <c r="AR562" s="301">
        <v>0</v>
      </c>
      <c r="AS562" s="301">
        <v>0</v>
      </c>
      <c r="AT562" s="301">
        <v>0</v>
      </c>
      <c r="AU562" s="301">
        <v>0</v>
      </c>
      <c r="AV562" s="301">
        <v>0</v>
      </c>
      <c r="AW562" s="301">
        <v>0</v>
      </c>
      <c r="AX562" s="301">
        <v>0</v>
      </c>
      <c r="AY562" s="301">
        <v>0</v>
      </c>
      <c r="AZ562" s="301">
        <v>0</v>
      </c>
      <c r="BA562" s="301">
        <v>0</v>
      </c>
    </row>
    <row r="563" spans="1:53" s="25" customFormat="1" x14ac:dyDescent="0.2">
      <c r="A563" s="22" t="s">
        <v>234</v>
      </c>
      <c r="B563" s="54" t="s">
        <v>117</v>
      </c>
      <c r="C563" s="52" t="s">
        <v>118</v>
      </c>
      <c r="D563" s="209"/>
      <c r="E563" s="209"/>
      <c r="F563" s="26">
        <v>0</v>
      </c>
      <c r="G563" s="26">
        <v>0</v>
      </c>
      <c r="H563" s="42">
        <f>+F563-G563</f>
        <v>0</v>
      </c>
      <c r="I563" s="124">
        <f>IF(G563&lt;0,IF(H563=0,0,IF(OR(G563=0,F563=0),"N.M.",IF(ABS(H563/G563)&gt;=10,"N.M.",H563/(-G563)))),IF(H563=0,0,IF(OR(G563=0,F563=0),"N.M.",IF(ABS(H563/G563)&gt;=10,"N.M.",H563/G563))))</f>
        <v>0</v>
      </c>
      <c r="J563" s="265"/>
      <c r="K563" s="26">
        <v>0</v>
      </c>
      <c r="L563" s="26">
        <v>0</v>
      </c>
      <c r="M563" s="42">
        <f>+K563-L563</f>
        <v>0</v>
      </c>
      <c r="N563" s="124">
        <f>IF(L563&lt;0,IF(M563=0,0,IF(OR(L563=0,K563=0),"N.M.",IF(ABS(M563/L563)&gt;=10,"N.M.",M563/(-L563)))),IF(M563=0,0,IF(OR(L563=0,K563=0),"N.M.",IF(ABS(M563/L563)&gt;=10,"N.M.",M563/L563))))</f>
        <v>0</v>
      </c>
      <c r="O563" s="229"/>
      <c r="P563" s="219"/>
      <c r="Q563" s="26">
        <v>0</v>
      </c>
      <c r="R563" s="26">
        <v>0</v>
      </c>
      <c r="S563" s="42">
        <f>+Q563-R563</f>
        <v>0</v>
      </c>
      <c r="T563" s="124">
        <f>IF(R563&lt;0,IF(S563=0,0,IF(OR(R563=0,Q563=0),"N.M.",IF(ABS(S563/R563)&gt;=10,"N.M.",S563/(-R563)))),IF(S563=0,0,IF(OR(R563=0,Q563=0),"N.M.",IF(ABS(S563/R563)&gt;=10,"N.M.",S563/R563))))</f>
        <v>0</v>
      </c>
      <c r="U563" s="219"/>
      <c r="V563" s="26">
        <v>35070.03</v>
      </c>
      <c r="W563" s="26">
        <v>0</v>
      </c>
      <c r="X563" s="42">
        <f>+V563-W563</f>
        <v>35070.03</v>
      </c>
      <c r="Y563" s="91" t="str">
        <f>IF(W563&lt;0,IF(X563=0,0,IF(OR(W563=0,V563=0),"N.M.",IF(ABS(X563/W563)&gt;=10,"N.M.",X563/(-W563)))),IF(X563=0,0,IF(OR(W563=0,V563=0),"N.M.",IF(ABS(X563/W563)&gt;=10,"N.M.",X563/W563))))</f>
        <v>N.M.</v>
      </c>
      <c r="AA563" s="339">
        <v>0</v>
      </c>
      <c r="AC563" s="26">
        <v>0</v>
      </c>
      <c r="AD563" s="26">
        <v>0</v>
      </c>
      <c r="AE563" s="26">
        <v>0</v>
      </c>
      <c r="AF563" s="26">
        <v>0</v>
      </c>
      <c r="AG563" s="26">
        <v>35052.94</v>
      </c>
      <c r="AH563" s="26">
        <v>0</v>
      </c>
      <c r="AI563" s="26">
        <v>0</v>
      </c>
      <c r="AJ563" s="26">
        <v>17.09</v>
      </c>
      <c r="AK563" s="26">
        <v>0</v>
      </c>
      <c r="AL563" s="26">
        <v>0</v>
      </c>
      <c r="AM563" s="26">
        <v>0</v>
      </c>
      <c r="AN563" s="26">
        <v>0</v>
      </c>
      <c r="AP563" s="26">
        <v>0</v>
      </c>
      <c r="AQ563" s="26">
        <v>0</v>
      </c>
      <c r="AR563" s="26">
        <v>0</v>
      </c>
      <c r="AS563" s="26">
        <v>0</v>
      </c>
      <c r="AT563" s="26">
        <v>0</v>
      </c>
      <c r="AU563" s="26">
        <v>0</v>
      </c>
      <c r="AV563" s="26">
        <v>0</v>
      </c>
      <c r="AW563" s="26">
        <v>0</v>
      </c>
      <c r="AX563" s="26">
        <v>0</v>
      </c>
      <c r="AY563" s="26">
        <v>0</v>
      </c>
      <c r="AZ563" s="26">
        <v>0</v>
      </c>
      <c r="BA563" s="26">
        <v>0</v>
      </c>
    </row>
    <row r="564" spans="1:53" s="25" customFormat="1" ht="0.75" customHeight="1" outlineLevel="2" x14ac:dyDescent="0.2">
      <c r="A564" s="22"/>
      <c r="B564" s="54"/>
      <c r="C564" s="52"/>
      <c r="D564" s="209"/>
      <c r="E564" s="209"/>
      <c r="F564" s="26"/>
      <c r="G564" s="26"/>
      <c r="H564" s="42"/>
      <c r="I564" s="124"/>
      <c r="J564" s="265"/>
      <c r="K564" s="26"/>
      <c r="L564" s="26"/>
      <c r="M564" s="42"/>
      <c r="N564" s="124"/>
      <c r="O564" s="229"/>
      <c r="P564" s="219"/>
      <c r="Q564" s="26"/>
      <c r="R564" s="26"/>
      <c r="S564" s="42"/>
      <c r="T564" s="124"/>
      <c r="U564" s="219"/>
      <c r="V564" s="26"/>
      <c r="W564" s="26"/>
      <c r="X564" s="42"/>
      <c r="Y564" s="91"/>
      <c r="AA564" s="339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  <c r="AM564" s="26"/>
      <c r="AN564" s="26"/>
      <c r="AP564" s="26"/>
      <c r="AQ564" s="26"/>
      <c r="AR564" s="26"/>
      <c r="AS564" s="26"/>
      <c r="AT564" s="26"/>
      <c r="AU564" s="26"/>
      <c r="AV564" s="26"/>
      <c r="AW564" s="26"/>
      <c r="AX564" s="26"/>
      <c r="AY564" s="26"/>
      <c r="AZ564" s="26"/>
      <c r="BA564" s="26"/>
    </row>
    <row r="565" spans="1:53" s="25" customFormat="1" x14ac:dyDescent="0.2">
      <c r="A565" s="22" t="s">
        <v>235</v>
      </c>
      <c r="B565" s="54" t="s">
        <v>119</v>
      </c>
      <c r="C565" s="52" t="s">
        <v>120</v>
      </c>
      <c r="D565" s="209"/>
      <c r="E565" s="209"/>
      <c r="F565" s="26">
        <v>0</v>
      </c>
      <c r="G565" s="26">
        <v>0</v>
      </c>
      <c r="H565" s="42">
        <f>+F565-G565</f>
        <v>0</v>
      </c>
      <c r="I565" s="124">
        <f>IF(G565&lt;0,IF(H565=0,0,IF(OR(G565=0,F565=0),"N.M.",IF(ABS(H565/G565)&gt;=10,"N.M.",H565/(-G565)))),IF(H565=0,0,IF(OR(G565=0,F565=0),"N.M.",IF(ABS(H565/G565)&gt;=10,"N.M.",H565/G565))))</f>
        <v>0</v>
      </c>
      <c r="J565" s="265"/>
      <c r="K565" s="26">
        <v>0</v>
      </c>
      <c r="L565" s="26">
        <v>0</v>
      </c>
      <c r="M565" s="42">
        <f>+K565-L565</f>
        <v>0</v>
      </c>
      <c r="N565" s="124">
        <f>IF(L565&lt;0,IF(M565=0,0,IF(OR(L565=0,K565=0),"N.M.",IF(ABS(M565/L565)&gt;=10,"N.M.",M565/(-L565)))),IF(M565=0,0,IF(OR(L565=0,K565=0),"N.M.",IF(ABS(M565/L565)&gt;=10,"N.M.",M565/L565))))</f>
        <v>0</v>
      </c>
      <c r="O565" s="229"/>
      <c r="P565" s="219"/>
      <c r="Q565" s="26">
        <v>0</v>
      </c>
      <c r="R565" s="26">
        <v>0</v>
      </c>
      <c r="S565" s="42">
        <f>+Q565-R565</f>
        <v>0</v>
      </c>
      <c r="T565" s="124">
        <f>IF(R565&lt;0,IF(S565=0,0,IF(OR(R565=0,Q565=0),"N.M.",IF(ABS(S565/R565)&gt;=10,"N.M.",S565/(-R565)))),IF(S565=0,0,IF(OR(R565=0,Q565=0),"N.M.",IF(ABS(S565/R565)&gt;=10,"N.M.",S565/R565))))</f>
        <v>0</v>
      </c>
      <c r="U565" s="219"/>
      <c r="V565" s="26">
        <v>0</v>
      </c>
      <c r="W565" s="26">
        <v>0</v>
      </c>
      <c r="X565" s="42">
        <f>+V565-W565</f>
        <v>0</v>
      </c>
      <c r="Y565" s="91">
        <f>IF(W565&lt;0,IF(X565=0,0,IF(OR(W565=0,V565=0),"N.M.",IF(ABS(X565/W565)&gt;=10,"N.M.",X565/(-W565)))),IF(X565=0,0,IF(OR(W565=0,V565=0),"N.M.",IF(ABS(X565/W565)&gt;=10,"N.M.",X565/W565))))</f>
        <v>0</v>
      </c>
      <c r="AA565" s="339">
        <v>0</v>
      </c>
      <c r="AC565" s="26">
        <v>0</v>
      </c>
      <c r="AD565" s="26">
        <v>0</v>
      </c>
      <c r="AE565" s="26">
        <v>0</v>
      </c>
      <c r="AF565" s="26">
        <v>0</v>
      </c>
      <c r="AG565" s="26">
        <v>0</v>
      </c>
      <c r="AH565" s="26">
        <v>0</v>
      </c>
      <c r="AI565" s="26">
        <v>0</v>
      </c>
      <c r="AJ565" s="26">
        <v>0</v>
      </c>
      <c r="AK565" s="26">
        <v>0</v>
      </c>
      <c r="AL565" s="26">
        <v>0</v>
      </c>
      <c r="AM565" s="26">
        <v>0</v>
      </c>
      <c r="AN565" s="26">
        <v>0</v>
      </c>
      <c r="AP565" s="26">
        <v>0</v>
      </c>
      <c r="AQ565" s="26">
        <v>0</v>
      </c>
      <c r="AR565" s="26">
        <v>0</v>
      </c>
      <c r="AS565" s="26">
        <v>0</v>
      </c>
      <c r="AT565" s="26">
        <v>0</v>
      </c>
      <c r="AU565" s="26">
        <v>0</v>
      </c>
      <c r="AV565" s="26">
        <v>0</v>
      </c>
      <c r="AW565" s="26">
        <v>0</v>
      </c>
      <c r="AX565" s="26">
        <v>0</v>
      </c>
      <c r="AY565" s="26">
        <v>0</v>
      </c>
      <c r="AZ565" s="26">
        <v>0</v>
      </c>
      <c r="BA565" s="26">
        <v>0</v>
      </c>
    </row>
    <row r="566" spans="1:53" s="25" customFormat="1" ht="0.75" customHeight="1" outlineLevel="2" x14ac:dyDescent="0.2">
      <c r="A566" s="22"/>
      <c r="B566" s="54"/>
      <c r="C566" s="52"/>
      <c r="D566" s="209"/>
      <c r="E566" s="209"/>
      <c r="F566" s="26"/>
      <c r="G566" s="26"/>
      <c r="H566" s="42"/>
      <c r="I566" s="124"/>
      <c r="J566" s="265"/>
      <c r="K566" s="26"/>
      <c r="L566" s="26"/>
      <c r="M566" s="42"/>
      <c r="N566" s="124"/>
      <c r="O566" s="229"/>
      <c r="P566" s="219"/>
      <c r="Q566" s="26"/>
      <c r="R566" s="26"/>
      <c r="S566" s="42"/>
      <c r="T566" s="124"/>
      <c r="U566" s="219"/>
      <c r="V566" s="26"/>
      <c r="W566" s="26"/>
      <c r="X566" s="42"/>
      <c r="Y566" s="91"/>
      <c r="AA566" s="339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  <c r="AM566" s="26"/>
      <c r="AN566" s="26"/>
      <c r="AP566" s="26"/>
      <c r="AQ566" s="26"/>
      <c r="AR566" s="26"/>
      <c r="AS566" s="26"/>
      <c r="AT566" s="26"/>
      <c r="AU566" s="26"/>
      <c r="AV566" s="26"/>
      <c r="AW566" s="26"/>
      <c r="AX566" s="26"/>
      <c r="AY566" s="26"/>
      <c r="AZ566" s="26"/>
      <c r="BA566" s="26"/>
    </row>
    <row r="567" spans="1:53" s="69" customFormat="1" outlineLevel="2" x14ac:dyDescent="0.2">
      <c r="A567" s="64" t="s">
        <v>1382</v>
      </c>
      <c r="B567" s="65" t="s">
        <v>1832</v>
      </c>
      <c r="C567" s="66" t="s">
        <v>2241</v>
      </c>
      <c r="D567" s="67"/>
      <c r="E567" s="68"/>
      <c r="F567" s="328">
        <v>84143.35</v>
      </c>
      <c r="G567" s="328">
        <v>81129.100000000006</v>
      </c>
      <c r="H567" s="151">
        <f>+F567-G567</f>
        <v>3014.25</v>
      </c>
      <c r="I567" s="97">
        <f>IF(G567&lt;0,IF(H567=0,0,IF(OR(G567=0,F567=0),"N.M.",IF(ABS(H567/G567)&gt;=10,"N.M.",H567/(-G567)))),IF(H567=0,0,IF(OR(G567=0,F567=0),"N.M.",IF(ABS(H567/G567)&gt;=10,"N.M.",H567/G567))))</f>
        <v>3.7153746312975244E-2</v>
      </c>
      <c r="J567" s="166"/>
      <c r="K567" s="328">
        <v>244986.82</v>
      </c>
      <c r="L567" s="328">
        <v>237094.27000000002</v>
      </c>
      <c r="M567" s="151">
        <f>+K567-L567</f>
        <v>7892.5499999999884</v>
      </c>
      <c r="N567" s="97">
        <f>IF(L567&lt;0,IF(M567=0,0,IF(OR(L567=0,K567=0),"N.M.",IF(ABS(M567/L567)&gt;=10,"N.M.",M567/(-L567)))),IF(M567=0,0,IF(OR(L567=0,K567=0),"N.M.",IF(ABS(M567/L567)&gt;=10,"N.M.",M567/L567))))</f>
        <v>3.3288657714081356E-2</v>
      </c>
      <c r="O567" s="273"/>
      <c r="P567" s="166"/>
      <c r="Q567" s="328">
        <v>244986.82</v>
      </c>
      <c r="R567" s="328">
        <v>237094.27000000002</v>
      </c>
      <c r="S567" s="151">
        <f>+Q567-R567</f>
        <v>7892.5499999999884</v>
      </c>
      <c r="T567" s="97">
        <f>IF(R567&lt;0,IF(S567=0,0,IF(OR(R567=0,Q567=0),"N.M.",IF(ABS(S567/R567)&gt;=10,"N.M.",S567/(-R567)))),IF(S567=0,0,IF(OR(R567=0,Q567=0),"N.M.",IF(ABS(S567/R567)&gt;=10,"N.M.",S567/R567))))</f>
        <v>3.3288657714081356E-2</v>
      </c>
      <c r="U567" s="166"/>
      <c r="V567" s="328">
        <v>3733581.8299999996</v>
      </c>
      <c r="W567" s="328">
        <v>938516.81</v>
      </c>
      <c r="X567" s="151">
        <f>+V567-W567</f>
        <v>2795065.0199999996</v>
      </c>
      <c r="Y567" s="97">
        <f>IF(W567&lt;0,IF(X567=0,0,IF(OR(W567=0,V567=0),"N.M.",IF(ABS(X567/W567)&gt;=10,"N.M.",X567/(-W567)))),IF(X567=0,0,IF(OR(W567=0,V567=0),"N.M.",IF(ABS(X567/W567)&gt;=10,"N.M.",X567/W567))))</f>
        <v>2.9781725699724007</v>
      </c>
      <c r="Z567" s="140"/>
      <c r="AA567" s="347">
        <v>71768.92</v>
      </c>
      <c r="AB567" s="301"/>
      <c r="AC567" s="301">
        <v>77191.759999999995</v>
      </c>
      <c r="AD567" s="301">
        <v>78773.41</v>
      </c>
      <c r="AE567" s="301">
        <v>81129.100000000006</v>
      </c>
      <c r="AF567" s="301">
        <v>81140.36</v>
      </c>
      <c r="AG567" s="301">
        <v>86501.89</v>
      </c>
      <c r="AH567" s="301">
        <v>79318.14</v>
      </c>
      <c r="AI567" s="301">
        <v>72881.31</v>
      </c>
      <c r="AJ567" s="301">
        <v>77232.75</v>
      </c>
      <c r="AK567" s="301">
        <v>71301.180000000008</v>
      </c>
      <c r="AL567" s="301">
        <v>74361.759999999995</v>
      </c>
      <c r="AM567" s="301">
        <v>80081.279999999999</v>
      </c>
      <c r="AN567" s="301">
        <v>2865776.34</v>
      </c>
      <c r="AO567" s="301"/>
      <c r="AP567" s="301">
        <v>70356.7</v>
      </c>
      <c r="AQ567" s="301">
        <v>90486.77</v>
      </c>
      <c r="AR567" s="301">
        <v>84143.35</v>
      </c>
      <c r="AS567" s="301">
        <v>91385.81</v>
      </c>
      <c r="AT567" s="301">
        <v>0</v>
      </c>
      <c r="AU567" s="301">
        <v>0</v>
      </c>
      <c r="AV567" s="301">
        <v>0</v>
      </c>
      <c r="AW567" s="301">
        <v>0</v>
      </c>
      <c r="AX567" s="301">
        <v>0</v>
      </c>
      <c r="AY567" s="301">
        <v>0</v>
      </c>
      <c r="AZ567" s="301">
        <v>0</v>
      </c>
      <c r="BA567" s="301">
        <v>0</v>
      </c>
    </row>
    <row r="568" spans="1:53" s="25" customFormat="1" x14ac:dyDescent="0.2">
      <c r="A568" s="22" t="s">
        <v>236</v>
      </c>
      <c r="B568" s="54" t="s">
        <v>121</v>
      </c>
      <c r="C568" s="52" t="s">
        <v>122</v>
      </c>
      <c r="D568" s="209"/>
      <c r="E568" s="209"/>
      <c r="F568" s="26">
        <v>84143.35</v>
      </c>
      <c r="G568" s="26">
        <v>81129.100000000006</v>
      </c>
      <c r="H568" s="42">
        <f>+F568-G568</f>
        <v>3014.25</v>
      </c>
      <c r="I568" s="124">
        <f>IF(G568&lt;0,IF(H568=0,0,IF(OR(G568=0,F568=0),"N.M.",IF(ABS(H568/G568)&gt;=10,"N.M.",H568/(-G568)))),IF(H568=0,0,IF(OR(G568=0,F568=0),"N.M.",IF(ABS(H568/G568)&gt;=10,"N.M.",H568/G568))))</f>
        <v>3.7153746312975244E-2</v>
      </c>
      <c r="J568" s="265"/>
      <c r="K568" s="26">
        <v>244986.82</v>
      </c>
      <c r="L568" s="26">
        <v>237094.27000000002</v>
      </c>
      <c r="M568" s="42">
        <f>+K568-L568</f>
        <v>7892.5499999999884</v>
      </c>
      <c r="N568" s="124">
        <f>IF(L568&lt;0,IF(M568=0,0,IF(OR(L568=0,K568=0),"N.M.",IF(ABS(M568/L568)&gt;=10,"N.M.",M568/(-L568)))),IF(M568=0,0,IF(OR(L568=0,K568=0),"N.M.",IF(ABS(M568/L568)&gt;=10,"N.M.",M568/L568))))</f>
        <v>3.3288657714081356E-2</v>
      </c>
      <c r="O568" s="229"/>
      <c r="P568" s="219"/>
      <c r="Q568" s="26">
        <v>244986.82</v>
      </c>
      <c r="R568" s="26">
        <v>237094.27000000002</v>
      </c>
      <c r="S568" s="42">
        <f>+Q568-R568</f>
        <v>7892.5499999999884</v>
      </c>
      <c r="T568" s="124">
        <f>IF(R568&lt;0,IF(S568=0,0,IF(OR(R568=0,Q568=0),"N.M.",IF(ABS(S568/R568)&gt;=10,"N.M.",S568/(-R568)))),IF(S568=0,0,IF(OR(R568=0,Q568=0),"N.M.",IF(ABS(S568/R568)&gt;=10,"N.M.",S568/R568))))</f>
        <v>3.3288657714081356E-2</v>
      </c>
      <c r="U568" s="219"/>
      <c r="V568" s="26">
        <v>3733581.8299999996</v>
      </c>
      <c r="W568" s="26">
        <v>938516.81</v>
      </c>
      <c r="X568" s="42">
        <f>+V568-W568</f>
        <v>2795065.0199999996</v>
      </c>
      <c r="Y568" s="91">
        <f>IF(W568&lt;0,IF(X568=0,0,IF(OR(W568=0,V568=0),"N.M.",IF(ABS(X568/W568)&gt;=10,"N.M.",X568/(-W568)))),IF(X568=0,0,IF(OR(W568=0,V568=0),"N.M.",IF(ABS(X568/W568)&gt;=10,"N.M.",X568/W568))))</f>
        <v>2.9781725699724007</v>
      </c>
      <c r="AA568" s="339">
        <v>71768.92</v>
      </c>
      <c r="AC568" s="26">
        <v>77191.759999999995</v>
      </c>
      <c r="AD568" s="26">
        <v>78773.41</v>
      </c>
      <c r="AE568" s="26">
        <v>81129.100000000006</v>
      </c>
      <c r="AF568" s="26">
        <v>81140.36</v>
      </c>
      <c r="AG568" s="26">
        <v>86501.89</v>
      </c>
      <c r="AH568" s="26">
        <v>79318.14</v>
      </c>
      <c r="AI568" s="26">
        <v>72881.31</v>
      </c>
      <c r="AJ568" s="26">
        <v>77232.75</v>
      </c>
      <c r="AK568" s="26">
        <v>71301.180000000008</v>
      </c>
      <c r="AL568" s="26">
        <v>74361.759999999995</v>
      </c>
      <c r="AM568" s="26">
        <v>80081.279999999999</v>
      </c>
      <c r="AN568" s="26">
        <v>2865776.34</v>
      </c>
      <c r="AP568" s="26">
        <v>70356.7</v>
      </c>
      <c r="AQ568" s="26">
        <v>90486.77</v>
      </c>
      <c r="AR568" s="26">
        <v>84143.35</v>
      </c>
      <c r="AS568" s="26">
        <v>91385.81</v>
      </c>
      <c r="AT568" s="26">
        <v>0</v>
      </c>
      <c r="AU568" s="26">
        <v>0</v>
      </c>
      <c r="AV568" s="26">
        <v>0</v>
      </c>
      <c r="AW568" s="26">
        <v>0</v>
      </c>
      <c r="AX568" s="26">
        <v>0</v>
      </c>
      <c r="AY568" s="26">
        <v>0</v>
      </c>
      <c r="AZ568" s="26">
        <v>0</v>
      </c>
      <c r="BA568" s="26">
        <v>0</v>
      </c>
    </row>
    <row r="569" spans="1:53" s="25" customFormat="1" ht="0.75" customHeight="1" outlineLevel="2" x14ac:dyDescent="0.2">
      <c r="A569" s="22"/>
      <c r="B569" s="54"/>
      <c r="C569" s="52"/>
      <c r="D569" s="209"/>
      <c r="E569" s="209"/>
      <c r="F569" s="26"/>
      <c r="G569" s="26"/>
      <c r="H569" s="42"/>
      <c r="I569" s="124"/>
      <c r="J569" s="265"/>
      <c r="K569" s="26"/>
      <c r="L569" s="26"/>
      <c r="M569" s="42"/>
      <c r="N569" s="124"/>
      <c r="O569" s="229"/>
      <c r="P569" s="219"/>
      <c r="Q569" s="26"/>
      <c r="R569" s="26"/>
      <c r="S569" s="42"/>
      <c r="T569" s="124"/>
      <c r="U569" s="219"/>
      <c r="V569" s="26"/>
      <c r="W569" s="26"/>
      <c r="X569" s="42"/>
      <c r="Y569" s="91"/>
      <c r="AA569" s="339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  <c r="AM569" s="26"/>
      <c r="AN569" s="26"/>
      <c r="AP569" s="26"/>
      <c r="AQ569" s="26"/>
      <c r="AR569" s="26"/>
      <c r="AS569" s="26"/>
      <c r="AT569" s="26"/>
      <c r="AU569" s="26"/>
      <c r="AV569" s="26"/>
      <c r="AW569" s="26"/>
      <c r="AX569" s="26"/>
      <c r="AY569" s="26"/>
      <c r="AZ569" s="26"/>
      <c r="BA569" s="26"/>
    </row>
    <row r="570" spans="1:53" s="25" customFormat="1" x14ac:dyDescent="0.2">
      <c r="A570" s="22" t="s">
        <v>237</v>
      </c>
      <c r="B570" s="54" t="s">
        <v>123</v>
      </c>
      <c r="C570" s="52" t="s">
        <v>124</v>
      </c>
      <c r="D570" s="209"/>
      <c r="E570" s="209"/>
      <c r="F570" s="23">
        <v>0</v>
      </c>
      <c r="G570" s="23">
        <v>0</v>
      </c>
      <c r="H570" s="42">
        <f>+F570-G570</f>
        <v>0</v>
      </c>
      <c r="I570" s="124">
        <f>IF(G570&lt;0,IF(H570=0,0,IF(OR(G570=0,F570=0),"N.M.",IF(ABS(H570/G570)&gt;=10,"N.M.",H570/(-G570)))),IF(H570=0,0,IF(OR(G570=0,F570=0),"N.M.",IF(ABS(H570/G570)&gt;=10,"N.M.",H570/G570))))</f>
        <v>0</v>
      </c>
      <c r="J570" s="265"/>
      <c r="K570" s="23">
        <v>0</v>
      </c>
      <c r="L570" s="23">
        <v>0</v>
      </c>
      <c r="M570" s="42">
        <f>+K570-L570</f>
        <v>0</v>
      </c>
      <c r="N570" s="124">
        <f>IF(L570&lt;0,IF(M570=0,0,IF(OR(L570=0,K570=0),"N.M.",IF(ABS(M570/L570)&gt;=10,"N.M.",M570/(-L570)))),IF(M570=0,0,IF(OR(L570=0,K570=0),"N.M.",IF(ABS(M570/L570)&gt;=10,"N.M.",M570/L570))))</f>
        <v>0</v>
      </c>
      <c r="O570" s="230"/>
      <c r="P570" s="224"/>
      <c r="Q570" s="23">
        <v>0</v>
      </c>
      <c r="R570" s="23">
        <v>0</v>
      </c>
      <c r="S570" s="42">
        <f>+Q570-R570</f>
        <v>0</v>
      </c>
      <c r="T570" s="124">
        <f>IF(R570&lt;0,IF(S570=0,0,IF(OR(R570=0,Q570=0),"N.M.",IF(ABS(S570/R570)&gt;=10,"N.M.",S570/(-R570)))),IF(S570=0,0,IF(OR(R570=0,Q570=0),"N.M.",IF(ABS(S570/R570)&gt;=10,"N.M.",S570/R570))))</f>
        <v>0</v>
      </c>
      <c r="U570" s="224"/>
      <c r="V570" s="23">
        <v>0</v>
      </c>
      <c r="W570" s="23">
        <v>0</v>
      </c>
      <c r="X570" s="42">
        <f>+V570-W570</f>
        <v>0</v>
      </c>
      <c r="Y570" s="91">
        <f>IF(W570&lt;0,IF(X570=0,0,IF(OR(W570=0,V570=0),"N.M.",IF(ABS(X570/W570)&gt;=10,"N.M.",X570/(-W570)))),IF(X570=0,0,IF(OR(W570=0,V570=0),"N.M.",IF(ABS(X570/W570)&gt;=10,"N.M.",X570/W570))))</f>
        <v>0</v>
      </c>
      <c r="AA570" s="339">
        <v>0</v>
      </c>
      <c r="AC570" s="26">
        <v>0</v>
      </c>
      <c r="AD570" s="26">
        <v>0</v>
      </c>
      <c r="AE570" s="26">
        <v>0</v>
      </c>
      <c r="AF570" s="26">
        <v>0</v>
      </c>
      <c r="AG570" s="26">
        <v>0</v>
      </c>
      <c r="AH570" s="26">
        <v>0</v>
      </c>
      <c r="AI570" s="26">
        <v>0</v>
      </c>
      <c r="AJ570" s="26">
        <v>0</v>
      </c>
      <c r="AK570" s="26">
        <v>0</v>
      </c>
      <c r="AL570" s="26">
        <v>0</v>
      </c>
      <c r="AM570" s="26">
        <v>0</v>
      </c>
      <c r="AN570" s="26">
        <v>0</v>
      </c>
      <c r="AP570" s="26">
        <v>0</v>
      </c>
      <c r="AQ570" s="26">
        <v>0</v>
      </c>
      <c r="AR570" s="26">
        <v>0</v>
      </c>
      <c r="AS570" s="26">
        <v>0</v>
      </c>
      <c r="AT570" s="26">
        <v>0</v>
      </c>
      <c r="AU570" s="26">
        <v>0</v>
      </c>
      <c r="AV570" s="26">
        <v>0</v>
      </c>
      <c r="AW570" s="26">
        <v>0</v>
      </c>
      <c r="AX570" s="26">
        <v>0</v>
      </c>
      <c r="AY570" s="26">
        <v>0</v>
      </c>
      <c r="AZ570" s="26">
        <v>0</v>
      </c>
      <c r="BA570" s="26">
        <v>0</v>
      </c>
    </row>
    <row r="571" spans="1:53" s="25" customFormat="1" ht="0.75" customHeight="1" outlineLevel="2" x14ac:dyDescent="0.2">
      <c r="A571" s="22"/>
      <c r="B571" s="54"/>
      <c r="C571" s="52"/>
      <c r="D571" s="209"/>
      <c r="E571" s="209"/>
      <c r="F571" s="23"/>
      <c r="G571" s="23"/>
      <c r="H571" s="42"/>
      <c r="I571" s="124"/>
      <c r="J571" s="265"/>
      <c r="K571" s="23"/>
      <c r="L571" s="23"/>
      <c r="M571" s="42"/>
      <c r="N571" s="124"/>
      <c r="O571" s="230"/>
      <c r="P571" s="224"/>
      <c r="Q571" s="23"/>
      <c r="R571" s="23"/>
      <c r="S571" s="42"/>
      <c r="T571" s="124"/>
      <c r="U571" s="224"/>
      <c r="V571" s="23"/>
      <c r="W571" s="23"/>
      <c r="X571" s="42"/>
      <c r="Y571" s="91"/>
      <c r="AA571" s="339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  <c r="AM571" s="26"/>
      <c r="AN571" s="26"/>
      <c r="AP571" s="26"/>
      <c r="AQ571" s="26"/>
      <c r="AR571" s="26"/>
      <c r="AS571" s="26"/>
      <c r="AT571" s="26"/>
      <c r="AU571" s="26"/>
      <c r="AV571" s="26"/>
      <c r="AW571" s="26"/>
      <c r="AX571" s="26"/>
      <c r="AY571" s="26"/>
      <c r="AZ571" s="26"/>
      <c r="BA571" s="26"/>
    </row>
    <row r="572" spans="1:53" s="69" customFormat="1" outlineLevel="2" x14ac:dyDescent="0.2">
      <c r="A572" s="64" t="s">
        <v>1383</v>
      </c>
      <c r="B572" s="65" t="s">
        <v>1833</v>
      </c>
      <c r="C572" s="66" t="s">
        <v>2242</v>
      </c>
      <c r="D572" s="67"/>
      <c r="E572" s="68"/>
      <c r="F572" s="328">
        <v>3684.444</v>
      </c>
      <c r="G572" s="328">
        <v>-0.33</v>
      </c>
      <c r="H572" s="151">
        <f>+F572-G572</f>
        <v>3684.7739999999999</v>
      </c>
      <c r="I572" s="97" t="str">
        <f>IF(G572&lt;0,IF(H572=0,0,IF(OR(G572=0,F572=0),"N.M.",IF(ABS(H572/G572)&gt;=10,"N.M.",H572/(-G572)))),IF(H572=0,0,IF(OR(G572=0,F572=0),"N.M.",IF(ABS(H572/G572)&gt;=10,"N.M.",H572/G572))))</f>
        <v>N.M.</v>
      </c>
      <c r="J572" s="166"/>
      <c r="K572" s="328">
        <v>3830.2240000000002</v>
      </c>
      <c r="L572" s="328">
        <v>147.72999999999999</v>
      </c>
      <c r="M572" s="151">
        <f>+K572-L572</f>
        <v>3682.4940000000001</v>
      </c>
      <c r="N572" s="97" t="str">
        <f>IF(L572&lt;0,IF(M572=0,0,IF(OR(L572=0,K572=0),"N.M.",IF(ABS(M572/L572)&gt;=10,"N.M.",M572/(-L572)))),IF(M572=0,0,IF(OR(L572=0,K572=0),"N.M.",IF(ABS(M572/L572)&gt;=10,"N.M.",M572/L572))))</f>
        <v>N.M.</v>
      </c>
      <c r="O572" s="273"/>
      <c r="P572" s="166"/>
      <c r="Q572" s="328">
        <v>3830.2240000000002</v>
      </c>
      <c r="R572" s="328">
        <v>147.72999999999999</v>
      </c>
      <c r="S572" s="151">
        <f>+Q572-R572</f>
        <v>3682.4940000000001</v>
      </c>
      <c r="T572" s="97" t="str">
        <f>IF(R572&lt;0,IF(S572=0,0,IF(OR(R572=0,Q572=0),"N.M.",IF(ABS(S572/R572)&gt;=10,"N.M.",S572/(-R572)))),IF(S572=0,0,IF(OR(R572=0,Q572=0),"N.M.",IF(ABS(S572/R572)&gt;=10,"N.M.",S572/R572))))</f>
        <v>N.M.</v>
      </c>
      <c r="U572" s="166"/>
      <c r="V572" s="328">
        <v>4152.174</v>
      </c>
      <c r="W572" s="328">
        <v>32370.9</v>
      </c>
      <c r="X572" s="151">
        <f>+V572-W572</f>
        <v>-28218.726000000002</v>
      </c>
      <c r="Y572" s="97">
        <f>IF(W572&lt;0,IF(X572=0,0,IF(OR(W572=0,V572=0),"N.M.",IF(ABS(X572/W572)&gt;=10,"N.M.",X572/(-W572)))),IF(X572=0,0,IF(OR(W572=0,V572=0),"N.M.",IF(ABS(X572/W572)&gt;=10,"N.M.",X572/W572))))</f>
        <v>-0.8717312771656025</v>
      </c>
      <c r="Z572" s="140"/>
      <c r="AA572" s="347">
        <v>0</v>
      </c>
      <c r="AB572" s="301"/>
      <c r="AC572" s="301">
        <v>148.06</v>
      </c>
      <c r="AD572" s="301">
        <v>0</v>
      </c>
      <c r="AE572" s="301">
        <v>-0.33</v>
      </c>
      <c r="AF572" s="301">
        <v>0.70000000000000007</v>
      </c>
      <c r="AG572" s="301">
        <v>3.34</v>
      </c>
      <c r="AH572" s="301">
        <v>6.18</v>
      </c>
      <c r="AI572" s="301">
        <v>2.15</v>
      </c>
      <c r="AJ572" s="301">
        <v>0</v>
      </c>
      <c r="AK572" s="301">
        <v>2.0100000000000002</v>
      </c>
      <c r="AL572" s="301">
        <v>0</v>
      </c>
      <c r="AM572" s="301">
        <v>0</v>
      </c>
      <c r="AN572" s="301">
        <v>307.57</v>
      </c>
      <c r="AO572" s="301"/>
      <c r="AP572" s="301">
        <v>145.62</v>
      </c>
      <c r="AQ572" s="301">
        <v>0.16</v>
      </c>
      <c r="AR572" s="301">
        <v>3684.444</v>
      </c>
      <c r="AS572" s="301">
        <v>0</v>
      </c>
      <c r="AT572" s="301">
        <v>0</v>
      </c>
      <c r="AU572" s="301">
        <v>0</v>
      </c>
      <c r="AV572" s="301">
        <v>0</v>
      </c>
      <c r="AW572" s="301">
        <v>0</v>
      </c>
      <c r="AX572" s="301">
        <v>0</v>
      </c>
      <c r="AY572" s="301">
        <v>0</v>
      </c>
      <c r="AZ572" s="301">
        <v>0</v>
      </c>
      <c r="BA572" s="301">
        <v>0</v>
      </c>
    </row>
    <row r="573" spans="1:53" s="69" customFormat="1" outlineLevel="2" x14ac:dyDescent="0.2">
      <c r="A573" s="64" t="s">
        <v>1384</v>
      </c>
      <c r="B573" s="65" t="s">
        <v>1834</v>
      </c>
      <c r="C573" s="66" t="s">
        <v>2243</v>
      </c>
      <c r="D573" s="67"/>
      <c r="E573" s="68"/>
      <c r="F573" s="328">
        <v>0</v>
      </c>
      <c r="G573" s="328">
        <v>0</v>
      </c>
      <c r="H573" s="151">
        <f>+F573-G573</f>
        <v>0</v>
      </c>
      <c r="I573" s="97">
        <f>IF(G573&lt;0,IF(H573=0,0,IF(OR(G573=0,F573=0),"N.M.",IF(ABS(H573/G573)&gt;=10,"N.M.",H573/(-G573)))),IF(H573=0,0,IF(OR(G573=0,F573=0),"N.M.",IF(ABS(H573/G573)&gt;=10,"N.M.",H573/G573))))</f>
        <v>0</v>
      </c>
      <c r="J573" s="166"/>
      <c r="K573" s="328">
        <v>0</v>
      </c>
      <c r="L573" s="328">
        <v>0</v>
      </c>
      <c r="M573" s="151">
        <f>+K573-L573</f>
        <v>0</v>
      </c>
      <c r="N573" s="97">
        <f>IF(L573&lt;0,IF(M573=0,0,IF(OR(L573=0,K573=0),"N.M.",IF(ABS(M573/L573)&gt;=10,"N.M.",M573/(-L573)))),IF(M573=0,0,IF(OR(L573=0,K573=0),"N.M.",IF(ABS(M573/L573)&gt;=10,"N.M.",M573/L573))))</f>
        <v>0</v>
      </c>
      <c r="O573" s="273"/>
      <c r="P573" s="166"/>
      <c r="Q573" s="328">
        <v>0</v>
      </c>
      <c r="R573" s="328">
        <v>0</v>
      </c>
      <c r="S573" s="151">
        <f>+Q573-R573</f>
        <v>0</v>
      </c>
      <c r="T573" s="97">
        <f>IF(R573&lt;0,IF(S573=0,0,IF(OR(R573=0,Q573=0),"N.M.",IF(ABS(S573/R573)&gt;=10,"N.M.",S573/(-R573)))),IF(S573=0,0,IF(OR(R573=0,Q573=0),"N.M.",IF(ABS(S573/R573)&gt;=10,"N.M.",S573/R573))))</f>
        <v>0</v>
      </c>
      <c r="U573" s="166"/>
      <c r="V573" s="328">
        <v>0</v>
      </c>
      <c r="W573" s="328">
        <v>-139938.80000000002</v>
      </c>
      <c r="X573" s="151">
        <f>+V573-W573</f>
        <v>139938.80000000002</v>
      </c>
      <c r="Y573" s="97" t="str">
        <f>IF(W573&lt;0,IF(X573=0,0,IF(OR(W573=0,V573=0),"N.M.",IF(ABS(X573/W573)&gt;=10,"N.M.",X573/(-W573)))),IF(X573=0,0,IF(OR(W573=0,V573=0),"N.M.",IF(ABS(X573/W573)&gt;=10,"N.M.",X573/W573))))</f>
        <v>N.M.</v>
      </c>
      <c r="Z573" s="140"/>
      <c r="AA573" s="347">
        <v>0</v>
      </c>
      <c r="AB573" s="301"/>
      <c r="AC573" s="301">
        <v>0</v>
      </c>
      <c r="AD573" s="301">
        <v>0</v>
      </c>
      <c r="AE573" s="301">
        <v>0</v>
      </c>
      <c r="AF573" s="301">
        <v>0</v>
      </c>
      <c r="AG573" s="301">
        <v>0</v>
      </c>
      <c r="AH573" s="301">
        <v>0</v>
      </c>
      <c r="AI573" s="301">
        <v>0</v>
      </c>
      <c r="AJ573" s="301">
        <v>0</v>
      </c>
      <c r="AK573" s="301">
        <v>0</v>
      </c>
      <c r="AL573" s="301">
        <v>0</v>
      </c>
      <c r="AM573" s="301">
        <v>0</v>
      </c>
      <c r="AN573" s="301">
        <v>0</v>
      </c>
      <c r="AO573" s="301"/>
      <c r="AP573" s="301">
        <v>0</v>
      </c>
      <c r="AQ573" s="301">
        <v>0</v>
      </c>
      <c r="AR573" s="301">
        <v>0</v>
      </c>
      <c r="AS573" s="301">
        <v>0</v>
      </c>
      <c r="AT573" s="301">
        <v>0</v>
      </c>
      <c r="AU573" s="301">
        <v>0</v>
      </c>
      <c r="AV573" s="301">
        <v>0</v>
      </c>
      <c r="AW573" s="301">
        <v>0</v>
      </c>
      <c r="AX573" s="301">
        <v>0</v>
      </c>
      <c r="AY573" s="301">
        <v>0</v>
      </c>
      <c r="AZ573" s="301">
        <v>0</v>
      </c>
      <c r="BA573" s="301">
        <v>0</v>
      </c>
    </row>
    <row r="574" spans="1:53" s="25" customFormat="1" x14ac:dyDescent="0.2">
      <c r="A574" s="22" t="s">
        <v>238</v>
      </c>
      <c r="B574" s="54" t="s">
        <v>125</v>
      </c>
      <c r="C574" s="52" t="s">
        <v>126</v>
      </c>
      <c r="D574" s="209"/>
      <c r="E574" s="209"/>
      <c r="F574" s="23">
        <v>3684.444</v>
      </c>
      <c r="G574" s="23">
        <v>-0.33</v>
      </c>
      <c r="H574" s="42">
        <f>+F574-G574</f>
        <v>3684.7739999999999</v>
      </c>
      <c r="I574" s="124" t="str">
        <f>IF(G574&lt;0,IF(H574=0,0,IF(OR(G574=0,F574=0),"N.M.",IF(ABS(H574/G574)&gt;=10,"N.M.",H574/(-G574)))),IF(H574=0,0,IF(OR(G574=0,F574=0),"N.M.",IF(ABS(H574/G574)&gt;=10,"N.M.",H574/G574))))</f>
        <v>N.M.</v>
      </c>
      <c r="J574" s="265"/>
      <c r="K574" s="23">
        <v>3830.2240000000002</v>
      </c>
      <c r="L574" s="23">
        <v>147.72999999999999</v>
      </c>
      <c r="M574" s="42">
        <f>+K574-L574</f>
        <v>3682.4940000000001</v>
      </c>
      <c r="N574" s="124" t="str">
        <f>IF(L574&lt;0,IF(M574=0,0,IF(OR(L574=0,K574=0),"N.M.",IF(ABS(M574/L574)&gt;=10,"N.M.",M574/(-L574)))),IF(M574=0,0,IF(OR(L574=0,K574=0),"N.M.",IF(ABS(M574/L574)&gt;=10,"N.M.",M574/L574))))</f>
        <v>N.M.</v>
      </c>
      <c r="O574" s="140"/>
      <c r="P574" s="222"/>
      <c r="Q574" s="23">
        <v>3830.2240000000002</v>
      </c>
      <c r="R574" s="23">
        <v>147.72999999999999</v>
      </c>
      <c r="S574" s="42">
        <f>+Q574-R574</f>
        <v>3682.4940000000001</v>
      </c>
      <c r="T574" s="124" t="str">
        <f>IF(R574&lt;0,IF(S574=0,0,IF(OR(R574=0,Q574=0),"N.M.",IF(ABS(S574/R574)&gt;=10,"N.M.",S574/(-R574)))),IF(S574=0,0,IF(OR(R574=0,Q574=0),"N.M.",IF(ABS(S574/R574)&gt;=10,"N.M.",S574/R574))))</f>
        <v>N.M.</v>
      </c>
      <c r="U574" s="222"/>
      <c r="V574" s="23">
        <v>4152.174</v>
      </c>
      <c r="W574" s="23">
        <v>-107567.90000000002</v>
      </c>
      <c r="X574" s="42">
        <f>+V574-W574</f>
        <v>111720.07400000002</v>
      </c>
      <c r="Y574" s="91">
        <f>IF(W574&lt;0,IF(X574=0,0,IF(OR(W574=0,V574=0),"N.M.",IF(ABS(X574/W574)&gt;=10,"N.M.",X574/(-W574)))),IF(X574=0,0,IF(OR(W574=0,V574=0),"N.M.",IF(ABS(X574/W574)&gt;=10,"N.M.",X574/W574))))</f>
        <v>1.0386004932698323</v>
      </c>
      <c r="AA574" s="339">
        <v>0</v>
      </c>
      <c r="AC574" s="26">
        <v>148.06</v>
      </c>
      <c r="AD574" s="26">
        <v>0</v>
      </c>
      <c r="AE574" s="26">
        <v>-0.33</v>
      </c>
      <c r="AF574" s="26">
        <v>0.70000000000000007</v>
      </c>
      <c r="AG574" s="26">
        <v>3.34</v>
      </c>
      <c r="AH574" s="26">
        <v>6.18</v>
      </c>
      <c r="AI574" s="26">
        <v>2.15</v>
      </c>
      <c r="AJ574" s="26">
        <v>0</v>
      </c>
      <c r="AK574" s="26">
        <v>2.0100000000000002</v>
      </c>
      <c r="AL574" s="26">
        <v>0</v>
      </c>
      <c r="AM574" s="26">
        <v>0</v>
      </c>
      <c r="AN574" s="26">
        <v>307.57</v>
      </c>
      <c r="AP574" s="26">
        <v>145.62</v>
      </c>
      <c r="AQ574" s="26">
        <v>0.16</v>
      </c>
      <c r="AR574" s="26">
        <v>3684.444</v>
      </c>
      <c r="AS574" s="26">
        <v>0</v>
      </c>
      <c r="AT574" s="26">
        <v>0</v>
      </c>
      <c r="AU574" s="26">
        <v>0</v>
      </c>
      <c r="AV574" s="26">
        <v>0</v>
      </c>
      <c r="AW574" s="26">
        <v>0</v>
      </c>
      <c r="AX574" s="26">
        <v>0</v>
      </c>
      <c r="AY574" s="26">
        <v>0</v>
      </c>
      <c r="AZ574" s="26">
        <v>0</v>
      </c>
      <c r="BA574" s="26">
        <v>0</v>
      </c>
    </row>
    <row r="575" spans="1:53" s="25" customFormat="1" ht="0.75" customHeight="1" outlineLevel="2" x14ac:dyDescent="0.2">
      <c r="A575" s="22"/>
      <c r="B575" s="54"/>
      <c r="C575" s="52"/>
      <c r="D575" s="209"/>
      <c r="E575" s="209"/>
      <c r="F575" s="23"/>
      <c r="G575" s="23"/>
      <c r="H575" s="42"/>
      <c r="I575" s="124"/>
      <c r="J575" s="265"/>
      <c r="K575" s="23"/>
      <c r="L575" s="23"/>
      <c r="M575" s="42"/>
      <c r="N575" s="124"/>
      <c r="O575" s="140"/>
      <c r="P575" s="222"/>
      <c r="Q575" s="23"/>
      <c r="R575" s="23"/>
      <c r="S575" s="42"/>
      <c r="T575" s="124"/>
      <c r="U575" s="222"/>
      <c r="V575" s="23"/>
      <c r="W575" s="23"/>
      <c r="X575" s="42"/>
      <c r="Y575" s="91"/>
      <c r="AA575" s="339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  <c r="AM575" s="26"/>
      <c r="AN575" s="26"/>
      <c r="AP575" s="26"/>
      <c r="AQ575" s="26"/>
      <c r="AR575" s="26"/>
      <c r="AS575" s="26"/>
      <c r="AT575" s="26"/>
      <c r="AU575" s="26"/>
      <c r="AV575" s="26"/>
      <c r="AW575" s="26"/>
      <c r="AX575" s="26"/>
      <c r="AY575" s="26"/>
      <c r="AZ575" s="26"/>
      <c r="BA575" s="26"/>
    </row>
    <row r="576" spans="1:53" s="69" customFormat="1" outlineLevel="2" x14ac:dyDescent="0.2">
      <c r="A576" s="64" t="s">
        <v>1385</v>
      </c>
      <c r="B576" s="65" t="s">
        <v>1835</v>
      </c>
      <c r="C576" s="66" t="s">
        <v>2244</v>
      </c>
      <c r="D576" s="67"/>
      <c r="E576" s="68"/>
      <c r="F576" s="328">
        <v>25468.350000000002</v>
      </c>
      <c r="G576" s="328">
        <v>21026.21</v>
      </c>
      <c r="H576" s="151">
        <f>+F576-G576</f>
        <v>4442.1400000000031</v>
      </c>
      <c r="I576" s="97">
        <f>IF(G576&lt;0,IF(H576=0,0,IF(OR(G576=0,F576=0),"N.M.",IF(ABS(H576/G576)&gt;=10,"N.M.",H576/(-G576)))),IF(H576=0,0,IF(OR(G576=0,F576=0),"N.M.",IF(ABS(H576/G576)&gt;=10,"N.M.",H576/G576))))</f>
        <v>0.2112667951095325</v>
      </c>
      <c r="J576" s="166"/>
      <c r="K576" s="328">
        <v>45196.23</v>
      </c>
      <c r="L576" s="328">
        <v>72974.19</v>
      </c>
      <c r="M576" s="151">
        <f>+K576-L576</f>
        <v>-27777.96</v>
      </c>
      <c r="N576" s="97">
        <f>IF(L576&lt;0,IF(M576=0,0,IF(OR(L576=0,K576=0),"N.M.",IF(ABS(M576/L576)&gt;=10,"N.M.",M576/(-L576)))),IF(M576=0,0,IF(OR(L576=0,K576=0),"N.M.",IF(ABS(M576/L576)&gt;=10,"N.M.",M576/L576))))</f>
        <v>-0.38065458486075693</v>
      </c>
      <c r="O576" s="273"/>
      <c r="P576" s="166"/>
      <c r="Q576" s="328">
        <v>45196.23</v>
      </c>
      <c r="R576" s="328">
        <v>72974.19</v>
      </c>
      <c r="S576" s="151">
        <f>+Q576-R576</f>
        <v>-27777.96</v>
      </c>
      <c r="T576" s="97">
        <f>IF(R576&lt;0,IF(S576=0,0,IF(OR(R576=0,Q576=0),"N.M.",IF(ABS(S576/R576)&gt;=10,"N.M.",S576/(-R576)))),IF(S576=0,0,IF(OR(R576=0,Q576=0),"N.M.",IF(ABS(S576/R576)&gt;=10,"N.M.",S576/R576))))</f>
        <v>-0.38065458486075693</v>
      </c>
      <c r="U576" s="166"/>
      <c r="V576" s="328">
        <v>189942.83000000002</v>
      </c>
      <c r="W576" s="328">
        <v>258816.12</v>
      </c>
      <c r="X576" s="151">
        <f>+V576-W576</f>
        <v>-68873.289999999979</v>
      </c>
      <c r="Y576" s="97">
        <f>IF(W576&lt;0,IF(X576=0,0,IF(OR(W576=0,V576=0),"N.M.",IF(ABS(X576/W576)&gt;=10,"N.M.",X576/(-W576)))),IF(X576=0,0,IF(OR(W576=0,V576=0),"N.M.",IF(ABS(X576/W576)&gt;=10,"N.M.",X576/W576))))</f>
        <v>-0.26610896570120895</v>
      </c>
      <c r="Z576" s="140"/>
      <c r="AA576" s="347">
        <v>17417.73</v>
      </c>
      <c r="AB576" s="301"/>
      <c r="AC576" s="301">
        <v>36068.980000000003</v>
      </c>
      <c r="AD576" s="301">
        <v>15879</v>
      </c>
      <c r="AE576" s="301">
        <v>21026.21</v>
      </c>
      <c r="AF576" s="301">
        <v>21954.05</v>
      </c>
      <c r="AG576" s="301">
        <v>16674.849999999999</v>
      </c>
      <c r="AH576" s="301">
        <v>21580.43</v>
      </c>
      <c r="AI576" s="301">
        <v>15491.27</v>
      </c>
      <c r="AJ576" s="301">
        <v>18258.41</v>
      </c>
      <c r="AK576" s="301">
        <v>17338.14</v>
      </c>
      <c r="AL576" s="301">
        <v>9508.07</v>
      </c>
      <c r="AM576" s="301">
        <v>13147.74</v>
      </c>
      <c r="AN576" s="301">
        <v>10793.64</v>
      </c>
      <c r="AO576" s="301"/>
      <c r="AP576" s="301">
        <v>6882.7300000000005</v>
      </c>
      <c r="AQ576" s="301">
        <v>12845.15</v>
      </c>
      <c r="AR576" s="301">
        <v>25468.350000000002</v>
      </c>
      <c r="AS576" s="301">
        <v>33138.6</v>
      </c>
      <c r="AT576" s="301">
        <v>-3752.31</v>
      </c>
      <c r="AU576" s="301">
        <v>0</v>
      </c>
      <c r="AV576" s="301">
        <v>0</v>
      </c>
      <c r="AW576" s="301">
        <v>0</v>
      </c>
      <c r="AX576" s="301">
        <v>0</v>
      </c>
      <c r="AY576" s="301">
        <v>0</v>
      </c>
      <c r="AZ576" s="301">
        <v>0</v>
      </c>
      <c r="BA576" s="301">
        <v>0</v>
      </c>
    </row>
    <row r="577" spans="1:53" s="69" customFormat="1" outlineLevel="2" x14ac:dyDescent="0.2">
      <c r="A577" s="64" t="s">
        <v>1386</v>
      </c>
      <c r="B577" s="65" t="s">
        <v>1836</v>
      </c>
      <c r="C577" s="66" t="s">
        <v>2245</v>
      </c>
      <c r="D577" s="67"/>
      <c r="E577" s="68"/>
      <c r="F577" s="328">
        <v>571.89</v>
      </c>
      <c r="G577" s="328">
        <v>12154.49</v>
      </c>
      <c r="H577" s="151">
        <f>+F577-G577</f>
        <v>-11582.6</v>
      </c>
      <c r="I577" s="97">
        <f>IF(G577&lt;0,IF(H577=0,0,IF(OR(G577=0,F577=0),"N.M.",IF(ABS(H577/G577)&gt;=10,"N.M.",H577/(-G577)))),IF(H577=0,0,IF(OR(G577=0,F577=0),"N.M.",IF(ABS(H577/G577)&gt;=10,"N.M.",H577/G577))))</f>
        <v>-0.95294825204512901</v>
      </c>
      <c r="J577" s="166"/>
      <c r="K577" s="328">
        <v>6600.7300000000005</v>
      </c>
      <c r="L577" s="328">
        <v>12920.2</v>
      </c>
      <c r="M577" s="151">
        <f>+K577-L577</f>
        <v>-6319.47</v>
      </c>
      <c r="N577" s="97">
        <f>IF(L577&lt;0,IF(M577=0,0,IF(OR(L577=0,K577=0),"N.M.",IF(ABS(M577/L577)&gt;=10,"N.M.",M577/(-L577)))),IF(M577=0,0,IF(OR(L577=0,K577=0),"N.M.",IF(ABS(M577/L577)&gt;=10,"N.M.",M577/L577))))</f>
        <v>-0.48911549356821099</v>
      </c>
      <c r="O577" s="273"/>
      <c r="P577" s="166"/>
      <c r="Q577" s="328">
        <v>6600.7300000000005</v>
      </c>
      <c r="R577" s="328">
        <v>12920.2</v>
      </c>
      <c r="S577" s="151">
        <f>+Q577-R577</f>
        <v>-6319.47</v>
      </c>
      <c r="T577" s="97">
        <f>IF(R577&lt;0,IF(S577=0,0,IF(OR(R577=0,Q577=0),"N.M.",IF(ABS(S577/R577)&gt;=10,"N.M.",S577/(-R577)))),IF(S577=0,0,IF(OR(R577=0,Q577=0),"N.M.",IF(ABS(S577/R577)&gt;=10,"N.M.",S577/R577))))</f>
        <v>-0.48911549356821099</v>
      </c>
      <c r="U577" s="166"/>
      <c r="V577" s="328">
        <v>24119.57</v>
      </c>
      <c r="W577" s="328">
        <v>43257.270000000004</v>
      </c>
      <c r="X577" s="151">
        <f>+V577-W577</f>
        <v>-19137.700000000004</v>
      </c>
      <c r="Y577" s="97">
        <f>IF(W577&lt;0,IF(X577=0,0,IF(OR(W577=0,V577=0),"N.M.",IF(ABS(X577/W577)&gt;=10,"N.M.",X577/(-W577)))),IF(X577=0,0,IF(OR(W577=0,V577=0),"N.M.",IF(ABS(X577/W577)&gt;=10,"N.M.",X577/W577))))</f>
        <v>-0.44241580663782071</v>
      </c>
      <c r="Z577" s="140"/>
      <c r="AA577" s="347">
        <v>16461.43</v>
      </c>
      <c r="AB577" s="301"/>
      <c r="AC577" s="301">
        <v>174.87</v>
      </c>
      <c r="AD577" s="301">
        <v>590.84</v>
      </c>
      <c r="AE577" s="301">
        <v>12154.49</v>
      </c>
      <c r="AF577" s="301">
        <v>591.14</v>
      </c>
      <c r="AG577" s="301">
        <v>925.95</v>
      </c>
      <c r="AH577" s="301">
        <v>1031.31</v>
      </c>
      <c r="AI577" s="301">
        <v>887.14</v>
      </c>
      <c r="AJ577" s="301">
        <v>4316.17</v>
      </c>
      <c r="AK577" s="301">
        <v>937.41</v>
      </c>
      <c r="AL577" s="301">
        <v>877.4</v>
      </c>
      <c r="AM577" s="301">
        <v>958.54</v>
      </c>
      <c r="AN577" s="301">
        <v>6993.78</v>
      </c>
      <c r="AO577" s="301"/>
      <c r="AP577" s="301">
        <v>5631.54</v>
      </c>
      <c r="AQ577" s="301">
        <v>397.3</v>
      </c>
      <c r="AR577" s="301">
        <v>571.89</v>
      </c>
      <c r="AS577" s="301">
        <v>5659.14</v>
      </c>
      <c r="AT577" s="301">
        <v>0</v>
      </c>
      <c r="AU577" s="301">
        <v>0</v>
      </c>
      <c r="AV577" s="301">
        <v>0</v>
      </c>
      <c r="AW577" s="301">
        <v>0</v>
      </c>
      <c r="AX577" s="301">
        <v>0</v>
      </c>
      <c r="AY577" s="301">
        <v>0</v>
      </c>
      <c r="AZ577" s="301">
        <v>0</v>
      </c>
      <c r="BA577" s="301">
        <v>0</v>
      </c>
    </row>
    <row r="578" spans="1:53" s="25" customFormat="1" x14ac:dyDescent="0.2">
      <c r="A578" s="22" t="s">
        <v>239</v>
      </c>
      <c r="B578" s="54" t="s">
        <v>127</v>
      </c>
      <c r="C578" s="52" t="s">
        <v>128</v>
      </c>
      <c r="D578" s="209"/>
      <c r="E578" s="209"/>
      <c r="F578" s="23">
        <v>26040.240000000002</v>
      </c>
      <c r="G578" s="23">
        <v>33180.699999999997</v>
      </c>
      <c r="H578" s="42">
        <f>+F578-G578</f>
        <v>-7140.4599999999955</v>
      </c>
      <c r="I578" s="124">
        <f>IF(G578&lt;0,IF(H578=0,0,IF(OR(G578=0,F578=0),"N.M.",IF(ABS(H578/G578)&gt;=10,"N.M.",H578/(-G578)))),IF(H578=0,0,IF(OR(G578=0,F578=0),"N.M.",IF(ABS(H578/G578)&gt;=10,"N.M.",H578/G578))))</f>
        <v>-0.21519919712362898</v>
      </c>
      <c r="J578" s="265"/>
      <c r="K578" s="23">
        <v>51796.960000000006</v>
      </c>
      <c r="L578" s="23">
        <v>85894.39</v>
      </c>
      <c r="M578" s="42">
        <f>+K578-L578</f>
        <v>-34097.429999999993</v>
      </c>
      <c r="N578" s="124">
        <f>IF(L578&lt;0,IF(M578=0,0,IF(OR(L578=0,K578=0),"N.M.",IF(ABS(M578/L578)&gt;=10,"N.M.",M578/(-L578)))),IF(M578=0,0,IF(OR(L578=0,K578=0),"N.M.",IF(ABS(M578/L578)&gt;=10,"N.M.",M578/L578))))</f>
        <v>-0.39696923163433601</v>
      </c>
      <c r="O578" s="140"/>
      <c r="P578" s="222"/>
      <c r="Q578" s="23">
        <v>51796.960000000006</v>
      </c>
      <c r="R578" s="23">
        <v>85894.39</v>
      </c>
      <c r="S578" s="42">
        <f>+Q578-R578</f>
        <v>-34097.429999999993</v>
      </c>
      <c r="T578" s="124">
        <f>IF(R578&lt;0,IF(S578=0,0,IF(OR(R578=0,Q578=0),"N.M.",IF(ABS(S578/R578)&gt;=10,"N.M.",S578/(-R578)))),IF(S578=0,0,IF(OR(R578=0,Q578=0),"N.M.",IF(ABS(S578/R578)&gt;=10,"N.M.",S578/R578))))</f>
        <v>-0.39696923163433601</v>
      </c>
      <c r="U578" s="222"/>
      <c r="V578" s="23">
        <v>214062.40000000002</v>
      </c>
      <c r="W578" s="23">
        <v>302073.39</v>
      </c>
      <c r="X578" s="42">
        <f>+V578-W578</f>
        <v>-88010.989999999991</v>
      </c>
      <c r="Y578" s="91">
        <f>IF(W578&lt;0,IF(X578=0,0,IF(OR(W578=0,V578=0),"N.M.",IF(ABS(X578/W578)&gt;=10,"N.M.",X578/(-W578)))),IF(X578=0,0,IF(OR(W578=0,V578=0),"N.M.",IF(ABS(X578/W578)&gt;=10,"N.M.",X578/W578))))</f>
        <v>-0.29135631576154386</v>
      </c>
      <c r="AA578" s="339">
        <v>33879.160000000003</v>
      </c>
      <c r="AC578" s="26">
        <v>36243.850000000006</v>
      </c>
      <c r="AD578" s="26">
        <v>16469.84</v>
      </c>
      <c r="AE578" s="26">
        <v>33180.699999999997</v>
      </c>
      <c r="AF578" s="26">
        <v>22545.19</v>
      </c>
      <c r="AG578" s="26">
        <v>17600.8</v>
      </c>
      <c r="AH578" s="26">
        <v>22611.74</v>
      </c>
      <c r="AI578" s="26">
        <v>16378.41</v>
      </c>
      <c r="AJ578" s="26">
        <v>22574.58</v>
      </c>
      <c r="AK578" s="26">
        <v>18275.55</v>
      </c>
      <c r="AL578" s="26">
        <v>10385.469999999999</v>
      </c>
      <c r="AM578" s="26">
        <v>14106.279999999999</v>
      </c>
      <c r="AN578" s="26">
        <v>17787.419999999998</v>
      </c>
      <c r="AP578" s="26">
        <v>12514.27</v>
      </c>
      <c r="AQ578" s="26">
        <v>13242.449999999999</v>
      </c>
      <c r="AR578" s="26">
        <v>26040.240000000002</v>
      </c>
      <c r="AS578" s="26">
        <v>38797.74</v>
      </c>
      <c r="AT578" s="26">
        <v>-3752.31</v>
      </c>
      <c r="AU578" s="26">
        <v>0</v>
      </c>
      <c r="AV578" s="26">
        <v>0</v>
      </c>
      <c r="AW578" s="26">
        <v>0</v>
      </c>
      <c r="AX578" s="26">
        <v>0</v>
      </c>
      <c r="AY578" s="26">
        <v>0</v>
      </c>
      <c r="AZ578" s="26">
        <v>0</v>
      </c>
      <c r="BA578" s="26">
        <v>0</v>
      </c>
    </row>
    <row r="579" spans="1:53" s="25" customFormat="1" ht="0.75" customHeight="1" outlineLevel="2" x14ac:dyDescent="0.2">
      <c r="A579" s="22"/>
      <c r="B579" s="54"/>
      <c r="C579" s="52"/>
      <c r="D579" s="209"/>
      <c r="E579" s="209"/>
      <c r="F579" s="23"/>
      <c r="G579" s="23"/>
      <c r="H579" s="42"/>
      <c r="I579" s="124"/>
      <c r="J579" s="265"/>
      <c r="K579" s="23"/>
      <c r="L579" s="23"/>
      <c r="M579" s="42"/>
      <c r="N579" s="124"/>
      <c r="O579" s="140"/>
      <c r="P579" s="222"/>
      <c r="Q579" s="23"/>
      <c r="R579" s="23"/>
      <c r="S579" s="42"/>
      <c r="T579" s="124"/>
      <c r="U579" s="222"/>
      <c r="V579" s="23"/>
      <c r="W579" s="23"/>
      <c r="X579" s="42"/>
      <c r="Y579" s="91"/>
      <c r="AA579" s="339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  <c r="AM579" s="26"/>
      <c r="AN579" s="26"/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</row>
    <row r="580" spans="1:53" s="69" customFormat="1" outlineLevel="2" x14ac:dyDescent="0.2">
      <c r="A580" s="64" t="s">
        <v>1387</v>
      </c>
      <c r="B580" s="65" t="s">
        <v>1837</v>
      </c>
      <c r="C580" s="66" t="s">
        <v>2246</v>
      </c>
      <c r="D580" s="67"/>
      <c r="E580" s="68"/>
      <c r="F580" s="328">
        <v>0</v>
      </c>
      <c r="G580" s="328">
        <v>60</v>
      </c>
      <c r="H580" s="151">
        <f t="shared" ref="H580:H587" si="172">+F580-G580</f>
        <v>-60</v>
      </c>
      <c r="I580" s="97" t="str">
        <f t="shared" ref="I580:I587" si="173">IF(G580&lt;0,IF(H580=0,0,IF(OR(G580=0,F580=0),"N.M.",IF(ABS(H580/G580)&gt;=10,"N.M.",H580/(-G580)))),IF(H580=0,0,IF(OR(G580=0,F580=0),"N.M.",IF(ABS(H580/G580)&gt;=10,"N.M.",H580/G580))))</f>
        <v>N.M.</v>
      </c>
      <c r="J580" s="166"/>
      <c r="K580" s="328">
        <v>0</v>
      </c>
      <c r="L580" s="328">
        <v>60</v>
      </c>
      <c r="M580" s="151">
        <f t="shared" ref="M580:M587" si="174">+K580-L580</f>
        <v>-60</v>
      </c>
      <c r="N580" s="97" t="str">
        <f t="shared" ref="N580:N587" si="175">IF(L580&lt;0,IF(M580=0,0,IF(OR(L580=0,K580=0),"N.M.",IF(ABS(M580/L580)&gt;=10,"N.M.",M580/(-L580)))),IF(M580=0,0,IF(OR(L580=0,K580=0),"N.M.",IF(ABS(M580/L580)&gt;=10,"N.M.",M580/L580))))</f>
        <v>N.M.</v>
      </c>
      <c r="O580" s="273"/>
      <c r="P580" s="166"/>
      <c r="Q580" s="328">
        <v>0</v>
      </c>
      <c r="R580" s="328">
        <v>60</v>
      </c>
      <c r="S580" s="151">
        <f t="shared" ref="S580:S587" si="176">+Q580-R580</f>
        <v>-60</v>
      </c>
      <c r="T580" s="97" t="str">
        <f t="shared" ref="T580:T587" si="177">IF(R580&lt;0,IF(S580=0,0,IF(OR(R580=0,Q580=0),"N.M.",IF(ABS(S580/R580)&gt;=10,"N.M.",S580/(-R580)))),IF(S580=0,0,IF(OR(R580=0,Q580=0),"N.M.",IF(ABS(S580/R580)&gt;=10,"N.M.",S580/R580))))</f>
        <v>N.M.</v>
      </c>
      <c r="U580" s="166"/>
      <c r="V580" s="328">
        <v>0</v>
      </c>
      <c r="W580" s="328">
        <v>60</v>
      </c>
      <c r="X580" s="151">
        <f t="shared" ref="X580:X587" si="178">+V580-W580</f>
        <v>-60</v>
      </c>
      <c r="Y580" s="97" t="str">
        <f t="shared" ref="Y580:Y587" si="179">IF(W580&lt;0,IF(X580=0,0,IF(OR(W580=0,V580=0),"N.M.",IF(ABS(X580/W580)&gt;=10,"N.M.",X580/(-W580)))),IF(X580=0,0,IF(OR(W580=0,V580=0),"N.M.",IF(ABS(X580/W580)&gt;=10,"N.M.",X580/W580))))</f>
        <v>N.M.</v>
      </c>
      <c r="Z580" s="140"/>
      <c r="AA580" s="347">
        <v>0</v>
      </c>
      <c r="AB580" s="301"/>
      <c r="AC580" s="301">
        <v>0</v>
      </c>
      <c r="AD580" s="301">
        <v>0</v>
      </c>
      <c r="AE580" s="301">
        <v>60</v>
      </c>
      <c r="AF580" s="301">
        <v>0</v>
      </c>
      <c r="AG580" s="301">
        <v>0</v>
      </c>
      <c r="AH580" s="301">
        <v>0</v>
      </c>
      <c r="AI580" s="301">
        <v>0</v>
      </c>
      <c r="AJ580" s="301">
        <v>0</v>
      </c>
      <c r="AK580" s="301">
        <v>0</v>
      </c>
      <c r="AL580" s="301">
        <v>0</v>
      </c>
      <c r="AM580" s="301">
        <v>0</v>
      </c>
      <c r="AN580" s="301">
        <v>0</v>
      </c>
      <c r="AO580" s="301"/>
      <c r="AP580" s="301">
        <v>0</v>
      </c>
      <c r="AQ580" s="301">
        <v>0</v>
      </c>
      <c r="AR580" s="301">
        <v>0</v>
      </c>
      <c r="AS580" s="301">
        <v>0</v>
      </c>
      <c r="AT580" s="301">
        <v>0</v>
      </c>
      <c r="AU580" s="301">
        <v>0</v>
      </c>
      <c r="AV580" s="301">
        <v>0</v>
      </c>
      <c r="AW580" s="301">
        <v>0</v>
      </c>
      <c r="AX580" s="301">
        <v>0</v>
      </c>
      <c r="AY580" s="301">
        <v>0</v>
      </c>
      <c r="AZ580" s="301">
        <v>0</v>
      </c>
      <c r="BA580" s="301">
        <v>0</v>
      </c>
    </row>
    <row r="581" spans="1:53" s="69" customFormat="1" outlineLevel="2" x14ac:dyDescent="0.2">
      <c r="A581" s="64" t="s">
        <v>1388</v>
      </c>
      <c r="B581" s="65" t="s">
        <v>1838</v>
      </c>
      <c r="C581" s="66" t="s">
        <v>2247</v>
      </c>
      <c r="D581" s="67"/>
      <c r="E581" s="68"/>
      <c r="F581" s="328">
        <v>8759.43</v>
      </c>
      <c r="G581" s="328">
        <v>4833.66</v>
      </c>
      <c r="H581" s="151">
        <f t="shared" si="172"/>
        <v>3925.7700000000004</v>
      </c>
      <c r="I581" s="97">
        <f t="shared" si="173"/>
        <v>0.81217338414369245</v>
      </c>
      <c r="J581" s="166"/>
      <c r="K581" s="328">
        <v>15851.75</v>
      </c>
      <c r="L581" s="328">
        <v>-391006.48</v>
      </c>
      <c r="M581" s="151">
        <f t="shared" si="174"/>
        <v>406858.23</v>
      </c>
      <c r="N581" s="97">
        <f t="shared" si="175"/>
        <v>1.0405408882226197</v>
      </c>
      <c r="O581" s="273"/>
      <c r="P581" s="166"/>
      <c r="Q581" s="328">
        <v>15851.75</v>
      </c>
      <c r="R581" s="328">
        <v>-391006.48</v>
      </c>
      <c r="S581" s="151">
        <f t="shared" si="176"/>
        <v>406858.23</v>
      </c>
      <c r="T581" s="97">
        <f t="shared" si="177"/>
        <v>1.0405408882226197</v>
      </c>
      <c r="U581" s="166"/>
      <c r="V581" s="328">
        <v>207336.91</v>
      </c>
      <c r="W581" s="328">
        <v>111244.27000000002</v>
      </c>
      <c r="X581" s="151">
        <f t="shared" si="178"/>
        <v>96092.639999999985</v>
      </c>
      <c r="Y581" s="97">
        <f t="shared" si="179"/>
        <v>0.86379855789426252</v>
      </c>
      <c r="Z581" s="140"/>
      <c r="AA581" s="347">
        <v>451575.48</v>
      </c>
      <c r="AB581" s="301"/>
      <c r="AC581" s="301">
        <v>10518.76</v>
      </c>
      <c r="AD581" s="301">
        <v>-406358.9</v>
      </c>
      <c r="AE581" s="301">
        <v>4833.66</v>
      </c>
      <c r="AF581" s="301">
        <v>9183.65</v>
      </c>
      <c r="AG581" s="301">
        <v>13321.82</v>
      </c>
      <c r="AH581" s="301">
        <v>18041.98</v>
      </c>
      <c r="AI581" s="301">
        <v>3896.27</v>
      </c>
      <c r="AJ581" s="301">
        <v>16337.57</v>
      </c>
      <c r="AK581" s="301">
        <v>11041.25</v>
      </c>
      <c r="AL581" s="301">
        <v>95402.72</v>
      </c>
      <c r="AM581" s="301">
        <v>6925.13</v>
      </c>
      <c r="AN581" s="301">
        <v>17334.77</v>
      </c>
      <c r="AO581" s="301"/>
      <c r="AP581" s="301">
        <v>4568.5600000000004</v>
      </c>
      <c r="AQ581" s="301">
        <v>2523.7600000000002</v>
      </c>
      <c r="AR581" s="301">
        <v>8759.43</v>
      </c>
      <c r="AS581" s="301">
        <v>11187.380000000001</v>
      </c>
      <c r="AT581" s="301">
        <v>0</v>
      </c>
      <c r="AU581" s="301">
        <v>0</v>
      </c>
      <c r="AV581" s="301">
        <v>0</v>
      </c>
      <c r="AW581" s="301">
        <v>0</v>
      </c>
      <c r="AX581" s="301">
        <v>0</v>
      </c>
      <c r="AY581" s="301">
        <v>0</v>
      </c>
      <c r="AZ581" s="301">
        <v>0</v>
      </c>
      <c r="BA581" s="301">
        <v>0</v>
      </c>
    </row>
    <row r="582" spans="1:53" s="69" customFormat="1" outlineLevel="2" x14ac:dyDescent="0.2">
      <c r="A582" s="64" t="s">
        <v>1389</v>
      </c>
      <c r="B582" s="65" t="s">
        <v>1839</v>
      </c>
      <c r="C582" s="66" t="s">
        <v>2248</v>
      </c>
      <c r="D582" s="67"/>
      <c r="E582" s="68"/>
      <c r="F582" s="328">
        <v>658.69</v>
      </c>
      <c r="G582" s="328">
        <v>10200.94</v>
      </c>
      <c r="H582" s="151">
        <f t="shared" si="172"/>
        <v>-9542.25</v>
      </c>
      <c r="I582" s="97">
        <f t="shared" si="173"/>
        <v>-0.93542849972649578</v>
      </c>
      <c r="J582" s="166"/>
      <c r="K582" s="328">
        <v>12164.65</v>
      </c>
      <c r="L582" s="328">
        <v>51476.23</v>
      </c>
      <c r="M582" s="151">
        <f t="shared" si="174"/>
        <v>-39311.58</v>
      </c>
      <c r="N582" s="97">
        <f t="shared" si="175"/>
        <v>-0.76368413149136993</v>
      </c>
      <c r="O582" s="273"/>
      <c r="P582" s="166"/>
      <c r="Q582" s="328">
        <v>12164.65</v>
      </c>
      <c r="R582" s="328">
        <v>51476.23</v>
      </c>
      <c r="S582" s="151">
        <f t="shared" si="176"/>
        <v>-39311.58</v>
      </c>
      <c r="T582" s="97">
        <f t="shared" si="177"/>
        <v>-0.76368413149136993</v>
      </c>
      <c r="U582" s="166"/>
      <c r="V582" s="328">
        <v>41518.68</v>
      </c>
      <c r="W582" s="328">
        <v>108468.44</v>
      </c>
      <c r="X582" s="151">
        <f t="shared" si="178"/>
        <v>-66949.760000000009</v>
      </c>
      <c r="Y582" s="97">
        <f t="shared" si="179"/>
        <v>-0.61722801581731979</v>
      </c>
      <c r="Z582" s="140"/>
      <c r="AA582" s="347">
        <v>42356.46</v>
      </c>
      <c r="AB582" s="301"/>
      <c r="AC582" s="301">
        <v>36722.700000000004</v>
      </c>
      <c r="AD582" s="301">
        <v>4552.59</v>
      </c>
      <c r="AE582" s="301">
        <v>10200.94</v>
      </c>
      <c r="AF582" s="301">
        <v>63.6</v>
      </c>
      <c r="AG582" s="301">
        <v>3746.85</v>
      </c>
      <c r="AH582" s="301">
        <v>473.59000000000003</v>
      </c>
      <c r="AI582" s="301">
        <v>329.90000000000003</v>
      </c>
      <c r="AJ582" s="301">
        <v>2352.4299999999998</v>
      </c>
      <c r="AK582" s="301">
        <v>40.54</v>
      </c>
      <c r="AL582" s="301">
        <v>183.70000000000002</v>
      </c>
      <c r="AM582" s="301">
        <v>8286.5</v>
      </c>
      <c r="AN582" s="301">
        <v>13876.92</v>
      </c>
      <c r="AO582" s="301"/>
      <c r="AP582" s="301">
        <v>10462.870000000001</v>
      </c>
      <c r="AQ582" s="301">
        <v>1043.0899999999999</v>
      </c>
      <c r="AR582" s="301">
        <v>658.69</v>
      </c>
      <c r="AS582" s="301">
        <v>3978.79</v>
      </c>
      <c r="AT582" s="301">
        <v>22.82</v>
      </c>
      <c r="AU582" s="301">
        <v>0</v>
      </c>
      <c r="AV582" s="301">
        <v>0</v>
      </c>
      <c r="AW582" s="301">
        <v>0</v>
      </c>
      <c r="AX582" s="301">
        <v>0</v>
      </c>
      <c r="AY582" s="301">
        <v>0</v>
      </c>
      <c r="AZ582" s="301">
        <v>0</v>
      </c>
      <c r="BA582" s="301">
        <v>0</v>
      </c>
    </row>
    <row r="583" spans="1:53" s="69" customFormat="1" outlineLevel="2" x14ac:dyDescent="0.2">
      <c r="A583" s="64" t="s">
        <v>1390</v>
      </c>
      <c r="B583" s="65" t="s">
        <v>1840</v>
      </c>
      <c r="C583" s="66" t="s">
        <v>2249</v>
      </c>
      <c r="D583" s="67"/>
      <c r="E583" s="68"/>
      <c r="F583" s="328">
        <v>0</v>
      </c>
      <c r="G583" s="328">
        <v>0</v>
      </c>
      <c r="H583" s="151">
        <f t="shared" si="172"/>
        <v>0</v>
      </c>
      <c r="I583" s="97">
        <f t="shared" si="173"/>
        <v>0</v>
      </c>
      <c r="J583" s="166"/>
      <c r="K583" s="328">
        <v>0</v>
      </c>
      <c r="L583" s="328">
        <v>1976.16</v>
      </c>
      <c r="M583" s="151">
        <f t="shared" si="174"/>
        <v>-1976.16</v>
      </c>
      <c r="N583" s="97" t="str">
        <f t="shared" si="175"/>
        <v>N.M.</v>
      </c>
      <c r="O583" s="273"/>
      <c r="P583" s="166"/>
      <c r="Q583" s="328">
        <v>0</v>
      </c>
      <c r="R583" s="328">
        <v>1976.16</v>
      </c>
      <c r="S583" s="151">
        <f t="shared" si="176"/>
        <v>-1976.16</v>
      </c>
      <c r="T583" s="97" t="str">
        <f t="shared" si="177"/>
        <v>N.M.</v>
      </c>
      <c r="U583" s="166"/>
      <c r="V583" s="328">
        <v>1954.95</v>
      </c>
      <c r="W583" s="328">
        <v>11118.31</v>
      </c>
      <c r="X583" s="151">
        <f t="shared" si="178"/>
        <v>-9163.3599999999988</v>
      </c>
      <c r="Y583" s="97">
        <f t="shared" si="179"/>
        <v>-0.82416842127985268</v>
      </c>
      <c r="Z583" s="140"/>
      <c r="AA583" s="347">
        <v>1007.95</v>
      </c>
      <c r="AB583" s="301"/>
      <c r="AC583" s="301">
        <v>0</v>
      </c>
      <c r="AD583" s="301">
        <v>1976.16</v>
      </c>
      <c r="AE583" s="301">
        <v>0</v>
      </c>
      <c r="AF583" s="301">
        <v>976.81000000000006</v>
      </c>
      <c r="AG583" s="301">
        <v>978.14</v>
      </c>
      <c r="AH583" s="301">
        <v>0</v>
      </c>
      <c r="AI583" s="301">
        <v>0</v>
      </c>
      <c r="AJ583" s="301">
        <v>0</v>
      </c>
      <c r="AK583" s="301">
        <v>0</v>
      </c>
      <c r="AL583" s="301">
        <v>0</v>
      </c>
      <c r="AM583" s="301">
        <v>0</v>
      </c>
      <c r="AN583" s="301">
        <v>0</v>
      </c>
      <c r="AO583" s="301"/>
      <c r="AP583" s="301">
        <v>0</v>
      </c>
      <c r="AQ583" s="301">
        <v>0</v>
      </c>
      <c r="AR583" s="301">
        <v>0</v>
      </c>
      <c r="AS583" s="301">
        <v>432.38</v>
      </c>
      <c r="AT583" s="301">
        <v>0</v>
      </c>
      <c r="AU583" s="301">
        <v>0</v>
      </c>
      <c r="AV583" s="301">
        <v>0</v>
      </c>
      <c r="AW583" s="301">
        <v>0</v>
      </c>
      <c r="AX583" s="301">
        <v>0</v>
      </c>
      <c r="AY583" s="301">
        <v>0</v>
      </c>
      <c r="AZ583" s="301">
        <v>0</v>
      </c>
      <c r="BA583" s="301">
        <v>0</v>
      </c>
    </row>
    <row r="584" spans="1:53" s="69" customFormat="1" outlineLevel="2" x14ac:dyDescent="0.2">
      <c r="A584" s="64" t="s">
        <v>1354</v>
      </c>
      <c r="B584" s="65" t="s">
        <v>1804</v>
      </c>
      <c r="C584" s="66" t="s">
        <v>2215</v>
      </c>
      <c r="D584" s="67"/>
      <c r="E584" s="68"/>
      <c r="F584" s="328">
        <v>0</v>
      </c>
      <c r="G584" s="328">
        <v>-2.86</v>
      </c>
      <c r="H584" s="151">
        <f t="shared" si="172"/>
        <v>2.86</v>
      </c>
      <c r="I584" s="97" t="str">
        <f t="shared" si="173"/>
        <v>N.M.</v>
      </c>
      <c r="J584" s="166"/>
      <c r="K584" s="328">
        <v>0</v>
      </c>
      <c r="L584" s="328">
        <v>102509.55</v>
      </c>
      <c r="M584" s="151">
        <f t="shared" si="174"/>
        <v>-102509.55</v>
      </c>
      <c r="N584" s="97" t="str">
        <f t="shared" si="175"/>
        <v>N.M.</v>
      </c>
      <c r="O584" s="273"/>
      <c r="P584" s="166"/>
      <c r="Q584" s="328">
        <v>0</v>
      </c>
      <c r="R584" s="328">
        <v>102509.55</v>
      </c>
      <c r="S584" s="151">
        <f t="shared" si="176"/>
        <v>-102509.55</v>
      </c>
      <c r="T584" s="97" t="str">
        <f t="shared" si="177"/>
        <v>N.M.</v>
      </c>
      <c r="U584" s="166"/>
      <c r="V584" s="328">
        <v>-5.97</v>
      </c>
      <c r="W584" s="328">
        <v>1213719.8700000001</v>
      </c>
      <c r="X584" s="151">
        <f t="shared" si="178"/>
        <v>-1213725.8400000001</v>
      </c>
      <c r="Y584" s="97">
        <f t="shared" si="179"/>
        <v>-1.0000049187626796</v>
      </c>
      <c r="Z584" s="140"/>
      <c r="AA584" s="347">
        <v>60161.61</v>
      </c>
      <c r="AB584" s="301"/>
      <c r="AC584" s="301">
        <v>42482.340000000004</v>
      </c>
      <c r="AD584" s="301">
        <v>60030.07</v>
      </c>
      <c r="AE584" s="301">
        <v>-2.86</v>
      </c>
      <c r="AF584" s="301">
        <v>0</v>
      </c>
      <c r="AG584" s="301">
        <v>-0.25</v>
      </c>
      <c r="AH584" s="301">
        <v>-5.72</v>
      </c>
      <c r="AI584" s="301">
        <v>0</v>
      </c>
      <c r="AJ584" s="301">
        <v>0</v>
      </c>
      <c r="AK584" s="301">
        <v>0</v>
      </c>
      <c r="AL584" s="301">
        <v>0</v>
      </c>
      <c r="AM584" s="301">
        <v>0</v>
      </c>
      <c r="AN584" s="301">
        <v>0</v>
      </c>
      <c r="AO584" s="301"/>
      <c r="AP584" s="301">
        <v>0</v>
      </c>
      <c r="AQ584" s="301">
        <v>0</v>
      </c>
      <c r="AR584" s="301">
        <v>0</v>
      </c>
      <c r="AS584" s="301">
        <v>0</v>
      </c>
      <c r="AT584" s="301">
        <v>0</v>
      </c>
      <c r="AU584" s="301">
        <v>0</v>
      </c>
      <c r="AV584" s="301">
        <v>0</v>
      </c>
      <c r="AW584" s="301">
        <v>0</v>
      </c>
      <c r="AX584" s="301">
        <v>0</v>
      </c>
      <c r="AY584" s="301">
        <v>0</v>
      </c>
      <c r="AZ584" s="301">
        <v>0</v>
      </c>
      <c r="BA584" s="301">
        <v>0</v>
      </c>
    </row>
    <row r="585" spans="1:53" s="69" customFormat="1" outlineLevel="2" x14ac:dyDescent="0.2">
      <c r="A585" s="64" t="s">
        <v>1355</v>
      </c>
      <c r="B585" s="65" t="s">
        <v>1805</v>
      </c>
      <c r="C585" s="66" t="s">
        <v>2216</v>
      </c>
      <c r="D585" s="67"/>
      <c r="E585" s="68"/>
      <c r="F585" s="328">
        <v>0</v>
      </c>
      <c r="G585" s="328">
        <v>0</v>
      </c>
      <c r="H585" s="151">
        <f t="shared" si="172"/>
        <v>0</v>
      </c>
      <c r="I585" s="97">
        <f t="shared" si="173"/>
        <v>0</v>
      </c>
      <c r="J585" s="166"/>
      <c r="K585" s="328">
        <v>0</v>
      </c>
      <c r="L585" s="328">
        <v>192670.15</v>
      </c>
      <c r="M585" s="151">
        <f t="shared" si="174"/>
        <v>-192670.15</v>
      </c>
      <c r="N585" s="97" t="str">
        <f t="shared" si="175"/>
        <v>N.M.</v>
      </c>
      <c r="O585" s="273"/>
      <c r="P585" s="166"/>
      <c r="Q585" s="328">
        <v>0</v>
      </c>
      <c r="R585" s="328">
        <v>192670.15</v>
      </c>
      <c r="S585" s="151">
        <f t="shared" si="176"/>
        <v>-192670.15</v>
      </c>
      <c r="T585" s="97" t="str">
        <f t="shared" si="177"/>
        <v>N.M.</v>
      </c>
      <c r="U585" s="166"/>
      <c r="V585" s="328">
        <v>-232191.79</v>
      </c>
      <c r="W585" s="328">
        <v>790296.34000000008</v>
      </c>
      <c r="X585" s="151">
        <f t="shared" si="178"/>
        <v>-1022488.1300000001</v>
      </c>
      <c r="Y585" s="97">
        <f t="shared" si="179"/>
        <v>-1.2938034484633953</v>
      </c>
      <c r="Z585" s="140"/>
      <c r="AA585" s="347">
        <v>318088.77</v>
      </c>
      <c r="AB585" s="301"/>
      <c r="AC585" s="301">
        <v>368396.63</v>
      </c>
      <c r="AD585" s="301">
        <v>-175726.48</v>
      </c>
      <c r="AE585" s="301">
        <v>0</v>
      </c>
      <c r="AF585" s="301">
        <v>1334.73</v>
      </c>
      <c r="AG585" s="301">
        <v>2034.06</v>
      </c>
      <c r="AH585" s="301">
        <v>-235560.58000000002</v>
      </c>
      <c r="AI585" s="301">
        <v>0</v>
      </c>
      <c r="AJ585" s="301">
        <v>0</v>
      </c>
      <c r="AK585" s="301">
        <v>0</v>
      </c>
      <c r="AL585" s="301">
        <v>0</v>
      </c>
      <c r="AM585" s="301">
        <v>0</v>
      </c>
      <c r="AN585" s="301">
        <v>0</v>
      </c>
      <c r="AO585" s="301"/>
      <c r="AP585" s="301">
        <v>0</v>
      </c>
      <c r="AQ585" s="301">
        <v>0</v>
      </c>
      <c r="AR585" s="301">
        <v>0</v>
      </c>
      <c r="AS585" s="301">
        <v>0</v>
      </c>
      <c r="AT585" s="301">
        <v>0</v>
      </c>
      <c r="AU585" s="301">
        <v>0</v>
      </c>
      <c r="AV585" s="301">
        <v>0</v>
      </c>
      <c r="AW585" s="301">
        <v>0</v>
      </c>
      <c r="AX585" s="301">
        <v>0</v>
      </c>
      <c r="AY585" s="301">
        <v>0</v>
      </c>
      <c r="AZ585" s="301">
        <v>0</v>
      </c>
      <c r="BA585" s="301">
        <v>0</v>
      </c>
    </row>
    <row r="586" spans="1:53" s="69" customFormat="1" outlineLevel="2" x14ac:dyDescent="0.2">
      <c r="A586" s="64" t="s">
        <v>1391</v>
      </c>
      <c r="B586" s="65" t="s">
        <v>1841</v>
      </c>
      <c r="C586" s="66" t="s">
        <v>2250</v>
      </c>
      <c r="D586" s="67"/>
      <c r="E586" s="68"/>
      <c r="F586" s="328">
        <v>0</v>
      </c>
      <c r="G586" s="328">
        <v>73506.27</v>
      </c>
      <c r="H586" s="151">
        <f t="shared" si="172"/>
        <v>-73506.27</v>
      </c>
      <c r="I586" s="97" t="str">
        <f t="shared" si="173"/>
        <v>N.M.</v>
      </c>
      <c r="J586" s="166"/>
      <c r="K586" s="328">
        <v>0</v>
      </c>
      <c r="L586" s="328">
        <v>141623.97</v>
      </c>
      <c r="M586" s="151">
        <f t="shared" si="174"/>
        <v>-141623.97</v>
      </c>
      <c r="N586" s="97" t="str">
        <f t="shared" si="175"/>
        <v>N.M.</v>
      </c>
      <c r="O586" s="273"/>
      <c r="P586" s="166"/>
      <c r="Q586" s="328">
        <v>0</v>
      </c>
      <c r="R586" s="328">
        <v>141623.97</v>
      </c>
      <c r="S586" s="151">
        <f t="shared" si="176"/>
        <v>-141623.97</v>
      </c>
      <c r="T586" s="97" t="str">
        <f t="shared" si="177"/>
        <v>N.M.</v>
      </c>
      <c r="U586" s="166"/>
      <c r="V586" s="328">
        <v>54122.64</v>
      </c>
      <c r="W586" s="328">
        <v>172008.61</v>
      </c>
      <c r="X586" s="151">
        <f t="shared" si="178"/>
        <v>-117885.96999999999</v>
      </c>
      <c r="Y586" s="97">
        <f t="shared" si="179"/>
        <v>-0.68534923920378166</v>
      </c>
      <c r="Z586" s="140"/>
      <c r="AA586" s="347">
        <v>30384.639999999999</v>
      </c>
      <c r="AB586" s="301"/>
      <c r="AC586" s="301">
        <v>45021.090000000004</v>
      </c>
      <c r="AD586" s="301">
        <v>23096.61</v>
      </c>
      <c r="AE586" s="301">
        <v>73506.27</v>
      </c>
      <c r="AF586" s="301">
        <v>4580.22</v>
      </c>
      <c r="AG586" s="301">
        <v>15117.93</v>
      </c>
      <c r="AH586" s="301">
        <v>3845.8</v>
      </c>
      <c r="AI586" s="301">
        <v>9522.43</v>
      </c>
      <c r="AJ586" s="301">
        <v>6771.92</v>
      </c>
      <c r="AK586" s="301">
        <v>5279.1900000000005</v>
      </c>
      <c r="AL586" s="301">
        <v>3427.4300000000003</v>
      </c>
      <c r="AM586" s="301">
        <v>5303.72</v>
      </c>
      <c r="AN586" s="301">
        <v>274</v>
      </c>
      <c r="AO586" s="301"/>
      <c r="AP586" s="301">
        <v>0</v>
      </c>
      <c r="AQ586" s="301">
        <v>0</v>
      </c>
      <c r="AR586" s="301">
        <v>0</v>
      </c>
      <c r="AS586" s="301">
        <v>0</v>
      </c>
      <c r="AT586" s="301">
        <v>0</v>
      </c>
      <c r="AU586" s="301">
        <v>0</v>
      </c>
      <c r="AV586" s="301">
        <v>0</v>
      </c>
      <c r="AW586" s="301">
        <v>0</v>
      </c>
      <c r="AX586" s="301">
        <v>0</v>
      </c>
      <c r="AY586" s="301">
        <v>0</v>
      </c>
      <c r="AZ586" s="301">
        <v>0</v>
      </c>
      <c r="BA586" s="301">
        <v>0</v>
      </c>
    </row>
    <row r="587" spans="1:53" s="25" customFormat="1" x14ac:dyDescent="0.2">
      <c r="A587" s="22" t="s">
        <v>240</v>
      </c>
      <c r="B587" s="54" t="s">
        <v>129</v>
      </c>
      <c r="C587" s="53" t="s">
        <v>130</v>
      </c>
      <c r="D587" s="210"/>
      <c r="E587" s="210"/>
      <c r="F587" s="32">
        <v>9418.1200000000008</v>
      </c>
      <c r="G587" s="32">
        <v>88598.010000000009</v>
      </c>
      <c r="H587" s="72">
        <f t="shared" si="172"/>
        <v>-79179.890000000014</v>
      </c>
      <c r="I587" s="125">
        <f t="shared" si="173"/>
        <v>-0.89369828961169673</v>
      </c>
      <c r="J587" s="268"/>
      <c r="K587" s="32">
        <v>28016.400000000001</v>
      </c>
      <c r="L587" s="32">
        <v>99309.579999999958</v>
      </c>
      <c r="M587" s="72">
        <f t="shared" si="174"/>
        <v>-71293.179999999964</v>
      </c>
      <c r="N587" s="125">
        <f t="shared" si="175"/>
        <v>-0.71788824401432361</v>
      </c>
      <c r="O587" s="228"/>
      <c r="P587" s="223"/>
      <c r="Q587" s="32">
        <v>28016.400000000001</v>
      </c>
      <c r="R587" s="32">
        <v>99309.579999999958</v>
      </c>
      <c r="S587" s="72">
        <f t="shared" si="176"/>
        <v>-71293.179999999964</v>
      </c>
      <c r="T587" s="125">
        <f t="shared" si="177"/>
        <v>-0.71788824401432361</v>
      </c>
      <c r="U587" s="223"/>
      <c r="V587" s="32">
        <v>72735.42</v>
      </c>
      <c r="W587" s="32">
        <v>2406915.8400000003</v>
      </c>
      <c r="X587" s="72">
        <f t="shared" si="178"/>
        <v>-2334180.4200000004</v>
      </c>
      <c r="Y587" s="92">
        <f t="shared" si="179"/>
        <v>-0.9697806550643665</v>
      </c>
      <c r="Z587" s="109"/>
      <c r="AA587" s="343">
        <v>903574.91</v>
      </c>
      <c r="AB587" s="109"/>
      <c r="AC587" s="33">
        <v>503141.52000000008</v>
      </c>
      <c r="AD587" s="33">
        <v>-492429.95000000007</v>
      </c>
      <c r="AE587" s="33">
        <v>88598.010000000009</v>
      </c>
      <c r="AF587" s="33">
        <v>16139.009999999998</v>
      </c>
      <c r="AG587" s="33">
        <v>35198.550000000003</v>
      </c>
      <c r="AH587" s="33">
        <v>-213204.93000000002</v>
      </c>
      <c r="AI587" s="33">
        <v>13748.6</v>
      </c>
      <c r="AJ587" s="33">
        <v>25461.919999999998</v>
      </c>
      <c r="AK587" s="33">
        <v>16360.980000000001</v>
      </c>
      <c r="AL587" s="33">
        <v>99013.85</v>
      </c>
      <c r="AM587" s="33">
        <v>20515.350000000002</v>
      </c>
      <c r="AN587" s="33">
        <v>31485.690000000002</v>
      </c>
      <c r="AO587" s="109"/>
      <c r="AP587" s="33">
        <v>15031.43</v>
      </c>
      <c r="AQ587" s="33">
        <v>3566.8500000000004</v>
      </c>
      <c r="AR587" s="33">
        <v>9418.1200000000008</v>
      </c>
      <c r="AS587" s="33">
        <v>15598.550000000001</v>
      </c>
      <c r="AT587" s="33">
        <v>22.82</v>
      </c>
      <c r="AU587" s="33">
        <v>0</v>
      </c>
      <c r="AV587" s="33">
        <v>0</v>
      </c>
      <c r="AW587" s="33">
        <v>0</v>
      </c>
      <c r="AX587" s="33">
        <v>0</v>
      </c>
      <c r="AY587" s="33">
        <v>0</v>
      </c>
      <c r="AZ587" s="33">
        <v>0</v>
      </c>
      <c r="BA587" s="33">
        <v>0</v>
      </c>
    </row>
    <row r="588" spans="1:53" s="25" customFormat="1" ht="0.75" customHeight="1" outlineLevel="2" x14ac:dyDescent="0.2">
      <c r="A588" s="22"/>
      <c r="B588" s="54"/>
      <c r="C588" s="52"/>
      <c r="D588" s="209"/>
      <c r="E588" s="209"/>
      <c r="F588" s="23"/>
      <c r="G588" s="23"/>
      <c r="H588" s="42"/>
      <c r="I588" s="124"/>
      <c r="J588" s="265"/>
      <c r="K588" s="23"/>
      <c r="L588" s="23"/>
      <c r="M588" s="42"/>
      <c r="N588" s="124"/>
      <c r="O588" s="140"/>
      <c r="P588" s="222"/>
      <c r="Q588" s="23"/>
      <c r="R588" s="23"/>
      <c r="S588" s="42"/>
      <c r="T588" s="124"/>
      <c r="U588" s="222"/>
      <c r="V588" s="23"/>
      <c r="W588" s="23"/>
      <c r="X588" s="42"/>
      <c r="Y588" s="91"/>
      <c r="AA588" s="339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</row>
    <row r="589" spans="1:53" s="25" customFormat="1" x14ac:dyDescent="0.2">
      <c r="A589" s="22"/>
      <c r="B589" s="54" t="s">
        <v>131</v>
      </c>
      <c r="C589" s="30" t="s">
        <v>901</v>
      </c>
      <c r="D589" s="211"/>
      <c r="E589" s="211"/>
      <c r="F589" s="31">
        <f>+F587+F578+F574+F570+F568+F565+F563</f>
        <v>123286.15400000001</v>
      </c>
      <c r="G589" s="31">
        <f>+G587+G578+G574+G570+G568+G565+G563</f>
        <v>202907.48</v>
      </c>
      <c r="H589" s="198">
        <f>+F589-G589</f>
        <v>-79621.326000000001</v>
      </c>
      <c r="I589" s="238">
        <f>IF(G589&lt;0,IF(H589=0,0,IF(OR(G589=0,F589=0),"N.M.",IF(ABS(H589/G589)&gt;=10,"N.M.",H589/(-G589)))),IF(H589=0,0,IF(OR(G589=0,F589=0),"N.M.",IF(ABS(H589/G589)&gt;=10,"N.M.",H589/G589))))</f>
        <v>-0.39240212337169628</v>
      </c>
      <c r="J589" s="265"/>
      <c r="K589" s="31">
        <f>+K587+K578+K574+K570+K568+K565+K563</f>
        <v>328630.40400000004</v>
      </c>
      <c r="L589" s="31">
        <f>+L587+L578+L574+L570+L568+L565+L563</f>
        <v>422445.97</v>
      </c>
      <c r="M589" s="198">
        <f>+K589-L589</f>
        <v>-93815.565999999933</v>
      </c>
      <c r="N589" s="238">
        <f>IF(L589&lt;0,IF(M589=0,0,IF(OR(L589=0,K589=0),"N.M.",IF(ABS(M589/L589)&gt;=10,"N.M.",M589/(-L589)))),IF(M589=0,0,IF(OR(L589=0,K589=0),"N.M.",IF(ABS(M589/L589)&gt;=10,"N.M.",M589/L589))))</f>
        <v>-0.22207707650755892</v>
      </c>
      <c r="O589" s="141"/>
      <c r="P589" s="220"/>
      <c r="Q589" s="31">
        <f>+Q587+Q578+Q574+Q570+Q568+Q565+Q563</f>
        <v>328630.40400000004</v>
      </c>
      <c r="R589" s="31">
        <f>+R587+R578+R574+R570+R568+R565+R563</f>
        <v>422445.97</v>
      </c>
      <c r="S589" s="198">
        <f>+Q589-R589</f>
        <v>-93815.565999999933</v>
      </c>
      <c r="T589" s="238">
        <f>IF(R589&lt;0,IF(S589=0,0,IF(OR(R589=0,Q589=0),"N.M.",IF(ABS(S589/R589)&gt;=10,"N.M.",S589/(-R589)))),IF(S589=0,0,IF(OR(R589=0,Q589=0),"N.M.",IF(ABS(S589/R589)&gt;=10,"N.M.",S589/R589))))</f>
        <v>-0.22207707650755892</v>
      </c>
      <c r="U589" s="220"/>
      <c r="V589" s="31">
        <f>+V587+V578+V574+V570+V568+V565+V563</f>
        <v>4059601.8539999994</v>
      </c>
      <c r="W589" s="31">
        <f>+W587+W578+W574+W570+W568+W565+W563</f>
        <v>3539938.1400000006</v>
      </c>
      <c r="X589" s="198">
        <f>+V589-W589</f>
        <v>519663.71399999876</v>
      </c>
      <c r="Y589" s="212">
        <f>IF(W589&lt;0,IF(X589=0,0,IF(OR(W589=0,V589=0),"N.M.",IF(ABS(X589/W589)&gt;=10,"N.M.",X589/(-W589)))),IF(X589=0,0,IF(OR(W589=0,V589=0),"N.M.",IF(ABS(X589/W589)&gt;=10,"N.M.",X589/W589))))</f>
        <v>0.1468002245937548</v>
      </c>
      <c r="AA589" s="397">
        <f>+AA587+AA578+AA574+AA570+AA568+AA565+AA563</f>
        <v>1009222.9900000001</v>
      </c>
      <c r="AC589" s="398">
        <f t="shared" ref="AC589:AN589" si="180">+AC587+AC578+AC574+AC570+AC568+AC565+AC563</f>
        <v>616725.19000000018</v>
      </c>
      <c r="AD589" s="398">
        <f t="shared" si="180"/>
        <v>-397186.70000000007</v>
      </c>
      <c r="AE589" s="398">
        <f t="shared" si="180"/>
        <v>202907.48</v>
      </c>
      <c r="AF589" s="398">
        <f t="shared" si="180"/>
        <v>119825.26</v>
      </c>
      <c r="AG589" s="398">
        <f t="shared" si="180"/>
        <v>174357.52000000002</v>
      </c>
      <c r="AH589" s="398">
        <f t="shared" si="180"/>
        <v>-111268.87000000004</v>
      </c>
      <c r="AI589" s="398">
        <f t="shared" si="180"/>
        <v>103010.47</v>
      </c>
      <c r="AJ589" s="398">
        <f t="shared" si="180"/>
        <v>125286.34</v>
      </c>
      <c r="AK589" s="398">
        <f t="shared" si="180"/>
        <v>105939.72</v>
      </c>
      <c r="AL589" s="398">
        <f t="shared" si="180"/>
        <v>183761.08000000002</v>
      </c>
      <c r="AM589" s="398">
        <f t="shared" si="180"/>
        <v>114702.91</v>
      </c>
      <c r="AN589" s="398">
        <f t="shared" si="180"/>
        <v>2915357.02</v>
      </c>
      <c r="AP589" s="398">
        <f t="shared" ref="AP589:BA589" si="181">+AP587+AP578+AP574+AP570+AP568+AP565+AP563</f>
        <v>98048.01999999999</v>
      </c>
      <c r="AQ589" s="398">
        <f t="shared" si="181"/>
        <v>107296.23000000001</v>
      </c>
      <c r="AR589" s="398">
        <f t="shared" si="181"/>
        <v>123286.15400000001</v>
      </c>
      <c r="AS589" s="398">
        <f t="shared" si="181"/>
        <v>145782.1</v>
      </c>
      <c r="AT589" s="398">
        <f t="shared" si="181"/>
        <v>-3729.49</v>
      </c>
      <c r="AU589" s="398">
        <f t="shared" si="181"/>
        <v>0</v>
      </c>
      <c r="AV589" s="398">
        <f t="shared" si="181"/>
        <v>0</v>
      </c>
      <c r="AW589" s="398">
        <f t="shared" si="181"/>
        <v>0</v>
      </c>
      <c r="AX589" s="398">
        <f t="shared" si="181"/>
        <v>0</v>
      </c>
      <c r="AY589" s="398">
        <f t="shared" si="181"/>
        <v>0</v>
      </c>
      <c r="AZ589" s="398">
        <f t="shared" si="181"/>
        <v>0</v>
      </c>
      <c r="BA589" s="398">
        <f t="shared" si="181"/>
        <v>0</v>
      </c>
    </row>
    <row r="590" spans="1:53" s="22" customFormat="1" x14ac:dyDescent="0.2">
      <c r="B590" s="54" t="s">
        <v>132</v>
      </c>
      <c r="C590" s="233" t="s">
        <v>902</v>
      </c>
      <c r="D590" s="234"/>
      <c r="E590" s="234"/>
      <c r="F590" s="236"/>
      <c r="G590" s="236"/>
      <c r="H590" s="236"/>
      <c r="I590" s="236"/>
      <c r="J590" s="264"/>
      <c r="K590" s="235"/>
      <c r="L590" s="235"/>
      <c r="M590" s="235"/>
      <c r="N590" s="237"/>
      <c r="O590" s="236"/>
      <c r="P590" s="264"/>
      <c r="Q590" s="236"/>
      <c r="R590" s="236"/>
      <c r="S590" s="236"/>
      <c r="T590" s="236"/>
      <c r="U590" s="264"/>
      <c r="V590" s="236"/>
      <c r="W590" s="236"/>
      <c r="X590" s="236"/>
      <c r="Y590" s="236"/>
      <c r="Z590" s="236"/>
      <c r="AA590" s="395"/>
      <c r="AB590" s="144"/>
      <c r="AC590" s="396"/>
      <c r="AD590" s="396"/>
      <c r="AE590" s="396"/>
      <c r="AF590" s="396"/>
      <c r="AG590" s="396"/>
      <c r="AH590" s="396"/>
      <c r="AI590" s="396"/>
      <c r="AJ590" s="396"/>
      <c r="AK590" s="396"/>
      <c r="AL590" s="396"/>
      <c r="AM590" s="396"/>
      <c r="AN590" s="396"/>
      <c r="AO590" s="144"/>
      <c r="AP590" s="396"/>
      <c r="AQ590" s="396"/>
      <c r="AR590" s="396"/>
      <c r="AS590" s="396"/>
      <c r="AT590" s="396"/>
      <c r="AU590" s="396"/>
      <c r="AV590" s="396"/>
      <c r="AW590" s="396"/>
      <c r="AX590" s="396"/>
      <c r="AY590" s="396"/>
      <c r="AZ590" s="396"/>
      <c r="BA590" s="396"/>
    </row>
    <row r="591" spans="1:53" s="25" customFormat="1" ht="0.75" customHeight="1" outlineLevel="2" x14ac:dyDescent="0.2">
      <c r="A591" s="22"/>
      <c r="B591" s="54"/>
      <c r="C591" s="213"/>
      <c r="D591" s="214"/>
      <c r="E591" s="214"/>
      <c r="F591" s="21"/>
      <c r="G591" s="21"/>
      <c r="H591" s="21"/>
      <c r="I591" s="239"/>
      <c r="J591" s="265"/>
      <c r="K591" s="21"/>
      <c r="L591" s="21"/>
      <c r="M591" s="21"/>
      <c r="N591" s="239"/>
      <c r="O591" s="232"/>
      <c r="P591" s="225"/>
      <c r="Q591" s="21"/>
      <c r="R591" s="21"/>
      <c r="S591" s="21"/>
      <c r="T591" s="239"/>
      <c r="U591" s="225"/>
      <c r="V591" s="21"/>
      <c r="W591" s="21"/>
      <c r="X591" s="21"/>
      <c r="Y591" s="215"/>
      <c r="AA591" s="339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</row>
    <row r="592" spans="1:53" s="69" customFormat="1" outlineLevel="2" x14ac:dyDescent="0.2">
      <c r="A592" s="64" t="s">
        <v>1392</v>
      </c>
      <c r="B592" s="65" t="s">
        <v>1842</v>
      </c>
      <c r="C592" s="66" t="s">
        <v>2200</v>
      </c>
      <c r="D592" s="67"/>
      <c r="E592" s="68"/>
      <c r="F592" s="328">
        <v>0</v>
      </c>
      <c r="G592" s="328">
        <v>0</v>
      </c>
      <c r="H592" s="151">
        <f>+F592-G592</f>
        <v>0</v>
      </c>
      <c r="I592" s="97">
        <f>IF(G592&lt;0,IF(H592=0,0,IF(OR(G592=0,F592=0),"N.M.",IF(ABS(H592/G592)&gt;=10,"N.M.",H592/(-G592)))),IF(H592=0,0,IF(OR(G592=0,F592=0),"N.M.",IF(ABS(H592/G592)&gt;=10,"N.M.",H592/G592))))</f>
        <v>0</v>
      </c>
      <c r="J592" s="166"/>
      <c r="K592" s="328">
        <v>0</v>
      </c>
      <c r="L592" s="328">
        <v>0</v>
      </c>
      <c r="M592" s="151">
        <f>+K592-L592</f>
        <v>0</v>
      </c>
      <c r="N592" s="97">
        <f>IF(L592&lt;0,IF(M592=0,0,IF(OR(L592=0,K592=0),"N.M.",IF(ABS(M592/L592)&gt;=10,"N.M.",M592/(-L592)))),IF(M592=0,0,IF(OR(L592=0,K592=0),"N.M.",IF(ABS(M592/L592)&gt;=10,"N.M.",M592/L592))))</f>
        <v>0</v>
      </c>
      <c r="O592" s="273"/>
      <c r="P592" s="166"/>
      <c r="Q592" s="328">
        <v>0</v>
      </c>
      <c r="R592" s="328">
        <v>0</v>
      </c>
      <c r="S592" s="151">
        <f>+Q592-R592</f>
        <v>0</v>
      </c>
      <c r="T592" s="97">
        <f>IF(R592&lt;0,IF(S592=0,0,IF(OR(R592=0,Q592=0),"N.M.",IF(ABS(S592/R592)&gt;=10,"N.M.",S592/(-R592)))),IF(S592=0,0,IF(OR(R592=0,Q592=0),"N.M.",IF(ABS(S592/R592)&gt;=10,"N.M.",S592/R592))))</f>
        <v>0</v>
      </c>
      <c r="U592" s="166"/>
      <c r="V592" s="328">
        <v>0</v>
      </c>
      <c r="W592" s="328">
        <v>60215.31</v>
      </c>
      <c r="X592" s="151">
        <f>+V592-W592</f>
        <v>-60215.31</v>
      </c>
      <c r="Y592" s="97" t="str">
        <f>IF(W592&lt;0,IF(X592=0,0,IF(OR(W592=0,V592=0),"N.M.",IF(ABS(X592/W592)&gt;=10,"N.M.",X592/(-W592)))),IF(X592=0,0,IF(OR(W592=0,V592=0),"N.M.",IF(ABS(X592/W592)&gt;=10,"N.M.",X592/W592))))</f>
        <v>N.M.</v>
      </c>
      <c r="Z592" s="140"/>
      <c r="AA592" s="347">
        <v>1412</v>
      </c>
      <c r="AB592" s="301"/>
      <c r="AC592" s="301">
        <v>0</v>
      </c>
      <c r="AD592" s="301">
        <v>0</v>
      </c>
      <c r="AE592" s="301">
        <v>0</v>
      </c>
      <c r="AF592" s="301">
        <v>0</v>
      </c>
      <c r="AG592" s="301">
        <v>0</v>
      </c>
      <c r="AH592" s="301">
        <v>0</v>
      </c>
      <c r="AI592" s="301">
        <v>0</v>
      </c>
      <c r="AJ592" s="301">
        <v>0</v>
      </c>
      <c r="AK592" s="301">
        <v>0</v>
      </c>
      <c r="AL592" s="301">
        <v>0</v>
      </c>
      <c r="AM592" s="301">
        <v>0</v>
      </c>
      <c r="AN592" s="301">
        <v>0</v>
      </c>
      <c r="AO592" s="301"/>
      <c r="AP592" s="301">
        <v>0</v>
      </c>
      <c r="AQ592" s="301">
        <v>0</v>
      </c>
      <c r="AR592" s="301">
        <v>0</v>
      </c>
      <c r="AS592" s="301">
        <v>0</v>
      </c>
      <c r="AT592" s="301">
        <v>0</v>
      </c>
      <c r="AU592" s="301">
        <v>0</v>
      </c>
      <c r="AV592" s="301">
        <v>0</v>
      </c>
      <c r="AW592" s="301">
        <v>0</v>
      </c>
      <c r="AX592" s="301">
        <v>0</v>
      </c>
      <c r="AY592" s="301">
        <v>0</v>
      </c>
      <c r="AZ592" s="301">
        <v>0</v>
      </c>
      <c r="BA592" s="301">
        <v>0</v>
      </c>
    </row>
    <row r="593" spans="1:53" s="69" customFormat="1" outlineLevel="2" x14ac:dyDescent="0.2">
      <c r="A593" s="64" t="s">
        <v>1393</v>
      </c>
      <c r="B593" s="65" t="s">
        <v>1843</v>
      </c>
      <c r="C593" s="66" t="s">
        <v>2200</v>
      </c>
      <c r="D593" s="67"/>
      <c r="E593" s="68"/>
      <c r="F593" s="328">
        <v>0</v>
      </c>
      <c r="G593" s="328">
        <v>6350</v>
      </c>
      <c r="H593" s="151">
        <f>+F593-G593</f>
        <v>-6350</v>
      </c>
      <c r="I593" s="97" t="str">
        <f>IF(G593&lt;0,IF(H593=0,0,IF(OR(G593=0,F593=0),"N.M.",IF(ABS(H593/G593)&gt;=10,"N.M.",H593/(-G593)))),IF(H593=0,0,IF(OR(G593=0,F593=0),"N.M.",IF(ABS(H593/G593)&gt;=10,"N.M.",H593/G593))))</f>
        <v>N.M.</v>
      </c>
      <c r="J593" s="166"/>
      <c r="K593" s="328">
        <v>0</v>
      </c>
      <c r="L593" s="328">
        <v>19050</v>
      </c>
      <c r="M593" s="151">
        <f>+K593-L593</f>
        <v>-19050</v>
      </c>
      <c r="N593" s="97" t="str">
        <f>IF(L593&lt;0,IF(M593=0,0,IF(OR(L593=0,K593=0),"N.M.",IF(ABS(M593/L593)&gt;=10,"N.M.",M593/(-L593)))),IF(M593=0,0,IF(OR(L593=0,K593=0),"N.M.",IF(ABS(M593/L593)&gt;=10,"N.M.",M593/L593))))</f>
        <v>N.M.</v>
      </c>
      <c r="O593" s="273"/>
      <c r="P593" s="166"/>
      <c r="Q593" s="328">
        <v>0</v>
      </c>
      <c r="R593" s="328">
        <v>19050</v>
      </c>
      <c r="S593" s="151">
        <f>+Q593-R593</f>
        <v>-19050</v>
      </c>
      <c r="T593" s="97" t="str">
        <f>IF(R593&lt;0,IF(S593=0,0,IF(OR(R593=0,Q593=0),"N.M.",IF(ABS(S593/R593)&gt;=10,"N.M.",S593/(-R593)))),IF(S593=0,0,IF(OR(R593=0,Q593=0),"N.M.",IF(ABS(S593/R593)&gt;=10,"N.M.",S593/R593))))</f>
        <v>N.M.</v>
      </c>
      <c r="U593" s="166"/>
      <c r="V593" s="328">
        <v>3555.52</v>
      </c>
      <c r="W593" s="328">
        <v>48552</v>
      </c>
      <c r="X593" s="151">
        <f>+V593-W593</f>
        <v>-44996.480000000003</v>
      </c>
      <c r="Y593" s="97">
        <f>IF(W593&lt;0,IF(X593=0,0,IF(OR(W593=0,V593=0),"N.M.",IF(ABS(X593/W593)&gt;=10,"N.M.",X593/(-W593)))),IF(X593=0,0,IF(OR(W593=0,V593=0),"N.M.",IF(ABS(X593/W593)&gt;=10,"N.M.",X593/W593))))</f>
        <v>-0.92676882517712977</v>
      </c>
      <c r="Z593" s="140"/>
      <c r="AA593" s="347">
        <v>4917</v>
      </c>
      <c r="AB593" s="301"/>
      <c r="AC593" s="301">
        <v>6350</v>
      </c>
      <c r="AD593" s="301">
        <v>6350</v>
      </c>
      <c r="AE593" s="301">
        <v>6350</v>
      </c>
      <c r="AF593" s="301">
        <v>3695</v>
      </c>
      <c r="AG593" s="301">
        <v>6350</v>
      </c>
      <c r="AH593" s="301">
        <v>6346</v>
      </c>
      <c r="AI593" s="301">
        <v>1433</v>
      </c>
      <c r="AJ593" s="301">
        <v>1433</v>
      </c>
      <c r="AK593" s="301">
        <v>-20004.48</v>
      </c>
      <c r="AL593" s="301">
        <v>1433</v>
      </c>
      <c r="AM593" s="301">
        <v>1433</v>
      </c>
      <c r="AN593" s="301">
        <v>1437</v>
      </c>
      <c r="AO593" s="301"/>
      <c r="AP593" s="301">
        <v>0</v>
      </c>
      <c r="AQ593" s="301">
        <v>0</v>
      </c>
      <c r="AR593" s="301">
        <v>0</v>
      </c>
      <c r="AS593" s="301">
        <v>0</v>
      </c>
      <c r="AT593" s="301">
        <v>0</v>
      </c>
      <c r="AU593" s="301">
        <v>0</v>
      </c>
      <c r="AV593" s="301">
        <v>0</v>
      </c>
      <c r="AW593" s="301">
        <v>0</v>
      </c>
      <c r="AX593" s="301">
        <v>0</v>
      </c>
      <c r="AY593" s="301">
        <v>0</v>
      </c>
      <c r="AZ593" s="301">
        <v>0</v>
      </c>
      <c r="BA593" s="301">
        <v>0</v>
      </c>
    </row>
    <row r="594" spans="1:53" s="69" customFormat="1" outlineLevel="2" x14ac:dyDescent="0.2">
      <c r="A594" s="64" t="s">
        <v>1394</v>
      </c>
      <c r="B594" s="65" t="s">
        <v>1844</v>
      </c>
      <c r="C594" s="66" t="s">
        <v>2200</v>
      </c>
      <c r="D594" s="67"/>
      <c r="E594" s="68"/>
      <c r="F594" s="328">
        <v>4917</v>
      </c>
      <c r="G594" s="328">
        <v>0</v>
      </c>
      <c r="H594" s="151">
        <f>+F594-G594</f>
        <v>4917</v>
      </c>
      <c r="I594" s="97" t="str">
        <f>IF(G594&lt;0,IF(H594=0,0,IF(OR(G594=0,F594=0),"N.M.",IF(ABS(H594/G594)&gt;=10,"N.M.",H594/(-G594)))),IF(H594=0,0,IF(OR(G594=0,F594=0),"N.M.",IF(ABS(H594/G594)&gt;=10,"N.M.",H594/G594))))</f>
        <v>N.M.</v>
      </c>
      <c r="J594" s="166"/>
      <c r="K594" s="328">
        <v>21051</v>
      </c>
      <c r="L594" s="328">
        <v>0</v>
      </c>
      <c r="M594" s="151">
        <f>+K594-L594</f>
        <v>21051</v>
      </c>
      <c r="N594" s="97" t="str">
        <f>IF(L594&lt;0,IF(M594=0,0,IF(OR(L594=0,K594=0),"N.M.",IF(ABS(M594/L594)&gt;=10,"N.M.",M594/(-L594)))),IF(M594=0,0,IF(OR(L594=0,K594=0),"N.M.",IF(ABS(M594/L594)&gt;=10,"N.M.",M594/L594))))</f>
        <v>N.M.</v>
      </c>
      <c r="O594" s="273"/>
      <c r="P594" s="166"/>
      <c r="Q594" s="328">
        <v>21051</v>
      </c>
      <c r="R594" s="328">
        <v>0</v>
      </c>
      <c r="S594" s="151">
        <f>+Q594-R594</f>
        <v>21051</v>
      </c>
      <c r="T594" s="97" t="str">
        <f>IF(R594&lt;0,IF(S594=0,0,IF(OR(R594=0,Q594=0),"N.M.",IF(ABS(S594/R594)&gt;=10,"N.M.",S594/(-R594)))),IF(S594=0,0,IF(OR(R594=0,Q594=0),"N.M.",IF(ABS(S594/R594)&gt;=10,"N.M.",S594/R594))))</f>
        <v>N.M.</v>
      </c>
      <c r="U594" s="166"/>
      <c r="V594" s="328">
        <v>50553</v>
      </c>
      <c r="W594" s="328">
        <v>0</v>
      </c>
      <c r="X594" s="151">
        <f>+V594-W594</f>
        <v>50553</v>
      </c>
      <c r="Y594" s="97" t="str">
        <f>IF(W594&lt;0,IF(X594=0,0,IF(OR(W594=0,V594=0),"N.M.",IF(ABS(X594/W594)&gt;=10,"N.M.",X594/(-W594)))),IF(X594=0,0,IF(OR(W594=0,V594=0),"N.M.",IF(ABS(X594/W594)&gt;=10,"N.M.",X594/W594))))</f>
        <v>N.M.</v>
      </c>
      <c r="Z594" s="140"/>
      <c r="AA594" s="347">
        <v>0</v>
      </c>
      <c r="AB594" s="301"/>
      <c r="AC594" s="301">
        <v>0</v>
      </c>
      <c r="AD594" s="301">
        <v>0</v>
      </c>
      <c r="AE594" s="301">
        <v>0</v>
      </c>
      <c r="AF594" s="301">
        <v>0</v>
      </c>
      <c r="AG594" s="301">
        <v>0</v>
      </c>
      <c r="AH594" s="301">
        <v>0</v>
      </c>
      <c r="AI594" s="301">
        <v>4917</v>
      </c>
      <c r="AJ594" s="301">
        <v>4917</v>
      </c>
      <c r="AK594" s="301">
        <v>4917</v>
      </c>
      <c r="AL594" s="301">
        <v>4917</v>
      </c>
      <c r="AM594" s="301">
        <v>4917</v>
      </c>
      <c r="AN594" s="301">
        <v>4917</v>
      </c>
      <c r="AO594" s="301"/>
      <c r="AP594" s="301">
        <v>11217</v>
      </c>
      <c r="AQ594" s="301">
        <v>4917</v>
      </c>
      <c r="AR594" s="301">
        <v>4917</v>
      </c>
      <c r="AS594" s="301">
        <v>4917</v>
      </c>
      <c r="AT594" s="301">
        <v>0</v>
      </c>
      <c r="AU594" s="301">
        <v>0</v>
      </c>
      <c r="AV594" s="301">
        <v>0</v>
      </c>
      <c r="AW594" s="301">
        <v>0</v>
      </c>
      <c r="AX594" s="301">
        <v>0</v>
      </c>
      <c r="AY594" s="301">
        <v>0</v>
      </c>
      <c r="AZ594" s="301">
        <v>0</v>
      </c>
      <c r="BA594" s="301">
        <v>0</v>
      </c>
    </row>
    <row r="595" spans="1:53" s="25" customFormat="1" x14ac:dyDescent="0.2">
      <c r="A595" s="22" t="s">
        <v>241</v>
      </c>
      <c r="B595" s="54" t="s">
        <v>133</v>
      </c>
      <c r="C595" s="52" t="s">
        <v>134</v>
      </c>
      <c r="D595" s="209"/>
      <c r="E595" s="209"/>
      <c r="F595" s="23">
        <v>4917</v>
      </c>
      <c r="G595" s="23">
        <v>6350</v>
      </c>
      <c r="H595" s="42">
        <f>+F595-G595</f>
        <v>-1433</v>
      </c>
      <c r="I595" s="124">
        <f>IF(G595&lt;0,IF(H595=0,0,IF(OR(G595=0,F595=0),"N.M.",IF(ABS(H595/G595)&gt;=10,"N.M.",H595/(-G595)))),IF(H595=0,0,IF(OR(G595=0,F595=0),"N.M.",IF(ABS(H595/G595)&gt;=10,"N.M.",H595/G595))))</f>
        <v>-0.22566929133858268</v>
      </c>
      <c r="J595" s="265"/>
      <c r="K595" s="23">
        <v>21051</v>
      </c>
      <c r="L595" s="23">
        <v>19050</v>
      </c>
      <c r="M595" s="42">
        <f>+K595-L595</f>
        <v>2001</v>
      </c>
      <c r="N595" s="124">
        <f>IF(L595&lt;0,IF(M595=0,0,IF(OR(L595=0,K595=0),"N.M.",IF(ABS(M595/L595)&gt;=10,"N.M.",M595/(-L595)))),IF(M595=0,0,IF(OR(L595=0,K595=0),"N.M.",IF(ABS(M595/L595)&gt;=10,"N.M.",M595/L595))))</f>
        <v>0.10503937007874016</v>
      </c>
      <c r="O595" s="140"/>
      <c r="P595" s="222"/>
      <c r="Q595" s="23">
        <v>21051</v>
      </c>
      <c r="R595" s="23">
        <v>19050</v>
      </c>
      <c r="S595" s="42">
        <f>+Q595-R595</f>
        <v>2001</v>
      </c>
      <c r="T595" s="124">
        <f>IF(R595&lt;0,IF(S595=0,0,IF(OR(R595=0,Q595=0),"N.M.",IF(ABS(S595/R595)&gt;=10,"N.M.",S595/(-R595)))),IF(S595=0,0,IF(OR(R595=0,Q595=0),"N.M.",IF(ABS(S595/R595)&gt;=10,"N.M.",S595/R595))))</f>
        <v>0.10503937007874016</v>
      </c>
      <c r="U595" s="222"/>
      <c r="V595" s="23">
        <v>54108.52</v>
      </c>
      <c r="W595" s="23">
        <v>108767.31</v>
      </c>
      <c r="X595" s="42">
        <f>+V595-W595</f>
        <v>-54658.79</v>
      </c>
      <c r="Y595" s="91">
        <f>IF(W595&lt;0,IF(X595=0,0,IF(OR(W595=0,V595=0),"N.M.",IF(ABS(X595/W595)&gt;=10,"N.M.",X595/(-W595)))),IF(X595=0,0,IF(OR(W595=0,V595=0),"N.M.",IF(ABS(X595/W595)&gt;=10,"N.M.",X595/W595))))</f>
        <v>-0.50252957437303547</v>
      </c>
      <c r="AA595" s="339">
        <v>6329</v>
      </c>
      <c r="AC595" s="26">
        <v>6350</v>
      </c>
      <c r="AD595" s="26">
        <v>6350</v>
      </c>
      <c r="AE595" s="26">
        <v>6350</v>
      </c>
      <c r="AF595" s="26">
        <v>3695</v>
      </c>
      <c r="AG595" s="26">
        <v>6350</v>
      </c>
      <c r="AH595" s="26">
        <v>6346</v>
      </c>
      <c r="AI595" s="26">
        <v>6350</v>
      </c>
      <c r="AJ595" s="26">
        <v>6350</v>
      </c>
      <c r="AK595" s="26">
        <v>-15087.48</v>
      </c>
      <c r="AL595" s="26">
        <v>6350</v>
      </c>
      <c r="AM595" s="26">
        <v>6350</v>
      </c>
      <c r="AN595" s="26">
        <v>6354</v>
      </c>
      <c r="AP595" s="26">
        <v>11217</v>
      </c>
      <c r="AQ595" s="26">
        <v>4917</v>
      </c>
      <c r="AR595" s="26">
        <v>4917</v>
      </c>
      <c r="AS595" s="26">
        <v>4917</v>
      </c>
      <c r="AT595" s="26">
        <v>0</v>
      </c>
      <c r="AU595" s="26">
        <v>0</v>
      </c>
      <c r="AV595" s="26">
        <v>0</v>
      </c>
      <c r="AW595" s="26">
        <v>0</v>
      </c>
      <c r="AX595" s="26">
        <v>0</v>
      </c>
      <c r="AY595" s="26">
        <v>0</v>
      </c>
      <c r="AZ595" s="26">
        <v>0</v>
      </c>
      <c r="BA595" s="26">
        <v>0</v>
      </c>
    </row>
    <row r="596" spans="1:53" s="25" customFormat="1" ht="0.75" customHeight="1" outlineLevel="2" x14ac:dyDescent="0.2">
      <c r="A596" s="22"/>
      <c r="B596" s="54"/>
      <c r="C596" s="52"/>
      <c r="D596" s="209"/>
      <c r="E596" s="209"/>
      <c r="F596" s="23"/>
      <c r="G596" s="23"/>
      <c r="H596" s="42"/>
      <c r="I596" s="124"/>
      <c r="J596" s="265"/>
      <c r="K596" s="23"/>
      <c r="L596" s="23"/>
      <c r="M596" s="42"/>
      <c r="N596" s="124"/>
      <c r="O596" s="140"/>
      <c r="P596" s="222"/>
      <c r="Q596" s="23"/>
      <c r="R596" s="23"/>
      <c r="S596" s="42"/>
      <c r="T596" s="124"/>
      <c r="U596" s="222"/>
      <c r="V596" s="23"/>
      <c r="W596" s="23"/>
      <c r="X596" s="42"/>
      <c r="Y596" s="91"/>
      <c r="AA596" s="339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</row>
    <row r="597" spans="1:53" s="25" customFormat="1" outlineLevel="2" x14ac:dyDescent="0.2">
      <c r="A597" s="22"/>
      <c r="B597" s="54"/>
      <c r="C597" s="52"/>
      <c r="D597" s="209"/>
      <c r="E597" s="209"/>
      <c r="F597" s="26"/>
      <c r="G597" s="26"/>
      <c r="H597" s="42"/>
      <c r="I597" s="124"/>
      <c r="J597" s="265"/>
      <c r="K597" s="26"/>
      <c r="L597" s="26"/>
      <c r="M597" s="42"/>
      <c r="N597" s="124"/>
      <c r="O597" s="140"/>
      <c r="P597" s="222"/>
      <c r="Q597" s="26"/>
      <c r="R597" s="26"/>
      <c r="S597" s="42"/>
      <c r="T597" s="124"/>
      <c r="U597" s="222"/>
      <c r="V597" s="26"/>
      <c r="W597" s="26"/>
      <c r="X597" s="42"/>
      <c r="Y597" s="91"/>
      <c r="AA597" s="339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</row>
    <row r="598" spans="1:53" s="69" customFormat="1" outlineLevel="2" x14ac:dyDescent="0.2">
      <c r="A598" s="64" t="s">
        <v>1395</v>
      </c>
      <c r="B598" s="65" t="s">
        <v>1845</v>
      </c>
      <c r="C598" s="66" t="s">
        <v>2251</v>
      </c>
      <c r="D598" s="67"/>
      <c r="E598" s="68"/>
      <c r="F598" s="328">
        <v>2347.56</v>
      </c>
      <c r="G598" s="328">
        <v>84250.99</v>
      </c>
      <c r="H598" s="151">
        <f t="shared" ref="H598:H604" si="182">+F598-G598</f>
        <v>-81903.430000000008</v>
      </c>
      <c r="I598" s="97">
        <f t="shared" ref="I598:I604" si="183">IF(G598&lt;0,IF(H598=0,0,IF(OR(G598=0,F598=0),"N.M.",IF(ABS(H598/G598)&gt;=10,"N.M.",H598/(-G598)))),IF(H598=0,0,IF(OR(G598=0,F598=0),"N.M.",IF(ABS(H598/G598)&gt;=10,"N.M.",H598/G598))))</f>
        <v>-0.97213611377148212</v>
      </c>
      <c r="J598" s="166"/>
      <c r="K598" s="328">
        <v>4159.01</v>
      </c>
      <c r="L598" s="328">
        <v>75014.69</v>
      </c>
      <c r="M598" s="151">
        <f t="shared" ref="M598:M604" si="184">+K598-L598</f>
        <v>-70855.680000000008</v>
      </c>
      <c r="N598" s="97">
        <f t="shared" ref="N598:N604" si="185">IF(L598&lt;0,IF(M598=0,0,IF(OR(L598=0,K598=0),"N.M.",IF(ABS(M598/L598)&gt;=10,"N.M.",M598/(-L598)))),IF(M598=0,0,IF(OR(L598=0,K598=0),"N.M.",IF(ABS(M598/L598)&gt;=10,"N.M.",M598/L598))))</f>
        <v>-0.94455739269201811</v>
      </c>
      <c r="O598" s="273"/>
      <c r="P598" s="166"/>
      <c r="Q598" s="328">
        <v>4159.01</v>
      </c>
      <c r="R598" s="328">
        <v>75014.69</v>
      </c>
      <c r="S598" s="151">
        <f t="shared" ref="S598:S604" si="186">+Q598-R598</f>
        <v>-70855.680000000008</v>
      </c>
      <c r="T598" s="97">
        <f t="shared" ref="T598:T604" si="187">IF(R598&lt;0,IF(S598=0,0,IF(OR(R598=0,Q598=0),"N.M.",IF(ABS(S598/R598)&gt;=10,"N.M.",S598/(-R598)))),IF(S598=0,0,IF(OR(R598=0,Q598=0),"N.M.",IF(ABS(S598/R598)&gt;=10,"N.M.",S598/R598))))</f>
        <v>-0.94455739269201811</v>
      </c>
      <c r="U598" s="166"/>
      <c r="V598" s="328">
        <v>-1354146.31</v>
      </c>
      <c r="W598" s="328">
        <v>-866854.96</v>
      </c>
      <c r="X598" s="151">
        <f t="shared" ref="X598:X604" si="188">+V598-W598</f>
        <v>-487291.35000000009</v>
      </c>
      <c r="Y598" s="97">
        <f t="shared" ref="Y598:Y604" si="189">IF(W598&lt;0,IF(X598=0,0,IF(OR(W598=0,V598=0),"N.M.",IF(ABS(X598/W598)&gt;=10,"N.M.",X598/(-W598)))),IF(X598=0,0,IF(OR(W598=0,V598=0),"N.M.",IF(ABS(X598/W598)&gt;=10,"N.M.",X598/W598))))</f>
        <v>-0.56213711922465104</v>
      </c>
      <c r="Z598" s="140"/>
      <c r="AA598" s="347">
        <v>-615198.43000000005</v>
      </c>
      <c r="AB598" s="301"/>
      <c r="AC598" s="301">
        <v>0</v>
      </c>
      <c r="AD598" s="301">
        <v>-9236.3000000000011</v>
      </c>
      <c r="AE598" s="301">
        <v>84250.99</v>
      </c>
      <c r="AF598" s="301">
        <v>-62841.41</v>
      </c>
      <c r="AG598" s="301">
        <v>8098.59</v>
      </c>
      <c r="AH598" s="301">
        <v>-6149.1900000000005</v>
      </c>
      <c r="AI598" s="301">
        <v>-49316.18</v>
      </c>
      <c r="AJ598" s="301">
        <v>-20948</v>
      </c>
      <c r="AK598" s="301">
        <v>23899.29</v>
      </c>
      <c r="AL598" s="301">
        <v>-1221333.2</v>
      </c>
      <c r="AM598" s="301">
        <v>547622.07999999996</v>
      </c>
      <c r="AN598" s="301">
        <v>-577337.30000000005</v>
      </c>
      <c r="AO598" s="301"/>
      <c r="AP598" s="301">
        <v>0</v>
      </c>
      <c r="AQ598" s="301">
        <v>1811.45</v>
      </c>
      <c r="AR598" s="301">
        <v>2347.56</v>
      </c>
      <c r="AS598" s="301">
        <v>-7242.03</v>
      </c>
      <c r="AT598" s="301">
        <v>0</v>
      </c>
      <c r="AU598" s="301">
        <v>0</v>
      </c>
      <c r="AV598" s="301">
        <v>0</v>
      </c>
      <c r="AW598" s="301">
        <v>0</v>
      </c>
      <c r="AX598" s="301">
        <v>0</v>
      </c>
      <c r="AY598" s="301">
        <v>0</v>
      </c>
      <c r="AZ598" s="301">
        <v>0</v>
      </c>
      <c r="BA598" s="301">
        <v>0</v>
      </c>
    </row>
    <row r="599" spans="1:53" s="25" customFormat="1" outlineLevel="2" x14ac:dyDescent="0.2">
      <c r="A599" s="22" t="s">
        <v>242</v>
      </c>
      <c r="B599" s="54"/>
      <c r="C599" s="51" t="s">
        <v>135</v>
      </c>
      <c r="D599" s="209"/>
      <c r="E599" s="209"/>
      <c r="F599" s="26">
        <v>2347.56</v>
      </c>
      <c r="G599" s="26">
        <v>84250.99</v>
      </c>
      <c r="H599" s="42">
        <f t="shared" si="182"/>
        <v>-81903.430000000008</v>
      </c>
      <c r="I599" s="124">
        <f t="shared" si="183"/>
        <v>-0.97213611377148212</v>
      </c>
      <c r="J599" s="265"/>
      <c r="K599" s="26">
        <v>4159.01</v>
      </c>
      <c r="L599" s="26">
        <v>75014.69</v>
      </c>
      <c r="M599" s="42">
        <f t="shared" si="184"/>
        <v>-70855.680000000008</v>
      </c>
      <c r="N599" s="124">
        <f t="shared" si="185"/>
        <v>-0.94455739269201811</v>
      </c>
      <c r="O599" s="140"/>
      <c r="P599" s="222"/>
      <c r="Q599" s="26">
        <v>4159.01</v>
      </c>
      <c r="R599" s="26">
        <v>75014.69</v>
      </c>
      <c r="S599" s="42">
        <f t="shared" si="186"/>
        <v>-70855.680000000008</v>
      </c>
      <c r="T599" s="124">
        <f t="shared" si="187"/>
        <v>-0.94455739269201811</v>
      </c>
      <c r="U599" s="222"/>
      <c r="V599" s="26">
        <v>-1354146.31</v>
      </c>
      <c r="W599" s="26">
        <v>-866854.96</v>
      </c>
      <c r="X599" s="42">
        <f t="shared" si="188"/>
        <v>-487291.35000000009</v>
      </c>
      <c r="Y599" s="91">
        <f t="shared" si="189"/>
        <v>-0.56213711922465104</v>
      </c>
      <c r="AA599" s="339">
        <v>-615198.43000000005</v>
      </c>
      <c r="AC599" s="26">
        <v>0</v>
      </c>
      <c r="AD599" s="26">
        <v>-9236.3000000000011</v>
      </c>
      <c r="AE599" s="26">
        <v>84250.99</v>
      </c>
      <c r="AF599" s="26">
        <v>-62841.41</v>
      </c>
      <c r="AG599" s="26">
        <v>8098.59</v>
      </c>
      <c r="AH599" s="26">
        <v>-6149.1900000000005</v>
      </c>
      <c r="AI599" s="26">
        <v>-49316.18</v>
      </c>
      <c r="AJ599" s="26">
        <v>-20948</v>
      </c>
      <c r="AK599" s="26">
        <v>23899.29</v>
      </c>
      <c r="AL599" s="26">
        <v>-1221333.2</v>
      </c>
      <c r="AM599" s="26">
        <v>547622.07999999996</v>
      </c>
      <c r="AN599" s="26">
        <v>-577337.30000000005</v>
      </c>
      <c r="AP599" s="26">
        <v>0</v>
      </c>
      <c r="AQ599" s="26">
        <v>1811.45</v>
      </c>
      <c r="AR599" s="26">
        <v>2347.56</v>
      </c>
      <c r="AS599" s="26">
        <v>-7242.03</v>
      </c>
      <c r="AT599" s="26">
        <v>0</v>
      </c>
      <c r="AU599" s="26">
        <v>0</v>
      </c>
      <c r="AV599" s="26">
        <v>0</v>
      </c>
      <c r="AW599" s="26">
        <v>0</v>
      </c>
      <c r="AX599" s="26">
        <v>0</v>
      </c>
      <c r="AY599" s="26">
        <v>0</v>
      </c>
      <c r="AZ599" s="26">
        <v>0</v>
      </c>
      <c r="BA599" s="26">
        <v>0</v>
      </c>
    </row>
    <row r="600" spans="1:53" s="69" customFormat="1" outlineLevel="2" x14ac:dyDescent="0.2">
      <c r="A600" s="64" t="s">
        <v>1354</v>
      </c>
      <c r="B600" s="65" t="s">
        <v>1804</v>
      </c>
      <c r="C600" s="66" t="s">
        <v>2215</v>
      </c>
      <c r="D600" s="67"/>
      <c r="E600" s="68"/>
      <c r="F600" s="328">
        <v>0</v>
      </c>
      <c r="G600" s="328">
        <v>-2.86</v>
      </c>
      <c r="H600" s="151">
        <f t="shared" si="182"/>
        <v>2.86</v>
      </c>
      <c r="I600" s="97" t="str">
        <f t="shared" si="183"/>
        <v>N.M.</v>
      </c>
      <c r="J600" s="166"/>
      <c r="K600" s="328">
        <v>0</v>
      </c>
      <c r="L600" s="328">
        <v>102509.55</v>
      </c>
      <c r="M600" s="151">
        <f t="shared" si="184"/>
        <v>-102509.55</v>
      </c>
      <c r="N600" s="97" t="str">
        <f t="shared" si="185"/>
        <v>N.M.</v>
      </c>
      <c r="O600" s="273"/>
      <c r="P600" s="166"/>
      <c r="Q600" s="328">
        <v>0</v>
      </c>
      <c r="R600" s="328">
        <v>102509.55</v>
      </c>
      <c r="S600" s="151">
        <f t="shared" si="186"/>
        <v>-102509.55</v>
      </c>
      <c r="T600" s="97" t="str">
        <f t="shared" si="187"/>
        <v>N.M.</v>
      </c>
      <c r="U600" s="166"/>
      <c r="V600" s="328">
        <v>-5.97</v>
      </c>
      <c r="W600" s="328">
        <v>1213719.8700000001</v>
      </c>
      <c r="X600" s="151">
        <f t="shared" si="188"/>
        <v>-1213725.8400000001</v>
      </c>
      <c r="Y600" s="97">
        <f t="shared" si="189"/>
        <v>-1.0000049187626796</v>
      </c>
      <c r="Z600" s="140"/>
      <c r="AA600" s="347">
        <v>60161.61</v>
      </c>
      <c r="AB600" s="301"/>
      <c r="AC600" s="301">
        <v>42482.340000000004</v>
      </c>
      <c r="AD600" s="301">
        <v>60030.07</v>
      </c>
      <c r="AE600" s="301">
        <v>-2.86</v>
      </c>
      <c r="AF600" s="301">
        <v>0</v>
      </c>
      <c r="AG600" s="301">
        <v>-0.25</v>
      </c>
      <c r="AH600" s="301">
        <v>-5.72</v>
      </c>
      <c r="AI600" s="301">
        <v>0</v>
      </c>
      <c r="AJ600" s="301">
        <v>0</v>
      </c>
      <c r="AK600" s="301">
        <v>0</v>
      </c>
      <c r="AL600" s="301">
        <v>0</v>
      </c>
      <c r="AM600" s="301">
        <v>0</v>
      </c>
      <c r="AN600" s="301">
        <v>0</v>
      </c>
      <c r="AO600" s="301"/>
      <c r="AP600" s="301">
        <v>0</v>
      </c>
      <c r="AQ600" s="301">
        <v>0</v>
      </c>
      <c r="AR600" s="301">
        <v>0</v>
      </c>
      <c r="AS600" s="301">
        <v>0</v>
      </c>
      <c r="AT600" s="301">
        <v>0</v>
      </c>
      <c r="AU600" s="301">
        <v>0</v>
      </c>
      <c r="AV600" s="301">
        <v>0</v>
      </c>
      <c r="AW600" s="301">
        <v>0</v>
      </c>
      <c r="AX600" s="301">
        <v>0</v>
      </c>
      <c r="AY600" s="301">
        <v>0</v>
      </c>
      <c r="AZ600" s="301">
        <v>0</v>
      </c>
      <c r="BA600" s="301">
        <v>0</v>
      </c>
    </row>
    <row r="601" spans="1:53" s="69" customFormat="1" outlineLevel="2" x14ac:dyDescent="0.2">
      <c r="A601" s="64" t="s">
        <v>1355</v>
      </c>
      <c r="B601" s="65" t="s">
        <v>1805</v>
      </c>
      <c r="C601" s="66" t="s">
        <v>2216</v>
      </c>
      <c r="D601" s="67"/>
      <c r="E601" s="68"/>
      <c r="F601" s="328">
        <v>0</v>
      </c>
      <c r="G601" s="328">
        <v>0</v>
      </c>
      <c r="H601" s="151">
        <f t="shared" si="182"/>
        <v>0</v>
      </c>
      <c r="I601" s="97">
        <f t="shared" si="183"/>
        <v>0</v>
      </c>
      <c r="J601" s="166"/>
      <c r="K601" s="328">
        <v>0</v>
      </c>
      <c r="L601" s="328">
        <v>192670.15</v>
      </c>
      <c r="M601" s="151">
        <f t="shared" si="184"/>
        <v>-192670.15</v>
      </c>
      <c r="N601" s="97" t="str">
        <f t="shared" si="185"/>
        <v>N.M.</v>
      </c>
      <c r="O601" s="273"/>
      <c r="P601" s="166"/>
      <c r="Q601" s="328">
        <v>0</v>
      </c>
      <c r="R601" s="328">
        <v>192670.15</v>
      </c>
      <c r="S601" s="151">
        <f t="shared" si="186"/>
        <v>-192670.15</v>
      </c>
      <c r="T601" s="97" t="str">
        <f t="shared" si="187"/>
        <v>N.M.</v>
      </c>
      <c r="U601" s="166"/>
      <c r="V601" s="328">
        <v>-232191.79</v>
      </c>
      <c r="W601" s="328">
        <v>790296.34000000008</v>
      </c>
      <c r="X601" s="151">
        <f t="shared" si="188"/>
        <v>-1022488.1300000001</v>
      </c>
      <c r="Y601" s="97">
        <f t="shared" si="189"/>
        <v>-1.2938034484633953</v>
      </c>
      <c r="Z601" s="140"/>
      <c r="AA601" s="347">
        <v>318088.77</v>
      </c>
      <c r="AB601" s="301"/>
      <c r="AC601" s="301">
        <v>368396.63</v>
      </c>
      <c r="AD601" s="301">
        <v>-175726.48</v>
      </c>
      <c r="AE601" s="301">
        <v>0</v>
      </c>
      <c r="AF601" s="301">
        <v>1334.73</v>
      </c>
      <c r="AG601" s="301">
        <v>2034.06</v>
      </c>
      <c r="AH601" s="301">
        <v>-235560.58000000002</v>
      </c>
      <c r="AI601" s="301">
        <v>0</v>
      </c>
      <c r="AJ601" s="301">
        <v>0</v>
      </c>
      <c r="AK601" s="301">
        <v>0</v>
      </c>
      <c r="AL601" s="301">
        <v>0</v>
      </c>
      <c r="AM601" s="301">
        <v>0</v>
      </c>
      <c r="AN601" s="301">
        <v>0</v>
      </c>
      <c r="AO601" s="301"/>
      <c r="AP601" s="301">
        <v>0</v>
      </c>
      <c r="AQ601" s="301">
        <v>0</v>
      </c>
      <c r="AR601" s="301">
        <v>0</v>
      </c>
      <c r="AS601" s="301">
        <v>0</v>
      </c>
      <c r="AT601" s="301">
        <v>0</v>
      </c>
      <c r="AU601" s="301">
        <v>0</v>
      </c>
      <c r="AV601" s="301">
        <v>0</v>
      </c>
      <c r="AW601" s="301">
        <v>0</v>
      </c>
      <c r="AX601" s="301">
        <v>0</v>
      </c>
      <c r="AY601" s="301">
        <v>0</v>
      </c>
      <c r="AZ601" s="301">
        <v>0</v>
      </c>
      <c r="BA601" s="301">
        <v>0</v>
      </c>
    </row>
    <row r="602" spans="1:53" s="25" customFormat="1" outlineLevel="2" x14ac:dyDescent="0.2">
      <c r="A602" s="22" t="s">
        <v>214</v>
      </c>
      <c r="B602" s="54"/>
      <c r="C602" s="407" t="s">
        <v>68</v>
      </c>
      <c r="D602" s="209"/>
      <c r="E602" s="209"/>
      <c r="F602" s="26">
        <v>0</v>
      </c>
      <c r="G602" s="26">
        <v>-2.86</v>
      </c>
      <c r="H602" s="42">
        <f t="shared" si="182"/>
        <v>2.86</v>
      </c>
      <c r="I602" s="124" t="str">
        <f t="shared" si="183"/>
        <v>N.M.</v>
      </c>
      <c r="J602" s="265"/>
      <c r="K602" s="26">
        <v>0</v>
      </c>
      <c r="L602" s="26">
        <v>295179.7</v>
      </c>
      <c r="M602" s="42">
        <f t="shared" si="184"/>
        <v>-295179.7</v>
      </c>
      <c r="N602" s="124" t="str">
        <f t="shared" si="185"/>
        <v>N.M.</v>
      </c>
      <c r="O602" s="141"/>
      <c r="P602" s="220"/>
      <c r="Q602" s="26">
        <v>0</v>
      </c>
      <c r="R602" s="26">
        <v>295179.7</v>
      </c>
      <c r="S602" s="42">
        <f t="shared" si="186"/>
        <v>-295179.7</v>
      </c>
      <c r="T602" s="124" t="str">
        <f t="shared" si="187"/>
        <v>N.M.</v>
      </c>
      <c r="U602" s="220"/>
      <c r="V602" s="26">
        <v>-232197.76000000001</v>
      </c>
      <c r="W602" s="26">
        <v>2004016.2100000002</v>
      </c>
      <c r="X602" s="42">
        <f t="shared" si="188"/>
        <v>-2236213.9700000002</v>
      </c>
      <c r="Y602" s="91">
        <f t="shared" si="189"/>
        <v>-1.1158662084874054</v>
      </c>
      <c r="AA602" s="339">
        <v>378250.38</v>
      </c>
      <c r="AC602" s="26">
        <v>410878.97000000003</v>
      </c>
      <c r="AD602" s="26">
        <v>-115696.41</v>
      </c>
      <c r="AE602" s="26">
        <v>-2.86</v>
      </c>
      <c r="AF602" s="26">
        <v>1334.73</v>
      </c>
      <c r="AG602" s="26">
        <v>2033.81</v>
      </c>
      <c r="AH602" s="26">
        <v>-235566.30000000002</v>
      </c>
      <c r="AI602" s="26">
        <v>0</v>
      </c>
      <c r="AJ602" s="26">
        <v>0</v>
      </c>
      <c r="AK602" s="26">
        <v>0</v>
      </c>
      <c r="AL602" s="26">
        <v>0</v>
      </c>
      <c r="AM602" s="26">
        <v>0</v>
      </c>
      <c r="AN602" s="26">
        <v>0</v>
      </c>
      <c r="AP602" s="26">
        <v>0</v>
      </c>
      <c r="AQ602" s="26">
        <v>0</v>
      </c>
      <c r="AR602" s="26">
        <v>0</v>
      </c>
      <c r="AS602" s="26">
        <v>0</v>
      </c>
      <c r="AT602" s="26">
        <v>0</v>
      </c>
      <c r="AU602" s="26">
        <v>0</v>
      </c>
      <c r="AV602" s="26">
        <v>0</v>
      </c>
      <c r="AW602" s="26">
        <v>0</v>
      </c>
      <c r="AX602" s="26">
        <v>0</v>
      </c>
      <c r="AY602" s="26">
        <v>0</v>
      </c>
      <c r="AZ602" s="26">
        <v>0</v>
      </c>
      <c r="BA602" s="26">
        <v>0</v>
      </c>
    </row>
    <row r="603" spans="1:53" s="25" customFormat="1" outlineLevel="2" x14ac:dyDescent="0.2">
      <c r="A603" s="22"/>
      <c r="B603" s="54"/>
      <c r="C603" s="51" t="s">
        <v>961</v>
      </c>
      <c r="D603" s="209"/>
      <c r="E603" s="209"/>
      <c r="F603" s="26">
        <f>F602*0.21</f>
        <v>0</v>
      </c>
      <c r="G603" s="26">
        <f>G602*0.21</f>
        <v>-0.60059999999999991</v>
      </c>
      <c r="H603" s="42">
        <f t="shared" si="182"/>
        <v>0.60059999999999991</v>
      </c>
      <c r="I603" s="124" t="str">
        <f t="shared" si="183"/>
        <v>N.M.</v>
      </c>
      <c r="J603" s="265"/>
      <c r="K603" s="26">
        <f>K602*0.21</f>
        <v>0</v>
      </c>
      <c r="L603" s="26">
        <f>L602*0.21</f>
        <v>61987.737000000001</v>
      </c>
      <c r="M603" s="42">
        <f t="shared" si="184"/>
        <v>-61987.737000000001</v>
      </c>
      <c r="N603" s="124" t="str">
        <f t="shared" si="185"/>
        <v>N.M.</v>
      </c>
      <c r="O603" s="141"/>
      <c r="P603" s="220"/>
      <c r="Q603" s="26">
        <f>Q602*0.21</f>
        <v>0</v>
      </c>
      <c r="R603" s="26">
        <f>R602*0.21</f>
        <v>61987.737000000001</v>
      </c>
      <c r="S603" s="42">
        <f t="shared" si="186"/>
        <v>-61987.737000000001</v>
      </c>
      <c r="T603" s="124" t="str">
        <f t="shared" si="187"/>
        <v>N.M.</v>
      </c>
      <c r="U603" s="220"/>
      <c r="V603" s="26">
        <f>V602*0.21</f>
        <v>-48761.529600000002</v>
      </c>
      <c r="W603" s="26">
        <f>W602*0.21</f>
        <v>420843.40410000004</v>
      </c>
      <c r="X603" s="42">
        <f t="shared" si="188"/>
        <v>-469604.93370000005</v>
      </c>
      <c r="Y603" s="91">
        <f t="shared" si="189"/>
        <v>-1.1158662084874054</v>
      </c>
      <c r="AA603" s="26">
        <f>AA602*0.21</f>
        <v>79432.579799999992</v>
      </c>
      <c r="AC603" s="26">
        <f t="shared" ref="AC603:AN603" si="190">AC602*0.21</f>
        <v>86284.583700000003</v>
      </c>
      <c r="AD603" s="26">
        <f t="shared" si="190"/>
        <v>-24296.2461</v>
      </c>
      <c r="AE603" s="26">
        <f t="shared" si="190"/>
        <v>-0.60059999999999991</v>
      </c>
      <c r="AF603" s="26">
        <f t="shared" si="190"/>
        <v>280.29329999999999</v>
      </c>
      <c r="AG603" s="26">
        <f t="shared" si="190"/>
        <v>427.1001</v>
      </c>
      <c r="AH603" s="26">
        <f t="shared" si="190"/>
        <v>-49468.923000000003</v>
      </c>
      <c r="AI603" s="26">
        <f t="shared" si="190"/>
        <v>0</v>
      </c>
      <c r="AJ603" s="26">
        <f t="shared" si="190"/>
        <v>0</v>
      </c>
      <c r="AK603" s="26">
        <f t="shared" si="190"/>
        <v>0</v>
      </c>
      <c r="AL603" s="26">
        <f t="shared" si="190"/>
        <v>0</v>
      </c>
      <c r="AM603" s="26">
        <f t="shared" si="190"/>
        <v>0</v>
      </c>
      <c r="AN603" s="26">
        <f t="shared" si="190"/>
        <v>0</v>
      </c>
      <c r="AP603" s="26">
        <f t="shared" ref="AP603:BA603" si="191">AP602*0.21</f>
        <v>0</v>
      </c>
      <c r="AQ603" s="26">
        <f t="shared" si="191"/>
        <v>0</v>
      </c>
      <c r="AR603" s="26">
        <f t="shared" si="191"/>
        <v>0</v>
      </c>
      <c r="AS603" s="26">
        <f t="shared" si="191"/>
        <v>0</v>
      </c>
      <c r="AT603" s="26">
        <f t="shared" si="191"/>
        <v>0</v>
      </c>
      <c r="AU603" s="26">
        <f t="shared" si="191"/>
        <v>0</v>
      </c>
      <c r="AV603" s="26">
        <f t="shared" si="191"/>
        <v>0</v>
      </c>
      <c r="AW603" s="26">
        <f t="shared" si="191"/>
        <v>0</v>
      </c>
      <c r="AX603" s="26">
        <f t="shared" si="191"/>
        <v>0</v>
      </c>
      <c r="AY603" s="26">
        <f t="shared" si="191"/>
        <v>0</v>
      </c>
      <c r="AZ603" s="26">
        <f t="shared" si="191"/>
        <v>0</v>
      </c>
      <c r="BA603" s="26">
        <f t="shared" si="191"/>
        <v>0</v>
      </c>
    </row>
    <row r="604" spans="1:53" s="25" customFormat="1" x14ac:dyDescent="0.2">
      <c r="A604" s="22"/>
      <c r="B604" s="54" t="s">
        <v>136</v>
      </c>
      <c r="C604" s="52" t="s">
        <v>137</v>
      </c>
      <c r="D604" s="209"/>
      <c r="E604" s="209"/>
      <c r="F604" s="23">
        <f>F599-F603</f>
        <v>2347.56</v>
      </c>
      <c r="G604" s="23">
        <f>G599-G603</f>
        <v>84251.59060000001</v>
      </c>
      <c r="H604" s="42">
        <f t="shared" si="182"/>
        <v>-81904.030600000013</v>
      </c>
      <c r="I604" s="124">
        <f t="shared" si="183"/>
        <v>-0.9721363124033412</v>
      </c>
      <c r="J604" s="265"/>
      <c r="K604" s="23">
        <f>K599-K603</f>
        <v>4159.01</v>
      </c>
      <c r="L604" s="23">
        <f>L599-L603</f>
        <v>13026.953000000001</v>
      </c>
      <c r="M604" s="42">
        <f t="shared" si="184"/>
        <v>-8867.9430000000011</v>
      </c>
      <c r="N604" s="124">
        <f t="shared" si="185"/>
        <v>-0.68073808203652841</v>
      </c>
      <c r="O604" s="230"/>
      <c r="P604" s="224"/>
      <c r="Q604" s="23">
        <f>Q599-Q603</f>
        <v>4159.01</v>
      </c>
      <c r="R604" s="23">
        <f>R599-R603</f>
        <v>13026.953000000001</v>
      </c>
      <c r="S604" s="42">
        <f t="shared" si="186"/>
        <v>-8867.9430000000011</v>
      </c>
      <c r="T604" s="124">
        <f t="shared" si="187"/>
        <v>-0.68073808203652841</v>
      </c>
      <c r="U604" s="224"/>
      <c r="V604" s="23">
        <f>V599-V603</f>
        <v>-1305384.7804</v>
      </c>
      <c r="W604" s="23">
        <f>W599-W603</f>
        <v>-1287698.3640999999</v>
      </c>
      <c r="X604" s="42">
        <f t="shared" si="188"/>
        <v>-17686.416300000157</v>
      </c>
      <c r="Y604" s="91">
        <f t="shared" si="189"/>
        <v>-1.3734906242861909E-2</v>
      </c>
      <c r="AA604" s="339">
        <f>AA599-AA603</f>
        <v>-694631.0098</v>
      </c>
      <c r="AC604" s="26">
        <f t="shared" ref="AC604:AN604" si="192">AC599-AC603</f>
        <v>-86284.583700000003</v>
      </c>
      <c r="AD604" s="26">
        <f t="shared" si="192"/>
        <v>15059.946099999999</v>
      </c>
      <c r="AE604" s="26">
        <f t="shared" si="192"/>
        <v>84251.59060000001</v>
      </c>
      <c r="AF604" s="26">
        <f t="shared" si="192"/>
        <v>-63121.703300000001</v>
      </c>
      <c r="AG604" s="26">
        <f t="shared" si="192"/>
        <v>7671.4899000000005</v>
      </c>
      <c r="AH604" s="26">
        <f t="shared" si="192"/>
        <v>43319.733</v>
      </c>
      <c r="AI604" s="26">
        <f t="shared" si="192"/>
        <v>-49316.18</v>
      </c>
      <c r="AJ604" s="26">
        <f t="shared" si="192"/>
        <v>-20948</v>
      </c>
      <c r="AK604" s="26">
        <f t="shared" si="192"/>
        <v>23899.29</v>
      </c>
      <c r="AL604" s="26">
        <f t="shared" si="192"/>
        <v>-1221333.2</v>
      </c>
      <c r="AM604" s="26">
        <f t="shared" si="192"/>
        <v>547622.07999999996</v>
      </c>
      <c r="AN604" s="26">
        <f t="shared" si="192"/>
        <v>-577337.30000000005</v>
      </c>
      <c r="AP604" s="26">
        <f t="shared" ref="AP604:BA604" si="193">AP599-AP603</f>
        <v>0</v>
      </c>
      <c r="AQ604" s="26">
        <f t="shared" si="193"/>
        <v>1811.45</v>
      </c>
      <c r="AR604" s="26">
        <f t="shared" si="193"/>
        <v>2347.56</v>
      </c>
      <c r="AS604" s="26">
        <f t="shared" si="193"/>
        <v>-7242.03</v>
      </c>
      <c r="AT604" s="26">
        <f t="shared" si="193"/>
        <v>0</v>
      </c>
      <c r="AU604" s="26">
        <f t="shared" si="193"/>
        <v>0</v>
      </c>
      <c r="AV604" s="26">
        <f t="shared" si="193"/>
        <v>0</v>
      </c>
      <c r="AW604" s="26">
        <f t="shared" si="193"/>
        <v>0</v>
      </c>
      <c r="AX604" s="26">
        <f t="shared" si="193"/>
        <v>0</v>
      </c>
      <c r="AY604" s="26">
        <f t="shared" si="193"/>
        <v>0</v>
      </c>
      <c r="AZ604" s="26">
        <f t="shared" si="193"/>
        <v>0</v>
      </c>
      <c r="BA604" s="26">
        <f t="shared" si="193"/>
        <v>0</v>
      </c>
    </row>
    <row r="605" spans="1:53" s="25" customFormat="1" ht="0.75" customHeight="1" outlineLevel="2" x14ac:dyDescent="0.2">
      <c r="A605" s="22"/>
      <c r="B605" s="54"/>
      <c r="C605" s="52"/>
      <c r="D605" s="209"/>
      <c r="E605" s="209"/>
      <c r="F605" s="23"/>
      <c r="G605" s="23"/>
      <c r="H605" s="42"/>
      <c r="I605" s="124"/>
      <c r="J605" s="265"/>
      <c r="K605" s="23"/>
      <c r="L605" s="23"/>
      <c r="M605" s="42"/>
      <c r="N605" s="124"/>
      <c r="O605" s="230"/>
      <c r="P605" s="224"/>
      <c r="Q605" s="23"/>
      <c r="R605" s="23"/>
      <c r="S605" s="42"/>
      <c r="T605" s="124"/>
      <c r="U605" s="224"/>
      <c r="V605" s="23"/>
      <c r="W605" s="23"/>
      <c r="X605" s="42"/>
      <c r="Y605" s="91"/>
      <c r="AA605" s="339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</row>
    <row r="606" spans="1:53" s="69" customFormat="1" outlineLevel="2" x14ac:dyDescent="0.2">
      <c r="A606" s="64" t="s">
        <v>1396</v>
      </c>
      <c r="B606" s="65" t="s">
        <v>1846</v>
      </c>
      <c r="C606" s="66" t="s">
        <v>2252</v>
      </c>
      <c r="D606" s="67"/>
      <c r="E606" s="68"/>
      <c r="F606" s="328">
        <v>0</v>
      </c>
      <c r="G606" s="328">
        <v>0</v>
      </c>
      <c r="H606" s="151">
        <f>+F606-G606</f>
        <v>0</v>
      </c>
      <c r="I606" s="97">
        <f>IF(G606&lt;0,IF(H606=0,0,IF(OR(G606=0,F606=0),"N.M.",IF(ABS(H606/G606)&gt;=10,"N.M.",H606/(-G606)))),IF(H606=0,0,IF(OR(G606=0,F606=0),"N.M.",IF(ABS(H606/G606)&gt;=10,"N.M.",H606/G606))))</f>
        <v>0</v>
      </c>
      <c r="J606" s="166"/>
      <c r="K606" s="328">
        <v>0</v>
      </c>
      <c r="L606" s="328">
        <v>0</v>
      </c>
      <c r="M606" s="151">
        <f>+K606-L606</f>
        <v>0</v>
      </c>
      <c r="N606" s="97">
        <f>IF(L606&lt;0,IF(M606=0,0,IF(OR(L606=0,K606=0),"N.M.",IF(ABS(M606/L606)&gt;=10,"N.M.",M606/(-L606)))),IF(M606=0,0,IF(OR(L606=0,K606=0),"N.M.",IF(ABS(M606/L606)&gt;=10,"N.M.",M606/L606))))</f>
        <v>0</v>
      </c>
      <c r="O606" s="273"/>
      <c r="P606" s="166"/>
      <c r="Q606" s="328">
        <v>0</v>
      </c>
      <c r="R606" s="328">
        <v>0</v>
      </c>
      <c r="S606" s="151">
        <f>+Q606-R606</f>
        <v>0</v>
      </c>
      <c r="T606" s="97">
        <f>IF(R606&lt;0,IF(S606=0,0,IF(OR(R606=0,Q606=0),"N.M.",IF(ABS(S606/R606)&gt;=10,"N.M.",S606/(-R606)))),IF(S606=0,0,IF(OR(R606=0,Q606=0),"N.M.",IF(ABS(S606/R606)&gt;=10,"N.M.",S606/R606))))</f>
        <v>0</v>
      </c>
      <c r="U606" s="166"/>
      <c r="V606" s="328">
        <v>0</v>
      </c>
      <c r="W606" s="328">
        <v>-338626.67</v>
      </c>
      <c r="X606" s="151">
        <f>+V606-W606</f>
        <v>338626.67</v>
      </c>
      <c r="Y606" s="97" t="str">
        <f>IF(W606&lt;0,IF(X606=0,0,IF(OR(W606=0,V606=0),"N.M.",IF(ABS(X606/W606)&gt;=10,"N.M.",X606/(-W606)))),IF(X606=0,0,IF(OR(W606=0,V606=0),"N.M.",IF(ABS(X606/W606)&gt;=10,"N.M.",X606/W606))))</f>
        <v>N.M.</v>
      </c>
      <c r="Z606" s="140"/>
      <c r="AA606" s="347">
        <v>-238137.64</v>
      </c>
      <c r="AB606" s="301"/>
      <c r="AC606" s="301">
        <v>0</v>
      </c>
      <c r="AD606" s="301">
        <v>0</v>
      </c>
      <c r="AE606" s="301">
        <v>0</v>
      </c>
      <c r="AF606" s="301">
        <v>0</v>
      </c>
      <c r="AG606" s="301">
        <v>0</v>
      </c>
      <c r="AH606" s="301">
        <v>0</v>
      </c>
      <c r="AI606" s="301">
        <v>0</v>
      </c>
      <c r="AJ606" s="301">
        <v>0</v>
      </c>
      <c r="AK606" s="301">
        <v>0</v>
      </c>
      <c r="AL606" s="301">
        <v>0</v>
      </c>
      <c r="AM606" s="301">
        <v>0</v>
      </c>
      <c r="AN606" s="301">
        <v>0</v>
      </c>
      <c r="AO606" s="301"/>
      <c r="AP606" s="301">
        <v>0</v>
      </c>
      <c r="AQ606" s="301">
        <v>0</v>
      </c>
      <c r="AR606" s="301">
        <v>0</v>
      </c>
      <c r="AS606" s="301">
        <v>0</v>
      </c>
      <c r="AT606" s="301">
        <v>0</v>
      </c>
      <c r="AU606" s="301">
        <v>0</v>
      </c>
      <c r="AV606" s="301">
        <v>0</v>
      </c>
      <c r="AW606" s="301">
        <v>0</v>
      </c>
      <c r="AX606" s="301">
        <v>0</v>
      </c>
      <c r="AY606" s="301">
        <v>0</v>
      </c>
      <c r="AZ606" s="301">
        <v>0</v>
      </c>
      <c r="BA606" s="301">
        <v>0</v>
      </c>
    </row>
    <row r="607" spans="1:53" s="69" customFormat="1" outlineLevel="2" x14ac:dyDescent="0.2">
      <c r="A607" s="64" t="s">
        <v>1397</v>
      </c>
      <c r="B607" s="65" t="s">
        <v>1847</v>
      </c>
      <c r="C607" s="66" t="s">
        <v>2252</v>
      </c>
      <c r="D607" s="67"/>
      <c r="E607" s="68"/>
      <c r="F607" s="328">
        <v>0</v>
      </c>
      <c r="G607" s="328">
        <v>25960.920000000002</v>
      </c>
      <c r="H607" s="151">
        <f>+F607-G607</f>
        <v>-25960.920000000002</v>
      </c>
      <c r="I607" s="97" t="str">
        <f>IF(G607&lt;0,IF(H607=0,0,IF(OR(G607=0,F607=0),"N.M.",IF(ABS(H607/G607)&gt;=10,"N.M.",H607/(-G607)))),IF(H607=0,0,IF(OR(G607=0,F607=0),"N.M.",IF(ABS(H607/G607)&gt;=10,"N.M.",H607/G607))))</f>
        <v>N.M.</v>
      </c>
      <c r="J607" s="166"/>
      <c r="K607" s="328">
        <v>454.61</v>
      </c>
      <c r="L607" s="328">
        <v>23114.86</v>
      </c>
      <c r="M607" s="151">
        <f>+K607-L607</f>
        <v>-22660.25</v>
      </c>
      <c r="N607" s="97">
        <f>IF(L607&lt;0,IF(M607=0,0,IF(OR(L607=0,K607=0),"N.M.",IF(ABS(M607/L607)&gt;=10,"N.M.",M607/(-L607)))),IF(M607=0,0,IF(OR(L607=0,K607=0),"N.M.",IF(ABS(M607/L607)&gt;=10,"N.M.",M607/L607))))</f>
        <v>-0.98033256528484269</v>
      </c>
      <c r="O607" s="273"/>
      <c r="P607" s="166"/>
      <c r="Q607" s="328">
        <v>454.61</v>
      </c>
      <c r="R607" s="328">
        <v>23114.86</v>
      </c>
      <c r="S607" s="151">
        <f>+Q607-R607</f>
        <v>-22660.25</v>
      </c>
      <c r="T607" s="97">
        <f>IF(R607&lt;0,IF(S607=0,0,IF(OR(R607=0,Q607=0),"N.M.",IF(ABS(S607/R607)&gt;=10,"N.M.",S607/(-R607)))),IF(S607=0,0,IF(OR(R607=0,Q607=0),"N.M.",IF(ABS(S607/R607)&gt;=10,"N.M.",S607/R607))))</f>
        <v>-0.98033256528484269</v>
      </c>
      <c r="U607" s="166"/>
      <c r="V607" s="328">
        <v>-310632.2</v>
      </c>
      <c r="W607" s="328">
        <v>23114.86</v>
      </c>
      <c r="X607" s="151">
        <f>+V607-W607</f>
        <v>-333747.06</v>
      </c>
      <c r="Y607" s="97" t="str">
        <f>IF(W607&lt;0,IF(X607=0,0,IF(OR(W607=0,V607=0),"N.M.",IF(ABS(X607/W607)&gt;=10,"N.M.",X607/(-W607)))),IF(X607=0,0,IF(OR(W607=0,V607=0),"N.M.",IF(ABS(X607/W607)&gt;=10,"N.M.",X607/W607))))</f>
        <v>N.M.</v>
      </c>
      <c r="Z607" s="140"/>
      <c r="AA607" s="347">
        <v>0</v>
      </c>
      <c r="AB607" s="301"/>
      <c r="AC607" s="301">
        <v>0</v>
      </c>
      <c r="AD607" s="301">
        <v>-2846.06</v>
      </c>
      <c r="AE607" s="301">
        <v>25960.920000000002</v>
      </c>
      <c r="AF607" s="301">
        <v>-20172.920000000002</v>
      </c>
      <c r="AG607" s="301">
        <v>1957.19</v>
      </c>
      <c r="AH607" s="301">
        <v>-1486.1000000000001</v>
      </c>
      <c r="AI607" s="301">
        <v>-11918.27</v>
      </c>
      <c r="AJ607" s="301">
        <v>-5062.54</v>
      </c>
      <c r="AK607" s="301">
        <v>5775.76</v>
      </c>
      <c r="AL607" s="301">
        <v>-295161.15000000002</v>
      </c>
      <c r="AM607" s="301">
        <v>159875.32</v>
      </c>
      <c r="AN607" s="301">
        <v>-144894.1</v>
      </c>
      <c r="AO607" s="301"/>
      <c r="AP607" s="301">
        <v>0</v>
      </c>
      <c r="AQ607" s="301">
        <v>454.61</v>
      </c>
      <c r="AR607" s="301">
        <v>0</v>
      </c>
      <c r="AS607" s="301">
        <v>0</v>
      </c>
      <c r="AT607" s="301">
        <v>0</v>
      </c>
      <c r="AU607" s="301">
        <v>0</v>
      </c>
      <c r="AV607" s="301">
        <v>0</v>
      </c>
      <c r="AW607" s="301">
        <v>0</v>
      </c>
      <c r="AX607" s="301">
        <v>0</v>
      </c>
      <c r="AY607" s="301">
        <v>0</v>
      </c>
      <c r="AZ607" s="301">
        <v>0</v>
      </c>
      <c r="BA607" s="301">
        <v>0</v>
      </c>
    </row>
    <row r="608" spans="1:53" s="69" customFormat="1" outlineLevel="2" x14ac:dyDescent="0.2">
      <c r="A608" s="64" t="s">
        <v>1398</v>
      </c>
      <c r="B608" s="65" t="s">
        <v>1848</v>
      </c>
      <c r="C608" s="66" t="s">
        <v>2252</v>
      </c>
      <c r="D608" s="67"/>
      <c r="E608" s="68"/>
      <c r="F608" s="328">
        <v>589.16999999999996</v>
      </c>
      <c r="G608" s="328">
        <v>0</v>
      </c>
      <c r="H608" s="151">
        <f>+F608-G608</f>
        <v>589.16999999999996</v>
      </c>
      <c r="I608" s="97" t="str">
        <f>IF(G608&lt;0,IF(H608=0,0,IF(OR(G608=0,F608=0),"N.M.",IF(ABS(H608/G608)&gt;=10,"N.M.",H608/(-G608)))),IF(H608=0,0,IF(OR(G608=0,F608=0),"N.M.",IF(ABS(H608/G608)&gt;=10,"N.M.",H608/G608))))</f>
        <v>N.M.</v>
      </c>
      <c r="J608" s="166"/>
      <c r="K608" s="328">
        <v>589.16999999999996</v>
      </c>
      <c r="L608" s="328">
        <v>0</v>
      </c>
      <c r="M608" s="151">
        <f>+K608-L608</f>
        <v>589.16999999999996</v>
      </c>
      <c r="N608" s="97" t="str">
        <f>IF(L608&lt;0,IF(M608=0,0,IF(OR(L608=0,K608=0),"N.M.",IF(ABS(M608/L608)&gt;=10,"N.M.",M608/(-L608)))),IF(M608=0,0,IF(OR(L608=0,K608=0),"N.M.",IF(ABS(M608/L608)&gt;=10,"N.M.",M608/L608))))</f>
        <v>N.M.</v>
      </c>
      <c r="O608" s="273"/>
      <c r="P608" s="166"/>
      <c r="Q608" s="328">
        <v>589.16999999999996</v>
      </c>
      <c r="R608" s="328">
        <v>0</v>
      </c>
      <c r="S608" s="151">
        <f>+Q608-R608</f>
        <v>589.16999999999996</v>
      </c>
      <c r="T608" s="97" t="str">
        <f>IF(R608&lt;0,IF(S608=0,0,IF(OR(R608=0,Q608=0),"N.M.",IF(ABS(S608/R608)&gt;=10,"N.M.",S608/(-R608)))),IF(S608=0,0,IF(OR(R608=0,Q608=0),"N.M.",IF(ABS(S608/R608)&gt;=10,"N.M.",S608/R608))))</f>
        <v>N.M.</v>
      </c>
      <c r="U608" s="166"/>
      <c r="V608" s="328">
        <v>589.16999999999996</v>
      </c>
      <c r="W608" s="328">
        <v>0</v>
      </c>
      <c r="X608" s="151">
        <f>+V608-W608</f>
        <v>589.16999999999996</v>
      </c>
      <c r="Y608" s="97" t="str">
        <f>IF(W608&lt;0,IF(X608=0,0,IF(OR(W608=0,V608=0),"N.M.",IF(ABS(X608/W608)&gt;=10,"N.M.",X608/(-W608)))),IF(X608=0,0,IF(OR(W608=0,V608=0),"N.M.",IF(ABS(X608/W608)&gt;=10,"N.M.",X608/W608))))</f>
        <v>N.M.</v>
      </c>
      <c r="Z608" s="140"/>
      <c r="AA608" s="347">
        <v>0</v>
      </c>
      <c r="AB608" s="301"/>
      <c r="AC608" s="301">
        <v>0</v>
      </c>
      <c r="AD608" s="301">
        <v>0</v>
      </c>
      <c r="AE608" s="301">
        <v>0</v>
      </c>
      <c r="AF608" s="301">
        <v>0</v>
      </c>
      <c r="AG608" s="301">
        <v>0</v>
      </c>
      <c r="AH608" s="301">
        <v>0</v>
      </c>
      <c r="AI608" s="301">
        <v>0</v>
      </c>
      <c r="AJ608" s="301">
        <v>0</v>
      </c>
      <c r="AK608" s="301">
        <v>0</v>
      </c>
      <c r="AL608" s="301">
        <v>0</v>
      </c>
      <c r="AM608" s="301">
        <v>0</v>
      </c>
      <c r="AN608" s="301">
        <v>0</v>
      </c>
      <c r="AO608" s="301"/>
      <c r="AP608" s="301">
        <v>0</v>
      </c>
      <c r="AQ608" s="301">
        <v>0</v>
      </c>
      <c r="AR608" s="301">
        <v>589.16999999999996</v>
      </c>
      <c r="AS608" s="301">
        <v>-1817.53</v>
      </c>
      <c r="AT608" s="301">
        <v>0</v>
      </c>
      <c r="AU608" s="301">
        <v>0</v>
      </c>
      <c r="AV608" s="301">
        <v>0</v>
      </c>
      <c r="AW608" s="301">
        <v>0</v>
      </c>
      <c r="AX608" s="301">
        <v>0</v>
      </c>
      <c r="AY608" s="301">
        <v>0</v>
      </c>
      <c r="AZ608" s="301">
        <v>0</v>
      </c>
      <c r="BA608" s="301">
        <v>0</v>
      </c>
    </row>
    <row r="609" spans="1:53" s="25" customFormat="1" x14ac:dyDescent="0.2">
      <c r="A609" s="22" t="s">
        <v>243</v>
      </c>
      <c r="B609" s="54" t="s">
        <v>138</v>
      </c>
      <c r="C609" s="52" t="s">
        <v>139</v>
      </c>
      <c r="D609" s="209"/>
      <c r="E609" s="209"/>
      <c r="F609" s="26">
        <v>589.16999999999996</v>
      </c>
      <c r="G609" s="26">
        <v>25960.920000000002</v>
      </c>
      <c r="H609" s="42">
        <f>+F609-G609</f>
        <v>-25371.750000000004</v>
      </c>
      <c r="I609" s="124">
        <f>IF(G609&lt;0,IF(H609=0,0,IF(OR(G609=0,F609=0),"N.M.",IF(ABS(H609/G609)&gt;=10,"N.M.",H609/(-G609)))),IF(H609=0,0,IF(OR(G609=0,F609=0),"N.M.",IF(ABS(H609/G609)&gt;=10,"N.M.",H609/G609))))</f>
        <v>-0.97730550381111303</v>
      </c>
      <c r="J609" s="265"/>
      <c r="K609" s="26">
        <v>1043.78</v>
      </c>
      <c r="L609" s="26">
        <v>23114.86</v>
      </c>
      <c r="M609" s="42">
        <f>+K609-L609</f>
        <v>-22071.08</v>
      </c>
      <c r="N609" s="124">
        <f>IF(L609&lt;0,IF(M609=0,0,IF(OR(L609=0,K609=0),"N.M.",IF(ABS(M609/L609)&gt;=10,"N.M.",M609/(-L609)))),IF(M609=0,0,IF(OR(L609=0,K609=0),"N.M.",IF(ABS(M609/L609)&gt;=10,"N.M.",M609/L609))))</f>
        <v>-0.95484376716969088</v>
      </c>
      <c r="O609" s="229"/>
      <c r="P609" s="219"/>
      <c r="Q609" s="26">
        <v>1043.78</v>
      </c>
      <c r="R609" s="26">
        <v>23114.86</v>
      </c>
      <c r="S609" s="42">
        <f>+Q609-R609</f>
        <v>-22071.08</v>
      </c>
      <c r="T609" s="124">
        <f>IF(R609&lt;0,IF(S609=0,0,IF(OR(R609=0,Q609=0),"N.M.",IF(ABS(S609/R609)&gt;=10,"N.M.",S609/(-R609)))),IF(S609=0,0,IF(OR(R609=0,Q609=0),"N.M.",IF(ABS(S609/R609)&gt;=10,"N.M.",S609/R609))))</f>
        <v>-0.95484376716969088</v>
      </c>
      <c r="U609" s="219"/>
      <c r="V609" s="26">
        <v>-310043.03000000003</v>
      </c>
      <c r="W609" s="26">
        <v>-315511.81</v>
      </c>
      <c r="X609" s="42">
        <f>+V609-W609</f>
        <v>5468.7799999999697</v>
      </c>
      <c r="Y609" s="91">
        <f>IF(W609&lt;0,IF(X609=0,0,IF(OR(W609=0,V609=0),"N.M.",IF(ABS(X609/W609)&gt;=10,"N.M.",X609/(-W609)))),IF(X609=0,0,IF(OR(W609=0,V609=0),"N.M.",IF(ABS(X609/W609)&gt;=10,"N.M.",X609/W609))))</f>
        <v>1.7333043729805136E-2</v>
      </c>
      <c r="AA609" s="339">
        <v>-238137.64</v>
      </c>
      <c r="AC609" s="26">
        <v>0</v>
      </c>
      <c r="AD609" s="26">
        <v>-2846.06</v>
      </c>
      <c r="AE609" s="26">
        <v>25960.920000000002</v>
      </c>
      <c r="AF609" s="26">
        <v>-20172.920000000002</v>
      </c>
      <c r="AG609" s="26">
        <v>1957.19</v>
      </c>
      <c r="AH609" s="26">
        <v>-1486.1000000000001</v>
      </c>
      <c r="AI609" s="26">
        <v>-11918.27</v>
      </c>
      <c r="AJ609" s="26">
        <v>-5062.54</v>
      </c>
      <c r="AK609" s="26">
        <v>5775.76</v>
      </c>
      <c r="AL609" s="26">
        <v>-295161.15000000002</v>
      </c>
      <c r="AM609" s="26">
        <v>159875.32</v>
      </c>
      <c r="AN609" s="26">
        <v>-144894.1</v>
      </c>
      <c r="AP609" s="26">
        <v>0</v>
      </c>
      <c r="AQ609" s="26">
        <v>454.61</v>
      </c>
      <c r="AR609" s="26">
        <v>589.16999999999996</v>
      </c>
      <c r="AS609" s="26">
        <v>-1817.53</v>
      </c>
      <c r="AT609" s="26">
        <v>0</v>
      </c>
      <c r="AU609" s="26">
        <v>0</v>
      </c>
      <c r="AV609" s="26">
        <v>0</v>
      </c>
      <c r="AW609" s="26">
        <v>0</v>
      </c>
      <c r="AX609" s="26">
        <v>0</v>
      </c>
      <c r="AY609" s="26">
        <v>0</v>
      </c>
      <c r="AZ609" s="26">
        <v>0</v>
      </c>
      <c r="BA609" s="26">
        <v>0</v>
      </c>
    </row>
    <row r="610" spans="1:53" s="25" customFormat="1" ht="0.75" customHeight="1" outlineLevel="2" x14ac:dyDescent="0.2">
      <c r="A610" s="22"/>
      <c r="B610" s="54"/>
      <c r="C610" s="52"/>
      <c r="D610" s="209"/>
      <c r="E610" s="209"/>
      <c r="F610" s="26"/>
      <c r="G610" s="26"/>
      <c r="H610" s="42"/>
      <c r="I610" s="124"/>
      <c r="J610" s="265"/>
      <c r="K610" s="26"/>
      <c r="L610" s="26"/>
      <c r="M610" s="42"/>
      <c r="N610" s="124"/>
      <c r="O610" s="229"/>
      <c r="P610" s="219"/>
      <c r="Q610" s="26"/>
      <c r="R610" s="26"/>
      <c r="S610" s="42"/>
      <c r="T610" s="124"/>
      <c r="U610" s="219"/>
      <c r="V610" s="26"/>
      <c r="W610" s="26"/>
      <c r="X610" s="42"/>
      <c r="Y610" s="91"/>
      <c r="AA610" s="339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</row>
    <row r="611" spans="1:53" s="69" customFormat="1" outlineLevel="2" x14ac:dyDescent="0.2">
      <c r="A611" s="64" t="s">
        <v>1399</v>
      </c>
      <c r="B611" s="65" t="s">
        <v>1849</v>
      </c>
      <c r="C611" s="66" t="s">
        <v>2253</v>
      </c>
      <c r="D611" s="67"/>
      <c r="E611" s="68"/>
      <c r="F611" s="328">
        <v>0</v>
      </c>
      <c r="G611" s="328">
        <v>0</v>
      </c>
      <c r="H611" s="151">
        <f>+F611-G611</f>
        <v>0</v>
      </c>
      <c r="I611" s="97">
        <f>IF(G611&lt;0,IF(H611=0,0,IF(OR(G611=0,F611=0),"N.M.",IF(ABS(H611/G611)&gt;=10,"N.M.",H611/(-G611)))),IF(H611=0,0,IF(OR(G611=0,F611=0),"N.M.",IF(ABS(H611/G611)&gt;=10,"N.M.",H611/G611))))</f>
        <v>0</v>
      </c>
      <c r="J611" s="166"/>
      <c r="K611" s="328">
        <v>0</v>
      </c>
      <c r="L611" s="328">
        <v>0</v>
      </c>
      <c r="M611" s="151">
        <f>+K611-L611</f>
        <v>0</v>
      </c>
      <c r="N611" s="97">
        <f>IF(L611&lt;0,IF(M611=0,0,IF(OR(L611=0,K611=0),"N.M.",IF(ABS(M611/L611)&gt;=10,"N.M.",M611/(-L611)))),IF(M611=0,0,IF(OR(L611=0,K611=0),"N.M.",IF(ABS(M611/L611)&gt;=10,"N.M.",M611/L611))))</f>
        <v>0</v>
      </c>
      <c r="O611" s="273"/>
      <c r="P611" s="166"/>
      <c r="Q611" s="328">
        <v>0</v>
      </c>
      <c r="R611" s="328">
        <v>0</v>
      </c>
      <c r="S611" s="151">
        <f>+Q611-R611</f>
        <v>0</v>
      </c>
      <c r="T611" s="97">
        <f>IF(R611&lt;0,IF(S611=0,0,IF(OR(R611=0,Q611=0),"N.M.",IF(ABS(S611/R611)&gt;=10,"N.M.",S611/(-R611)))),IF(S611=0,0,IF(OR(R611=0,Q611=0),"N.M.",IF(ABS(S611/R611)&gt;=10,"N.M.",S611/R611))))</f>
        <v>0</v>
      </c>
      <c r="U611" s="166"/>
      <c r="V611" s="328">
        <v>1376225.47</v>
      </c>
      <c r="W611" s="328">
        <v>638797.23</v>
      </c>
      <c r="X611" s="151">
        <f>+V611-W611</f>
        <v>737428.24</v>
      </c>
      <c r="Y611" s="97">
        <f>IF(W611&lt;0,IF(X611=0,0,IF(OR(W611=0,V611=0),"N.M.",IF(ABS(X611/W611)&gt;=10,"N.M.",X611/(-W611)))),IF(X611=0,0,IF(OR(W611=0,V611=0),"N.M.",IF(ABS(X611/W611)&gt;=10,"N.M.",X611/W611))))</f>
        <v>1.1544011234989231</v>
      </c>
      <c r="Z611" s="140"/>
      <c r="AA611" s="347">
        <v>611686.37</v>
      </c>
      <c r="AB611" s="301"/>
      <c r="AC611" s="301">
        <v>0</v>
      </c>
      <c r="AD611" s="301">
        <v>0</v>
      </c>
      <c r="AE611" s="301">
        <v>0</v>
      </c>
      <c r="AF611" s="301">
        <v>44730.98</v>
      </c>
      <c r="AG611" s="301">
        <v>0</v>
      </c>
      <c r="AH611" s="301">
        <v>0</v>
      </c>
      <c r="AI611" s="301">
        <v>43655.16</v>
      </c>
      <c r="AJ611" s="301">
        <v>15297.9</v>
      </c>
      <c r="AK611" s="301">
        <v>0</v>
      </c>
      <c r="AL611" s="301">
        <v>1265343.3</v>
      </c>
      <c r="AM611" s="301">
        <v>0</v>
      </c>
      <c r="AN611" s="301">
        <v>7198.13</v>
      </c>
      <c r="AO611" s="301"/>
      <c r="AP611" s="301">
        <v>0</v>
      </c>
      <c r="AQ611" s="301">
        <v>0</v>
      </c>
      <c r="AR611" s="301">
        <v>0</v>
      </c>
      <c r="AS611" s="301">
        <v>0</v>
      </c>
      <c r="AT611" s="301">
        <v>0</v>
      </c>
      <c r="AU611" s="301">
        <v>0</v>
      </c>
      <c r="AV611" s="301">
        <v>0</v>
      </c>
      <c r="AW611" s="301">
        <v>0</v>
      </c>
      <c r="AX611" s="301">
        <v>0</v>
      </c>
      <c r="AY611" s="301">
        <v>0</v>
      </c>
      <c r="AZ611" s="301">
        <v>0</v>
      </c>
      <c r="BA611" s="301">
        <v>0</v>
      </c>
    </row>
    <row r="612" spans="1:53" s="25" customFormat="1" x14ac:dyDescent="0.2">
      <c r="A612" s="22" t="s">
        <v>244</v>
      </c>
      <c r="B612" s="54" t="s">
        <v>140</v>
      </c>
      <c r="C612" s="52" t="s">
        <v>141</v>
      </c>
      <c r="D612" s="209"/>
      <c r="E612" s="209"/>
      <c r="F612" s="23">
        <v>0</v>
      </c>
      <c r="G612" s="23">
        <v>0</v>
      </c>
      <c r="H612" s="42">
        <f>+F612-G612</f>
        <v>0</v>
      </c>
      <c r="I612" s="124">
        <f>IF(G612&lt;0,IF(H612=0,0,IF(OR(G612=0,F612=0),"N.M.",IF(ABS(H612/G612)&gt;=10,"N.M.",H612/(-G612)))),IF(H612=0,0,IF(OR(G612=0,F612=0),"N.M.",IF(ABS(H612/G612)&gt;=10,"N.M.",H612/G612))))</f>
        <v>0</v>
      </c>
      <c r="J612" s="265"/>
      <c r="K612" s="23">
        <v>0</v>
      </c>
      <c r="L612" s="23">
        <v>0</v>
      </c>
      <c r="M612" s="42">
        <f>+K612-L612</f>
        <v>0</v>
      </c>
      <c r="N612" s="124">
        <f>IF(L612&lt;0,IF(M612=0,0,IF(OR(L612=0,K612=0),"N.M.",IF(ABS(M612/L612)&gt;=10,"N.M.",M612/(-L612)))),IF(M612=0,0,IF(OR(L612=0,K612=0),"N.M.",IF(ABS(M612/L612)&gt;=10,"N.M.",M612/L612))))</f>
        <v>0</v>
      </c>
      <c r="O612" s="230"/>
      <c r="P612" s="224"/>
      <c r="Q612" s="23">
        <v>0</v>
      </c>
      <c r="R612" s="23">
        <v>0</v>
      </c>
      <c r="S612" s="42">
        <f>+Q612-R612</f>
        <v>0</v>
      </c>
      <c r="T612" s="124">
        <f>IF(R612&lt;0,IF(S612=0,0,IF(OR(R612=0,Q612=0),"N.M.",IF(ABS(S612/R612)&gt;=10,"N.M.",S612/(-R612)))),IF(S612=0,0,IF(OR(R612=0,Q612=0),"N.M.",IF(ABS(S612/R612)&gt;=10,"N.M.",S612/R612))))</f>
        <v>0</v>
      </c>
      <c r="U612" s="224"/>
      <c r="V612" s="23">
        <v>1376225.47</v>
      </c>
      <c r="W612" s="23">
        <v>638797.23</v>
      </c>
      <c r="X612" s="42">
        <f>+V612-W612</f>
        <v>737428.24</v>
      </c>
      <c r="Y612" s="91">
        <f>IF(W612&lt;0,IF(X612=0,0,IF(OR(W612=0,V612=0),"N.M.",IF(ABS(X612/W612)&gt;=10,"N.M.",X612/(-W612)))),IF(X612=0,0,IF(OR(W612=0,V612=0),"N.M.",IF(ABS(X612/W612)&gt;=10,"N.M.",X612/W612))))</f>
        <v>1.1544011234989231</v>
      </c>
      <c r="AA612" s="339">
        <v>611686.37</v>
      </c>
      <c r="AC612" s="26">
        <v>0</v>
      </c>
      <c r="AD612" s="26">
        <v>0</v>
      </c>
      <c r="AE612" s="26">
        <v>0</v>
      </c>
      <c r="AF612" s="26">
        <v>44730.98</v>
      </c>
      <c r="AG612" s="26">
        <v>0</v>
      </c>
      <c r="AH612" s="26">
        <v>0</v>
      </c>
      <c r="AI612" s="26">
        <v>43655.16</v>
      </c>
      <c r="AJ612" s="26">
        <v>15297.9</v>
      </c>
      <c r="AK612" s="26">
        <v>0</v>
      </c>
      <c r="AL612" s="26">
        <v>1265343.3</v>
      </c>
      <c r="AM612" s="26">
        <v>0</v>
      </c>
      <c r="AN612" s="26">
        <v>7198.13</v>
      </c>
      <c r="AP612" s="26">
        <v>0</v>
      </c>
      <c r="AQ612" s="26">
        <v>0</v>
      </c>
      <c r="AR612" s="26">
        <v>0</v>
      </c>
      <c r="AS612" s="26">
        <v>0</v>
      </c>
      <c r="AT612" s="26">
        <v>0</v>
      </c>
      <c r="AU612" s="26">
        <v>0</v>
      </c>
      <c r="AV612" s="26">
        <v>0</v>
      </c>
      <c r="AW612" s="26">
        <v>0</v>
      </c>
      <c r="AX612" s="26">
        <v>0</v>
      </c>
      <c r="AY612" s="26">
        <v>0</v>
      </c>
      <c r="AZ612" s="26">
        <v>0</v>
      </c>
      <c r="BA612" s="26">
        <v>0</v>
      </c>
    </row>
    <row r="613" spans="1:53" s="25" customFormat="1" ht="0.75" customHeight="1" outlineLevel="2" x14ac:dyDescent="0.2">
      <c r="A613" s="22"/>
      <c r="B613" s="54"/>
      <c r="C613" s="52"/>
      <c r="D613" s="209"/>
      <c r="E613" s="209"/>
      <c r="F613" s="23"/>
      <c r="G613" s="23"/>
      <c r="H613" s="42"/>
      <c r="I613" s="124"/>
      <c r="J613" s="265"/>
      <c r="K613" s="23"/>
      <c r="L613" s="23"/>
      <c r="M613" s="42"/>
      <c r="N613" s="124"/>
      <c r="O613" s="230"/>
      <c r="P613" s="224"/>
      <c r="Q613" s="23"/>
      <c r="R613" s="23"/>
      <c r="S613" s="42"/>
      <c r="T613" s="124"/>
      <c r="U613" s="224"/>
      <c r="V613" s="23"/>
      <c r="W613" s="23"/>
      <c r="X613" s="42"/>
      <c r="Y613" s="91"/>
      <c r="AA613" s="339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  <c r="BA613" s="26"/>
    </row>
    <row r="614" spans="1:53" s="69" customFormat="1" outlineLevel="2" x14ac:dyDescent="0.2">
      <c r="A614" s="64" t="s">
        <v>1400</v>
      </c>
      <c r="B614" s="65" t="s">
        <v>1850</v>
      </c>
      <c r="C614" s="66" t="s">
        <v>2254</v>
      </c>
      <c r="D614" s="67"/>
      <c r="E614" s="68"/>
      <c r="F614" s="328">
        <v>23444.22</v>
      </c>
      <c r="G614" s="328">
        <v>23474.47</v>
      </c>
      <c r="H614" s="151">
        <f>+F614-G614</f>
        <v>-30.25</v>
      </c>
      <c r="I614" s="97">
        <f>IF(G614&lt;0,IF(H614=0,0,IF(OR(G614=0,F614=0),"N.M.",IF(ABS(H614/G614)&gt;=10,"N.M.",H614/(-G614)))),IF(H614=0,0,IF(OR(G614=0,F614=0),"N.M.",IF(ABS(H614/G614)&gt;=10,"N.M.",H614/G614))))</f>
        <v>-1.2886339925885441E-3</v>
      </c>
      <c r="J614" s="166"/>
      <c r="K614" s="328">
        <v>47006.01</v>
      </c>
      <c r="L614" s="328">
        <v>46985.42</v>
      </c>
      <c r="M614" s="151">
        <f>+K614-L614</f>
        <v>20.590000000003783</v>
      </c>
      <c r="N614" s="97">
        <f>IF(L614&lt;0,IF(M614=0,0,IF(OR(L614=0,K614=0),"N.M.",IF(ABS(M614/L614)&gt;=10,"N.M.",M614/(-L614)))),IF(M614=0,0,IF(OR(L614=0,K614=0),"N.M.",IF(ABS(M614/L614)&gt;=10,"N.M.",M614/L614))))</f>
        <v>4.3822104814650553E-4</v>
      </c>
      <c r="O614" s="273"/>
      <c r="P614" s="166"/>
      <c r="Q614" s="328">
        <v>47006.01</v>
      </c>
      <c r="R614" s="328">
        <v>46985.42</v>
      </c>
      <c r="S614" s="151">
        <f>+Q614-R614</f>
        <v>20.590000000003783</v>
      </c>
      <c r="T614" s="97">
        <f>IF(R614&lt;0,IF(S614=0,0,IF(OR(R614=0,Q614=0),"N.M.",IF(ABS(S614/R614)&gt;=10,"N.M.",S614/(-R614)))),IF(S614=0,0,IF(OR(R614=0,Q614=0),"N.M.",IF(ABS(S614/R614)&gt;=10,"N.M.",S614/R614))))</f>
        <v>4.3822104814650553E-4</v>
      </c>
      <c r="U614" s="166"/>
      <c r="V614" s="328">
        <v>1798758.39</v>
      </c>
      <c r="W614" s="328">
        <v>1243140.5899999999</v>
      </c>
      <c r="X614" s="151">
        <f>+V614-W614</f>
        <v>555617.80000000005</v>
      </c>
      <c r="Y614" s="97">
        <f>IF(W614&lt;0,IF(X614=0,0,IF(OR(W614=0,V614=0),"N.M.",IF(ABS(X614/W614)&gt;=10,"N.M.",X614/(-W614)))),IF(X614=0,0,IF(OR(W614=0,V614=0),"N.M.",IF(ABS(X614/W614)&gt;=10,"N.M.",X614/W614))))</f>
        <v>0.44694687348274914</v>
      </c>
      <c r="Z614" s="140"/>
      <c r="AA614" s="347">
        <v>1023296.07</v>
      </c>
      <c r="AB614" s="301"/>
      <c r="AC614" s="301">
        <v>0</v>
      </c>
      <c r="AD614" s="301">
        <v>23510.95</v>
      </c>
      <c r="AE614" s="301">
        <v>23474.47</v>
      </c>
      <c r="AF614" s="301">
        <v>10455.969999999999</v>
      </c>
      <c r="AG614" s="301">
        <v>23465.97</v>
      </c>
      <c r="AH614" s="301">
        <v>23502.31</v>
      </c>
      <c r="AI614" s="301">
        <v>10455.960000000001</v>
      </c>
      <c r="AJ614" s="301">
        <v>10455.969999999999</v>
      </c>
      <c r="AK614" s="301">
        <v>23527.73</v>
      </c>
      <c r="AL614" s="301">
        <v>28675.010000000002</v>
      </c>
      <c r="AM614" s="301">
        <v>642151.65</v>
      </c>
      <c r="AN614" s="301">
        <v>979061.81</v>
      </c>
      <c r="AO614" s="301"/>
      <c r="AP614" s="301">
        <v>0</v>
      </c>
      <c r="AQ614" s="301">
        <v>23561.79</v>
      </c>
      <c r="AR614" s="301">
        <v>23444.22</v>
      </c>
      <c r="AS614" s="301">
        <v>13046.470000000001</v>
      </c>
      <c r="AT614" s="301">
        <v>0</v>
      </c>
      <c r="AU614" s="301">
        <v>0</v>
      </c>
      <c r="AV614" s="301">
        <v>0</v>
      </c>
      <c r="AW614" s="301">
        <v>0</v>
      </c>
      <c r="AX614" s="301">
        <v>0</v>
      </c>
      <c r="AY614" s="301">
        <v>0</v>
      </c>
      <c r="AZ614" s="301">
        <v>0</v>
      </c>
      <c r="BA614" s="301">
        <v>0</v>
      </c>
    </row>
    <row r="615" spans="1:53" s="25" customFormat="1" x14ac:dyDescent="0.2">
      <c r="A615" s="22" t="s">
        <v>245</v>
      </c>
      <c r="B615" s="54" t="s">
        <v>142</v>
      </c>
      <c r="C615" s="52" t="s">
        <v>143</v>
      </c>
      <c r="D615" s="209"/>
      <c r="E615" s="209"/>
      <c r="F615" s="26">
        <v>23444.22</v>
      </c>
      <c r="G615" s="26">
        <v>23474.47</v>
      </c>
      <c r="H615" s="42">
        <f>+F615-G615</f>
        <v>-30.25</v>
      </c>
      <c r="I615" s="124">
        <f>IF(G615&lt;0,IF(H615=0,0,IF(OR(G615=0,F615=0),"N.M.",IF(ABS(H615/G615)&gt;=10,"N.M.",H615/(-G615)))),IF(H615=0,0,IF(OR(G615=0,F615=0),"N.M.",IF(ABS(H615/G615)&gt;=10,"N.M.",H615/G615))))</f>
        <v>-1.2886339925885441E-3</v>
      </c>
      <c r="J615" s="265"/>
      <c r="K615" s="26">
        <v>47006.01</v>
      </c>
      <c r="L615" s="26">
        <v>46985.42</v>
      </c>
      <c r="M615" s="42">
        <f>+K615-L615</f>
        <v>20.590000000003783</v>
      </c>
      <c r="N615" s="124">
        <f>IF(L615&lt;0,IF(M615=0,0,IF(OR(L615=0,K615=0),"N.M.",IF(ABS(M615/L615)&gt;=10,"N.M.",M615/(-L615)))),IF(M615=0,0,IF(OR(L615=0,K615=0),"N.M.",IF(ABS(M615/L615)&gt;=10,"N.M.",M615/L615))))</f>
        <v>4.3822104814650553E-4</v>
      </c>
      <c r="O615" s="229"/>
      <c r="P615" s="219"/>
      <c r="Q615" s="26">
        <v>47006.01</v>
      </c>
      <c r="R615" s="26">
        <v>46985.42</v>
      </c>
      <c r="S615" s="42">
        <f>+Q615-R615</f>
        <v>20.590000000003783</v>
      </c>
      <c r="T615" s="124">
        <f>IF(R615&lt;0,IF(S615=0,0,IF(OR(R615=0,Q615=0),"N.M.",IF(ABS(S615/R615)&gt;=10,"N.M.",S615/(-R615)))),IF(S615=0,0,IF(OR(R615=0,Q615=0),"N.M.",IF(ABS(S615/R615)&gt;=10,"N.M.",S615/R615))))</f>
        <v>4.3822104814650553E-4</v>
      </c>
      <c r="U615" s="219"/>
      <c r="V615" s="26">
        <v>1798758.39</v>
      </c>
      <c r="W615" s="26">
        <v>1243140.5899999999</v>
      </c>
      <c r="X615" s="42">
        <f>+V615-W615</f>
        <v>555617.80000000005</v>
      </c>
      <c r="Y615" s="91">
        <f>IF(W615&lt;0,IF(X615=0,0,IF(OR(W615=0,V615=0),"N.M.",IF(ABS(X615/W615)&gt;=10,"N.M.",X615/(-W615)))),IF(X615=0,0,IF(OR(W615=0,V615=0),"N.M.",IF(ABS(X615/W615)&gt;=10,"N.M.",X615/W615))))</f>
        <v>0.44694687348274914</v>
      </c>
      <c r="AA615" s="339">
        <v>1023296.07</v>
      </c>
      <c r="AC615" s="26">
        <v>0</v>
      </c>
      <c r="AD615" s="26">
        <v>23510.95</v>
      </c>
      <c r="AE615" s="26">
        <v>23474.47</v>
      </c>
      <c r="AF615" s="26">
        <v>10455.969999999999</v>
      </c>
      <c r="AG615" s="26">
        <v>23465.97</v>
      </c>
      <c r="AH615" s="26">
        <v>23502.31</v>
      </c>
      <c r="AI615" s="26">
        <v>10455.960000000001</v>
      </c>
      <c r="AJ615" s="26">
        <v>10455.969999999999</v>
      </c>
      <c r="AK615" s="26">
        <v>23527.73</v>
      </c>
      <c r="AL615" s="26">
        <v>28675.010000000002</v>
      </c>
      <c r="AM615" s="26">
        <v>642151.65</v>
      </c>
      <c r="AN615" s="26">
        <v>979061.81</v>
      </c>
      <c r="AP615" s="26">
        <v>0</v>
      </c>
      <c r="AQ615" s="26">
        <v>23561.79</v>
      </c>
      <c r="AR615" s="26">
        <v>23444.22</v>
      </c>
      <c r="AS615" s="26">
        <v>13046.470000000001</v>
      </c>
      <c r="AT615" s="26">
        <v>0</v>
      </c>
      <c r="AU615" s="26">
        <v>0</v>
      </c>
      <c r="AV615" s="26">
        <v>0</v>
      </c>
      <c r="AW615" s="26">
        <v>0</v>
      </c>
      <c r="AX615" s="26">
        <v>0</v>
      </c>
      <c r="AY615" s="26">
        <v>0</v>
      </c>
      <c r="AZ615" s="26">
        <v>0</v>
      </c>
      <c r="BA615" s="26">
        <v>0</v>
      </c>
    </row>
    <row r="616" spans="1:53" s="25" customFormat="1" ht="0.75" customHeight="1" outlineLevel="2" x14ac:dyDescent="0.2">
      <c r="A616" s="22"/>
      <c r="B616" s="54"/>
      <c r="C616" s="52"/>
      <c r="D616" s="209"/>
      <c r="E616" s="209"/>
      <c r="F616" s="26"/>
      <c r="G616" s="26"/>
      <c r="H616" s="42"/>
      <c r="I616" s="124"/>
      <c r="J616" s="265"/>
      <c r="K616" s="26"/>
      <c r="L616" s="26"/>
      <c r="M616" s="42"/>
      <c r="N616" s="124"/>
      <c r="O616" s="229"/>
      <c r="P616" s="219"/>
      <c r="Q616" s="26"/>
      <c r="R616" s="26"/>
      <c r="S616" s="42"/>
      <c r="T616" s="124"/>
      <c r="U616" s="219"/>
      <c r="V616" s="26"/>
      <c r="W616" s="26"/>
      <c r="X616" s="42"/>
      <c r="Y616" s="91"/>
      <c r="AA616" s="339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</row>
    <row r="617" spans="1:53" s="25" customFormat="1" x14ac:dyDescent="0.2">
      <c r="A617" s="22" t="s">
        <v>246</v>
      </c>
      <c r="B617" s="54" t="s">
        <v>144</v>
      </c>
      <c r="C617" s="52" t="s">
        <v>145</v>
      </c>
      <c r="D617" s="209"/>
      <c r="E617" s="209"/>
      <c r="F617" s="23">
        <v>0</v>
      </c>
      <c r="G617" s="23">
        <v>0</v>
      </c>
      <c r="H617" s="42">
        <f>+F617-G617</f>
        <v>0</v>
      </c>
      <c r="I617" s="124">
        <f>IF(G617&lt;0,IF(H617=0,0,IF(OR(G617=0,F617=0),"N.M.",IF(ABS(H617/G617)&gt;=10,"N.M.",H617/(-G617)))),IF(H617=0,0,IF(OR(G617=0,F617=0),"N.M.",IF(ABS(H617/G617)&gt;=10,"N.M.",H617/G617))))</f>
        <v>0</v>
      </c>
      <c r="J617" s="265"/>
      <c r="K617" s="23">
        <v>0</v>
      </c>
      <c r="L617" s="23">
        <v>0</v>
      </c>
      <c r="M617" s="42">
        <f>+K617-L617</f>
        <v>0</v>
      </c>
      <c r="N617" s="124">
        <f>IF(L617&lt;0,IF(M617=0,0,IF(OR(L617=0,K617=0),"N.M.",IF(ABS(M617/L617)&gt;=10,"N.M.",M617/(-L617)))),IF(M617=0,0,IF(OR(L617=0,K617=0),"N.M.",IF(ABS(M617/L617)&gt;=10,"N.M.",M617/L617))))</f>
        <v>0</v>
      </c>
      <c r="O617" s="230"/>
      <c r="P617" s="224"/>
      <c r="Q617" s="23">
        <v>0</v>
      </c>
      <c r="R617" s="23">
        <v>0</v>
      </c>
      <c r="S617" s="42">
        <f>+Q617-R617</f>
        <v>0</v>
      </c>
      <c r="T617" s="124">
        <f>IF(R617&lt;0,IF(S617=0,0,IF(OR(R617=0,Q617=0),"N.M.",IF(ABS(S617/R617)&gt;=10,"N.M.",S617/(-R617)))),IF(S617=0,0,IF(OR(R617=0,Q617=0),"N.M.",IF(ABS(S617/R617)&gt;=10,"N.M.",S617/R617))))</f>
        <v>0</v>
      </c>
      <c r="U617" s="224"/>
      <c r="V617" s="23">
        <v>0</v>
      </c>
      <c r="W617" s="23">
        <v>0</v>
      </c>
      <c r="X617" s="42">
        <f>+V617-W617</f>
        <v>0</v>
      </c>
      <c r="Y617" s="91">
        <f>IF(W617&lt;0,IF(X617=0,0,IF(OR(W617=0,V617=0),"N.M.",IF(ABS(X617/W617)&gt;=10,"N.M.",X617/(-W617)))),IF(X617=0,0,IF(OR(W617=0,V617=0),"N.M.",IF(ABS(X617/W617)&gt;=10,"N.M.",X617/W617))))</f>
        <v>0</v>
      </c>
      <c r="AA617" s="339">
        <v>0</v>
      </c>
      <c r="AC617" s="26">
        <v>0</v>
      </c>
      <c r="AD617" s="26">
        <v>0</v>
      </c>
      <c r="AE617" s="26">
        <v>0</v>
      </c>
      <c r="AF617" s="26">
        <v>0</v>
      </c>
      <c r="AG617" s="26">
        <v>0</v>
      </c>
      <c r="AH617" s="26">
        <v>0</v>
      </c>
      <c r="AI617" s="26">
        <v>0</v>
      </c>
      <c r="AJ617" s="26">
        <v>0</v>
      </c>
      <c r="AK617" s="26">
        <v>0</v>
      </c>
      <c r="AL617" s="26">
        <v>0</v>
      </c>
      <c r="AM617" s="26">
        <v>0</v>
      </c>
      <c r="AN617" s="26">
        <v>0</v>
      </c>
      <c r="AP617" s="26">
        <v>0</v>
      </c>
      <c r="AQ617" s="26">
        <v>0</v>
      </c>
      <c r="AR617" s="26">
        <v>0</v>
      </c>
      <c r="AS617" s="26">
        <v>0</v>
      </c>
      <c r="AT617" s="26">
        <v>0</v>
      </c>
      <c r="AU617" s="26">
        <v>0</v>
      </c>
      <c r="AV617" s="26">
        <v>0</v>
      </c>
      <c r="AW617" s="26">
        <v>0</v>
      </c>
      <c r="AX617" s="26">
        <v>0</v>
      </c>
      <c r="AY617" s="26">
        <v>0</v>
      </c>
      <c r="AZ617" s="26">
        <v>0</v>
      </c>
      <c r="BA617" s="26">
        <v>0</v>
      </c>
    </row>
    <row r="618" spans="1:53" s="25" customFormat="1" ht="0.75" customHeight="1" outlineLevel="2" x14ac:dyDescent="0.2">
      <c r="A618" s="22"/>
      <c r="B618" s="54"/>
      <c r="C618" s="52"/>
      <c r="D618" s="209"/>
      <c r="E618" s="209"/>
      <c r="F618" s="23"/>
      <c r="G618" s="23"/>
      <c r="H618" s="42"/>
      <c r="I618" s="124"/>
      <c r="J618" s="265"/>
      <c r="K618" s="23"/>
      <c r="L618" s="23"/>
      <c r="M618" s="42"/>
      <c r="N618" s="124"/>
      <c r="O618" s="230"/>
      <c r="P618" s="224"/>
      <c r="Q618" s="23"/>
      <c r="R618" s="23"/>
      <c r="S618" s="42"/>
      <c r="T618" s="124"/>
      <c r="U618" s="224"/>
      <c r="V618" s="23"/>
      <c r="W618" s="23"/>
      <c r="X618" s="42"/>
      <c r="Y618" s="91"/>
      <c r="AA618" s="339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</row>
    <row r="619" spans="1:53" s="25" customFormat="1" x14ac:dyDescent="0.2">
      <c r="A619" s="22" t="s">
        <v>247</v>
      </c>
      <c r="B619" s="54" t="s">
        <v>146</v>
      </c>
      <c r="C619" s="53" t="s">
        <v>147</v>
      </c>
      <c r="D619" s="210"/>
      <c r="E619" s="210"/>
      <c r="F619" s="32">
        <v>0</v>
      </c>
      <c r="G619" s="32">
        <v>0</v>
      </c>
      <c r="H619" s="72">
        <f>+F619-G619</f>
        <v>0</v>
      </c>
      <c r="I619" s="125">
        <f>IF(G619&lt;0,IF(H619=0,0,IF(OR(G619=0,F619=0),"N.M.",IF(ABS(H619/G619)&gt;=10,"N.M.",H619/(-G619)))),IF(H619=0,0,IF(OR(G619=0,F619=0),"N.M.",IF(ABS(H619/G619)&gt;=10,"N.M.",H619/G619))))</f>
        <v>0</v>
      </c>
      <c r="J619" s="268"/>
      <c r="K619" s="32">
        <v>0</v>
      </c>
      <c r="L619" s="32">
        <v>0</v>
      </c>
      <c r="M619" s="72">
        <f>+K619-L619</f>
        <v>0</v>
      </c>
      <c r="N619" s="125">
        <f>IF(L619&lt;0,IF(M619=0,0,IF(OR(L619=0,K619=0),"N.M.",IF(ABS(M619/L619)&gt;=10,"N.M.",M619/(-L619)))),IF(M619=0,0,IF(OR(L619=0,K619=0),"N.M.",IF(ABS(M619/L619)&gt;=10,"N.M.",M619/L619))))</f>
        <v>0</v>
      </c>
      <c r="O619" s="228"/>
      <c r="P619" s="223"/>
      <c r="Q619" s="32">
        <v>0</v>
      </c>
      <c r="R619" s="32">
        <v>0</v>
      </c>
      <c r="S619" s="72">
        <f>+Q619-R619</f>
        <v>0</v>
      </c>
      <c r="T619" s="125">
        <f>IF(R619&lt;0,IF(S619=0,0,IF(OR(R619=0,Q619=0),"N.M.",IF(ABS(S619/R619)&gt;=10,"N.M.",S619/(-R619)))),IF(S619=0,0,IF(OR(R619=0,Q619=0),"N.M.",IF(ABS(S619/R619)&gt;=10,"N.M.",S619/R619))))</f>
        <v>0</v>
      </c>
      <c r="U619" s="223"/>
      <c r="V619" s="32">
        <v>0</v>
      </c>
      <c r="W619" s="32">
        <v>0</v>
      </c>
      <c r="X619" s="72">
        <f>+V619-W619</f>
        <v>0</v>
      </c>
      <c r="Y619" s="92">
        <f>IF(W619&lt;0,IF(X619=0,0,IF(OR(W619=0,V619=0),"N.M.",IF(ABS(X619/W619)&gt;=10,"N.M.",X619/(-W619)))),IF(X619=0,0,IF(OR(W619=0,V619=0),"N.M.",IF(ABS(X619/W619)&gt;=10,"N.M.",X619/W619))))</f>
        <v>0</v>
      </c>
      <c r="Z619" s="109"/>
      <c r="AA619" s="343">
        <v>0</v>
      </c>
      <c r="AB619" s="109"/>
      <c r="AC619" s="33">
        <v>0</v>
      </c>
      <c r="AD619" s="33">
        <v>0</v>
      </c>
      <c r="AE619" s="33">
        <v>0</v>
      </c>
      <c r="AF619" s="33">
        <v>0</v>
      </c>
      <c r="AG619" s="33">
        <v>0</v>
      </c>
      <c r="AH619" s="33">
        <v>0</v>
      </c>
      <c r="AI619" s="33">
        <v>0</v>
      </c>
      <c r="AJ619" s="33">
        <v>0</v>
      </c>
      <c r="AK619" s="33">
        <v>0</v>
      </c>
      <c r="AL619" s="33">
        <v>0</v>
      </c>
      <c r="AM619" s="33">
        <v>0</v>
      </c>
      <c r="AN619" s="33">
        <v>0</v>
      </c>
      <c r="AO619" s="109"/>
      <c r="AP619" s="33">
        <v>0</v>
      </c>
      <c r="AQ619" s="33">
        <v>0</v>
      </c>
      <c r="AR619" s="33">
        <v>0</v>
      </c>
      <c r="AS619" s="33">
        <v>0</v>
      </c>
      <c r="AT619" s="33">
        <v>0</v>
      </c>
      <c r="AU619" s="33">
        <v>0</v>
      </c>
      <c r="AV619" s="33">
        <v>0</v>
      </c>
      <c r="AW619" s="33">
        <v>0</v>
      </c>
      <c r="AX619" s="33">
        <v>0</v>
      </c>
      <c r="AY619" s="33">
        <v>0</v>
      </c>
      <c r="AZ619" s="33">
        <v>0</v>
      </c>
      <c r="BA619" s="33">
        <v>0</v>
      </c>
    </row>
    <row r="620" spans="1:53" s="25" customFormat="1" ht="0.75" customHeight="1" outlineLevel="2" x14ac:dyDescent="0.2">
      <c r="A620" s="22"/>
      <c r="B620" s="54"/>
      <c r="C620" s="52"/>
      <c r="D620" s="209"/>
      <c r="E620" s="209"/>
      <c r="F620" s="26"/>
      <c r="G620" s="26"/>
      <c r="H620" s="42"/>
      <c r="I620" s="124"/>
      <c r="J620" s="265"/>
      <c r="K620" s="26"/>
      <c r="L620" s="26"/>
      <c r="M620" s="42"/>
      <c r="N620" s="124"/>
      <c r="O620" s="229"/>
      <c r="P620" s="219"/>
      <c r="Q620" s="26"/>
      <c r="R620" s="26"/>
      <c r="S620" s="42"/>
      <c r="T620" s="124"/>
      <c r="U620" s="219"/>
      <c r="V620" s="26"/>
      <c r="W620" s="26"/>
      <c r="X620" s="42"/>
      <c r="Y620" s="91"/>
      <c r="AA620" s="339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</row>
    <row r="621" spans="1:53" s="25" customFormat="1" x14ac:dyDescent="0.2">
      <c r="A621" s="22"/>
      <c r="B621" s="54" t="s">
        <v>148</v>
      </c>
      <c r="C621" s="30" t="s">
        <v>903</v>
      </c>
      <c r="D621" s="211"/>
      <c r="E621" s="211"/>
      <c r="F621" s="31">
        <f>SUM(F595,F604,F609,F612,-F615,F617,F619)</f>
        <v>-15590.490000000002</v>
      </c>
      <c r="G621" s="31">
        <f>SUM(G595,G604,G609,G612,-G615,G617,G619)</f>
        <v>93088.040600000008</v>
      </c>
      <c r="H621" s="198">
        <f>+F621-G621</f>
        <v>-108678.53060000001</v>
      </c>
      <c r="I621" s="238">
        <f>IF(G621&lt;0,IF(H621=0,0,IF(OR(G621=0,F621=0),"N.M.",IF(ABS(H621/G621)&gt;=10,"N.M.",H621/(-G621)))),IF(H621=0,0,IF(OR(G621=0,F621=0),"N.M.",IF(ABS(H621/G621)&gt;=10,"N.M.",H621/G621))))</f>
        <v>-1.1674811275380954</v>
      </c>
      <c r="J621" s="265"/>
      <c r="K621" s="31">
        <f>SUM(K595,K604,K609,K612,-K615,K617,K619)</f>
        <v>-20752.22</v>
      </c>
      <c r="L621" s="31">
        <f>SUM(L595,L604,L609,L612,-L615,L617,L619)</f>
        <v>8206.3930000000037</v>
      </c>
      <c r="M621" s="198">
        <f>+K621-L621</f>
        <v>-28958.613000000005</v>
      </c>
      <c r="N621" s="238">
        <f>IF(L621&lt;0,IF(M621=0,0,IF(OR(L621=0,K621=0),"N.M.",IF(ABS(M621/L621)&gt;=10,"N.M.",M621/(-L621)))),IF(M621=0,0,IF(OR(L621=0,K621=0),"N.M.",IF(ABS(M621/L621)&gt;=10,"N.M.",M621/L621))))</f>
        <v>-3.5287870078851928</v>
      </c>
      <c r="O621" s="141"/>
      <c r="P621" s="220"/>
      <c r="Q621" s="31">
        <f>SUM(Q595,Q604,Q609,Q612,-Q615,Q617,Q619)</f>
        <v>-20752.22</v>
      </c>
      <c r="R621" s="31">
        <f>SUM(R595,R604,R609,R612,-R615,R617,R619)</f>
        <v>8206.3930000000037</v>
      </c>
      <c r="S621" s="198">
        <f>+Q621-R621</f>
        <v>-28958.613000000005</v>
      </c>
      <c r="T621" s="238">
        <f>IF(R621&lt;0,IF(S621=0,0,IF(OR(R621=0,Q621=0),"N.M.",IF(ABS(S621/R621)&gt;=10,"N.M.",S621/(-R621)))),IF(S621=0,0,IF(OR(R621=0,Q621=0),"N.M.",IF(ABS(S621/R621)&gt;=10,"N.M.",S621/R621))))</f>
        <v>-3.5287870078851928</v>
      </c>
      <c r="U621" s="220"/>
      <c r="V621" s="31">
        <f>SUM(V595,V604,V609,V612,-V615,V617,V619)</f>
        <v>-1983852.2104</v>
      </c>
      <c r="W621" s="31">
        <f>SUM(W595,W604,W609,W612,-W615,W617,W619)</f>
        <v>-2098786.2240999998</v>
      </c>
      <c r="X621" s="198">
        <f>+V621-W621</f>
        <v>114934.01369999978</v>
      </c>
      <c r="Y621" s="212">
        <f>IF(W621&lt;0,IF(X621=0,0,IF(OR(W621=0,V621=0),"N.M.",IF(ABS(X621/W621)&gt;=10,"N.M.",X621/(-W621)))),IF(X621=0,0,IF(OR(W621=0,V621=0),"N.M.",IF(ABS(X621/W621)&gt;=10,"N.M.",X621/W621))))</f>
        <v>5.4762134599623508E-2</v>
      </c>
      <c r="AA621" s="397">
        <f>SUM(AA595,AA604,AA609,AA612,-AA615,AA617,AA619)</f>
        <v>-1338049.3498</v>
      </c>
      <c r="AC621" s="398">
        <f t="shared" ref="AC621:AN621" si="194">SUM(AC595,AC604,AC609,AC612,-AC615,AC617,AC619)</f>
        <v>-79934.583700000003</v>
      </c>
      <c r="AD621" s="398">
        <f t="shared" si="194"/>
        <v>-4947.063900000001</v>
      </c>
      <c r="AE621" s="398">
        <f t="shared" si="194"/>
        <v>93088.040600000008</v>
      </c>
      <c r="AF621" s="398">
        <f t="shared" si="194"/>
        <v>-45324.613300000005</v>
      </c>
      <c r="AG621" s="398">
        <f t="shared" si="194"/>
        <v>-7487.2901000000002</v>
      </c>
      <c r="AH621" s="398">
        <f t="shared" si="194"/>
        <v>24677.323</v>
      </c>
      <c r="AI621" s="398">
        <f t="shared" si="194"/>
        <v>-21685.249999999993</v>
      </c>
      <c r="AJ621" s="398">
        <f t="shared" si="194"/>
        <v>-14818.61</v>
      </c>
      <c r="AK621" s="398">
        <f t="shared" si="194"/>
        <v>-8940.159999999998</v>
      </c>
      <c r="AL621" s="398">
        <f t="shared" si="194"/>
        <v>-273476.06000000006</v>
      </c>
      <c r="AM621" s="398">
        <f t="shared" si="194"/>
        <v>71695.749999999884</v>
      </c>
      <c r="AN621" s="398">
        <f t="shared" si="194"/>
        <v>-1687741.08</v>
      </c>
      <c r="AP621" s="398">
        <f t="shared" ref="AP621:BA621" si="195">SUM(AP595,AP604,AP609,AP612,-AP615,AP617,AP619)</f>
        <v>11217</v>
      </c>
      <c r="AQ621" s="398">
        <f t="shared" si="195"/>
        <v>-16378.730000000001</v>
      </c>
      <c r="AR621" s="398">
        <f t="shared" si="195"/>
        <v>-15590.490000000002</v>
      </c>
      <c r="AS621" s="398">
        <f t="shared" si="195"/>
        <v>-17189.03</v>
      </c>
      <c r="AT621" s="398">
        <f t="shared" si="195"/>
        <v>0</v>
      </c>
      <c r="AU621" s="398">
        <f t="shared" si="195"/>
        <v>0</v>
      </c>
      <c r="AV621" s="398">
        <f t="shared" si="195"/>
        <v>0</v>
      </c>
      <c r="AW621" s="398">
        <f t="shared" si="195"/>
        <v>0</v>
      </c>
      <c r="AX621" s="398">
        <f t="shared" si="195"/>
        <v>0</v>
      </c>
      <c r="AY621" s="398">
        <f t="shared" si="195"/>
        <v>0</v>
      </c>
      <c r="AZ621" s="398">
        <f t="shared" si="195"/>
        <v>0</v>
      </c>
      <c r="BA621" s="398">
        <f t="shared" si="195"/>
        <v>0</v>
      </c>
    </row>
    <row r="622" spans="1:53" s="25" customFormat="1" x14ac:dyDescent="0.2">
      <c r="A622" s="22"/>
      <c r="B622" s="54" t="s">
        <v>149</v>
      </c>
      <c r="C622" s="34" t="s">
        <v>904</v>
      </c>
      <c r="D622" s="211"/>
      <c r="E622" s="211"/>
      <c r="F622" s="31">
        <f>+F559-F589-F621</f>
        <v>25754.545999999984</v>
      </c>
      <c r="G622" s="31">
        <f>+G559-G589-G621</f>
        <v>-167505.88060000003</v>
      </c>
      <c r="H622" s="198">
        <f>+F622-G622</f>
        <v>193260.42660000001</v>
      </c>
      <c r="I622" s="238">
        <f>IF(G622&lt;0,IF(H622=0,0,IF(OR(G622=0,F622=0),"N.M.",IF(ABS(H622/G622)&gt;=10,"N.M.",H622/(-G622)))),IF(H622=0,0,IF(OR(G622=0,F622=0),"N.M.",IF(ABS(H622/G622)&gt;=10,"N.M.",H622/G622))))</f>
        <v>1.1537530856095806</v>
      </c>
      <c r="J622" s="265"/>
      <c r="K622" s="31">
        <f>+K559-K589-K621</f>
        <v>58897.405999999988</v>
      </c>
      <c r="L622" s="31">
        <f>+L559-L589-L621</f>
        <v>37217.927000000062</v>
      </c>
      <c r="M622" s="198">
        <f>+K622-L622</f>
        <v>21679.478999999927</v>
      </c>
      <c r="N622" s="238">
        <f>IF(L622&lt;0,IF(M622=0,0,IF(OR(L622=0,K622=0),"N.M.",IF(ABS(M622/L622)&gt;=10,"N.M.",M622/(-L622)))),IF(M622=0,0,IF(OR(L622=0,K622=0),"N.M.",IF(ABS(M622/L622)&gt;=10,"N.M.",M622/L622))))</f>
        <v>0.5825009813147275</v>
      </c>
      <c r="O622" s="141"/>
      <c r="P622" s="220"/>
      <c r="Q622" s="31">
        <f>+Q559-Q589-Q621</f>
        <v>58897.405999999988</v>
      </c>
      <c r="R622" s="31">
        <f>+R559-R589-R621</f>
        <v>37217.927000000062</v>
      </c>
      <c r="S622" s="198">
        <f>+Q622-R622</f>
        <v>21679.478999999927</v>
      </c>
      <c r="T622" s="238">
        <f>IF(R622&lt;0,IF(S622=0,0,IF(OR(R622=0,Q622=0),"N.M.",IF(ABS(S622/R622)&gt;=10,"N.M.",S622/(-R622)))),IF(S622=0,0,IF(OR(R622=0,Q622=0),"N.M.",IF(ABS(S622/R622)&gt;=10,"N.M.",S622/R622))))</f>
        <v>0.5825009813147275</v>
      </c>
      <c r="U622" s="220"/>
      <c r="V622" s="31">
        <f>+V559-V589-V621</f>
        <v>-488156.39359999937</v>
      </c>
      <c r="W622" s="31">
        <f>+W559-W589-W621</f>
        <v>1280953.2940999991</v>
      </c>
      <c r="X622" s="198">
        <f>+V622-W622</f>
        <v>-1769109.6876999985</v>
      </c>
      <c r="Y622" s="212">
        <f>IF(W622&lt;0,IF(X622=0,0,IF(OR(W622=0,V622=0),"N.M.",IF(ABS(X622/W622)&gt;=10,"N.M.",X622/(-W622)))),IF(X622=0,0,IF(OR(W622=0,V622=0),"N.M.",IF(ABS(X622/W622)&gt;=10,"N.M.",X622/W622))))</f>
        <v>-1.3810883627439197</v>
      </c>
      <c r="AA622" s="397">
        <f>+AA559-AA589-AA621</f>
        <v>570529.61979999987</v>
      </c>
      <c r="AC622" s="398">
        <f t="shared" ref="AC622:AN622" si="196">+AC559-AC589-AC621</f>
        <v>-370246.47630000015</v>
      </c>
      <c r="AD622" s="398">
        <f t="shared" si="196"/>
        <v>574970.28390000004</v>
      </c>
      <c r="AE622" s="398">
        <f t="shared" si="196"/>
        <v>-167505.88060000003</v>
      </c>
      <c r="AF622" s="398">
        <f t="shared" si="196"/>
        <v>-30819.016699999986</v>
      </c>
      <c r="AG622" s="398">
        <f t="shared" si="196"/>
        <v>-124070.75990000002</v>
      </c>
      <c r="AH622" s="398">
        <f t="shared" si="196"/>
        <v>117373.67700000003</v>
      </c>
      <c r="AI622" s="398">
        <f t="shared" si="196"/>
        <v>-41340.270000000011</v>
      </c>
      <c r="AJ622" s="398">
        <f t="shared" si="196"/>
        <v>52638.539999999994</v>
      </c>
      <c r="AK622" s="398">
        <f t="shared" si="196"/>
        <v>150473.23000000001</v>
      </c>
      <c r="AL622" s="398">
        <f t="shared" si="196"/>
        <v>363403.0400000001</v>
      </c>
      <c r="AM622" s="398">
        <f t="shared" si="196"/>
        <v>25393.380000000121</v>
      </c>
      <c r="AN622" s="398">
        <f t="shared" si="196"/>
        <v>-1060105.6200000001</v>
      </c>
      <c r="AP622" s="398">
        <f t="shared" ref="AP622:BA622" si="197">+AP559-AP589-AP621</f>
        <v>25796.840000000026</v>
      </c>
      <c r="AQ622" s="398">
        <f t="shared" si="197"/>
        <v>7346.0200000000095</v>
      </c>
      <c r="AR622" s="398">
        <f t="shared" si="197"/>
        <v>25754.545999999984</v>
      </c>
      <c r="AS622" s="398">
        <f t="shared" si="197"/>
        <v>16763.03</v>
      </c>
      <c r="AT622" s="398">
        <f t="shared" si="197"/>
        <v>590325.44000000006</v>
      </c>
      <c r="AU622" s="398">
        <f t="shared" si="197"/>
        <v>0</v>
      </c>
      <c r="AV622" s="398">
        <f t="shared" si="197"/>
        <v>0</v>
      </c>
      <c r="AW622" s="398">
        <f t="shared" si="197"/>
        <v>0</v>
      </c>
      <c r="AX622" s="398">
        <f t="shared" si="197"/>
        <v>0</v>
      </c>
      <c r="AY622" s="398">
        <f t="shared" si="197"/>
        <v>0</v>
      </c>
      <c r="AZ622" s="398">
        <f t="shared" si="197"/>
        <v>0</v>
      </c>
      <c r="BA622" s="398">
        <f t="shared" si="197"/>
        <v>0</v>
      </c>
    </row>
    <row r="623" spans="1:53" s="22" customFormat="1" x14ac:dyDescent="0.2">
      <c r="B623" s="54" t="s">
        <v>150</v>
      </c>
      <c r="C623" s="233" t="s">
        <v>905</v>
      </c>
      <c r="D623" s="234"/>
      <c r="E623" s="234"/>
      <c r="F623" s="236"/>
      <c r="G623" s="236"/>
      <c r="H623" s="236"/>
      <c r="I623" s="236"/>
      <c r="J623" s="264"/>
      <c r="K623" s="235"/>
      <c r="L623" s="235"/>
      <c r="M623" s="235"/>
      <c r="N623" s="237"/>
      <c r="O623" s="236"/>
      <c r="P623" s="264"/>
      <c r="Q623" s="236"/>
      <c r="R623" s="236"/>
      <c r="S623" s="236"/>
      <c r="T623" s="236"/>
      <c r="U623" s="264"/>
      <c r="V623" s="236"/>
      <c r="W623" s="236"/>
      <c r="X623" s="236"/>
      <c r="Y623" s="236"/>
      <c r="Z623" s="236"/>
      <c r="AA623" s="395"/>
      <c r="AB623" s="144"/>
      <c r="AC623" s="396"/>
      <c r="AD623" s="396"/>
      <c r="AE623" s="396"/>
      <c r="AF623" s="396"/>
      <c r="AG623" s="396"/>
      <c r="AH623" s="396"/>
      <c r="AI623" s="396"/>
      <c r="AJ623" s="396"/>
      <c r="AK623" s="396"/>
      <c r="AL623" s="396"/>
      <c r="AM623" s="396"/>
      <c r="AN623" s="396"/>
      <c r="AO623" s="144"/>
      <c r="AP623" s="396"/>
      <c r="AQ623" s="396"/>
      <c r="AR623" s="396"/>
      <c r="AS623" s="396"/>
      <c r="AT623" s="396"/>
      <c r="AU623" s="396"/>
      <c r="AV623" s="396"/>
      <c r="AW623" s="396"/>
      <c r="AX623" s="396"/>
      <c r="AY623" s="396"/>
      <c r="AZ623" s="396"/>
      <c r="BA623" s="396"/>
    </row>
    <row r="624" spans="1:53" s="25" customFormat="1" ht="0.75" customHeight="1" outlineLevel="2" x14ac:dyDescent="0.2">
      <c r="A624" s="22"/>
      <c r="B624" s="54"/>
      <c r="C624" s="216"/>
      <c r="D624" s="214"/>
      <c r="E624" s="214"/>
      <c r="F624" s="21"/>
      <c r="G624" s="21"/>
      <c r="H624" s="21"/>
      <c r="I624" s="239"/>
      <c r="J624" s="265"/>
      <c r="K624" s="21"/>
      <c r="L624" s="21"/>
      <c r="M624" s="21"/>
      <c r="N624" s="239"/>
      <c r="O624" s="232"/>
      <c r="P624" s="225"/>
      <c r="Q624" s="21"/>
      <c r="R624" s="21"/>
      <c r="S624" s="21"/>
      <c r="T624" s="239"/>
      <c r="U624" s="225"/>
      <c r="V624" s="21"/>
      <c r="W624" s="21"/>
      <c r="X624" s="21"/>
      <c r="Y624" s="215"/>
      <c r="AA624" s="339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</row>
    <row r="625" spans="1:53" s="69" customFormat="1" outlineLevel="2" x14ac:dyDescent="0.2">
      <c r="A625" s="64" t="s">
        <v>1401</v>
      </c>
      <c r="B625" s="65" t="s">
        <v>1851</v>
      </c>
      <c r="C625" s="66" t="s">
        <v>2255</v>
      </c>
      <c r="D625" s="67"/>
      <c r="E625" s="68"/>
      <c r="F625" s="328">
        <v>127291.67</v>
      </c>
      <c r="G625" s="328">
        <v>127291.67</v>
      </c>
      <c r="H625" s="151">
        <f>+F625-G625</f>
        <v>0</v>
      </c>
      <c r="I625" s="97">
        <f>IF(G625&lt;0,IF(H625=0,0,IF(OR(G625=0,F625=0),"N.M.",IF(ABS(H625/G625)&gt;=10,"N.M.",H625/(-G625)))),IF(H625=0,0,IF(OR(G625=0,F625=0),"N.M.",IF(ABS(H625/G625)&gt;=10,"N.M.",H625/G625))))</f>
        <v>0</v>
      </c>
      <c r="J625" s="166"/>
      <c r="K625" s="328">
        <v>381875.01</v>
      </c>
      <c r="L625" s="328">
        <v>381875.01</v>
      </c>
      <c r="M625" s="151">
        <f>+K625-L625</f>
        <v>0</v>
      </c>
      <c r="N625" s="97">
        <f>IF(L625&lt;0,IF(M625=0,0,IF(OR(L625=0,K625=0),"N.M.",IF(ABS(M625/L625)&gt;=10,"N.M.",M625/(-L625)))),IF(M625=0,0,IF(OR(L625=0,K625=0),"N.M.",IF(ABS(M625/L625)&gt;=10,"N.M.",M625/L625))))</f>
        <v>0</v>
      </c>
      <c r="O625" s="273"/>
      <c r="P625" s="166"/>
      <c r="Q625" s="328">
        <v>381875.01</v>
      </c>
      <c r="R625" s="328">
        <v>381875.01</v>
      </c>
      <c r="S625" s="151">
        <f>+Q625-R625</f>
        <v>0</v>
      </c>
      <c r="T625" s="97">
        <f>IF(R625&lt;0,IF(S625=0,0,IF(OR(R625=0,Q625=0),"N.M.",IF(ABS(S625/R625)&gt;=10,"N.M.",S625/(-R625)))),IF(S625=0,0,IF(OR(R625=0,Q625=0),"N.M.",IF(ABS(S625/R625)&gt;=10,"N.M.",S625/R625))))</f>
        <v>0</v>
      </c>
      <c r="U625" s="166"/>
      <c r="V625" s="328">
        <v>1527500</v>
      </c>
      <c r="W625" s="328">
        <v>1527500</v>
      </c>
      <c r="X625" s="151">
        <f>+V625-W625</f>
        <v>0</v>
      </c>
      <c r="Y625" s="97">
        <f>IF(W625&lt;0,IF(X625=0,0,IF(OR(W625=0,V625=0),"N.M.",IF(ABS(X625/W625)&gt;=10,"N.M.",X625/(-W625)))),IF(X625=0,0,IF(OR(W625=0,V625=0),"N.M.",IF(ABS(X625/W625)&gt;=10,"N.M.",X625/W625))))</f>
        <v>0</v>
      </c>
      <c r="Z625" s="140"/>
      <c r="AA625" s="347">
        <v>127291.66</v>
      </c>
      <c r="AB625" s="301"/>
      <c r="AC625" s="301">
        <v>127291.67</v>
      </c>
      <c r="AD625" s="301">
        <v>127291.67</v>
      </c>
      <c r="AE625" s="301">
        <v>127291.67</v>
      </c>
      <c r="AF625" s="301">
        <v>127291.66</v>
      </c>
      <c r="AG625" s="301">
        <v>127291.67</v>
      </c>
      <c r="AH625" s="301">
        <v>127291.67</v>
      </c>
      <c r="AI625" s="301">
        <v>127291.66</v>
      </c>
      <c r="AJ625" s="301">
        <v>127291.67</v>
      </c>
      <c r="AK625" s="301">
        <v>127291.67</v>
      </c>
      <c r="AL625" s="301">
        <v>127291.66</v>
      </c>
      <c r="AM625" s="301">
        <v>127291.67</v>
      </c>
      <c r="AN625" s="301">
        <v>127291.66</v>
      </c>
      <c r="AO625" s="301"/>
      <c r="AP625" s="301">
        <v>127291.67</v>
      </c>
      <c r="AQ625" s="301">
        <v>127291.67</v>
      </c>
      <c r="AR625" s="301">
        <v>127291.67</v>
      </c>
      <c r="AS625" s="301">
        <v>127291.66</v>
      </c>
      <c r="AT625" s="301">
        <v>0</v>
      </c>
      <c r="AU625" s="301">
        <v>0</v>
      </c>
      <c r="AV625" s="301">
        <v>0</v>
      </c>
      <c r="AW625" s="301">
        <v>0</v>
      </c>
      <c r="AX625" s="301">
        <v>0</v>
      </c>
      <c r="AY625" s="301">
        <v>0</v>
      </c>
      <c r="AZ625" s="301">
        <v>0</v>
      </c>
      <c r="BA625" s="301">
        <v>0</v>
      </c>
    </row>
    <row r="626" spans="1:53" s="69" customFormat="1" outlineLevel="2" x14ac:dyDescent="0.2">
      <c r="A626" s="64" t="s">
        <v>1402</v>
      </c>
      <c r="B626" s="65" t="s">
        <v>1852</v>
      </c>
      <c r="C626" s="66" t="s">
        <v>2256</v>
      </c>
      <c r="D626" s="67"/>
      <c r="E626" s="68"/>
      <c r="F626" s="328">
        <v>2084841.94</v>
      </c>
      <c r="G626" s="328">
        <v>375480.91000000003</v>
      </c>
      <c r="H626" s="151">
        <f>+F626-G626</f>
        <v>1709361.0299999998</v>
      </c>
      <c r="I626" s="97">
        <f>IF(G626&lt;0,IF(H626=0,0,IF(OR(G626=0,F626=0),"N.M.",IF(ABS(H626/G626)&gt;=10,"N.M.",H626/(-G626)))),IF(H626=0,0,IF(OR(G626=0,F626=0),"N.M.",IF(ABS(H626/G626)&gt;=10,"N.M.",H626/G626))))</f>
        <v>4.5524578866073364</v>
      </c>
      <c r="J626" s="166"/>
      <c r="K626" s="328">
        <v>5960024.9299999997</v>
      </c>
      <c r="L626" s="328">
        <v>988223.97</v>
      </c>
      <c r="M626" s="151">
        <f>+K626-L626</f>
        <v>4971800.96</v>
      </c>
      <c r="N626" s="97">
        <f>IF(L626&lt;0,IF(M626=0,0,IF(OR(L626=0,K626=0),"N.M.",IF(ABS(M626/L626)&gt;=10,"N.M.",M626/(-L626)))),IF(M626=0,0,IF(OR(L626=0,K626=0),"N.M.",IF(ABS(M626/L626)&gt;=10,"N.M.",M626/L626))))</f>
        <v>5.0310467170716375</v>
      </c>
      <c r="O626" s="273"/>
      <c r="P626" s="166"/>
      <c r="Q626" s="328">
        <v>5960024.9299999997</v>
      </c>
      <c r="R626" s="328">
        <v>988223.97</v>
      </c>
      <c r="S626" s="151">
        <f>+Q626-R626</f>
        <v>4971800.96</v>
      </c>
      <c r="T626" s="97">
        <f>IF(R626&lt;0,IF(S626=0,0,IF(OR(R626=0,Q626=0),"N.M.",IF(ABS(S626/R626)&gt;=10,"N.M.",S626/(-R626)))),IF(S626=0,0,IF(OR(R626=0,Q626=0),"N.M.",IF(ABS(S626/R626)&gt;=10,"N.M.",S626/R626))))</f>
        <v>5.0310467170716375</v>
      </c>
      <c r="U626" s="166"/>
      <c r="V626" s="328">
        <v>15849206.609999999</v>
      </c>
      <c r="W626" s="328">
        <v>3403918.42</v>
      </c>
      <c r="X626" s="151">
        <f>+V626-W626</f>
        <v>12445288.189999999</v>
      </c>
      <c r="Y626" s="97">
        <f>IF(W626&lt;0,IF(X626=0,0,IF(OR(W626=0,V626=0),"N.M.",IF(ABS(X626/W626)&gt;=10,"N.M.",X626/(-W626)))),IF(X626=0,0,IF(OR(W626=0,V626=0),"N.M.",IF(ABS(X626/W626)&gt;=10,"N.M.",X626/W626))))</f>
        <v>3.6561652350058376</v>
      </c>
      <c r="Z626" s="140"/>
      <c r="AA626" s="347">
        <v>302638.89</v>
      </c>
      <c r="AB626" s="301"/>
      <c r="AC626" s="301">
        <v>311305.56</v>
      </c>
      <c r="AD626" s="301">
        <v>301437.5</v>
      </c>
      <c r="AE626" s="301">
        <v>375480.91000000003</v>
      </c>
      <c r="AF626" s="301">
        <v>412918.75</v>
      </c>
      <c r="AG626" s="301">
        <v>546118.81000000006</v>
      </c>
      <c r="AH626" s="301">
        <v>617057.92000000004</v>
      </c>
      <c r="AI626" s="301">
        <v>823976.29</v>
      </c>
      <c r="AJ626" s="301">
        <v>1216082.3999999999</v>
      </c>
      <c r="AK626" s="301">
        <v>1286775.0900000001</v>
      </c>
      <c r="AL626" s="301">
        <v>1464593.19</v>
      </c>
      <c r="AM626" s="301">
        <v>1646483.54</v>
      </c>
      <c r="AN626" s="301">
        <v>1875175.69</v>
      </c>
      <c r="AO626" s="301"/>
      <c r="AP626" s="301">
        <v>2008478.18</v>
      </c>
      <c r="AQ626" s="301">
        <v>1866704.81</v>
      </c>
      <c r="AR626" s="301">
        <v>2084841.94</v>
      </c>
      <c r="AS626" s="301">
        <v>2055373.55</v>
      </c>
      <c r="AT626" s="301">
        <v>0</v>
      </c>
      <c r="AU626" s="301">
        <v>0</v>
      </c>
      <c r="AV626" s="301">
        <v>0</v>
      </c>
      <c r="AW626" s="301">
        <v>0</v>
      </c>
      <c r="AX626" s="301">
        <v>0</v>
      </c>
      <c r="AY626" s="301">
        <v>0</v>
      </c>
      <c r="AZ626" s="301">
        <v>0</v>
      </c>
      <c r="BA626" s="301">
        <v>0</v>
      </c>
    </row>
    <row r="627" spans="1:53" s="69" customFormat="1" outlineLevel="2" x14ac:dyDescent="0.2">
      <c r="A627" s="64" t="s">
        <v>1403</v>
      </c>
      <c r="B627" s="65" t="s">
        <v>1853</v>
      </c>
      <c r="C627" s="66" t="s">
        <v>2257</v>
      </c>
      <c r="D627" s="67"/>
      <c r="E627" s="68"/>
      <c r="F627" s="328">
        <v>2609895.8200000003</v>
      </c>
      <c r="G627" s="328">
        <v>2664071.64</v>
      </c>
      <c r="H627" s="151">
        <f>+F627-G627</f>
        <v>-54175.819999999832</v>
      </c>
      <c r="I627" s="97">
        <f>IF(G627&lt;0,IF(H627=0,0,IF(OR(G627=0,F627=0),"N.M.",IF(ABS(H627/G627)&gt;=10,"N.M.",H627/(-G627)))),IF(H627=0,0,IF(OR(G627=0,F627=0),"N.M.",IF(ABS(H627/G627)&gt;=10,"N.M.",H627/G627))))</f>
        <v>-2.0335721902733753E-2</v>
      </c>
      <c r="J627" s="166"/>
      <c r="K627" s="328">
        <v>7829687.5</v>
      </c>
      <c r="L627" s="328">
        <v>7992214.96</v>
      </c>
      <c r="M627" s="151">
        <f>+K627-L627</f>
        <v>-162527.45999999996</v>
      </c>
      <c r="N627" s="97">
        <f>IF(L627&lt;0,IF(M627=0,0,IF(OR(L627=0,K627=0),"N.M.",IF(ABS(M627/L627)&gt;=10,"N.M.",M627/(-L627)))),IF(M627=0,0,IF(OR(L627=0,K627=0),"N.M.",IF(ABS(M627/L627)&gt;=10,"N.M.",M627/L627))))</f>
        <v>-2.033572180095616E-2</v>
      </c>
      <c r="O627" s="273"/>
      <c r="P627" s="166"/>
      <c r="Q627" s="328">
        <v>7829687.5</v>
      </c>
      <c r="R627" s="328">
        <v>7992214.96</v>
      </c>
      <c r="S627" s="151">
        <f>+Q627-R627</f>
        <v>-162527.45999999996</v>
      </c>
      <c r="T627" s="97">
        <f>IF(R627&lt;0,IF(S627=0,0,IF(OR(R627=0,Q627=0),"N.M.",IF(ABS(S627/R627)&gt;=10,"N.M.",S627/(-R627)))),IF(S627=0,0,IF(OR(R627=0,Q627=0),"N.M.",IF(ABS(S627/R627)&gt;=10,"N.M.",S627/R627))))</f>
        <v>-2.033572180095616E-2</v>
      </c>
      <c r="U627" s="166"/>
      <c r="V627" s="328">
        <v>31643804.93</v>
      </c>
      <c r="W627" s="328">
        <v>31941482.620000001</v>
      </c>
      <c r="X627" s="151">
        <f>+V627-W627</f>
        <v>-297677.69000000134</v>
      </c>
      <c r="Y627" s="97">
        <f>IF(W627&lt;0,IF(X627=0,0,IF(OR(W627=0,V627=0),"N.M.",IF(ABS(X627/W627)&gt;=10,"N.M.",X627/(-W627)))),IF(X627=0,0,IF(OR(W627=0,V627=0),"N.M.",IF(ABS(X627/W627)&gt;=10,"N.M.",X627/W627))))</f>
        <v>-9.3194700302863184E-3</v>
      </c>
      <c r="Z627" s="140"/>
      <c r="AA627" s="347">
        <v>2664071.63</v>
      </c>
      <c r="AB627" s="301"/>
      <c r="AC627" s="301">
        <v>2664071.66</v>
      </c>
      <c r="AD627" s="301">
        <v>2664071.66</v>
      </c>
      <c r="AE627" s="301">
        <v>2664071.64</v>
      </c>
      <c r="AF627" s="301">
        <v>2664071.67</v>
      </c>
      <c r="AG627" s="301">
        <v>2664071.63</v>
      </c>
      <c r="AH627" s="301">
        <v>2664071.66</v>
      </c>
      <c r="AI627" s="301">
        <v>2664071.64</v>
      </c>
      <c r="AJ627" s="301">
        <v>2664071.66</v>
      </c>
      <c r="AK627" s="301">
        <v>2664071.69</v>
      </c>
      <c r="AL627" s="301">
        <v>2609895.83</v>
      </c>
      <c r="AM627" s="301">
        <v>2609895.84</v>
      </c>
      <c r="AN627" s="301">
        <v>2609895.81</v>
      </c>
      <c r="AO627" s="301"/>
      <c r="AP627" s="301">
        <v>2609895.84</v>
      </c>
      <c r="AQ627" s="301">
        <v>2609895.84</v>
      </c>
      <c r="AR627" s="301">
        <v>2609895.8200000003</v>
      </c>
      <c r="AS627" s="301">
        <v>2609895.85</v>
      </c>
      <c r="AT627" s="301">
        <v>0</v>
      </c>
      <c r="AU627" s="301">
        <v>0</v>
      </c>
      <c r="AV627" s="301">
        <v>0</v>
      </c>
      <c r="AW627" s="301">
        <v>0</v>
      </c>
      <c r="AX627" s="301">
        <v>0</v>
      </c>
      <c r="AY627" s="301">
        <v>0</v>
      </c>
      <c r="AZ627" s="301">
        <v>0</v>
      </c>
      <c r="BA627" s="301">
        <v>0</v>
      </c>
    </row>
    <row r="628" spans="1:53" s="25" customFormat="1" x14ac:dyDescent="0.2">
      <c r="A628" s="22" t="s">
        <v>248</v>
      </c>
      <c r="B628" s="54" t="s">
        <v>151</v>
      </c>
      <c r="C628" s="206" t="s">
        <v>152</v>
      </c>
      <c r="D628" s="209"/>
      <c r="E628" s="209"/>
      <c r="F628" s="23">
        <v>4822029.43</v>
      </c>
      <c r="G628" s="23">
        <v>3166844.22</v>
      </c>
      <c r="H628" s="42">
        <f>+F628-G628</f>
        <v>1655185.2099999995</v>
      </c>
      <c r="I628" s="124">
        <f>IF(G628&lt;0,IF(H628=0,0,IF(OR(G628=0,F628=0),"N.M.",IF(ABS(H628/G628)&gt;=10,"N.M.",H628/(-G628)))),IF(H628=0,0,IF(OR(G628=0,F628=0),"N.M.",IF(ABS(H628/G628)&gt;=10,"N.M.",H628/G628))))</f>
        <v>0.52266076100200454</v>
      </c>
      <c r="J628" s="265"/>
      <c r="K628" s="23">
        <v>14171587.439999999</v>
      </c>
      <c r="L628" s="23">
        <v>9362313.9399999995</v>
      </c>
      <c r="M628" s="42">
        <f>+K628-L628</f>
        <v>4809273.5</v>
      </c>
      <c r="N628" s="124">
        <f>IF(L628&lt;0,IF(M628=0,0,IF(OR(L628=0,K628=0),"N.M.",IF(ABS(M628/L628)&gt;=10,"N.M.",M628/(-L628)))),IF(M628=0,0,IF(OR(L628=0,K628=0),"N.M.",IF(ABS(M628/L628)&gt;=10,"N.M.",M628/L628))))</f>
        <v>0.51368428049102577</v>
      </c>
      <c r="O628" s="229"/>
      <c r="P628" s="219"/>
      <c r="Q628" s="23">
        <v>14171587.439999999</v>
      </c>
      <c r="R628" s="23">
        <v>9362313.9399999995</v>
      </c>
      <c r="S628" s="42">
        <f>+Q628-R628</f>
        <v>4809273.5</v>
      </c>
      <c r="T628" s="124">
        <f>IF(R628&lt;0,IF(S628=0,0,IF(OR(R628=0,Q628=0),"N.M.",IF(ABS(S628/R628)&gt;=10,"N.M.",S628/(-R628)))),IF(S628=0,0,IF(OR(R628=0,Q628=0),"N.M.",IF(ABS(S628/R628)&gt;=10,"N.M.",S628/R628))))</f>
        <v>0.51368428049102577</v>
      </c>
      <c r="U628" s="219"/>
      <c r="V628" s="23">
        <v>49020511.539999999</v>
      </c>
      <c r="W628" s="23">
        <v>36872901.039999999</v>
      </c>
      <c r="X628" s="42">
        <f>+V628-W628</f>
        <v>12147610.5</v>
      </c>
      <c r="Y628" s="91">
        <f>IF(W628&lt;0,IF(X628=0,0,IF(OR(W628=0,V628=0),"N.M.",IF(ABS(X628/W628)&gt;=10,"N.M.",X628/(-W628)))),IF(X628=0,0,IF(OR(W628=0,V628=0),"N.M.",IF(ABS(X628/W628)&gt;=10,"N.M.",X628/W628))))</f>
        <v>0.32944547777301769</v>
      </c>
      <c r="AA628" s="339">
        <v>3094002.1799999997</v>
      </c>
      <c r="AC628" s="26">
        <v>3102668.89</v>
      </c>
      <c r="AD628" s="26">
        <v>3092800.83</v>
      </c>
      <c r="AE628" s="26">
        <v>3166844.22</v>
      </c>
      <c r="AF628" s="26">
        <v>3204282.08</v>
      </c>
      <c r="AG628" s="26">
        <v>3337482.11</v>
      </c>
      <c r="AH628" s="26">
        <v>3408421.25</v>
      </c>
      <c r="AI628" s="26">
        <v>3615339.5900000003</v>
      </c>
      <c r="AJ628" s="26">
        <v>4007445.73</v>
      </c>
      <c r="AK628" s="26">
        <v>4078138.45</v>
      </c>
      <c r="AL628" s="26">
        <v>4201780.68</v>
      </c>
      <c r="AM628" s="26">
        <v>4383671.05</v>
      </c>
      <c r="AN628" s="26">
        <v>4612363.16</v>
      </c>
      <c r="AP628" s="26">
        <v>4745665.6899999995</v>
      </c>
      <c r="AQ628" s="26">
        <v>4603892.32</v>
      </c>
      <c r="AR628" s="26">
        <v>4822029.43</v>
      </c>
      <c r="AS628" s="26">
        <v>4792561.0600000005</v>
      </c>
      <c r="AT628" s="26">
        <v>0</v>
      </c>
      <c r="AU628" s="26">
        <v>0</v>
      </c>
      <c r="AV628" s="26">
        <v>0</v>
      </c>
      <c r="AW628" s="26">
        <v>0</v>
      </c>
      <c r="AX628" s="26">
        <v>0</v>
      </c>
      <c r="AY628" s="26">
        <v>0</v>
      </c>
      <c r="AZ628" s="26">
        <v>0</v>
      </c>
      <c r="BA628" s="26">
        <v>0</v>
      </c>
    </row>
    <row r="629" spans="1:53" s="25" customFormat="1" ht="0.75" customHeight="1" outlineLevel="2" x14ac:dyDescent="0.2">
      <c r="A629" s="22"/>
      <c r="B629" s="54"/>
      <c r="C629" s="206"/>
      <c r="D629" s="209"/>
      <c r="E629" s="209"/>
      <c r="F629" s="23"/>
      <c r="G629" s="23"/>
      <c r="H629" s="42"/>
      <c r="I629" s="124"/>
      <c r="J629" s="265"/>
      <c r="K629" s="23"/>
      <c r="L629" s="23"/>
      <c r="M629" s="42"/>
      <c r="N629" s="124"/>
      <c r="O629" s="229"/>
      <c r="P629" s="219"/>
      <c r="Q629" s="23"/>
      <c r="R629" s="23"/>
      <c r="S629" s="42"/>
      <c r="T629" s="124"/>
      <c r="U629" s="219"/>
      <c r="V629" s="23"/>
      <c r="W629" s="23"/>
      <c r="X629" s="42"/>
      <c r="Y629" s="91"/>
      <c r="AA629" s="339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  <c r="AM629" s="26"/>
      <c r="AN629" s="26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  <c r="BA629" s="26"/>
    </row>
    <row r="630" spans="1:53" s="69" customFormat="1" outlineLevel="2" x14ac:dyDescent="0.2">
      <c r="A630" s="64" t="s">
        <v>1404</v>
      </c>
      <c r="B630" s="65" t="s">
        <v>1854</v>
      </c>
      <c r="C630" s="66" t="s">
        <v>2258</v>
      </c>
      <c r="D630" s="67"/>
      <c r="E630" s="68"/>
      <c r="F630" s="328">
        <v>6117.9400000000005</v>
      </c>
      <c r="G630" s="328">
        <v>6117.95</v>
      </c>
      <c r="H630" s="151">
        <f>+F630-G630</f>
        <v>-9.999999999308784E-3</v>
      </c>
      <c r="I630" s="97">
        <f>IF(G630&lt;0,IF(H630=0,0,IF(OR(G630=0,F630=0),"N.M.",IF(ABS(H630/G630)&gt;=10,"N.M.",H630/(-G630)))),IF(H630=0,0,IF(OR(G630=0,F630=0),"N.M.",IF(ABS(H630/G630)&gt;=10,"N.M.",H630/G630))))</f>
        <v>-1.6345344436140839E-6</v>
      </c>
      <c r="J630" s="166"/>
      <c r="K630" s="328">
        <v>18353.82</v>
      </c>
      <c r="L630" s="328">
        <v>18353.850000000002</v>
      </c>
      <c r="M630" s="151">
        <f>+K630-L630</f>
        <v>-3.0000000002473826E-2</v>
      </c>
      <c r="N630" s="97">
        <f>IF(L630&lt;0,IF(M630=0,0,IF(OR(L630=0,K630=0),"N.M.",IF(ABS(M630/L630)&gt;=10,"N.M.",M630/(-L630)))),IF(M630=0,0,IF(OR(L630=0,K630=0),"N.M.",IF(ABS(M630/L630)&gt;=10,"N.M.",M630/L630))))</f>
        <v>-1.6345344438618504E-6</v>
      </c>
      <c r="O630" s="273"/>
      <c r="P630" s="166"/>
      <c r="Q630" s="328">
        <v>18353.82</v>
      </c>
      <c r="R630" s="328">
        <v>18353.850000000002</v>
      </c>
      <c r="S630" s="151">
        <f>+Q630-R630</f>
        <v>-3.0000000002473826E-2</v>
      </c>
      <c r="T630" s="97">
        <f>IF(R630&lt;0,IF(S630=0,0,IF(OR(R630=0,Q630=0),"N.M.",IF(ABS(S630/R630)&gt;=10,"N.M.",S630/(-R630)))),IF(S630=0,0,IF(OR(R630=0,Q630=0),"N.M.",IF(ABS(S630/R630)&gt;=10,"N.M.",S630/R630))))</f>
        <v>-1.6345344438618504E-6</v>
      </c>
      <c r="U630" s="166"/>
      <c r="V630" s="328">
        <v>73415.37</v>
      </c>
      <c r="W630" s="328">
        <v>79533.34</v>
      </c>
      <c r="X630" s="151">
        <f>+V630-W630</f>
        <v>-6117.9700000000012</v>
      </c>
      <c r="Y630" s="97">
        <f>IF(W630&lt;0,IF(X630=0,0,IF(OR(W630=0,V630=0),"N.M.",IF(ABS(X630/W630)&gt;=10,"N.M.",X630/(-W630)))),IF(X630=0,0,IF(OR(W630=0,V630=0),"N.M.",IF(ABS(X630/W630)&gt;=10,"N.M.",X630/W630))))</f>
        <v>-7.6923338061748711E-2</v>
      </c>
      <c r="Z630" s="140"/>
      <c r="AA630" s="347">
        <v>6117.95</v>
      </c>
      <c r="AB630" s="301"/>
      <c r="AC630" s="301">
        <v>6117.95</v>
      </c>
      <c r="AD630" s="301">
        <v>6117.95</v>
      </c>
      <c r="AE630" s="301">
        <v>6117.95</v>
      </c>
      <c r="AF630" s="301">
        <v>6117.95</v>
      </c>
      <c r="AG630" s="301">
        <v>6117.96</v>
      </c>
      <c r="AH630" s="301">
        <v>6117.95</v>
      </c>
      <c r="AI630" s="301">
        <v>6117.95</v>
      </c>
      <c r="AJ630" s="301">
        <v>6117.95</v>
      </c>
      <c r="AK630" s="301">
        <v>6117.95</v>
      </c>
      <c r="AL630" s="301">
        <v>6117.95</v>
      </c>
      <c r="AM630" s="301">
        <v>6117.9400000000005</v>
      </c>
      <c r="AN630" s="301">
        <v>6117.95</v>
      </c>
      <c r="AO630" s="301"/>
      <c r="AP630" s="301">
        <v>6117.9400000000005</v>
      </c>
      <c r="AQ630" s="301">
        <v>6117.9400000000005</v>
      </c>
      <c r="AR630" s="301">
        <v>6117.9400000000005</v>
      </c>
      <c r="AS630" s="301">
        <v>0</v>
      </c>
      <c r="AT630" s="301">
        <v>0</v>
      </c>
      <c r="AU630" s="301">
        <v>0</v>
      </c>
      <c r="AV630" s="301">
        <v>0</v>
      </c>
      <c r="AW630" s="301">
        <v>0</v>
      </c>
      <c r="AX630" s="301">
        <v>0</v>
      </c>
      <c r="AY630" s="301">
        <v>0</v>
      </c>
      <c r="AZ630" s="301">
        <v>0</v>
      </c>
      <c r="BA630" s="301">
        <v>0</v>
      </c>
    </row>
    <row r="631" spans="1:53" s="69" customFormat="1" outlineLevel="2" x14ac:dyDescent="0.2">
      <c r="A631" s="64" t="s">
        <v>1405</v>
      </c>
      <c r="B631" s="65" t="s">
        <v>1855</v>
      </c>
      <c r="C631" s="66" t="s">
        <v>2259</v>
      </c>
      <c r="D631" s="67"/>
      <c r="E631" s="68"/>
      <c r="F631" s="328">
        <v>7376.46</v>
      </c>
      <c r="G631" s="328">
        <v>17147.12</v>
      </c>
      <c r="H631" s="151">
        <f>+F631-G631</f>
        <v>-9770.66</v>
      </c>
      <c r="I631" s="97">
        <f>IF(G631&lt;0,IF(H631=0,0,IF(OR(G631=0,F631=0),"N.M.",IF(ABS(H631/G631)&gt;=10,"N.M.",H631/(-G631)))),IF(H631=0,0,IF(OR(G631=0,F631=0),"N.M.",IF(ABS(H631/G631)&gt;=10,"N.M.",H631/G631))))</f>
        <v>-0.56981347304970165</v>
      </c>
      <c r="J631" s="166"/>
      <c r="K631" s="328">
        <v>22129.360000000001</v>
      </c>
      <c r="L631" s="328">
        <v>44581.71</v>
      </c>
      <c r="M631" s="151">
        <f>+K631-L631</f>
        <v>-22452.35</v>
      </c>
      <c r="N631" s="97">
        <f>IF(L631&lt;0,IF(M631=0,0,IF(OR(L631=0,K631=0),"N.M.",IF(ABS(M631/L631)&gt;=10,"N.M.",M631/(-L631)))),IF(M631=0,0,IF(OR(L631=0,K631=0),"N.M.",IF(ABS(M631/L631)&gt;=10,"N.M.",M631/L631))))</f>
        <v>-0.50362244965480241</v>
      </c>
      <c r="O631" s="273"/>
      <c r="P631" s="166"/>
      <c r="Q631" s="328">
        <v>22129.360000000001</v>
      </c>
      <c r="R631" s="328">
        <v>44581.71</v>
      </c>
      <c r="S631" s="151">
        <f>+Q631-R631</f>
        <v>-22452.35</v>
      </c>
      <c r="T631" s="97">
        <f>IF(R631&lt;0,IF(S631=0,0,IF(OR(R631=0,Q631=0),"N.M.",IF(ABS(S631/R631)&gt;=10,"N.M.",S631/(-R631)))),IF(S631=0,0,IF(OR(R631=0,Q631=0),"N.M.",IF(ABS(S631/R631)&gt;=10,"N.M.",S631/R631))))</f>
        <v>-0.50362244965480241</v>
      </c>
      <c r="U631" s="166"/>
      <c r="V631" s="328">
        <v>151227.29999999999</v>
      </c>
      <c r="W631" s="328">
        <v>164812.64000000001</v>
      </c>
      <c r="X631" s="151">
        <f>+V631-W631</f>
        <v>-13585.340000000026</v>
      </c>
      <c r="Y631" s="97">
        <f>IF(W631&lt;0,IF(X631=0,0,IF(OR(W631=0,V631=0),"N.M.",IF(ABS(X631/W631)&gt;=10,"N.M.",X631/(-W631)))),IF(X631=0,0,IF(OR(W631=0,V631=0),"N.M.",IF(ABS(X631/W631)&gt;=10,"N.M.",X631/W631))))</f>
        <v>-8.2428993310221979E-2</v>
      </c>
      <c r="Z631" s="140"/>
      <c r="AA631" s="347">
        <v>13717.29</v>
      </c>
      <c r="AB631" s="301"/>
      <c r="AC631" s="301">
        <v>13717.300000000001</v>
      </c>
      <c r="AD631" s="301">
        <v>13717.29</v>
      </c>
      <c r="AE631" s="301">
        <v>17147.12</v>
      </c>
      <c r="AF631" s="301">
        <v>17472.099999999999</v>
      </c>
      <c r="AG631" s="301">
        <v>17472.099999999999</v>
      </c>
      <c r="AH631" s="301">
        <v>17472.09</v>
      </c>
      <c r="AI631" s="301">
        <v>17472.099999999999</v>
      </c>
      <c r="AJ631" s="301">
        <v>20249.13</v>
      </c>
      <c r="AK631" s="301">
        <v>17331.07</v>
      </c>
      <c r="AL631" s="301">
        <v>6876.45</v>
      </c>
      <c r="AM631" s="301">
        <v>7376.45</v>
      </c>
      <c r="AN631" s="301">
        <v>7376.45</v>
      </c>
      <c r="AO631" s="301"/>
      <c r="AP631" s="301">
        <v>7376.45</v>
      </c>
      <c r="AQ631" s="301">
        <v>7376.45</v>
      </c>
      <c r="AR631" s="301">
        <v>7376.46</v>
      </c>
      <c r="AS631" s="301">
        <v>0</v>
      </c>
      <c r="AT631" s="301">
        <v>0</v>
      </c>
      <c r="AU631" s="301">
        <v>0</v>
      </c>
      <c r="AV631" s="301">
        <v>0</v>
      </c>
      <c r="AW631" s="301">
        <v>0</v>
      </c>
      <c r="AX631" s="301">
        <v>0</v>
      </c>
      <c r="AY631" s="301">
        <v>0</v>
      </c>
      <c r="AZ631" s="301">
        <v>0</v>
      </c>
      <c r="BA631" s="301">
        <v>0</v>
      </c>
    </row>
    <row r="632" spans="1:53" s="69" customFormat="1" outlineLevel="2" x14ac:dyDescent="0.2">
      <c r="A632" s="64" t="s">
        <v>1406</v>
      </c>
      <c r="B632" s="65" t="s">
        <v>1856</v>
      </c>
      <c r="C632" s="66" t="s">
        <v>2260</v>
      </c>
      <c r="D632" s="67"/>
      <c r="E632" s="68"/>
      <c r="F632" s="328">
        <v>18890.580000000002</v>
      </c>
      <c r="G632" s="328">
        <v>18890.580000000002</v>
      </c>
      <c r="H632" s="151">
        <f>+F632-G632</f>
        <v>0</v>
      </c>
      <c r="I632" s="97">
        <f>IF(G632&lt;0,IF(H632=0,0,IF(OR(G632=0,F632=0),"N.M.",IF(ABS(H632/G632)&gt;=10,"N.M.",H632/(-G632)))),IF(H632=0,0,IF(OR(G632=0,F632=0),"N.M.",IF(ABS(H632/G632)&gt;=10,"N.M.",H632/G632))))</f>
        <v>0</v>
      </c>
      <c r="J632" s="166"/>
      <c r="K632" s="328">
        <v>56671.73</v>
      </c>
      <c r="L632" s="328">
        <v>56641.65</v>
      </c>
      <c r="M632" s="151">
        <f>+K632-L632</f>
        <v>30.080000000001746</v>
      </c>
      <c r="N632" s="97">
        <f>IF(L632&lt;0,IF(M632=0,0,IF(OR(L632=0,K632=0),"N.M.",IF(ABS(M632/L632)&gt;=10,"N.M.",M632/(-L632)))),IF(M632=0,0,IF(OR(L632=0,K632=0),"N.M.",IF(ABS(M632/L632)&gt;=10,"N.M.",M632/L632))))</f>
        <v>5.3105797588879819E-4</v>
      </c>
      <c r="O632" s="273"/>
      <c r="P632" s="166"/>
      <c r="Q632" s="328">
        <v>56671.73</v>
      </c>
      <c r="R632" s="328">
        <v>56641.65</v>
      </c>
      <c r="S632" s="151">
        <f>+Q632-R632</f>
        <v>30.080000000001746</v>
      </c>
      <c r="T632" s="97">
        <f>IF(R632&lt;0,IF(S632=0,0,IF(OR(R632=0,Q632=0),"N.M.",IF(ABS(S632/R632)&gt;=10,"N.M.",S632/(-R632)))),IF(S632=0,0,IF(OR(R632=0,Q632=0),"N.M.",IF(ABS(S632/R632)&gt;=10,"N.M.",S632/R632))))</f>
        <v>5.3105797588879819E-4</v>
      </c>
      <c r="U632" s="166"/>
      <c r="V632" s="328">
        <v>226686.94</v>
      </c>
      <c r="W632" s="328">
        <v>229542.33</v>
      </c>
      <c r="X632" s="151">
        <f>+V632-W632</f>
        <v>-2855.3899999999849</v>
      </c>
      <c r="Y632" s="97">
        <f>IF(W632&lt;0,IF(X632=0,0,IF(OR(W632=0,V632=0),"N.M.",IF(ABS(X632/W632)&gt;=10,"N.M.",X632/(-W632)))),IF(X632=0,0,IF(OR(W632=0,V632=0),"N.M.",IF(ABS(X632/W632)&gt;=10,"N.M.",X632/W632))))</f>
        <v>-1.243949209716563E-2</v>
      </c>
      <c r="Z632" s="140"/>
      <c r="AA632" s="347">
        <v>18875.53</v>
      </c>
      <c r="AB632" s="301"/>
      <c r="AC632" s="301">
        <v>18875.54</v>
      </c>
      <c r="AD632" s="301">
        <v>18875.53</v>
      </c>
      <c r="AE632" s="301">
        <v>18890.580000000002</v>
      </c>
      <c r="AF632" s="301">
        <v>18890.580000000002</v>
      </c>
      <c r="AG632" s="301">
        <v>18890.580000000002</v>
      </c>
      <c r="AH632" s="301">
        <v>18890.580000000002</v>
      </c>
      <c r="AI632" s="301">
        <v>18890.580000000002</v>
      </c>
      <c r="AJ632" s="301">
        <v>18890.580000000002</v>
      </c>
      <c r="AK632" s="301">
        <v>18890.580000000002</v>
      </c>
      <c r="AL632" s="301">
        <v>18890.580000000002</v>
      </c>
      <c r="AM632" s="301">
        <v>18890.580000000002</v>
      </c>
      <c r="AN632" s="301">
        <v>18890.57</v>
      </c>
      <c r="AO632" s="301"/>
      <c r="AP632" s="301">
        <v>18890.580000000002</v>
      </c>
      <c r="AQ632" s="301">
        <v>18890.57</v>
      </c>
      <c r="AR632" s="301">
        <v>18890.580000000002</v>
      </c>
      <c r="AS632" s="301">
        <v>0</v>
      </c>
      <c r="AT632" s="301">
        <v>0</v>
      </c>
      <c r="AU632" s="301">
        <v>0</v>
      </c>
      <c r="AV632" s="301">
        <v>0</v>
      </c>
      <c r="AW632" s="301">
        <v>0</v>
      </c>
      <c r="AX632" s="301">
        <v>0</v>
      </c>
      <c r="AY632" s="301">
        <v>0</v>
      </c>
      <c r="AZ632" s="301">
        <v>0</v>
      </c>
      <c r="BA632" s="301">
        <v>0</v>
      </c>
    </row>
    <row r="633" spans="1:53" s="25" customFormat="1" x14ac:dyDescent="0.2">
      <c r="A633" s="22" t="s">
        <v>249</v>
      </c>
      <c r="B633" s="54" t="s">
        <v>153</v>
      </c>
      <c r="C633" s="206" t="s">
        <v>154</v>
      </c>
      <c r="D633" s="209"/>
      <c r="E633" s="209"/>
      <c r="F633" s="23">
        <v>32384.980000000003</v>
      </c>
      <c r="G633" s="23">
        <v>42155.65</v>
      </c>
      <c r="H633" s="42">
        <f>+F633-G633</f>
        <v>-9770.6699999999983</v>
      </c>
      <c r="I633" s="124">
        <f>IF(G633&lt;0,IF(H633=0,0,IF(OR(G633=0,F633=0),"N.M.",IF(ABS(H633/G633)&gt;=10,"N.M.",H633/(-G633)))),IF(H633=0,0,IF(OR(G633=0,F633=0),"N.M.",IF(ABS(H633/G633)&gt;=10,"N.M.",H633/G633))))</f>
        <v>-0.23177604899936302</v>
      </c>
      <c r="J633" s="265"/>
      <c r="K633" s="23">
        <v>97154.91</v>
      </c>
      <c r="L633" s="23">
        <v>119577.20999999999</v>
      </c>
      <c r="M633" s="42">
        <f>+K633-L633</f>
        <v>-22422.299999999988</v>
      </c>
      <c r="N633" s="124">
        <f>IF(L633&lt;0,IF(M633=0,0,IF(OR(L633=0,K633=0),"N.M.",IF(ABS(M633/L633)&gt;=10,"N.M.",M633/(-L633)))),IF(M633=0,0,IF(OR(L633=0,K633=0),"N.M.",IF(ABS(M633/L633)&gt;=10,"N.M.",M633/L633))))</f>
        <v>-0.18751315572591123</v>
      </c>
      <c r="O633" s="230"/>
      <c r="P633" s="224"/>
      <c r="Q633" s="23">
        <v>97154.91</v>
      </c>
      <c r="R633" s="23">
        <v>119577.20999999999</v>
      </c>
      <c r="S633" s="42">
        <f>+Q633-R633</f>
        <v>-22422.299999999988</v>
      </c>
      <c r="T633" s="124">
        <f>IF(R633&lt;0,IF(S633=0,0,IF(OR(R633=0,Q633=0),"N.M.",IF(ABS(S633/R633)&gt;=10,"N.M.",S633/(-R633)))),IF(S633=0,0,IF(OR(R633=0,Q633=0),"N.M.",IF(ABS(S633/R633)&gt;=10,"N.M.",S633/R633))))</f>
        <v>-0.18751315572591123</v>
      </c>
      <c r="U633" s="224"/>
      <c r="V633" s="23">
        <v>451329.60999999993</v>
      </c>
      <c r="W633" s="23">
        <v>473888.31</v>
      </c>
      <c r="X633" s="42">
        <f>+V633-W633</f>
        <v>-22558.70000000007</v>
      </c>
      <c r="Y633" s="91">
        <f>IF(W633&lt;0,IF(X633=0,0,IF(OR(W633=0,V633=0),"N.M.",IF(ABS(X633/W633)&gt;=10,"N.M.",X633/(-W633)))),IF(X633=0,0,IF(OR(W633=0,V633=0),"N.M.",IF(ABS(X633/W633)&gt;=10,"N.M.",X633/W633))))</f>
        <v>-4.7603411023158751E-2</v>
      </c>
      <c r="AA633" s="339">
        <v>38710.770000000004</v>
      </c>
      <c r="AC633" s="26">
        <v>38710.79</v>
      </c>
      <c r="AD633" s="26">
        <v>38710.770000000004</v>
      </c>
      <c r="AE633" s="26">
        <v>42155.65</v>
      </c>
      <c r="AF633" s="26">
        <v>42480.630000000005</v>
      </c>
      <c r="AG633" s="26">
        <v>42480.639999999999</v>
      </c>
      <c r="AH633" s="26">
        <v>42480.62</v>
      </c>
      <c r="AI633" s="26">
        <v>42480.630000000005</v>
      </c>
      <c r="AJ633" s="26">
        <v>45257.66</v>
      </c>
      <c r="AK633" s="26">
        <v>42339.600000000006</v>
      </c>
      <c r="AL633" s="26">
        <v>31884.980000000003</v>
      </c>
      <c r="AM633" s="26">
        <v>32384.97</v>
      </c>
      <c r="AN633" s="26">
        <v>32384.97</v>
      </c>
      <c r="AP633" s="26">
        <v>32384.97</v>
      </c>
      <c r="AQ633" s="26">
        <v>32384.959999999999</v>
      </c>
      <c r="AR633" s="26">
        <v>32384.980000000003</v>
      </c>
      <c r="AS633" s="26">
        <v>0</v>
      </c>
      <c r="AT633" s="26">
        <v>0</v>
      </c>
      <c r="AU633" s="26">
        <v>0</v>
      </c>
      <c r="AV633" s="26">
        <v>0</v>
      </c>
      <c r="AW633" s="26">
        <v>0</v>
      </c>
      <c r="AX633" s="26">
        <v>0</v>
      </c>
      <c r="AY633" s="26">
        <v>0</v>
      </c>
      <c r="AZ633" s="26">
        <v>0</v>
      </c>
      <c r="BA633" s="26">
        <v>0</v>
      </c>
    </row>
    <row r="634" spans="1:53" s="25" customFormat="1" ht="0.75" customHeight="1" outlineLevel="2" x14ac:dyDescent="0.2">
      <c r="A634" s="22"/>
      <c r="B634" s="54"/>
      <c r="C634" s="206"/>
      <c r="D634" s="209"/>
      <c r="E634" s="209"/>
      <c r="F634" s="23"/>
      <c r="G634" s="23"/>
      <c r="H634" s="42"/>
      <c r="I634" s="124"/>
      <c r="J634" s="265"/>
      <c r="K634" s="23"/>
      <c r="L634" s="23"/>
      <c r="M634" s="42"/>
      <c r="N634" s="124"/>
      <c r="O634" s="230"/>
      <c r="P634" s="224"/>
      <c r="Q634" s="23"/>
      <c r="R634" s="23"/>
      <c r="S634" s="42"/>
      <c r="T634" s="124"/>
      <c r="U634" s="224"/>
      <c r="V634" s="23"/>
      <c r="W634" s="23"/>
      <c r="X634" s="42"/>
      <c r="Y634" s="91"/>
      <c r="AA634" s="339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</row>
    <row r="635" spans="1:53" s="69" customFormat="1" outlineLevel="2" x14ac:dyDescent="0.2">
      <c r="A635" s="64" t="s">
        <v>1407</v>
      </c>
      <c r="B635" s="65" t="s">
        <v>1857</v>
      </c>
      <c r="C635" s="66" t="s">
        <v>2261</v>
      </c>
      <c r="D635" s="67"/>
      <c r="E635" s="68"/>
      <c r="F635" s="328">
        <v>2804.23</v>
      </c>
      <c r="G635" s="328">
        <v>2804.23</v>
      </c>
      <c r="H635" s="151">
        <f>+F635-G635</f>
        <v>0</v>
      </c>
      <c r="I635" s="97">
        <f>IF(G635&lt;0,IF(H635=0,0,IF(OR(G635=0,F635=0),"N.M.",IF(ABS(H635/G635)&gt;=10,"N.M.",H635/(-G635)))),IF(H635=0,0,IF(OR(G635=0,F635=0),"N.M.",IF(ABS(H635/G635)&gt;=10,"N.M.",H635/G635))))</f>
        <v>0</v>
      </c>
      <c r="J635" s="166"/>
      <c r="K635" s="328">
        <v>8412.69</v>
      </c>
      <c r="L635" s="328">
        <v>8412.69</v>
      </c>
      <c r="M635" s="151">
        <f>+K635-L635</f>
        <v>0</v>
      </c>
      <c r="N635" s="97">
        <f>IF(L635&lt;0,IF(M635=0,0,IF(OR(L635=0,K635=0),"N.M.",IF(ABS(M635/L635)&gt;=10,"N.M.",M635/(-L635)))),IF(M635=0,0,IF(OR(L635=0,K635=0),"N.M.",IF(ABS(M635/L635)&gt;=10,"N.M.",M635/L635))))</f>
        <v>0</v>
      </c>
      <c r="O635" s="273"/>
      <c r="P635" s="166"/>
      <c r="Q635" s="328">
        <v>8412.69</v>
      </c>
      <c r="R635" s="328">
        <v>8412.69</v>
      </c>
      <c r="S635" s="151">
        <f>+Q635-R635</f>
        <v>0</v>
      </c>
      <c r="T635" s="97">
        <f>IF(R635&lt;0,IF(S635=0,0,IF(OR(R635=0,Q635=0),"N.M.",IF(ABS(S635/R635)&gt;=10,"N.M.",S635/(-R635)))),IF(S635=0,0,IF(OR(R635=0,Q635=0),"N.M.",IF(ABS(S635/R635)&gt;=10,"N.M.",S635/R635))))</f>
        <v>0</v>
      </c>
      <c r="U635" s="166"/>
      <c r="V635" s="328">
        <v>33650.76</v>
      </c>
      <c r="W635" s="328">
        <v>33650.76</v>
      </c>
      <c r="X635" s="151">
        <f>+V635-W635</f>
        <v>0</v>
      </c>
      <c r="Y635" s="97">
        <f>IF(W635&lt;0,IF(X635=0,0,IF(OR(W635=0,V635=0),"N.M.",IF(ABS(X635/W635)&gt;=10,"N.M.",X635/(-W635)))),IF(X635=0,0,IF(OR(W635=0,V635=0),"N.M.",IF(ABS(X635/W635)&gt;=10,"N.M.",X635/W635))))</f>
        <v>0</v>
      </c>
      <c r="Z635" s="140"/>
      <c r="AA635" s="347">
        <v>2804.23</v>
      </c>
      <c r="AB635" s="301"/>
      <c r="AC635" s="301">
        <v>2804.23</v>
      </c>
      <c r="AD635" s="301">
        <v>2804.23</v>
      </c>
      <c r="AE635" s="301">
        <v>2804.23</v>
      </c>
      <c r="AF635" s="301">
        <v>2804.23</v>
      </c>
      <c r="AG635" s="301">
        <v>2804.23</v>
      </c>
      <c r="AH635" s="301">
        <v>2804.23</v>
      </c>
      <c r="AI635" s="301">
        <v>2804.23</v>
      </c>
      <c r="AJ635" s="301">
        <v>2804.23</v>
      </c>
      <c r="AK635" s="301">
        <v>2804.23</v>
      </c>
      <c r="AL635" s="301">
        <v>2804.23</v>
      </c>
      <c r="AM635" s="301">
        <v>2804.23</v>
      </c>
      <c r="AN635" s="301">
        <v>2804.23</v>
      </c>
      <c r="AO635" s="301"/>
      <c r="AP635" s="301">
        <v>2804.23</v>
      </c>
      <c r="AQ635" s="301">
        <v>2804.23</v>
      </c>
      <c r="AR635" s="301">
        <v>2804.23</v>
      </c>
      <c r="AS635" s="301">
        <v>0</v>
      </c>
      <c r="AT635" s="301">
        <v>0</v>
      </c>
      <c r="AU635" s="301">
        <v>0</v>
      </c>
      <c r="AV635" s="301">
        <v>0</v>
      </c>
      <c r="AW635" s="301">
        <v>0</v>
      </c>
      <c r="AX635" s="301">
        <v>0</v>
      </c>
      <c r="AY635" s="301">
        <v>0</v>
      </c>
      <c r="AZ635" s="301">
        <v>0</v>
      </c>
      <c r="BA635" s="301">
        <v>0</v>
      </c>
    </row>
    <row r="636" spans="1:53" s="25" customFormat="1" x14ac:dyDescent="0.2">
      <c r="A636" s="22" t="s">
        <v>250</v>
      </c>
      <c r="B636" s="54" t="s">
        <v>155</v>
      </c>
      <c r="C636" s="206" t="s">
        <v>156</v>
      </c>
      <c r="D636" s="209"/>
      <c r="E636" s="209"/>
      <c r="F636" s="23">
        <v>2804.23</v>
      </c>
      <c r="G636" s="23">
        <v>2804.23</v>
      </c>
      <c r="H636" s="42">
        <f>+F636-G636</f>
        <v>0</v>
      </c>
      <c r="I636" s="124">
        <f>IF(G636&lt;0,IF(H636=0,0,IF(OR(G636=0,F636=0),"N.M.",IF(ABS(H636/G636)&gt;=10,"N.M.",H636/(-G636)))),IF(H636=0,0,IF(OR(G636=0,F636=0),"N.M.",IF(ABS(H636/G636)&gt;=10,"N.M.",H636/G636))))</f>
        <v>0</v>
      </c>
      <c r="J636" s="265"/>
      <c r="K636" s="23">
        <v>8412.69</v>
      </c>
      <c r="L636" s="23">
        <v>8412.69</v>
      </c>
      <c r="M636" s="42">
        <f>+K636-L636</f>
        <v>0</v>
      </c>
      <c r="N636" s="124">
        <f>IF(L636&lt;0,IF(M636=0,0,IF(OR(L636=0,K636=0),"N.M.",IF(ABS(M636/L636)&gt;=10,"N.M.",M636/(-L636)))),IF(M636=0,0,IF(OR(L636=0,K636=0),"N.M.",IF(ABS(M636/L636)&gt;=10,"N.M.",M636/L636))))</f>
        <v>0</v>
      </c>
      <c r="O636" s="140"/>
      <c r="P636" s="222"/>
      <c r="Q636" s="23">
        <v>8412.69</v>
      </c>
      <c r="R636" s="23">
        <v>8412.69</v>
      </c>
      <c r="S636" s="42">
        <f>+Q636-R636</f>
        <v>0</v>
      </c>
      <c r="T636" s="124">
        <f>IF(R636&lt;0,IF(S636=0,0,IF(OR(R636=0,Q636=0),"N.M.",IF(ABS(S636/R636)&gt;=10,"N.M.",S636/(-R636)))),IF(S636=0,0,IF(OR(R636=0,Q636=0),"N.M.",IF(ABS(S636/R636)&gt;=10,"N.M.",S636/R636))))</f>
        <v>0</v>
      </c>
      <c r="U636" s="222"/>
      <c r="V636" s="23">
        <v>33650.76</v>
      </c>
      <c r="W636" s="23">
        <v>33650.76</v>
      </c>
      <c r="X636" s="42">
        <f>+V636-W636</f>
        <v>0</v>
      </c>
      <c r="Y636" s="91">
        <f>IF(W636&lt;0,IF(X636=0,0,IF(OR(W636=0,V636=0),"N.M.",IF(ABS(X636/W636)&gt;=10,"N.M.",X636/(-W636)))),IF(X636=0,0,IF(OR(W636=0,V636=0),"N.M.",IF(ABS(X636/W636)&gt;=10,"N.M.",X636/W636))))</f>
        <v>0</v>
      </c>
      <c r="AA636" s="339">
        <v>2804.23</v>
      </c>
      <c r="AC636" s="26">
        <v>2804.23</v>
      </c>
      <c r="AD636" s="26">
        <v>2804.23</v>
      </c>
      <c r="AE636" s="26">
        <v>2804.23</v>
      </c>
      <c r="AF636" s="26">
        <v>2804.23</v>
      </c>
      <c r="AG636" s="26">
        <v>2804.23</v>
      </c>
      <c r="AH636" s="26">
        <v>2804.23</v>
      </c>
      <c r="AI636" s="26">
        <v>2804.23</v>
      </c>
      <c r="AJ636" s="26">
        <v>2804.23</v>
      </c>
      <c r="AK636" s="26">
        <v>2804.23</v>
      </c>
      <c r="AL636" s="26">
        <v>2804.23</v>
      </c>
      <c r="AM636" s="26">
        <v>2804.23</v>
      </c>
      <c r="AN636" s="26">
        <v>2804.23</v>
      </c>
      <c r="AP636" s="26">
        <v>2804.23</v>
      </c>
      <c r="AQ636" s="26">
        <v>2804.23</v>
      </c>
      <c r="AR636" s="26">
        <v>2804.23</v>
      </c>
      <c r="AS636" s="26">
        <v>0</v>
      </c>
      <c r="AT636" s="26">
        <v>0</v>
      </c>
      <c r="AU636" s="26">
        <v>0</v>
      </c>
      <c r="AV636" s="26">
        <v>0</v>
      </c>
      <c r="AW636" s="26">
        <v>0</v>
      </c>
      <c r="AX636" s="26">
        <v>0</v>
      </c>
      <c r="AY636" s="26">
        <v>0</v>
      </c>
      <c r="AZ636" s="26">
        <v>0</v>
      </c>
      <c r="BA636" s="26">
        <v>0</v>
      </c>
    </row>
    <row r="637" spans="1:53" s="25" customFormat="1" ht="0.75" customHeight="1" outlineLevel="2" x14ac:dyDescent="0.2">
      <c r="A637" s="22"/>
      <c r="B637" s="54"/>
      <c r="C637" s="206"/>
      <c r="D637" s="209"/>
      <c r="E637" s="209"/>
      <c r="F637" s="23"/>
      <c r="G637" s="23"/>
      <c r="H637" s="42"/>
      <c r="I637" s="124"/>
      <c r="J637" s="265"/>
      <c r="K637" s="23"/>
      <c r="L637" s="23"/>
      <c r="M637" s="42"/>
      <c r="N637" s="124"/>
      <c r="O637" s="140"/>
      <c r="P637" s="222"/>
      <c r="Q637" s="23"/>
      <c r="R637" s="23"/>
      <c r="S637" s="42"/>
      <c r="T637" s="124"/>
      <c r="U637" s="222"/>
      <c r="V637" s="23"/>
      <c r="W637" s="23"/>
      <c r="X637" s="42"/>
      <c r="Y637" s="91"/>
      <c r="AA637" s="339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</row>
    <row r="638" spans="1:53" s="25" customFormat="1" x14ac:dyDescent="0.2">
      <c r="A638" s="22" t="s">
        <v>251</v>
      </c>
      <c r="B638" s="54" t="s">
        <v>157</v>
      </c>
      <c r="C638" s="206" t="s">
        <v>158</v>
      </c>
      <c r="D638" s="209"/>
      <c r="E638" s="209"/>
      <c r="F638" s="23">
        <v>0</v>
      </c>
      <c r="G638" s="23">
        <v>0</v>
      </c>
      <c r="H638" s="42">
        <f>+F638-G638</f>
        <v>0</v>
      </c>
      <c r="I638" s="124">
        <f>IF(G638&lt;0,IF(H638=0,0,IF(OR(G638=0,F638=0),"N.M.",IF(ABS(H638/G638)&gt;=10,"N.M.",H638/(-G638)))),IF(H638=0,0,IF(OR(G638=0,F638=0),"N.M.",IF(ABS(H638/G638)&gt;=10,"N.M.",H638/G638))))</f>
        <v>0</v>
      </c>
      <c r="J638" s="265"/>
      <c r="K638" s="23">
        <v>0</v>
      </c>
      <c r="L638" s="23">
        <v>0</v>
      </c>
      <c r="M638" s="42">
        <f>+K638-L638</f>
        <v>0</v>
      </c>
      <c r="N638" s="124">
        <f>IF(L638&lt;0,IF(M638=0,0,IF(OR(L638=0,K638=0),"N.M.",IF(ABS(M638/L638)&gt;=10,"N.M.",M638/(-L638)))),IF(M638=0,0,IF(OR(L638=0,K638=0),"N.M.",IF(ABS(M638/L638)&gt;=10,"N.M.",M638/L638))))</f>
        <v>0</v>
      </c>
      <c r="O638" s="140"/>
      <c r="P638" s="222"/>
      <c r="Q638" s="23">
        <v>0</v>
      </c>
      <c r="R638" s="23">
        <v>0</v>
      </c>
      <c r="S638" s="42">
        <f>+Q638-R638</f>
        <v>0</v>
      </c>
      <c r="T638" s="124">
        <f>IF(R638&lt;0,IF(S638=0,0,IF(OR(R638=0,Q638=0),"N.M.",IF(ABS(S638/R638)&gt;=10,"N.M.",S638/(-R638)))),IF(S638=0,0,IF(OR(R638=0,Q638=0),"N.M.",IF(ABS(S638/R638)&gt;=10,"N.M.",S638/R638))))</f>
        <v>0</v>
      </c>
      <c r="U638" s="222"/>
      <c r="V638" s="23">
        <v>0</v>
      </c>
      <c r="W638" s="23">
        <v>0</v>
      </c>
      <c r="X638" s="42">
        <f>+V638-W638</f>
        <v>0</v>
      </c>
      <c r="Y638" s="91">
        <f>IF(W638&lt;0,IF(X638=0,0,IF(OR(W638=0,V638=0),"N.M.",IF(ABS(X638/W638)&gt;=10,"N.M.",X638/(-W638)))),IF(X638=0,0,IF(OR(W638=0,V638=0),"N.M.",IF(ABS(X638/W638)&gt;=10,"N.M.",X638/W638))))</f>
        <v>0</v>
      </c>
      <c r="AA638" s="339">
        <v>0</v>
      </c>
      <c r="AC638" s="26">
        <v>0</v>
      </c>
      <c r="AD638" s="26">
        <v>0</v>
      </c>
      <c r="AE638" s="26">
        <v>0</v>
      </c>
      <c r="AF638" s="26">
        <v>0</v>
      </c>
      <c r="AG638" s="26">
        <v>0</v>
      </c>
      <c r="AH638" s="26">
        <v>0</v>
      </c>
      <c r="AI638" s="26">
        <v>0</v>
      </c>
      <c r="AJ638" s="26">
        <v>0</v>
      </c>
      <c r="AK638" s="26">
        <v>0</v>
      </c>
      <c r="AL638" s="26">
        <v>0</v>
      </c>
      <c r="AM638" s="26">
        <v>0</v>
      </c>
      <c r="AN638" s="26">
        <v>0</v>
      </c>
      <c r="AP638" s="26">
        <v>0</v>
      </c>
      <c r="AQ638" s="26">
        <v>0</v>
      </c>
      <c r="AR638" s="26">
        <v>0</v>
      </c>
      <c r="AS638" s="26">
        <v>0</v>
      </c>
      <c r="AT638" s="26">
        <v>0</v>
      </c>
      <c r="AU638" s="26">
        <v>0</v>
      </c>
      <c r="AV638" s="26">
        <v>0</v>
      </c>
      <c r="AW638" s="26">
        <v>0</v>
      </c>
      <c r="AX638" s="26">
        <v>0</v>
      </c>
      <c r="AY638" s="26">
        <v>0</v>
      </c>
      <c r="AZ638" s="26">
        <v>0</v>
      </c>
      <c r="BA638" s="26">
        <v>0</v>
      </c>
    </row>
    <row r="639" spans="1:53" s="25" customFormat="1" ht="0.75" customHeight="1" outlineLevel="2" x14ac:dyDescent="0.2">
      <c r="A639" s="22"/>
      <c r="B639" s="54"/>
      <c r="C639" s="206"/>
      <c r="D639" s="209"/>
      <c r="E639" s="209"/>
      <c r="F639" s="23"/>
      <c r="G639" s="23"/>
      <c r="H639" s="42"/>
      <c r="I639" s="124"/>
      <c r="J639" s="265"/>
      <c r="K639" s="23"/>
      <c r="L639" s="23"/>
      <c r="M639" s="42"/>
      <c r="N639" s="124"/>
      <c r="O639" s="140"/>
      <c r="P639" s="222"/>
      <c r="Q639" s="23"/>
      <c r="R639" s="23"/>
      <c r="S639" s="42"/>
      <c r="T639" s="124"/>
      <c r="U639" s="222"/>
      <c r="V639" s="23"/>
      <c r="W639" s="23"/>
      <c r="X639" s="42"/>
      <c r="Y639" s="91"/>
      <c r="AA639" s="339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</row>
    <row r="640" spans="1:53" s="25" customFormat="1" x14ac:dyDescent="0.2">
      <c r="A640" s="22" t="s">
        <v>252</v>
      </c>
      <c r="B640" s="54" t="s">
        <v>159</v>
      </c>
      <c r="C640" s="206" t="s">
        <v>160</v>
      </c>
      <c r="D640" s="209"/>
      <c r="E640" s="209"/>
      <c r="F640" s="23">
        <v>0</v>
      </c>
      <c r="G640" s="23">
        <v>0</v>
      </c>
      <c r="H640" s="42">
        <f>+F640-G640</f>
        <v>0</v>
      </c>
      <c r="I640" s="124">
        <f>IF(G640&lt;0,IF(H640=0,0,IF(OR(G640=0,F640=0),"N.M.",IF(ABS(H640/G640)&gt;=10,"N.M.",H640/(-G640)))),IF(H640=0,0,IF(OR(G640=0,F640=0),"N.M.",IF(ABS(H640/G640)&gt;=10,"N.M.",H640/G640))))</f>
        <v>0</v>
      </c>
      <c r="J640" s="265"/>
      <c r="K640" s="23">
        <v>0</v>
      </c>
      <c r="L640" s="23">
        <v>0</v>
      </c>
      <c r="M640" s="42">
        <f>+K640-L640</f>
        <v>0</v>
      </c>
      <c r="N640" s="124">
        <f>IF(L640&lt;0,IF(M640=0,0,IF(OR(L640=0,K640=0),"N.M.",IF(ABS(M640/L640)&gt;=10,"N.M.",M640/(-L640)))),IF(M640=0,0,IF(OR(L640=0,K640=0),"N.M.",IF(ABS(M640/L640)&gt;=10,"N.M.",M640/L640))))</f>
        <v>0</v>
      </c>
      <c r="O640" s="140"/>
      <c r="P640" s="222"/>
      <c r="Q640" s="23">
        <v>0</v>
      </c>
      <c r="R640" s="23">
        <v>0</v>
      </c>
      <c r="S640" s="42">
        <f>+Q640-R640</f>
        <v>0</v>
      </c>
      <c r="T640" s="124">
        <f>IF(R640&lt;0,IF(S640=0,0,IF(OR(R640=0,Q640=0),"N.M.",IF(ABS(S640/R640)&gt;=10,"N.M.",S640/(-R640)))),IF(S640=0,0,IF(OR(R640=0,Q640=0),"N.M.",IF(ABS(S640/R640)&gt;=10,"N.M.",S640/R640))))</f>
        <v>0</v>
      </c>
      <c r="U640" s="222"/>
      <c r="V640" s="23">
        <v>0</v>
      </c>
      <c r="W640" s="23">
        <v>0</v>
      </c>
      <c r="X640" s="42">
        <f>+V640-W640</f>
        <v>0</v>
      </c>
      <c r="Y640" s="91">
        <f>IF(W640&lt;0,IF(X640=0,0,IF(OR(W640=0,V640=0),"N.M.",IF(ABS(X640/W640)&gt;=10,"N.M.",X640/(-W640)))),IF(X640=0,0,IF(OR(W640=0,V640=0),"N.M.",IF(ABS(X640/W640)&gt;=10,"N.M.",X640/W640))))</f>
        <v>0</v>
      </c>
      <c r="AA640" s="339">
        <v>0</v>
      </c>
      <c r="AC640" s="26">
        <v>0</v>
      </c>
      <c r="AD640" s="26">
        <v>0</v>
      </c>
      <c r="AE640" s="26">
        <v>0</v>
      </c>
      <c r="AF640" s="26">
        <v>0</v>
      </c>
      <c r="AG640" s="26">
        <v>0</v>
      </c>
      <c r="AH640" s="26">
        <v>0</v>
      </c>
      <c r="AI640" s="26">
        <v>0</v>
      </c>
      <c r="AJ640" s="26">
        <v>0</v>
      </c>
      <c r="AK640" s="26">
        <v>0</v>
      </c>
      <c r="AL640" s="26">
        <v>0</v>
      </c>
      <c r="AM640" s="26">
        <v>0</v>
      </c>
      <c r="AN640" s="26">
        <v>0</v>
      </c>
      <c r="AP640" s="26">
        <v>0</v>
      </c>
      <c r="AQ640" s="26">
        <v>0</v>
      </c>
      <c r="AR640" s="26">
        <v>0</v>
      </c>
      <c r="AS640" s="26">
        <v>0</v>
      </c>
      <c r="AT640" s="26">
        <v>0</v>
      </c>
      <c r="AU640" s="26">
        <v>0</v>
      </c>
      <c r="AV640" s="26">
        <v>0</v>
      </c>
      <c r="AW640" s="26">
        <v>0</v>
      </c>
      <c r="AX640" s="26">
        <v>0</v>
      </c>
      <c r="AY640" s="26">
        <v>0</v>
      </c>
      <c r="AZ640" s="26">
        <v>0</v>
      </c>
      <c r="BA640" s="26">
        <v>0</v>
      </c>
    </row>
    <row r="641" spans="1:53" s="25" customFormat="1" ht="0.75" customHeight="1" outlineLevel="2" x14ac:dyDescent="0.2">
      <c r="A641" s="22"/>
      <c r="B641" s="54"/>
      <c r="C641" s="206"/>
      <c r="D641" s="209"/>
      <c r="E641" s="209"/>
      <c r="F641" s="23"/>
      <c r="G641" s="23"/>
      <c r="H641" s="42"/>
      <c r="I641" s="124"/>
      <c r="J641" s="265"/>
      <c r="K641" s="23"/>
      <c r="L641" s="23"/>
      <c r="M641" s="42"/>
      <c r="N641" s="124"/>
      <c r="O641" s="140"/>
      <c r="P641" s="222"/>
      <c r="Q641" s="23"/>
      <c r="R641" s="23"/>
      <c r="S641" s="42"/>
      <c r="T641" s="124"/>
      <c r="U641" s="222"/>
      <c r="V641" s="23"/>
      <c r="W641" s="23"/>
      <c r="X641" s="42"/>
      <c r="Y641" s="91"/>
      <c r="AA641" s="339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</row>
    <row r="642" spans="1:53" s="69" customFormat="1" outlineLevel="2" x14ac:dyDescent="0.2">
      <c r="A642" s="64" t="s">
        <v>1408</v>
      </c>
      <c r="B642" s="65" t="s">
        <v>1858</v>
      </c>
      <c r="C642" s="66" t="s">
        <v>2262</v>
      </c>
      <c r="D642" s="67"/>
      <c r="E642" s="68"/>
      <c r="F642" s="328">
        <v>501187.27</v>
      </c>
      <c r="G642" s="328">
        <v>62323.26</v>
      </c>
      <c r="H642" s="151">
        <f>+F642-G642</f>
        <v>438864.01</v>
      </c>
      <c r="I642" s="97">
        <f>IF(G642&lt;0,IF(H642=0,0,IF(OR(G642=0,F642=0),"N.M.",IF(ABS(H642/G642)&gt;=10,"N.M.",H642/(-G642)))),IF(H642=0,0,IF(OR(G642=0,F642=0),"N.M.",IF(ABS(H642/G642)&gt;=10,"N.M.",H642/G642))))</f>
        <v>7.0417370657439937</v>
      </c>
      <c r="J642" s="166"/>
      <c r="K642" s="328">
        <v>1452662.37</v>
      </c>
      <c r="L642" s="328">
        <v>101173.12</v>
      </c>
      <c r="M642" s="151">
        <f>+K642-L642</f>
        <v>1351489.25</v>
      </c>
      <c r="N642" s="97" t="str">
        <f>IF(L642&lt;0,IF(M642=0,0,IF(OR(L642=0,K642=0),"N.M.",IF(ABS(M642/L642)&gt;=10,"N.M.",M642/(-L642)))),IF(M642=0,0,IF(OR(L642=0,K642=0),"N.M.",IF(ABS(M642/L642)&gt;=10,"N.M.",M642/L642))))</f>
        <v>N.M.</v>
      </c>
      <c r="O642" s="273"/>
      <c r="P642" s="166"/>
      <c r="Q642" s="328">
        <v>1452662.37</v>
      </c>
      <c r="R642" s="328">
        <v>101173.12</v>
      </c>
      <c r="S642" s="151">
        <f>+Q642-R642</f>
        <v>1351489.25</v>
      </c>
      <c r="T642" s="97" t="str">
        <f>IF(R642&lt;0,IF(S642=0,0,IF(OR(R642=0,Q642=0),"N.M.",IF(ABS(S642/R642)&gt;=10,"N.M.",S642/(-R642)))),IF(S642=0,0,IF(OR(R642=0,Q642=0),"N.M.",IF(ABS(S642/R642)&gt;=10,"N.M.",S642/R642))))</f>
        <v>N.M.</v>
      </c>
      <c r="U642" s="166"/>
      <c r="V642" s="328">
        <v>3336421.59</v>
      </c>
      <c r="W642" s="328">
        <v>219474.75</v>
      </c>
      <c r="X642" s="151">
        <f>+V642-W642</f>
        <v>3116946.84</v>
      </c>
      <c r="Y642" s="97" t="str">
        <f>IF(W642&lt;0,IF(X642=0,0,IF(OR(W642=0,V642=0),"N.M.",IF(ABS(X642/W642)&gt;=10,"N.M.",X642/(-W642)))),IF(X642=0,0,IF(OR(W642=0,V642=0),"N.M.",IF(ABS(X642/W642)&gt;=10,"N.M.",X642/W642))))</f>
        <v>N.M.</v>
      </c>
      <c r="Z642" s="140"/>
      <c r="AA642" s="347">
        <v>14746.03</v>
      </c>
      <c r="AB642" s="301"/>
      <c r="AC642" s="301">
        <v>15442.54</v>
      </c>
      <c r="AD642" s="301">
        <v>23407.32</v>
      </c>
      <c r="AE642" s="301">
        <v>62323.26</v>
      </c>
      <c r="AF642" s="301">
        <v>89210.91</v>
      </c>
      <c r="AG642" s="301">
        <v>125833.58</v>
      </c>
      <c r="AH642" s="301">
        <v>163392.09</v>
      </c>
      <c r="AI642" s="301">
        <v>214979.7</v>
      </c>
      <c r="AJ642" s="301">
        <v>196676.93</v>
      </c>
      <c r="AK642" s="301">
        <v>116744.74</v>
      </c>
      <c r="AL642" s="301">
        <v>222936.09</v>
      </c>
      <c r="AM642" s="301">
        <v>335366.14</v>
      </c>
      <c r="AN642" s="301">
        <v>418619.04000000004</v>
      </c>
      <c r="AO642" s="301"/>
      <c r="AP642" s="301">
        <v>511381.45</v>
      </c>
      <c r="AQ642" s="301">
        <v>440093.65</v>
      </c>
      <c r="AR642" s="301">
        <v>501187.27</v>
      </c>
      <c r="AS642" s="301">
        <v>543598.89</v>
      </c>
      <c r="AT642" s="301">
        <v>684730.92</v>
      </c>
      <c r="AU642" s="301">
        <v>0</v>
      </c>
      <c r="AV642" s="301">
        <v>0</v>
      </c>
      <c r="AW642" s="301">
        <v>0</v>
      </c>
      <c r="AX642" s="301">
        <v>0</v>
      </c>
      <c r="AY642" s="301">
        <v>0</v>
      </c>
      <c r="AZ642" s="301">
        <v>0</v>
      </c>
      <c r="BA642" s="301">
        <v>0</v>
      </c>
    </row>
    <row r="643" spans="1:53" s="25" customFormat="1" x14ac:dyDescent="0.2">
      <c r="A643" s="22" t="s">
        <v>253</v>
      </c>
      <c r="B643" s="54" t="s">
        <v>161</v>
      </c>
      <c r="C643" s="206" t="s">
        <v>162</v>
      </c>
      <c r="D643" s="209"/>
      <c r="E643" s="209"/>
      <c r="F643" s="23">
        <v>501187.27</v>
      </c>
      <c r="G643" s="23">
        <v>62323.26</v>
      </c>
      <c r="H643" s="42">
        <f>+F643-G643</f>
        <v>438864.01</v>
      </c>
      <c r="I643" s="124">
        <f>IF(G643&lt;0,IF(H643=0,0,IF(OR(G643=0,F643=0),"N.M.",IF(ABS(H643/G643)&gt;=10,"N.M.",H643/(-G643)))),IF(H643=0,0,IF(OR(G643=0,F643=0),"N.M.",IF(ABS(H643/G643)&gt;=10,"N.M.",H643/G643))))</f>
        <v>7.0417370657439937</v>
      </c>
      <c r="J643" s="265"/>
      <c r="K643" s="23">
        <v>1452662.37</v>
      </c>
      <c r="L643" s="23">
        <v>101173.12</v>
      </c>
      <c r="M643" s="42">
        <f>+K643-L643</f>
        <v>1351489.25</v>
      </c>
      <c r="N643" s="124" t="str">
        <f>IF(L643&lt;0,IF(M643=0,0,IF(OR(L643=0,K643=0),"N.M.",IF(ABS(M643/L643)&gt;=10,"N.M.",M643/(-L643)))),IF(M643=0,0,IF(OR(L643=0,K643=0),"N.M.",IF(ABS(M643/L643)&gt;=10,"N.M.",M643/L643))))</f>
        <v>N.M.</v>
      </c>
      <c r="O643" s="140"/>
      <c r="P643" s="222"/>
      <c r="Q643" s="23">
        <v>1452662.37</v>
      </c>
      <c r="R643" s="23">
        <v>101173.12</v>
      </c>
      <c r="S643" s="42">
        <f>+Q643-R643</f>
        <v>1351489.25</v>
      </c>
      <c r="T643" s="124" t="str">
        <f>IF(R643&lt;0,IF(S643=0,0,IF(OR(R643=0,Q643=0),"N.M.",IF(ABS(S643/R643)&gt;=10,"N.M.",S643/(-R643)))),IF(S643=0,0,IF(OR(R643=0,Q643=0),"N.M.",IF(ABS(S643/R643)&gt;=10,"N.M.",S643/R643))))</f>
        <v>N.M.</v>
      </c>
      <c r="U643" s="222"/>
      <c r="V643" s="23">
        <v>3336421.59</v>
      </c>
      <c r="W643" s="23">
        <v>219474.75</v>
      </c>
      <c r="X643" s="42">
        <f>+V643-W643</f>
        <v>3116946.84</v>
      </c>
      <c r="Y643" s="91" t="str">
        <f>IF(W643&lt;0,IF(X643=0,0,IF(OR(W643=0,V643=0),"N.M.",IF(ABS(X643/W643)&gt;=10,"N.M.",X643/(-W643)))),IF(X643=0,0,IF(OR(W643=0,V643=0),"N.M.",IF(ABS(X643/W643)&gt;=10,"N.M.",X643/W643))))</f>
        <v>N.M.</v>
      </c>
      <c r="AA643" s="339">
        <v>14746.03</v>
      </c>
      <c r="AC643" s="26">
        <v>15442.54</v>
      </c>
      <c r="AD643" s="26">
        <v>23407.32</v>
      </c>
      <c r="AE643" s="26">
        <v>62323.26</v>
      </c>
      <c r="AF643" s="26">
        <v>89210.91</v>
      </c>
      <c r="AG643" s="26">
        <v>125833.58</v>
      </c>
      <c r="AH643" s="26">
        <v>163392.09</v>
      </c>
      <c r="AI643" s="26">
        <v>214979.7</v>
      </c>
      <c r="AJ643" s="26">
        <v>196676.93</v>
      </c>
      <c r="AK643" s="26">
        <v>116744.74</v>
      </c>
      <c r="AL643" s="26">
        <v>222936.09</v>
      </c>
      <c r="AM643" s="26">
        <v>335366.14</v>
      </c>
      <c r="AN643" s="26">
        <v>418619.04000000004</v>
      </c>
      <c r="AP643" s="26">
        <v>511381.45</v>
      </c>
      <c r="AQ643" s="26">
        <v>440093.65</v>
      </c>
      <c r="AR643" s="26">
        <v>501187.27</v>
      </c>
      <c r="AS643" s="26">
        <v>543598.89</v>
      </c>
      <c r="AT643" s="26">
        <v>684730.92</v>
      </c>
      <c r="AU643" s="26">
        <v>0</v>
      </c>
      <c r="AV643" s="26">
        <v>0</v>
      </c>
      <c r="AW643" s="26">
        <v>0</v>
      </c>
      <c r="AX643" s="26">
        <v>0</v>
      </c>
      <c r="AY643" s="26">
        <v>0</v>
      </c>
      <c r="AZ643" s="26">
        <v>0</v>
      </c>
      <c r="BA643" s="26">
        <v>0</v>
      </c>
    </row>
    <row r="644" spans="1:53" s="25" customFormat="1" ht="0.75" customHeight="1" outlineLevel="2" x14ac:dyDescent="0.2">
      <c r="A644" s="22"/>
      <c r="B644" s="54"/>
      <c r="C644" s="206"/>
      <c r="D644" s="209"/>
      <c r="E644" s="209"/>
      <c r="F644" s="23"/>
      <c r="G644" s="23"/>
      <c r="H644" s="42"/>
      <c r="I644" s="124"/>
      <c r="J644" s="265"/>
      <c r="K644" s="23"/>
      <c r="L644" s="23"/>
      <c r="M644" s="42"/>
      <c r="N644" s="124"/>
      <c r="O644" s="140"/>
      <c r="P644" s="222"/>
      <c r="Q644" s="23"/>
      <c r="R644" s="23"/>
      <c r="S644" s="42"/>
      <c r="T644" s="124"/>
      <c r="U644" s="222"/>
      <c r="V644" s="23"/>
      <c r="W644" s="23"/>
      <c r="X644" s="42"/>
      <c r="Y644" s="91"/>
      <c r="AA644" s="339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</row>
    <row r="645" spans="1:53" s="69" customFormat="1" outlineLevel="2" x14ac:dyDescent="0.2">
      <c r="A645" s="64" t="s">
        <v>1409</v>
      </c>
      <c r="B645" s="65" t="s">
        <v>1859</v>
      </c>
      <c r="C645" s="66" t="s">
        <v>2263</v>
      </c>
      <c r="D645" s="67"/>
      <c r="E645" s="68"/>
      <c r="F645" s="328">
        <v>63335.82</v>
      </c>
      <c r="G645" s="328">
        <v>-119138.12</v>
      </c>
      <c r="H645" s="151">
        <f>+F645-G645</f>
        <v>182473.94</v>
      </c>
      <c r="I645" s="97">
        <f>IF(G645&lt;0,IF(H645=0,0,IF(OR(G645=0,F645=0),"N.M.",IF(ABS(H645/G645)&gt;=10,"N.M.",H645/(-G645)))),IF(H645=0,0,IF(OR(G645=0,F645=0),"N.M.",IF(ABS(H645/G645)&gt;=10,"N.M.",H645/G645))))</f>
        <v>1.5316167486947083</v>
      </c>
      <c r="J645" s="166"/>
      <c r="K645" s="328">
        <v>187857.76</v>
      </c>
      <c r="L645" s="328">
        <v>-346891.84</v>
      </c>
      <c r="M645" s="151">
        <f>+K645-L645</f>
        <v>534749.60000000009</v>
      </c>
      <c r="N645" s="97">
        <f>IF(L645&lt;0,IF(M645=0,0,IF(OR(L645=0,K645=0),"N.M.",IF(ABS(M645/L645)&gt;=10,"N.M.",M645/(-L645)))),IF(M645=0,0,IF(OR(L645=0,K645=0),"N.M.",IF(ABS(M645/L645)&gt;=10,"N.M.",M645/L645))))</f>
        <v>1.5415456299000867</v>
      </c>
      <c r="O645" s="273"/>
      <c r="P645" s="166"/>
      <c r="Q645" s="328">
        <v>187857.76</v>
      </c>
      <c r="R645" s="328">
        <v>-346891.84</v>
      </c>
      <c r="S645" s="151">
        <f>+Q645-R645</f>
        <v>534749.60000000009</v>
      </c>
      <c r="T645" s="97">
        <f>IF(R645&lt;0,IF(S645=0,0,IF(OR(R645=0,Q645=0),"N.M.",IF(ABS(S645/R645)&gt;=10,"N.M.",S645/(-R645)))),IF(S645=0,0,IF(OR(R645=0,Q645=0),"N.M.",IF(ABS(S645/R645)&gt;=10,"N.M.",S645/R645))))</f>
        <v>1.5415456299000867</v>
      </c>
      <c r="U645" s="166"/>
      <c r="V645" s="328">
        <v>2246.0800000000163</v>
      </c>
      <c r="W645" s="328">
        <v>-1345356.402</v>
      </c>
      <c r="X645" s="151">
        <f>+V645-W645</f>
        <v>1347602.4820000001</v>
      </c>
      <c r="Y645" s="97">
        <f>IF(W645&lt;0,IF(X645=0,0,IF(OR(W645=0,V645=0),"N.M.",IF(ABS(X645/W645)&gt;=10,"N.M.",X645/(-W645)))),IF(X645=0,0,IF(OR(W645=0,V645=0),"N.M.",IF(ABS(X645/W645)&gt;=10,"N.M.",X645/W645))))</f>
        <v>1.0016695055649649</v>
      </c>
      <c r="Z645" s="140"/>
      <c r="AA645" s="347">
        <v>-116823.41</v>
      </c>
      <c r="AB645" s="301"/>
      <c r="AC645" s="301">
        <v>-118342.28</v>
      </c>
      <c r="AD645" s="301">
        <v>-109411.44</v>
      </c>
      <c r="AE645" s="301">
        <v>-119138.12</v>
      </c>
      <c r="AF645" s="301">
        <v>-119379.42</v>
      </c>
      <c r="AG645" s="301">
        <v>677306.38</v>
      </c>
      <c r="AH645" s="301">
        <v>-119619.59</v>
      </c>
      <c r="AI645" s="301">
        <v>-104907.28</v>
      </c>
      <c r="AJ645" s="301">
        <v>-118978.92</v>
      </c>
      <c r="AK645" s="301">
        <v>-119270.04000000001</v>
      </c>
      <c r="AL645" s="301">
        <v>-115423.35</v>
      </c>
      <c r="AM645" s="301">
        <v>-115547.65000000001</v>
      </c>
      <c r="AN645" s="301">
        <v>-49791.81</v>
      </c>
      <c r="AO645" s="301"/>
      <c r="AP645" s="301">
        <v>62313.840000000004</v>
      </c>
      <c r="AQ645" s="301">
        <v>62208.1</v>
      </c>
      <c r="AR645" s="301">
        <v>63335.82</v>
      </c>
      <c r="AS645" s="301">
        <v>64848.68</v>
      </c>
      <c r="AT645" s="301">
        <v>0</v>
      </c>
      <c r="AU645" s="301">
        <v>0</v>
      </c>
      <c r="AV645" s="301">
        <v>0</v>
      </c>
      <c r="AW645" s="301">
        <v>0</v>
      </c>
      <c r="AX645" s="301">
        <v>0</v>
      </c>
      <c r="AY645" s="301">
        <v>0</v>
      </c>
      <c r="AZ645" s="301">
        <v>0</v>
      </c>
      <c r="BA645" s="301">
        <v>0</v>
      </c>
    </row>
    <row r="646" spans="1:53" s="69" customFormat="1" outlineLevel="2" x14ac:dyDescent="0.2">
      <c r="A646" s="64" t="s">
        <v>1410</v>
      </c>
      <c r="B646" s="65" t="s">
        <v>1860</v>
      </c>
      <c r="C646" s="66" t="s">
        <v>2264</v>
      </c>
      <c r="D646" s="67"/>
      <c r="E646" s="68"/>
      <c r="F646" s="328">
        <v>144940.51999999999</v>
      </c>
      <c r="G646" s="328">
        <v>4552.25</v>
      </c>
      <c r="H646" s="151">
        <f>+F646-G646</f>
        <v>140388.26999999999</v>
      </c>
      <c r="I646" s="97" t="str">
        <f>IF(G646&lt;0,IF(H646=0,0,IF(OR(G646=0,F646=0),"N.M.",IF(ABS(H646/G646)&gt;=10,"N.M.",H646/(-G646)))),IF(H646=0,0,IF(OR(G646=0,F646=0),"N.M.",IF(ABS(H646/G646)&gt;=10,"N.M.",H646/G646))))</f>
        <v>N.M.</v>
      </c>
      <c r="J646" s="166"/>
      <c r="K646" s="328">
        <v>419244.3</v>
      </c>
      <c r="L646" s="328">
        <v>9743.8700000000008</v>
      </c>
      <c r="M646" s="151">
        <f>+K646-L646</f>
        <v>409500.43</v>
      </c>
      <c r="N646" s="97" t="str">
        <f>IF(L646&lt;0,IF(M646=0,0,IF(OR(L646=0,K646=0),"N.M.",IF(ABS(M646/L646)&gt;=10,"N.M.",M646/(-L646)))),IF(M646=0,0,IF(OR(L646=0,K646=0),"N.M.",IF(ABS(M646/L646)&gt;=10,"N.M.",M646/L646))))</f>
        <v>N.M.</v>
      </c>
      <c r="O646" s="273"/>
      <c r="P646" s="166"/>
      <c r="Q646" s="328">
        <v>419244.3</v>
      </c>
      <c r="R646" s="328">
        <v>9743.8700000000008</v>
      </c>
      <c r="S646" s="151">
        <f>+Q646-R646</f>
        <v>409500.43</v>
      </c>
      <c r="T646" s="97" t="str">
        <f>IF(R646&lt;0,IF(S646=0,0,IF(OR(R646=0,Q646=0),"N.M.",IF(ABS(S646/R646)&gt;=10,"N.M.",S646/(-R646)))),IF(S646=0,0,IF(OR(R646=0,Q646=0),"N.M.",IF(ABS(S646/R646)&gt;=10,"N.M.",S646/R646))))</f>
        <v>N.M.</v>
      </c>
      <c r="U646" s="166"/>
      <c r="V646" s="328">
        <v>452405.24</v>
      </c>
      <c r="W646" s="328">
        <v>38054.9</v>
      </c>
      <c r="X646" s="151">
        <f>+V646-W646</f>
        <v>414350.33999999997</v>
      </c>
      <c r="Y646" s="97" t="str">
        <f>IF(W646&lt;0,IF(X646=0,0,IF(OR(W646=0,V646=0),"N.M.",IF(ABS(X646/W646)&gt;=10,"N.M.",X646/(-W646)))),IF(X646=0,0,IF(OR(W646=0,V646=0),"N.M.",IF(ABS(X646/W646)&gt;=10,"N.M.",X646/W646))))</f>
        <v>N.M.</v>
      </c>
      <c r="Z646" s="140"/>
      <c r="AA646" s="347">
        <v>4070.69</v>
      </c>
      <c r="AB646" s="301"/>
      <c r="AC646" s="301">
        <v>2532.6</v>
      </c>
      <c r="AD646" s="301">
        <v>2659.02</v>
      </c>
      <c r="AE646" s="301">
        <v>4552.25</v>
      </c>
      <c r="AF646" s="301">
        <v>2930.98</v>
      </c>
      <c r="AG646" s="301">
        <v>3162.44</v>
      </c>
      <c r="AH646" s="301">
        <v>4876.46</v>
      </c>
      <c r="AI646" s="301">
        <v>3461.7000000000003</v>
      </c>
      <c r="AJ646" s="301">
        <v>3464.4500000000003</v>
      </c>
      <c r="AK646" s="301">
        <v>4483.13</v>
      </c>
      <c r="AL646" s="301">
        <v>3494.11</v>
      </c>
      <c r="AM646" s="301">
        <v>3346.38</v>
      </c>
      <c r="AN646" s="301">
        <v>3941.29</v>
      </c>
      <c r="AO646" s="301"/>
      <c r="AP646" s="301">
        <v>144324.89000000001</v>
      </c>
      <c r="AQ646" s="301">
        <v>129978.89</v>
      </c>
      <c r="AR646" s="301">
        <v>144940.51999999999</v>
      </c>
      <c r="AS646" s="301">
        <v>140681.11000000002</v>
      </c>
      <c r="AT646" s="301">
        <v>0</v>
      </c>
      <c r="AU646" s="301">
        <v>0</v>
      </c>
      <c r="AV646" s="301">
        <v>0</v>
      </c>
      <c r="AW646" s="301">
        <v>0</v>
      </c>
      <c r="AX646" s="301">
        <v>0</v>
      </c>
      <c r="AY646" s="301">
        <v>0</v>
      </c>
      <c r="AZ646" s="301">
        <v>0</v>
      </c>
      <c r="BA646" s="301">
        <v>0</v>
      </c>
    </row>
    <row r="647" spans="1:53" s="69" customFormat="1" outlineLevel="2" x14ac:dyDescent="0.2">
      <c r="A647" s="64" t="s">
        <v>1411</v>
      </c>
      <c r="B647" s="65" t="s">
        <v>1861</v>
      </c>
      <c r="C647" s="66" t="s">
        <v>2265</v>
      </c>
      <c r="D647" s="67"/>
      <c r="E647" s="68"/>
      <c r="F647" s="328">
        <v>32079.97</v>
      </c>
      <c r="G647" s="328">
        <v>36473.879999999997</v>
      </c>
      <c r="H647" s="151">
        <f>+F647-G647</f>
        <v>-4393.9099999999962</v>
      </c>
      <c r="I647" s="97">
        <f>IF(G647&lt;0,IF(H647=0,0,IF(OR(G647=0,F647=0),"N.M.",IF(ABS(H647/G647)&gt;=10,"N.M.",H647/(-G647)))),IF(H647=0,0,IF(OR(G647=0,F647=0),"N.M.",IF(ABS(H647/G647)&gt;=10,"N.M.",H647/G647))))</f>
        <v>-0.12046730427363353</v>
      </c>
      <c r="J647" s="166"/>
      <c r="K647" s="328">
        <v>69665.790000000008</v>
      </c>
      <c r="L647" s="328">
        <v>102418.84</v>
      </c>
      <c r="M647" s="151">
        <f>+K647-L647</f>
        <v>-32753.049999999988</v>
      </c>
      <c r="N647" s="97">
        <f>IF(L647&lt;0,IF(M647=0,0,IF(OR(L647=0,K647=0),"N.M.",IF(ABS(M647/L647)&gt;=10,"N.M.",M647/(-L647)))),IF(M647=0,0,IF(OR(L647=0,K647=0),"N.M.",IF(ABS(M647/L647)&gt;=10,"N.M.",M647/L647))))</f>
        <v>-0.31979516659239637</v>
      </c>
      <c r="O647" s="273"/>
      <c r="P647" s="166"/>
      <c r="Q647" s="328">
        <v>69665.790000000008</v>
      </c>
      <c r="R647" s="328">
        <v>102418.84</v>
      </c>
      <c r="S647" s="151">
        <f>+Q647-R647</f>
        <v>-32753.049999999988</v>
      </c>
      <c r="T647" s="97">
        <f>IF(R647&lt;0,IF(S647=0,0,IF(OR(R647=0,Q647=0),"N.M.",IF(ABS(S647/R647)&gt;=10,"N.M.",S647/(-R647)))),IF(S647=0,0,IF(OR(R647=0,Q647=0),"N.M.",IF(ABS(S647/R647)&gt;=10,"N.M.",S647/R647))))</f>
        <v>-0.31979516659239637</v>
      </c>
      <c r="U647" s="166"/>
      <c r="V647" s="328">
        <v>458407.72</v>
      </c>
      <c r="W647" s="328">
        <v>468520.88</v>
      </c>
      <c r="X647" s="151">
        <f>+V647-W647</f>
        <v>-10113.160000000033</v>
      </c>
      <c r="Y647" s="97">
        <f>IF(W647&lt;0,IF(X647=0,0,IF(OR(W647=0,V647=0),"N.M.",IF(ABS(X647/W647)&gt;=10,"N.M.",X647/(-W647)))),IF(X647=0,0,IF(OR(W647=0,V647=0),"N.M.",IF(ABS(X647/W647)&gt;=10,"N.M.",X647/W647))))</f>
        <v>-2.1585291993816865E-2</v>
      </c>
      <c r="Z647" s="140"/>
      <c r="AA647" s="347">
        <v>30145.13</v>
      </c>
      <c r="AB647" s="301"/>
      <c r="AC647" s="301">
        <v>30458.9</v>
      </c>
      <c r="AD647" s="301">
        <v>35486.06</v>
      </c>
      <c r="AE647" s="301">
        <v>36473.879999999997</v>
      </c>
      <c r="AF647" s="301">
        <v>35425.14</v>
      </c>
      <c r="AG647" s="301">
        <v>37036.53</v>
      </c>
      <c r="AH647" s="301">
        <v>61358.340000000004</v>
      </c>
      <c r="AI647" s="301">
        <v>37236.71</v>
      </c>
      <c r="AJ647" s="301">
        <v>43943.4</v>
      </c>
      <c r="AK647" s="301">
        <v>39709.770000000004</v>
      </c>
      <c r="AL647" s="301">
        <v>41520.33</v>
      </c>
      <c r="AM647" s="301">
        <v>48931.32</v>
      </c>
      <c r="AN647" s="301">
        <v>43580.39</v>
      </c>
      <c r="AO647" s="301"/>
      <c r="AP647" s="301">
        <v>35376.020000000004</v>
      </c>
      <c r="AQ647" s="301">
        <v>2209.8000000000002</v>
      </c>
      <c r="AR647" s="301">
        <v>32079.97</v>
      </c>
      <c r="AS647" s="301">
        <v>34546.270000000004</v>
      </c>
      <c r="AT647" s="301">
        <v>-25887.52</v>
      </c>
      <c r="AU647" s="301">
        <v>0</v>
      </c>
      <c r="AV647" s="301">
        <v>0</v>
      </c>
      <c r="AW647" s="301">
        <v>0</v>
      </c>
      <c r="AX647" s="301">
        <v>0</v>
      </c>
      <c r="AY647" s="301">
        <v>0</v>
      </c>
      <c r="AZ647" s="301">
        <v>0</v>
      </c>
      <c r="BA647" s="301">
        <v>0</v>
      </c>
    </row>
    <row r="648" spans="1:53" s="25" customFormat="1" x14ac:dyDescent="0.2">
      <c r="A648" s="22" t="s">
        <v>254</v>
      </c>
      <c r="B648" s="54" t="s">
        <v>163</v>
      </c>
      <c r="C648" s="206" t="s">
        <v>164</v>
      </c>
      <c r="D648" s="209"/>
      <c r="E648" s="209"/>
      <c r="F648" s="23">
        <v>240356.31</v>
      </c>
      <c r="G648" s="23">
        <v>-78111.989999999991</v>
      </c>
      <c r="H648" s="42">
        <f>+F648-G648</f>
        <v>318468.3</v>
      </c>
      <c r="I648" s="124">
        <f>IF(G648&lt;0,IF(H648=0,0,IF(OR(G648=0,F648=0),"N.M.",IF(ABS(H648/G648)&gt;=10,"N.M.",H648/(-G648)))),IF(H648=0,0,IF(OR(G648=0,F648=0),"N.M.",IF(ABS(H648/G648)&gt;=10,"N.M.",H648/G648))))</f>
        <v>4.0770731868436592</v>
      </c>
      <c r="J648" s="265"/>
      <c r="K648" s="23">
        <v>676767.85000000009</v>
      </c>
      <c r="L648" s="23">
        <v>-234729.13000000003</v>
      </c>
      <c r="M648" s="42">
        <f>+K648-L648</f>
        <v>911496.9800000001</v>
      </c>
      <c r="N648" s="124">
        <f>IF(L648&lt;0,IF(M648=0,0,IF(OR(L648=0,K648=0),"N.M.",IF(ABS(M648/L648)&gt;=10,"N.M.",M648/(-L648)))),IF(M648=0,0,IF(OR(L648=0,K648=0),"N.M.",IF(ABS(M648/L648)&gt;=10,"N.M.",M648/L648))))</f>
        <v>3.8831864626260915</v>
      </c>
      <c r="O648" s="140"/>
      <c r="P648" s="222"/>
      <c r="Q648" s="23">
        <v>676767.85000000009</v>
      </c>
      <c r="R648" s="23">
        <v>-234729.13000000003</v>
      </c>
      <c r="S648" s="42">
        <f>+Q648-R648</f>
        <v>911496.9800000001</v>
      </c>
      <c r="T648" s="124">
        <f>IF(R648&lt;0,IF(S648=0,0,IF(OR(R648=0,Q648=0),"N.M.",IF(ABS(S648/R648)&gt;=10,"N.M.",S648/(-R648)))),IF(S648=0,0,IF(OR(R648=0,Q648=0),"N.M.",IF(ABS(S648/R648)&gt;=10,"N.M.",S648/R648))))</f>
        <v>3.8831864626260915</v>
      </c>
      <c r="U648" s="222"/>
      <c r="V648" s="23">
        <v>913059.04</v>
      </c>
      <c r="W648" s="23">
        <v>-838780.62200000021</v>
      </c>
      <c r="X648" s="42">
        <f>+V648-W648</f>
        <v>1751839.6620000002</v>
      </c>
      <c r="Y648" s="91">
        <f>IF(W648&lt;0,IF(X648=0,0,IF(OR(W648=0,V648=0),"N.M.",IF(ABS(X648/W648)&gt;=10,"N.M.",X648/(-W648)))),IF(X648=0,0,IF(OR(W648=0,V648=0),"N.M.",IF(ABS(X648/W648)&gt;=10,"N.M.",X648/W648))))</f>
        <v>2.0885552384637704</v>
      </c>
      <c r="AA648" s="339">
        <v>-82607.59</v>
      </c>
      <c r="AC648" s="26">
        <v>-85350.78</v>
      </c>
      <c r="AD648" s="26">
        <v>-71266.36</v>
      </c>
      <c r="AE648" s="26">
        <v>-78111.989999999991</v>
      </c>
      <c r="AF648" s="26">
        <v>-81023.3</v>
      </c>
      <c r="AG648" s="26">
        <v>717505.35</v>
      </c>
      <c r="AH648" s="26">
        <v>-53384.789999999986</v>
      </c>
      <c r="AI648" s="26">
        <v>-64208.87</v>
      </c>
      <c r="AJ648" s="26">
        <v>-71571.070000000007</v>
      </c>
      <c r="AK648" s="26">
        <v>-75077.14</v>
      </c>
      <c r="AL648" s="26">
        <v>-70408.91</v>
      </c>
      <c r="AM648" s="26">
        <v>-63269.950000000004</v>
      </c>
      <c r="AN648" s="26">
        <v>-2270.1299999999974</v>
      </c>
      <c r="AP648" s="26">
        <v>242014.75</v>
      </c>
      <c r="AQ648" s="26">
        <v>194396.78999999998</v>
      </c>
      <c r="AR648" s="26">
        <v>240356.31</v>
      </c>
      <c r="AS648" s="26">
        <v>240076.06</v>
      </c>
      <c r="AT648" s="26">
        <v>-25887.52</v>
      </c>
      <c r="AU648" s="26">
        <v>0</v>
      </c>
      <c r="AV648" s="26">
        <v>0</v>
      </c>
      <c r="AW648" s="26">
        <v>0</v>
      </c>
      <c r="AX648" s="26">
        <v>0</v>
      </c>
      <c r="AY648" s="26">
        <v>0</v>
      </c>
      <c r="AZ648" s="26">
        <v>0</v>
      </c>
      <c r="BA648" s="26">
        <v>0</v>
      </c>
    </row>
    <row r="649" spans="1:53" s="25" customFormat="1" ht="0.75" customHeight="1" outlineLevel="2" x14ac:dyDescent="0.2">
      <c r="A649" s="22"/>
      <c r="B649" s="54"/>
      <c r="C649" s="206"/>
      <c r="D649" s="209"/>
      <c r="E649" s="209"/>
      <c r="F649" s="23"/>
      <c r="G649" s="23"/>
      <c r="H649" s="42"/>
      <c r="I649" s="124"/>
      <c r="J649" s="265"/>
      <c r="K649" s="23"/>
      <c r="L649" s="23"/>
      <c r="M649" s="42"/>
      <c r="N649" s="124"/>
      <c r="O649" s="140"/>
      <c r="P649" s="222"/>
      <c r="Q649" s="23"/>
      <c r="R649" s="23"/>
      <c r="S649" s="42"/>
      <c r="T649" s="124"/>
      <c r="U649" s="222"/>
      <c r="V649" s="23"/>
      <c r="W649" s="23"/>
      <c r="X649" s="42"/>
      <c r="Y649" s="91"/>
      <c r="AA649" s="339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</row>
    <row r="650" spans="1:53" s="69" customFormat="1" outlineLevel="2" x14ac:dyDescent="0.2">
      <c r="A650" s="64" t="s">
        <v>1412</v>
      </c>
      <c r="B650" s="65" t="s">
        <v>1862</v>
      </c>
      <c r="C650" s="66" t="s">
        <v>2266</v>
      </c>
      <c r="D650" s="67"/>
      <c r="E650" s="68"/>
      <c r="F650" s="328">
        <v>422995.21</v>
      </c>
      <c r="G650" s="328">
        <v>64657.24</v>
      </c>
      <c r="H650" s="151">
        <f>+F650-G650</f>
        <v>358337.97000000003</v>
      </c>
      <c r="I650" s="97">
        <f>IF(G650&lt;0,IF(H650=0,0,IF(OR(G650=0,F650=0),"N.M.",IF(ABS(H650/G650)&gt;=10,"N.M.",H650/(-G650)))),IF(H650=0,0,IF(OR(G650=0,F650=0),"N.M.",IF(ABS(H650/G650)&gt;=10,"N.M.",H650/G650))))</f>
        <v>5.5421167064972154</v>
      </c>
      <c r="J650" s="166"/>
      <c r="K650" s="328">
        <v>1232054.22</v>
      </c>
      <c r="L650" s="328">
        <v>213238.35</v>
      </c>
      <c r="M650" s="151">
        <f>+K650-L650</f>
        <v>1018815.87</v>
      </c>
      <c r="N650" s="97">
        <f>IF(L650&lt;0,IF(M650=0,0,IF(OR(L650=0,K650=0),"N.M.",IF(ABS(M650/L650)&gt;=10,"N.M.",M650/(-L650)))),IF(M650=0,0,IF(OR(L650=0,K650=0),"N.M.",IF(ABS(M650/L650)&gt;=10,"N.M.",M650/L650))))</f>
        <v>4.7778266432843806</v>
      </c>
      <c r="O650" s="273"/>
      <c r="P650" s="166"/>
      <c r="Q650" s="328">
        <v>1232054.22</v>
      </c>
      <c r="R650" s="328">
        <v>213238.35</v>
      </c>
      <c r="S650" s="151">
        <f>+Q650-R650</f>
        <v>1018815.87</v>
      </c>
      <c r="T650" s="97">
        <f>IF(R650&lt;0,IF(S650=0,0,IF(OR(R650=0,Q650=0),"N.M.",IF(ABS(S650/R650)&gt;=10,"N.M.",S650/(-R650)))),IF(S650=0,0,IF(OR(R650=0,Q650=0),"N.M.",IF(ABS(S650/R650)&gt;=10,"N.M.",S650/R650))))</f>
        <v>4.7778266432843806</v>
      </c>
      <c r="U650" s="166"/>
      <c r="V650" s="328">
        <v>2654036.7199999997</v>
      </c>
      <c r="W650" s="328">
        <v>1000268.67</v>
      </c>
      <c r="X650" s="151">
        <f>+V650-W650</f>
        <v>1653768.0499999998</v>
      </c>
      <c r="Y650" s="97">
        <f>IF(W650&lt;0,IF(X650=0,0,IF(OR(W650=0,V650=0),"N.M.",IF(ABS(X650/W650)&gt;=10,"N.M.",X650/(-W650)))),IF(X650=0,0,IF(OR(W650=0,V650=0),"N.M.",IF(ABS(X650/W650)&gt;=10,"N.M.",X650/W650))))</f>
        <v>1.6533238514808224</v>
      </c>
      <c r="Z650" s="140"/>
      <c r="AA650" s="347">
        <v>102986.08</v>
      </c>
      <c r="AB650" s="301"/>
      <c r="AC650" s="301">
        <v>73314.67</v>
      </c>
      <c r="AD650" s="301">
        <v>75266.44</v>
      </c>
      <c r="AE650" s="301">
        <v>64657.24</v>
      </c>
      <c r="AF650" s="301">
        <v>47962.05</v>
      </c>
      <c r="AG650" s="301">
        <v>76884.97</v>
      </c>
      <c r="AH650" s="301">
        <v>95087.28</v>
      </c>
      <c r="AI650" s="301">
        <v>125291.81</v>
      </c>
      <c r="AJ650" s="301">
        <v>164700.33000000002</v>
      </c>
      <c r="AK650" s="301">
        <v>156683.17000000001</v>
      </c>
      <c r="AL650" s="301">
        <v>190828.4</v>
      </c>
      <c r="AM650" s="301">
        <v>241994.67</v>
      </c>
      <c r="AN650" s="301">
        <v>322549.82</v>
      </c>
      <c r="AO650" s="301"/>
      <c r="AP650" s="301">
        <v>369026.10000000003</v>
      </c>
      <c r="AQ650" s="301">
        <v>440032.91000000003</v>
      </c>
      <c r="AR650" s="301">
        <v>422995.21</v>
      </c>
      <c r="AS650" s="301">
        <v>486999.67</v>
      </c>
      <c r="AT650" s="301">
        <v>0</v>
      </c>
      <c r="AU650" s="301">
        <v>0</v>
      </c>
      <c r="AV650" s="301">
        <v>0</v>
      </c>
      <c r="AW650" s="301">
        <v>0</v>
      </c>
      <c r="AX650" s="301">
        <v>0</v>
      </c>
      <c r="AY650" s="301">
        <v>0</v>
      </c>
      <c r="AZ650" s="301">
        <v>0</v>
      </c>
      <c r="BA650" s="301">
        <v>0</v>
      </c>
    </row>
    <row r="651" spans="1:53" s="25" customFormat="1" x14ac:dyDescent="0.2">
      <c r="A651" s="22" t="s">
        <v>255</v>
      </c>
      <c r="B651" s="54" t="s">
        <v>165</v>
      </c>
      <c r="C651" s="53" t="s">
        <v>906</v>
      </c>
      <c r="D651" s="210"/>
      <c r="E651" s="210"/>
      <c r="F651" s="32">
        <v>422995.21</v>
      </c>
      <c r="G651" s="32">
        <v>64657.24</v>
      </c>
      <c r="H651" s="72">
        <f>+F651-G651</f>
        <v>358337.97000000003</v>
      </c>
      <c r="I651" s="125">
        <f>IF(G651&lt;0,IF(H651=0,0,IF(OR(G651=0,F651=0),"N.M.",IF(ABS(H651/G651)&gt;=10,"N.M.",H651/(-G651)))),IF(H651=0,0,IF(OR(G651=0,F651=0),"N.M.",IF(ABS(H651/G651)&gt;=10,"N.M.",H651/G651))))</f>
        <v>5.5421167064972154</v>
      </c>
      <c r="J651" s="268"/>
      <c r="K651" s="32">
        <v>1232054.22</v>
      </c>
      <c r="L651" s="32">
        <v>213238.35</v>
      </c>
      <c r="M651" s="72">
        <f>+K651-L651</f>
        <v>1018815.87</v>
      </c>
      <c r="N651" s="125">
        <f>IF(L651&lt;0,IF(M651=0,0,IF(OR(L651=0,K651=0),"N.M.",IF(ABS(M651/L651)&gt;=10,"N.M.",M651/(-L651)))),IF(M651=0,0,IF(OR(L651=0,K651=0),"N.M.",IF(ABS(M651/L651)&gt;=10,"N.M.",M651/L651))))</f>
        <v>4.7778266432843806</v>
      </c>
      <c r="O651" s="228"/>
      <c r="P651" s="223"/>
      <c r="Q651" s="32">
        <v>1232054.22</v>
      </c>
      <c r="R651" s="32">
        <v>213238.35</v>
      </c>
      <c r="S651" s="72">
        <f>+Q651-R651</f>
        <v>1018815.87</v>
      </c>
      <c r="T651" s="125">
        <f>IF(R651&lt;0,IF(S651=0,0,IF(OR(R651=0,Q651=0),"N.M.",IF(ABS(S651/R651)&gt;=10,"N.M.",S651/(-R651)))),IF(S651=0,0,IF(OR(R651=0,Q651=0),"N.M.",IF(ABS(S651/R651)&gt;=10,"N.M.",S651/R651))))</f>
        <v>4.7778266432843806</v>
      </c>
      <c r="U651" s="223"/>
      <c r="V651" s="32">
        <v>2654036.7199999997</v>
      </c>
      <c r="W651" s="32">
        <v>1000268.67</v>
      </c>
      <c r="X651" s="72">
        <f>+V651-W651</f>
        <v>1653768.0499999998</v>
      </c>
      <c r="Y651" s="92">
        <f>IF(W651&lt;0,IF(X651=0,0,IF(OR(W651=0,V651=0),"N.M.",IF(ABS(X651/W651)&gt;=10,"N.M.",X651/(-W651)))),IF(X651=0,0,IF(OR(W651=0,V651=0),"N.M.",IF(ABS(X651/W651)&gt;=10,"N.M.",X651/W651))))</f>
        <v>1.6533238514808224</v>
      </c>
      <c r="Z651" s="109"/>
      <c r="AA651" s="341">
        <v>102986.08</v>
      </c>
      <c r="AB651" s="279"/>
      <c r="AC651" s="32">
        <v>73314.67</v>
      </c>
      <c r="AD651" s="32">
        <v>75266.44</v>
      </c>
      <c r="AE651" s="32">
        <v>64657.24</v>
      </c>
      <c r="AF651" s="32">
        <v>47962.05</v>
      </c>
      <c r="AG651" s="32">
        <v>76884.97</v>
      </c>
      <c r="AH651" s="32">
        <v>95087.28</v>
      </c>
      <c r="AI651" s="32">
        <v>125291.81</v>
      </c>
      <c r="AJ651" s="32">
        <v>164700.33000000002</v>
      </c>
      <c r="AK651" s="32">
        <v>156683.17000000001</v>
      </c>
      <c r="AL651" s="32">
        <v>190828.4</v>
      </c>
      <c r="AM651" s="32">
        <v>241994.67</v>
      </c>
      <c r="AN651" s="32">
        <v>322549.82</v>
      </c>
      <c r="AO651" s="279"/>
      <c r="AP651" s="32">
        <v>369026.10000000003</v>
      </c>
      <c r="AQ651" s="32">
        <v>440032.91000000003</v>
      </c>
      <c r="AR651" s="32">
        <v>422995.21</v>
      </c>
      <c r="AS651" s="32">
        <v>486999.67</v>
      </c>
      <c r="AT651" s="32">
        <v>0</v>
      </c>
      <c r="AU651" s="32">
        <v>0</v>
      </c>
      <c r="AV651" s="32">
        <v>0</v>
      </c>
      <c r="AW651" s="32">
        <v>0</v>
      </c>
      <c r="AX651" s="32">
        <v>0</v>
      </c>
      <c r="AY651" s="32">
        <v>0</v>
      </c>
      <c r="AZ651" s="32">
        <v>0</v>
      </c>
      <c r="BA651" s="32">
        <v>0</v>
      </c>
    </row>
    <row r="652" spans="1:53" s="25" customFormat="1" ht="0.75" customHeight="1" outlineLevel="2" x14ac:dyDescent="0.2">
      <c r="A652" s="22"/>
      <c r="B652" s="54"/>
      <c r="C652" s="206"/>
      <c r="D652" s="209"/>
      <c r="E652" s="209"/>
      <c r="F652" s="23"/>
      <c r="G652" s="23"/>
      <c r="H652" s="42"/>
      <c r="I652" s="124"/>
      <c r="J652" s="265"/>
      <c r="K652" s="23"/>
      <c r="L652" s="23"/>
      <c r="M652" s="42"/>
      <c r="N652" s="124"/>
      <c r="O652" s="140"/>
      <c r="P652" s="222"/>
      <c r="Q652" s="23"/>
      <c r="R652" s="23"/>
      <c r="S652" s="42"/>
      <c r="T652" s="124"/>
      <c r="U652" s="222"/>
      <c r="V652" s="23"/>
      <c r="W652" s="23"/>
      <c r="X652" s="42"/>
      <c r="Y652" s="91"/>
      <c r="AA652" s="340"/>
      <c r="AB652" s="251"/>
      <c r="AC652" s="23"/>
      <c r="AD652" s="23"/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51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</row>
    <row r="653" spans="1:53" s="25" customFormat="1" x14ac:dyDescent="0.2">
      <c r="A653" s="22"/>
      <c r="B653" s="54" t="s">
        <v>166</v>
      </c>
      <c r="C653" s="30" t="s">
        <v>907</v>
      </c>
      <c r="D653" s="209"/>
      <c r="E653" s="209"/>
      <c r="F653" s="23">
        <f>SUM(F628,F633,F636,-F638,-F640,F643,F648,-F651)</f>
        <v>5175767.01</v>
      </c>
      <c r="G653" s="23">
        <f>SUM(G628,G633,G636,-G638,-G640,G643,G648,-G651)</f>
        <v>3131358.13</v>
      </c>
      <c r="H653" s="42">
        <f>+F653-G653</f>
        <v>2044408.88</v>
      </c>
      <c r="I653" s="124">
        <f>IF(G653&lt;0,IF(H653=0,0,IF(OR(G653=0,F653=0),"N.M.",IF(ABS(H653/G653)&gt;=10,"N.M.",H653/(-G653)))),IF(H653=0,0,IF(OR(G653=0,F653=0),"N.M.",IF(ABS(H653/G653)&gt;=10,"N.M.",H653/G653))))</f>
        <v>0.65288248584967823</v>
      </c>
      <c r="J653" s="265"/>
      <c r="K653" s="23">
        <f>SUM(K628,K633,K636,-K638,-K640,K643,K648,-K651)</f>
        <v>15174531.039999999</v>
      </c>
      <c r="L653" s="23">
        <f>SUM(L628,L633,L636,-L638,-L640,L643,L648,-L651)</f>
        <v>9143509.4799999986</v>
      </c>
      <c r="M653" s="42">
        <f>+K653-L653</f>
        <v>6031021.5600000005</v>
      </c>
      <c r="N653" s="124">
        <f>IF(L653&lt;0,IF(M653=0,0,IF(OR(L653=0,K653=0),"N.M.",IF(ABS(M653/L653)&gt;=10,"N.M.",M653/(-L653)))),IF(M653=0,0,IF(OR(L653=0,K653=0),"N.M.",IF(ABS(M653/L653)&gt;=10,"N.M.",M653/L653))))</f>
        <v>0.65959592136825795</v>
      </c>
      <c r="O653" s="140"/>
      <c r="P653" s="222"/>
      <c r="Q653" s="23">
        <f>SUM(Q628,Q633,Q636,-Q638,-Q640,Q643,Q648,-Q651)</f>
        <v>15174531.039999999</v>
      </c>
      <c r="R653" s="23">
        <f>SUM(R628,R633,R636,-R638,-R640,R643,R648,-R651)</f>
        <v>9143509.4799999986</v>
      </c>
      <c r="S653" s="42">
        <f>+Q653-R653</f>
        <v>6031021.5600000005</v>
      </c>
      <c r="T653" s="124">
        <f>IF(R653&lt;0,IF(S653=0,0,IF(OR(R653=0,Q653=0),"N.M.",IF(ABS(S653/R653)&gt;=10,"N.M.",S653/(-R653)))),IF(S653=0,0,IF(OR(R653=0,Q653=0),"N.M.",IF(ABS(S653/R653)&gt;=10,"N.M.",S653/R653))))</f>
        <v>0.65959592136825795</v>
      </c>
      <c r="U653" s="222"/>
      <c r="V653" s="23">
        <f>SUM(V628,V633,V636,-V638,-V640,V643,V648,-V651)</f>
        <v>51100935.82</v>
      </c>
      <c r="W653" s="23">
        <f>SUM(W628,W633,W636,-W638,-W640,W643,W648,-W651)</f>
        <v>35760865.567999996</v>
      </c>
      <c r="X653" s="42">
        <f>+V653-W653</f>
        <v>15340070.252000004</v>
      </c>
      <c r="Y653" s="91">
        <f>IF(W653&lt;0,IF(X653=0,0,IF(OR(W653=0,V653=0),"N.M.",IF(ABS(X653/W653)&gt;=10,"N.M.",X653/(-W653)))),IF(X653=0,0,IF(OR(W653=0,V653=0),"N.M.",IF(ABS(X653/W653)&gt;=10,"N.M.",X653/W653))))</f>
        <v>0.42896249876364306</v>
      </c>
      <c r="AA653" s="340">
        <f>SUM(AA628,AA633,AA636,-AA638,-AA640,AA643,AA648,-AA651)</f>
        <v>2964669.5399999996</v>
      </c>
      <c r="AB653" s="251"/>
      <c r="AC653" s="23">
        <f t="shared" ref="AC653:AN653" si="198">SUM(AC628,AC633,AC636,-AC638,-AC640,AC643,AC648,-AC651)</f>
        <v>3000961.0000000005</v>
      </c>
      <c r="AD653" s="23">
        <f t="shared" si="198"/>
        <v>3011190.35</v>
      </c>
      <c r="AE653" s="23">
        <f t="shared" si="198"/>
        <v>3131358.13</v>
      </c>
      <c r="AF653" s="23">
        <f t="shared" si="198"/>
        <v>3209792.5000000005</v>
      </c>
      <c r="AG653" s="23">
        <f t="shared" si="198"/>
        <v>4149220.94</v>
      </c>
      <c r="AH653" s="23">
        <f t="shared" si="198"/>
        <v>3468626.12</v>
      </c>
      <c r="AI653" s="23">
        <f t="shared" si="198"/>
        <v>3686103.47</v>
      </c>
      <c r="AJ653" s="23">
        <f t="shared" si="198"/>
        <v>4015913.15</v>
      </c>
      <c r="AK653" s="23">
        <f t="shared" si="198"/>
        <v>4008266.7100000004</v>
      </c>
      <c r="AL653" s="23">
        <f t="shared" si="198"/>
        <v>4198168.67</v>
      </c>
      <c r="AM653" s="23">
        <f t="shared" si="198"/>
        <v>4448961.7699999996</v>
      </c>
      <c r="AN653" s="23">
        <f t="shared" si="198"/>
        <v>4741351.45</v>
      </c>
      <c r="AO653" s="251"/>
      <c r="AP653" s="23">
        <f t="shared" ref="AP653:BA653" si="199">SUM(AP628,AP633,AP636,-AP638,-AP640,AP643,AP648,-AP651)</f>
        <v>5165224.99</v>
      </c>
      <c r="AQ653" s="23">
        <f t="shared" si="199"/>
        <v>4833539.040000001</v>
      </c>
      <c r="AR653" s="23">
        <f t="shared" si="199"/>
        <v>5175767.01</v>
      </c>
      <c r="AS653" s="23">
        <f t="shared" si="199"/>
        <v>5089236.34</v>
      </c>
      <c r="AT653" s="23">
        <f t="shared" si="199"/>
        <v>658843.4</v>
      </c>
      <c r="AU653" s="23">
        <f t="shared" si="199"/>
        <v>0</v>
      </c>
      <c r="AV653" s="23">
        <f t="shared" si="199"/>
        <v>0</v>
      </c>
      <c r="AW653" s="23">
        <f t="shared" si="199"/>
        <v>0</v>
      </c>
      <c r="AX653" s="23">
        <f t="shared" si="199"/>
        <v>0</v>
      </c>
      <c r="AY653" s="23">
        <f t="shared" si="199"/>
        <v>0</v>
      </c>
      <c r="AZ653" s="23">
        <f t="shared" si="199"/>
        <v>0</v>
      </c>
      <c r="BA653" s="23">
        <f t="shared" si="199"/>
        <v>0</v>
      </c>
    </row>
    <row r="654" spans="1:53" s="25" customFormat="1" x14ac:dyDescent="0.2">
      <c r="A654" s="22"/>
      <c r="B654" s="54" t="s">
        <v>167</v>
      </c>
      <c r="C654" s="34" t="s">
        <v>908</v>
      </c>
      <c r="D654" s="209"/>
      <c r="E654" s="209"/>
      <c r="F654" s="23">
        <f>+F520+F622-F653</f>
        <v>2964762.9570000116</v>
      </c>
      <c r="G654" s="23">
        <f>+G520+G622-G653</f>
        <v>7038561.0050000111</v>
      </c>
      <c r="H654" s="42">
        <f>+F654-G654</f>
        <v>-4073798.0479999995</v>
      </c>
      <c r="I654" s="124">
        <f>IF(G654&lt;0,IF(H654=0,0,IF(OR(G654=0,F654=0),"N.M.",IF(ABS(H654/G654)&gt;=10,"N.M.",H654/(-G654)))),IF(H654=0,0,IF(OR(G654=0,F654=0),"N.M.",IF(ABS(H654/G654)&gt;=10,"N.M.",H654/G654))))</f>
        <v>-0.57878280022096551</v>
      </c>
      <c r="J654" s="265"/>
      <c r="K654" s="23">
        <f>+K520+K622-K653</f>
        <v>4652850.439000044</v>
      </c>
      <c r="L654" s="23">
        <f>+L520+L622-L653</f>
        <v>25920791.054999985</v>
      </c>
      <c r="M654" s="42">
        <f>+K654-L654</f>
        <v>-21267940.615999941</v>
      </c>
      <c r="N654" s="124">
        <f>IF(L654&lt;0,IF(M654=0,0,IF(OR(L654=0,K654=0),"N.M.",IF(ABS(M654/L654)&gt;=10,"N.M.",M654/(-L654)))),IF(M654=0,0,IF(OR(L654=0,K654=0),"N.M.",IF(ABS(M654/L654)&gt;=10,"N.M.",M654/L654))))</f>
        <v>-0.82049735946995594</v>
      </c>
      <c r="O654" s="140"/>
      <c r="P654" s="222"/>
      <c r="Q654" s="23">
        <f>+Q520+Q622-Q653</f>
        <v>4652850.439000044</v>
      </c>
      <c r="R654" s="23">
        <f>+R520+R622-R653</f>
        <v>25920791.054999985</v>
      </c>
      <c r="S654" s="42">
        <f>+Q654-R654</f>
        <v>-21267940.615999941</v>
      </c>
      <c r="T654" s="124">
        <f>IF(R654&lt;0,IF(S654=0,0,IF(OR(R654=0,Q654=0),"N.M.",IF(ABS(S654/R654)&gt;=10,"N.M.",S654/(-R654)))),IF(S654=0,0,IF(OR(R654=0,Q654=0),"N.M.",IF(ABS(S654/R654)&gt;=10,"N.M.",S654/R654))))</f>
        <v>-0.82049735946995594</v>
      </c>
      <c r="U654" s="222"/>
      <c r="V654" s="23">
        <f>+V520+V622-V653</f>
        <v>26284236.095000304</v>
      </c>
      <c r="W654" s="23">
        <f>+W520+W622-W653</f>
        <v>62219635.541999854</v>
      </c>
      <c r="X654" s="42">
        <f>+V654-W654</f>
        <v>-35935399.44699955</v>
      </c>
      <c r="Y654" s="91">
        <f>IF(W654&lt;0,IF(X654=0,0,IF(OR(W654=0,V654=0),"N.M.",IF(ABS(X654/W654)&gt;=10,"N.M.",X654/(-W654)))),IF(X654=0,0,IF(OR(W654=0,V654=0),"N.M.",IF(ABS(X654/W654)&gt;=10,"N.M.",X654/W654))))</f>
        <v>-0.57755721540255944</v>
      </c>
      <c r="AA654" s="340">
        <f>+AA520+AA622-AA653</f>
        <v>-4260362.7850000132</v>
      </c>
      <c r="AB654" s="251"/>
      <c r="AC654" s="23">
        <f t="shared" ref="AC654:AN654" si="200">+AC520+AC622-AC653</f>
        <v>17487756.010000005</v>
      </c>
      <c r="AD654" s="23">
        <f t="shared" si="200"/>
        <v>1394474.0399999931</v>
      </c>
      <c r="AE654" s="23">
        <f t="shared" si="200"/>
        <v>7038561.0050000111</v>
      </c>
      <c r="AF654" s="23">
        <f t="shared" si="200"/>
        <v>-675556.32900000457</v>
      </c>
      <c r="AG654" s="23">
        <f t="shared" si="200"/>
        <v>-4680984.2590000024</v>
      </c>
      <c r="AH654" s="23">
        <f t="shared" si="200"/>
        <v>18523577.218000021</v>
      </c>
      <c r="AI654" s="23">
        <f t="shared" si="200"/>
        <v>-14953950.358000031</v>
      </c>
      <c r="AJ654" s="23">
        <f t="shared" si="200"/>
        <v>2769394.9770000125</v>
      </c>
      <c r="AK654" s="23">
        <f t="shared" si="200"/>
        <v>23780869.649999995</v>
      </c>
      <c r="AL654" s="23">
        <f t="shared" si="200"/>
        <v>-256405.54699998815</v>
      </c>
      <c r="AM654" s="23">
        <f t="shared" si="200"/>
        <v>6762896.5500000138</v>
      </c>
      <c r="AN654" s="23">
        <f t="shared" si="200"/>
        <v>-9638456.2460000291</v>
      </c>
      <c r="AO654" s="251"/>
      <c r="AP654" s="23">
        <f t="shared" ref="AP654:BA654" si="201">+AP520+AP622-AP653</f>
        <v>2397166.6659999993</v>
      </c>
      <c r="AQ654" s="23">
        <f t="shared" si="201"/>
        <v>-709079.18399999803</v>
      </c>
      <c r="AR654" s="23">
        <f t="shared" si="201"/>
        <v>2964762.9570000116</v>
      </c>
      <c r="AS654" s="23">
        <f t="shared" si="201"/>
        <v>-10024654.486000005</v>
      </c>
      <c r="AT654" s="23">
        <f t="shared" si="201"/>
        <v>6677364.2099999869</v>
      </c>
      <c r="AU654" s="23">
        <f t="shared" si="201"/>
        <v>0</v>
      </c>
      <c r="AV654" s="23">
        <f t="shared" si="201"/>
        <v>0</v>
      </c>
      <c r="AW654" s="23">
        <f t="shared" si="201"/>
        <v>0</v>
      </c>
      <c r="AX654" s="23">
        <f t="shared" si="201"/>
        <v>0</v>
      </c>
      <c r="AY654" s="23">
        <f t="shared" si="201"/>
        <v>0</v>
      </c>
      <c r="AZ654" s="23">
        <f t="shared" si="201"/>
        <v>0</v>
      </c>
      <c r="BA654" s="23">
        <f t="shared" si="201"/>
        <v>0</v>
      </c>
    </row>
    <row r="655" spans="1:53" s="22" customFormat="1" x14ac:dyDescent="0.2">
      <c r="B655" s="54" t="s">
        <v>168</v>
      </c>
      <c r="C655" s="233" t="s">
        <v>909</v>
      </c>
      <c r="D655" s="234"/>
      <c r="E655" s="234"/>
      <c r="F655" s="236"/>
      <c r="G655" s="236"/>
      <c r="H655" s="236"/>
      <c r="I655" s="236"/>
      <c r="J655" s="264"/>
      <c r="K655" s="235"/>
      <c r="L655" s="235"/>
      <c r="M655" s="235"/>
      <c r="N655" s="237"/>
      <c r="O655" s="236"/>
      <c r="P655" s="264"/>
      <c r="Q655" s="236"/>
      <c r="R655" s="236"/>
      <c r="S655" s="236"/>
      <c r="T655" s="236"/>
      <c r="U655" s="264"/>
      <c r="V655" s="236"/>
      <c r="W655" s="236"/>
      <c r="X655" s="236"/>
      <c r="Y655" s="236"/>
      <c r="Z655" s="236"/>
      <c r="AA655" s="338"/>
      <c r="AB655" s="249"/>
      <c r="AC655" s="235"/>
      <c r="AD655" s="235"/>
      <c r="AE655" s="235"/>
      <c r="AF655" s="235"/>
      <c r="AG655" s="235"/>
      <c r="AH655" s="235"/>
      <c r="AI655" s="235"/>
      <c r="AJ655" s="235"/>
      <c r="AK655" s="235"/>
      <c r="AL655" s="235"/>
      <c r="AM655" s="235"/>
      <c r="AN655" s="235"/>
      <c r="AO655" s="249"/>
      <c r="AP655" s="235"/>
      <c r="AQ655" s="235"/>
      <c r="AR655" s="235"/>
      <c r="AS655" s="235"/>
      <c r="AT655" s="235"/>
      <c r="AU655" s="235"/>
      <c r="AV655" s="235"/>
      <c r="AW655" s="235"/>
      <c r="AX655" s="235"/>
      <c r="AY655" s="235"/>
      <c r="AZ655" s="235"/>
      <c r="BA655" s="235"/>
    </row>
    <row r="656" spans="1:53" s="25" customFormat="1" ht="0.75" customHeight="1" outlineLevel="2" x14ac:dyDescent="0.2">
      <c r="A656" s="22"/>
      <c r="B656" s="54"/>
      <c r="C656" s="52"/>
      <c r="D656" s="209"/>
      <c r="E656" s="209"/>
      <c r="F656" s="26"/>
      <c r="G656" s="26"/>
      <c r="H656" s="42"/>
      <c r="I656" s="124"/>
      <c r="J656" s="265"/>
      <c r="K656" s="26"/>
      <c r="L656" s="26"/>
      <c r="M656" s="42"/>
      <c r="N656" s="124"/>
      <c r="O656" s="229"/>
      <c r="P656" s="219"/>
      <c r="Q656" s="26"/>
      <c r="R656" s="26"/>
      <c r="S656" s="42"/>
      <c r="T656" s="124"/>
      <c r="U656" s="219"/>
      <c r="V656" s="26"/>
      <c r="W656" s="26"/>
      <c r="X656" s="42"/>
      <c r="Y656" s="91"/>
      <c r="AA656" s="339"/>
      <c r="AB656" s="251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51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</row>
    <row r="657" spans="1:53" s="25" customFormat="1" x14ac:dyDescent="0.2">
      <c r="A657" s="22" t="s">
        <v>256</v>
      </c>
      <c r="B657" s="22" t="s">
        <v>169</v>
      </c>
      <c r="C657" s="52" t="s">
        <v>170</v>
      </c>
      <c r="D657" s="209"/>
      <c r="E657" s="209"/>
      <c r="F657" s="26">
        <v>0</v>
      </c>
      <c r="G657" s="26">
        <v>0</v>
      </c>
      <c r="H657" s="42">
        <f>+F657-G657</f>
        <v>0</v>
      </c>
      <c r="I657" s="124">
        <f>IF(G657&lt;0,IF(H657=0,0,IF(OR(G657=0,F657=0),"N.M.",IF(ABS(H657/G657)&gt;=10,"N.M.",H657/(-G657)))),IF(H657=0,0,IF(OR(G657=0,F657=0),"N.M.",IF(ABS(H657/G657)&gt;=10,"N.M.",H657/G657))))</f>
        <v>0</v>
      </c>
      <c r="J657" s="265"/>
      <c r="K657" s="26">
        <v>0</v>
      </c>
      <c r="L657" s="26">
        <v>0</v>
      </c>
      <c r="M657" s="42">
        <f>+K657-L657</f>
        <v>0</v>
      </c>
      <c r="N657" s="124">
        <f>IF(L657&lt;0,IF(M657=0,0,IF(OR(L657=0,K657=0),"N.M.",IF(ABS(M657/L657)&gt;=10,"N.M.",M657/(-L657)))),IF(M657=0,0,IF(OR(L657=0,K657=0),"N.M.",IF(ABS(M657/L657)&gt;=10,"N.M.",M657/L657))))</f>
        <v>0</v>
      </c>
      <c r="O657" s="229"/>
      <c r="P657" s="219"/>
      <c r="Q657" s="26">
        <v>0</v>
      </c>
      <c r="R657" s="26">
        <v>0</v>
      </c>
      <c r="S657" s="42">
        <f>+Q657-R657</f>
        <v>0</v>
      </c>
      <c r="T657" s="124">
        <f>IF(R657&lt;0,IF(S657=0,0,IF(OR(R657=0,Q657=0),"N.M.",IF(ABS(S657/R657)&gt;=10,"N.M.",S657/(-R657)))),IF(S657=0,0,IF(OR(R657=0,Q657=0),"N.M.",IF(ABS(S657/R657)&gt;=10,"N.M.",S657/R657))))</f>
        <v>0</v>
      </c>
      <c r="U657" s="219"/>
      <c r="V657" s="26">
        <v>0</v>
      </c>
      <c r="W657" s="26">
        <v>0</v>
      </c>
      <c r="X657" s="42">
        <f>+V657-W657</f>
        <v>0</v>
      </c>
      <c r="Y657" s="91">
        <f>IF(W657&lt;0,IF(X657=0,0,IF(OR(W657=0,V657=0),"N.M.",IF(ABS(X657/W657)&gt;=10,"N.M.",X657/(-W657)))),IF(X657=0,0,IF(OR(W657=0,V657=0),"N.M.",IF(ABS(X657/W657)&gt;=10,"N.M.",X657/W657))))</f>
        <v>0</v>
      </c>
      <c r="AA657" s="339">
        <v>0</v>
      </c>
      <c r="AB657" s="251"/>
      <c r="AC657" s="26">
        <v>0</v>
      </c>
      <c r="AD657" s="26">
        <v>0</v>
      </c>
      <c r="AE657" s="26">
        <v>0</v>
      </c>
      <c r="AF657" s="26">
        <v>0</v>
      </c>
      <c r="AG657" s="26">
        <v>0</v>
      </c>
      <c r="AH657" s="26">
        <v>0</v>
      </c>
      <c r="AI657" s="26">
        <v>0</v>
      </c>
      <c r="AJ657" s="26">
        <v>0</v>
      </c>
      <c r="AK657" s="26">
        <v>0</v>
      </c>
      <c r="AL657" s="26">
        <v>0</v>
      </c>
      <c r="AM657" s="26">
        <v>0</v>
      </c>
      <c r="AN657" s="26">
        <v>0</v>
      </c>
      <c r="AO657" s="251"/>
      <c r="AP657" s="26">
        <v>0</v>
      </c>
      <c r="AQ657" s="26">
        <v>0</v>
      </c>
      <c r="AR657" s="26">
        <v>0</v>
      </c>
      <c r="AS657" s="26">
        <v>0</v>
      </c>
      <c r="AT657" s="26">
        <v>0</v>
      </c>
      <c r="AU657" s="26">
        <v>0</v>
      </c>
      <c r="AV657" s="26">
        <v>0</v>
      </c>
      <c r="AW657" s="26">
        <v>0</v>
      </c>
      <c r="AX657" s="26">
        <v>0</v>
      </c>
      <c r="AY657" s="26">
        <v>0</v>
      </c>
      <c r="AZ657" s="26">
        <v>0</v>
      </c>
      <c r="BA657" s="26">
        <v>0</v>
      </c>
    </row>
    <row r="658" spans="1:53" s="25" customFormat="1" ht="0.75" customHeight="1" outlineLevel="2" x14ac:dyDescent="0.2">
      <c r="A658" s="22"/>
      <c r="B658" s="54"/>
      <c r="C658" s="52"/>
      <c r="D658" s="209"/>
      <c r="E658" s="209"/>
      <c r="F658" s="26"/>
      <c r="G658" s="26"/>
      <c r="H658" s="42"/>
      <c r="I658" s="124"/>
      <c r="J658" s="265"/>
      <c r="K658" s="26"/>
      <c r="L658" s="26"/>
      <c r="M658" s="42"/>
      <c r="N658" s="124"/>
      <c r="O658" s="229"/>
      <c r="P658" s="219"/>
      <c r="Q658" s="26"/>
      <c r="R658" s="26"/>
      <c r="S658" s="42"/>
      <c r="T658" s="124"/>
      <c r="U658" s="219"/>
      <c r="V658" s="26"/>
      <c r="W658" s="26"/>
      <c r="X658" s="42"/>
      <c r="Y658" s="91"/>
      <c r="AA658" s="339"/>
      <c r="AB658" s="251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51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</row>
    <row r="659" spans="1:53" s="109" customFormat="1" x14ac:dyDescent="0.2">
      <c r="A659" s="108" t="s">
        <v>257</v>
      </c>
      <c r="B659" s="54" t="s">
        <v>171</v>
      </c>
      <c r="C659" s="53" t="s">
        <v>172</v>
      </c>
      <c r="D659" s="210"/>
      <c r="E659" s="210"/>
      <c r="F659" s="33">
        <v>0</v>
      </c>
      <c r="G659" s="33">
        <v>0</v>
      </c>
      <c r="H659" s="72">
        <f>+F659-G659</f>
        <v>0</v>
      </c>
      <c r="I659" s="125">
        <f>IF(G659&lt;0,IF(H659=0,0,IF(OR(G659=0,F659=0),"N.M.",IF(ABS(H659/G659)&gt;=10,"N.M.",H659/(-G659)))),IF(H659=0,0,IF(OR(G659=0,F659=0),"N.M.",IF(ABS(H659/G659)&gt;=10,"N.M.",H659/G659))))</f>
        <v>0</v>
      </c>
      <c r="J659" s="268"/>
      <c r="K659" s="33">
        <v>0</v>
      </c>
      <c r="L659" s="33">
        <v>0</v>
      </c>
      <c r="M659" s="72">
        <f>+K659-L659</f>
        <v>0</v>
      </c>
      <c r="N659" s="125">
        <f>IF(L659&lt;0,IF(M659=0,0,IF(OR(L659=0,K659=0),"N.M.",IF(ABS(M659/L659)&gt;=10,"N.M.",M659/(-L659)))),IF(M659=0,0,IF(OR(L659=0,K659=0),"N.M.",IF(ABS(M659/L659)&gt;=10,"N.M.",M659/L659))))</f>
        <v>0</v>
      </c>
      <c r="O659" s="231"/>
      <c r="P659" s="221"/>
      <c r="Q659" s="33">
        <v>0</v>
      </c>
      <c r="R659" s="33">
        <v>0</v>
      </c>
      <c r="S659" s="72">
        <f>+Q659-R659</f>
        <v>0</v>
      </c>
      <c r="T659" s="125">
        <f>IF(R659&lt;0,IF(S659=0,0,IF(OR(R659=0,Q659=0),"N.M.",IF(ABS(S659/R659)&gt;=10,"N.M.",S659/(-R659)))),IF(S659=0,0,IF(OR(R659=0,Q659=0),"N.M.",IF(ABS(S659/R659)&gt;=10,"N.M.",S659/R659))))</f>
        <v>0</v>
      </c>
      <c r="U659" s="221"/>
      <c r="V659" s="33">
        <v>0</v>
      </c>
      <c r="W659" s="33">
        <v>0</v>
      </c>
      <c r="X659" s="72">
        <f>+V659-W659</f>
        <v>0</v>
      </c>
      <c r="Y659" s="92">
        <f>IF(W659&lt;0,IF(X659=0,0,IF(OR(W659=0,V659=0),"N.M.",IF(ABS(X659/W659)&gt;=10,"N.M.",X659/(-W659)))),IF(X659=0,0,IF(OR(W659=0,V659=0),"N.M.",IF(ABS(X659/W659)&gt;=10,"N.M.",X659/W659))))</f>
        <v>0</v>
      </c>
      <c r="AA659" s="343">
        <v>0</v>
      </c>
      <c r="AB659" s="279"/>
      <c r="AC659" s="33">
        <v>0</v>
      </c>
      <c r="AD659" s="33">
        <v>0</v>
      </c>
      <c r="AE659" s="33">
        <v>0</v>
      </c>
      <c r="AF659" s="33">
        <v>0</v>
      </c>
      <c r="AG659" s="33">
        <v>0</v>
      </c>
      <c r="AH659" s="33">
        <v>0</v>
      </c>
      <c r="AI659" s="33">
        <v>0</v>
      </c>
      <c r="AJ659" s="33">
        <v>0</v>
      </c>
      <c r="AK659" s="33">
        <v>0</v>
      </c>
      <c r="AL659" s="33">
        <v>0</v>
      </c>
      <c r="AM659" s="33">
        <v>0</v>
      </c>
      <c r="AN659" s="33">
        <v>0</v>
      </c>
      <c r="AO659" s="279"/>
      <c r="AP659" s="33">
        <v>0</v>
      </c>
      <c r="AQ659" s="33">
        <v>0</v>
      </c>
      <c r="AR659" s="33">
        <v>0</v>
      </c>
      <c r="AS659" s="33">
        <v>0</v>
      </c>
      <c r="AT659" s="33">
        <v>0</v>
      </c>
      <c r="AU659" s="33">
        <v>0</v>
      </c>
      <c r="AV659" s="33">
        <v>0</v>
      </c>
      <c r="AW659" s="33">
        <v>0</v>
      </c>
      <c r="AX659" s="33">
        <v>0</v>
      </c>
      <c r="AY659" s="33">
        <v>0</v>
      </c>
      <c r="AZ659" s="33">
        <v>0</v>
      </c>
      <c r="BA659" s="33">
        <v>0</v>
      </c>
    </row>
    <row r="660" spans="1:53" s="25" customFormat="1" ht="0.75" customHeight="1" outlineLevel="2" x14ac:dyDescent="0.2">
      <c r="A660" s="22"/>
      <c r="B660" s="54"/>
      <c r="C660" s="52"/>
      <c r="D660" s="209"/>
      <c r="E660" s="209"/>
      <c r="F660" s="26"/>
      <c r="G660" s="26"/>
      <c r="H660" s="42"/>
      <c r="I660" s="124"/>
      <c r="J660" s="265"/>
      <c r="K660" s="26"/>
      <c r="L660" s="26"/>
      <c r="M660" s="42"/>
      <c r="N660" s="124"/>
      <c r="O660" s="229"/>
      <c r="P660" s="219"/>
      <c r="Q660" s="26"/>
      <c r="R660" s="26"/>
      <c r="S660" s="42"/>
      <c r="T660" s="124"/>
      <c r="U660" s="219"/>
      <c r="V660" s="26"/>
      <c r="W660" s="26"/>
      <c r="X660" s="42"/>
      <c r="Y660" s="91"/>
      <c r="AA660" s="339"/>
      <c r="AB660" s="251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51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</row>
    <row r="661" spans="1:53" s="25" customFormat="1" x14ac:dyDescent="0.2">
      <c r="A661" s="22"/>
      <c r="B661" s="54" t="s">
        <v>173</v>
      </c>
      <c r="C661" s="30" t="s">
        <v>910</v>
      </c>
      <c r="D661" s="211"/>
      <c r="E661" s="211"/>
      <c r="F661" s="31">
        <f>+F657-F659</f>
        <v>0</v>
      </c>
      <c r="G661" s="31">
        <f>+G657-G659</f>
        <v>0</v>
      </c>
      <c r="H661" s="198">
        <f>+F661-G661</f>
        <v>0</v>
      </c>
      <c r="I661" s="238">
        <f>IF(G661&lt;0,IF(H661=0,0,IF(OR(G661=0,F661=0),"N.M.",IF(ABS(H661/G661)&gt;=10,"N.M.",H661/(-G661)))),IF(H661=0,0,IF(OR(G661=0,F661=0),"N.M.",IF(ABS(H661/G661)&gt;=10,"N.M.",H661/G661))))</f>
        <v>0</v>
      </c>
      <c r="J661" s="265"/>
      <c r="K661" s="31">
        <f>+K657-K659</f>
        <v>0</v>
      </c>
      <c r="L661" s="31">
        <f>+L657-L659</f>
        <v>0</v>
      </c>
      <c r="M661" s="198">
        <f>+K661-L661</f>
        <v>0</v>
      </c>
      <c r="N661" s="238">
        <f>IF(L661&lt;0,IF(M661=0,0,IF(OR(L661=0,K661=0),"N.M.",IF(ABS(M661/L661)&gt;=10,"N.M.",M661/(-L661)))),IF(M661=0,0,IF(OR(L661=0,K661=0),"N.M.",IF(ABS(M661/L661)&gt;=10,"N.M.",M661/L661))))</f>
        <v>0</v>
      </c>
      <c r="O661" s="141"/>
      <c r="P661" s="220"/>
      <c r="Q661" s="31">
        <f>+Q657-Q659</f>
        <v>0</v>
      </c>
      <c r="R661" s="31">
        <f>+R657-R659</f>
        <v>0</v>
      </c>
      <c r="S661" s="198">
        <f>+Q661-R661</f>
        <v>0</v>
      </c>
      <c r="T661" s="238">
        <f>IF(R661&lt;0,IF(S661=0,0,IF(OR(R661=0,Q661=0),"N.M.",IF(ABS(S661/R661)&gt;=10,"N.M.",S661/(-R661)))),IF(S661=0,0,IF(OR(R661=0,Q661=0),"N.M.",IF(ABS(S661/R661)&gt;=10,"N.M.",S661/R661))))</f>
        <v>0</v>
      </c>
      <c r="U661" s="220"/>
      <c r="V661" s="31">
        <f>+V657-V659</f>
        <v>0</v>
      </c>
      <c r="W661" s="31">
        <f>+W657-W659</f>
        <v>0</v>
      </c>
      <c r="X661" s="198">
        <f>+V661-W661</f>
        <v>0</v>
      </c>
      <c r="Y661" s="212">
        <f>IF(W661&lt;0,IF(X661=0,0,IF(OR(W661=0,V661=0),"N.M.",IF(ABS(X661/W661)&gt;=10,"N.M.",X661/(-W661)))),IF(X661=0,0,IF(OR(W661=0,V661=0),"N.M.",IF(ABS(X661/W661)&gt;=10,"N.M.",X661/W661))))</f>
        <v>0</v>
      </c>
      <c r="AA661" s="342">
        <f>+AA657-AA659</f>
        <v>0</v>
      </c>
      <c r="AB661" s="251"/>
      <c r="AC661" s="31">
        <f t="shared" ref="AC661:AN661" si="202">+AC657-AC659</f>
        <v>0</v>
      </c>
      <c r="AD661" s="31">
        <f t="shared" si="202"/>
        <v>0</v>
      </c>
      <c r="AE661" s="31">
        <f t="shared" si="202"/>
        <v>0</v>
      </c>
      <c r="AF661" s="31">
        <f t="shared" si="202"/>
        <v>0</v>
      </c>
      <c r="AG661" s="31">
        <f t="shared" si="202"/>
        <v>0</v>
      </c>
      <c r="AH661" s="31">
        <f t="shared" si="202"/>
        <v>0</v>
      </c>
      <c r="AI661" s="31">
        <f t="shared" si="202"/>
        <v>0</v>
      </c>
      <c r="AJ661" s="31">
        <f t="shared" si="202"/>
        <v>0</v>
      </c>
      <c r="AK661" s="31">
        <f t="shared" si="202"/>
        <v>0</v>
      </c>
      <c r="AL661" s="31">
        <f t="shared" si="202"/>
        <v>0</v>
      </c>
      <c r="AM661" s="31">
        <f t="shared" si="202"/>
        <v>0</v>
      </c>
      <c r="AN661" s="31">
        <f t="shared" si="202"/>
        <v>0</v>
      </c>
      <c r="AO661" s="251"/>
      <c r="AP661" s="31">
        <f t="shared" ref="AP661:BA661" si="203">+AP657-AP659</f>
        <v>0</v>
      </c>
      <c r="AQ661" s="31">
        <f t="shared" si="203"/>
        <v>0</v>
      </c>
      <c r="AR661" s="31">
        <f t="shared" si="203"/>
        <v>0</v>
      </c>
      <c r="AS661" s="31">
        <f t="shared" si="203"/>
        <v>0</v>
      </c>
      <c r="AT661" s="31">
        <f t="shared" si="203"/>
        <v>0</v>
      </c>
      <c r="AU661" s="31">
        <f t="shared" si="203"/>
        <v>0</v>
      </c>
      <c r="AV661" s="31">
        <f t="shared" si="203"/>
        <v>0</v>
      </c>
      <c r="AW661" s="31">
        <f t="shared" si="203"/>
        <v>0</v>
      </c>
      <c r="AX661" s="31">
        <f t="shared" si="203"/>
        <v>0</v>
      </c>
      <c r="AY661" s="31">
        <f t="shared" si="203"/>
        <v>0</v>
      </c>
      <c r="AZ661" s="31">
        <f t="shared" si="203"/>
        <v>0</v>
      </c>
      <c r="BA661" s="31">
        <f t="shared" si="203"/>
        <v>0</v>
      </c>
    </row>
    <row r="662" spans="1:53" s="25" customFormat="1" ht="0.75" customHeight="1" outlineLevel="2" x14ac:dyDescent="0.2">
      <c r="A662" s="22"/>
      <c r="B662" s="54"/>
      <c r="C662" s="206"/>
      <c r="D662" s="209"/>
      <c r="E662" s="209"/>
      <c r="F662" s="23"/>
      <c r="G662" s="23"/>
      <c r="H662" s="42"/>
      <c r="I662" s="124"/>
      <c r="J662" s="265"/>
      <c r="K662" s="23"/>
      <c r="L662" s="23"/>
      <c r="M662" s="42"/>
      <c r="N662" s="124"/>
      <c r="O662" s="229"/>
      <c r="P662" s="219"/>
      <c r="Q662" s="23"/>
      <c r="R662" s="23"/>
      <c r="S662" s="42"/>
      <c r="T662" s="124"/>
      <c r="U662" s="219"/>
      <c r="V662" s="23"/>
      <c r="W662" s="23"/>
      <c r="X662" s="42"/>
      <c r="Y662" s="91"/>
      <c r="AA662" s="340"/>
      <c r="AB662" s="251"/>
      <c r="AC662" s="23"/>
      <c r="AD662" s="23"/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51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</row>
    <row r="663" spans="1:53" s="25" customFormat="1" x14ac:dyDescent="0.2">
      <c r="A663" s="22" t="s">
        <v>258</v>
      </c>
      <c r="B663" s="54" t="s">
        <v>174</v>
      </c>
      <c r="C663" s="122" t="s">
        <v>175</v>
      </c>
      <c r="D663" s="210"/>
      <c r="E663" s="210"/>
      <c r="F663" s="32">
        <v>0</v>
      </c>
      <c r="G663" s="32">
        <v>0</v>
      </c>
      <c r="H663" s="72">
        <f>+F663-G663</f>
        <v>0</v>
      </c>
      <c r="I663" s="125">
        <f>IF(G663&lt;0,IF(H663=0,0,IF(OR(G663=0,F663=0),"N.M.",IF(ABS(H663/G663)&gt;=10,"N.M.",H663/(-G663)))),IF(H663=0,0,IF(OR(G663=0,F663=0),"N.M.",IF(ABS(H663/G663)&gt;=10,"N.M.",H663/G663))))</f>
        <v>0</v>
      </c>
      <c r="J663" s="268"/>
      <c r="K663" s="32">
        <v>0</v>
      </c>
      <c r="L663" s="32">
        <v>0</v>
      </c>
      <c r="M663" s="72">
        <f>+K663-L663</f>
        <v>0</v>
      </c>
      <c r="N663" s="125">
        <f>IF(L663&lt;0,IF(M663=0,0,IF(OR(L663=0,K663=0),"N.M.",IF(ABS(M663/L663)&gt;=10,"N.M.",M663/(-L663)))),IF(M663=0,0,IF(OR(L663=0,K663=0),"N.M.",IF(ABS(M663/L663)&gt;=10,"N.M.",M663/L663))))</f>
        <v>0</v>
      </c>
      <c r="O663" s="231"/>
      <c r="P663" s="221"/>
      <c r="Q663" s="32">
        <v>0</v>
      </c>
      <c r="R663" s="32">
        <v>0</v>
      </c>
      <c r="S663" s="72">
        <f>+Q663-R663</f>
        <v>0</v>
      </c>
      <c r="T663" s="125">
        <f>IF(R663&lt;0,IF(S663=0,0,IF(OR(R663=0,Q663=0),"N.M.",IF(ABS(S663/R663)&gt;=10,"N.M.",S663/(-R663)))),IF(S663=0,0,IF(OR(R663=0,Q663=0),"N.M.",IF(ABS(S663/R663)&gt;=10,"N.M.",S663/R663))))</f>
        <v>0</v>
      </c>
      <c r="U663" s="221"/>
      <c r="V663" s="32">
        <v>0</v>
      </c>
      <c r="W663" s="32">
        <v>0</v>
      </c>
      <c r="X663" s="72">
        <f>+V663-W663</f>
        <v>0</v>
      </c>
      <c r="Y663" s="92">
        <f>IF(W663&lt;0,IF(X663=0,0,IF(OR(W663=0,V663=0),"N.M.",IF(ABS(X663/W663)&gt;=10,"N.M.",X663/(-W663)))),IF(X663=0,0,IF(OR(W663=0,V663=0),"N.M.",IF(ABS(X663/W663)&gt;=10,"N.M.",X663/W663))))</f>
        <v>0</v>
      </c>
      <c r="Z663" s="109"/>
      <c r="AA663" s="341">
        <v>0</v>
      </c>
      <c r="AB663" s="279"/>
      <c r="AC663" s="32">
        <v>0</v>
      </c>
      <c r="AD663" s="32">
        <v>0</v>
      </c>
      <c r="AE663" s="32">
        <v>0</v>
      </c>
      <c r="AF663" s="32">
        <v>0</v>
      </c>
      <c r="AG663" s="32">
        <v>0</v>
      </c>
      <c r="AH663" s="32">
        <v>0</v>
      </c>
      <c r="AI663" s="32">
        <v>0</v>
      </c>
      <c r="AJ663" s="32">
        <v>0</v>
      </c>
      <c r="AK663" s="32">
        <v>0</v>
      </c>
      <c r="AL663" s="32">
        <v>0</v>
      </c>
      <c r="AM663" s="32">
        <v>0</v>
      </c>
      <c r="AN663" s="32">
        <v>0</v>
      </c>
      <c r="AO663" s="279"/>
      <c r="AP663" s="32">
        <v>0</v>
      </c>
      <c r="AQ663" s="32">
        <v>0</v>
      </c>
      <c r="AR663" s="32">
        <v>0</v>
      </c>
      <c r="AS663" s="32">
        <v>0</v>
      </c>
      <c r="AT663" s="32">
        <v>0</v>
      </c>
      <c r="AU663" s="32">
        <v>0</v>
      </c>
      <c r="AV663" s="32">
        <v>0</v>
      </c>
      <c r="AW663" s="32">
        <v>0</v>
      </c>
      <c r="AX663" s="32">
        <v>0</v>
      </c>
      <c r="AY663" s="32">
        <v>0</v>
      </c>
      <c r="AZ663" s="32">
        <v>0</v>
      </c>
      <c r="BA663" s="32">
        <v>0</v>
      </c>
    </row>
    <row r="664" spans="1:53" s="25" customFormat="1" ht="0.75" customHeight="1" outlineLevel="2" x14ac:dyDescent="0.2">
      <c r="A664" s="22"/>
      <c r="B664" s="54"/>
      <c r="C664" s="217"/>
      <c r="D664" s="209"/>
      <c r="E664" s="209"/>
      <c r="F664" s="23"/>
      <c r="G664" s="23"/>
      <c r="H664" s="42"/>
      <c r="I664" s="124"/>
      <c r="J664" s="265"/>
      <c r="K664" s="23"/>
      <c r="L664" s="23"/>
      <c r="M664" s="42"/>
      <c r="N664" s="124"/>
      <c r="O664" s="229"/>
      <c r="P664" s="219"/>
      <c r="Q664" s="23"/>
      <c r="R664" s="23"/>
      <c r="S664" s="42"/>
      <c r="T664" s="124"/>
      <c r="U664" s="219"/>
      <c r="V664" s="23"/>
      <c r="W664" s="23"/>
      <c r="X664" s="42"/>
      <c r="Y664" s="91"/>
      <c r="AA664" s="340"/>
      <c r="AB664" s="251"/>
      <c r="AC664" s="23"/>
      <c r="AD664" s="23"/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51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</row>
    <row r="665" spans="1:53" s="25" customFormat="1" x14ac:dyDescent="0.2">
      <c r="A665" s="22"/>
      <c r="B665" s="54" t="s">
        <v>176</v>
      </c>
      <c r="C665" s="34" t="s">
        <v>911</v>
      </c>
      <c r="D665" s="211"/>
      <c r="E665" s="211"/>
      <c r="F665" s="31">
        <f>+F661-F663</f>
        <v>0</v>
      </c>
      <c r="G665" s="31">
        <f>+G661-G663</f>
        <v>0</v>
      </c>
      <c r="H665" s="198">
        <f>+F665-G665</f>
        <v>0</v>
      </c>
      <c r="I665" s="238">
        <f>IF(G665&lt;0,IF(H665=0,0,IF(OR(G665=0,F665=0),"N.M.",IF(ABS(H665/G665)&gt;=10,"N.M.",H665/(-G665)))),IF(H665=0,0,IF(OR(G665=0,F665=0),"N.M.",IF(ABS(H665/G665)&gt;=10,"N.M.",H665/G665))))</f>
        <v>0</v>
      </c>
      <c r="J665" s="265"/>
      <c r="K665" s="31">
        <f>+K661-K663</f>
        <v>0</v>
      </c>
      <c r="L665" s="31">
        <f>+L661-L663</f>
        <v>0</v>
      </c>
      <c r="M665" s="198">
        <f>+K665-L665</f>
        <v>0</v>
      </c>
      <c r="N665" s="238">
        <f>IF(L665&lt;0,IF(M665=0,0,IF(OR(L665=0,K665=0),"N.M.",IF(ABS(M665/L665)&gt;=10,"N.M.",M665/(-L665)))),IF(M665=0,0,IF(OR(L665=0,K665=0),"N.M.",IF(ABS(M665/L665)&gt;=10,"N.M.",M665/L665))))</f>
        <v>0</v>
      </c>
      <c r="O665" s="141"/>
      <c r="P665" s="220"/>
      <c r="Q665" s="31">
        <f>+Q661-Q663</f>
        <v>0</v>
      </c>
      <c r="R665" s="31">
        <f>+R661-R663</f>
        <v>0</v>
      </c>
      <c r="S665" s="198">
        <f>+Q665-R665</f>
        <v>0</v>
      </c>
      <c r="T665" s="238">
        <f>IF(R665&lt;0,IF(S665=0,0,IF(OR(R665=0,Q665=0),"N.M.",IF(ABS(S665/R665)&gt;=10,"N.M.",S665/(-R665)))),IF(S665=0,0,IF(OR(R665=0,Q665=0),"N.M.",IF(ABS(S665/R665)&gt;=10,"N.M.",S665/R665))))</f>
        <v>0</v>
      </c>
      <c r="U665" s="220"/>
      <c r="V665" s="31">
        <f>+V661-V663</f>
        <v>0</v>
      </c>
      <c r="W665" s="31">
        <f>+W661-W663</f>
        <v>0</v>
      </c>
      <c r="X665" s="198">
        <f>+V665-W665</f>
        <v>0</v>
      </c>
      <c r="Y665" s="212">
        <f>IF(W665&lt;0,IF(X665=0,0,IF(OR(W665=0,V665=0),"N.M.",IF(ABS(X665/W665)&gt;=10,"N.M.",X665/(-W665)))),IF(X665=0,0,IF(OR(W665=0,V665=0),"N.M.",IF(ABS(X665/W665)&gt;=10,"N.M.",X665/W665))))</f>
        <v>0</v>
      </c>
      <c r="AA665" s="342">
        <f>+AA661-AA663</f>
        <v>0</v>
      </c>
      <c r="AB665" s="251"/>
      <c r="AC665" s="31">
        <f t="shared" ref="AC665:AN665" si="204">+AC661-AC663</f>
        <v>0</v>
      </c>
      <c r="AD665" s="31">
        <f t="shared" si="204"/>
        <v>0</v>
      </c>
      <c r="AE665" s="31">
        <f t="shared" si="204"/>
        <v>0</v>
      </c>
      <c r="AF665" s="31">
        <f t="shared" si="204"/>
        <v>0</v>
      </c>
      <c r="AG665" s="31">
        <f t="shared" si="204"/>
        <v>0</v>
      </c>
      <c r="AH665" s="31">
        <f t="shared" si="204"/>
        <v>0</v>
      </c>
      <c r="AI665" s="31">
        <f t="shared" si="204"/>
        <v>0</v>
      </c>
      <c r="AJ665" s="31">
        <f t="shared" si="204"/>
        <v>0</v>
      </c>
      <c r="AK665" s="31">
        <f t="shared" si="204"/>
        <v>0</v>
      </c>
      <c r="AL665" s="31">
        <f t="shared" si="204"/>
        <v>0</v>
      </c>
      <c r="AM665" s="31">
        <f t="shared" si="204"/>
        <v>0</v>
      </c>
      <c r="AN665" s="31">
        <f t="shared" si="204"/>
        <v>0</v>
      </c>
      <c r="AO665" s="251"/>
      <c r="AP665" s="31">
        <f t="shared" ref="AP665:BA665" si="205">+AP661-AP663</f>
        <v>0</v>
      </c>
      <c r="AQ665" s="31">
        <f t="shared" si="205"/>
        <v>0</v>
      </c>
      <c r="AR665" s="31">
        <f t="shared" si="205"/>
        <v>0</v>
      </c>
      <c r="AS665" s="31">
        <f t="shared" si="205"/>
        <v>0</v>
      </c>
      <c r="AT665" s="31">
        <f t="shared" si="205"/>
        <v>0</v>
      </c>
      <c r="AU665" s="31">
        <f t="shared" si="205"/>
        <v>0</v>
      </c>
      <c r="AV665" s="31">
        <f t="shared" si="205"/>
        <v>0</v>
      </c>
      <c r="AW665" s="31">
        <f t="shared" si="205"/>
        <v>0</v>
      </c>
      <c r="AX665" s="31">
        <f t="shared" si="205"/>
        <v>0</v>
      </c>
      <c r="AY665" s="31">
        <f t="shared" si="205"/>
        <v>0</v>
      </c>
      <c r="AZ665" s="31">
        <f t="shared" si="205"/>
        <v>0</v>
      </c>
      <c r="BA665" s="31">
        <f t="shared" si="205"/>
        <v>0</v>
      </c>
    </row>
    <row r="666" spans="1:53" s="25" customFormat="1" x14ac:dyDescent="0.2">
      <c r="A666" s="50"/>
      <c r="B666" s="54" t="s">
        <v>177</v>
      </c>
      <c r="C666" s="35" t="s">
        <v>912</v>
      </c>
      <c r="D666" s="211"/>
      <c r="E666" s="211"/>
      <c r="F666" s="31">
        <f>+F654+F665</f>
        <v>2964762.9570000116</v>
      </c>
      <c r="G666" s="31">
        <f>+G654+G665</f>
        <v>7038561.0050000111</v>
      </c>
      <c r="H666" s="198">
        <f>+F666-G666</f>
        <v>-4073798.0479999995</v>
      </c>
      <c r="I666" s="238">
        <f>IF(G666&lt;0,IF(H666=0,0,IF(OR(G666=0,F666=0),"N.M.",IF(ABS(H666/G666)&gt;=10,"N.M.",H666/(-G666)))),IF(H666=0,0,IF(OR(G666=0,F666=0),"N.M.",IF(ABS(H666/G666)&gt;=10,"N.M.",H666/G666))))</f>
        <v>-0.57878280022096551</v>
      </c>
      <c r="J666" s="265"/>
      <c r="K666" s="31">
        <f>+K654+K665</f>
        <v>4652850.439000044</v>
      </c>
      <c r="L666" s="31">
        <f>+L654+L665</f>
        <v>25920791.054999985</v>
      </c>
      <c r="M666" s="198">
        <f>+K666-L666</f>
        <v>-21267940.615999941</v>
      </c>
      <c r="N666" s="238">
        <f>IF(L666&lt;0,IF(M666=0,0,IF(OR(L666=0,K666=0),"N.M.",IF(ABS(M666/L666)&gt;=10,"N.M.",M666/(-L666)))),IF(M666=0,0,IF(OR(L666=0,K666=0),"N.M.",IF(ABS(M666/L666)&gt;=10,"N.M.",M666/L666))))</f>
        <v>-0.82049735946995594</v>
      </c>
      <c r="O666" s="141"/>
      <c r="P666" s="220"/>
      <c r="Q666" s="31">
        <f>+Q654+Q665</f>
        <v>4652850.439000044</v>
      </c>
      <c r="R666" s="31">
        <f>+R654+R665</f>
        <v>25920791.054999985</v>
      </c>
      <c r="S666" s="198">
        <f>+Q666-R666</f>
        <v>-21267940.615999941</v>
      </c>
      <c r="T666" s="238">
        <f>IF(R666&lt;0,IF(S666=0,0,IF(OR(R666=0,Q666=0),"N.M.",IF(ABS(S666/R666)&gt;=10,"N.M.",S666/(-R666)))),IF(S666=0,0,IF(OR(R666=0,Q666=0),"N.M.",IF(ABS(S666/R666)&gt;=10,"N.M.",S666/R666))))</f>
        <v>-0.82049735946995594</v>
      </c>
      <c r="U666" s="220"/>
      <c r="V666" s="31">
        <f>+V654+V665</f>
        <v>26284236.095000304</v>
      </c>
      <c r="W666" s="31">
        <f>+W654+W665</f>
        <v>62219635.541999854</v>
      </c>
      <c r="X666" s="198">
        <f>+V666-W666</f>
        <v>-35935399.44699955</v>
      </c>
      <c r="Y666" s="212">
        <f>IF(W666&lt;0,IF(X666=0,0,IF(OR(W666=0,V666=0),"N.M.",IF(ABS(X666/W666)&gt;=10,"N.M.",X666/(-W666)))),IF(X666=0,0,IF(OR(W666=0,V666=0),"N.M.",IF(ABS(X666/W666)&gt;=10,"N.M.",X666/W666))))</f>
        <v>-0.57755721540255944</v>
      </c>
      <c r="AA666" s="342">
        <f>+AA654+AA665</f>
        <v>-4260362.7850000132</v>
      </c>
      <c r="AB666" s="251"/>
      <c r="AC666" s="31">
        <f t="shared" ref="AC666:AN666" si="206">+AC654+AC665</f>
        <v>17487756.010000005</v>
      </c>
      <c r="AD666" s="31">
        <f t="shared" si="206"/>
        <v>1394474.0399999931</v>
      </c>
      <c r="AE666" s="31">
        <f t="shared" si="206"/>
        <v>7038561.0050000111</v>
      </c>
      <c r="AF666" s="31">
        <f t="shared" si="206"/>
        <v>-675556.32900000457</v>
      </c>
      <c r="AG666" s="31">
        <f t="shared" si="206"/>
        <v>-4680984.2590000024</v>
      </c>
      <c r="AH666" s="31">
        <f t="shared" si="206"/>
        <v>18523577.218000021</v>
      </c>
      <c r="AI666" s="31">
        <f t="shared" si="206"/>
        <v>-14953950.358000031</v>
      </c>
      <c r="AJ666" s="31">
        <f t="shared" si="206"/>
        <v>2769394.9770000125</v>
      </c>
      <c r="AK666" s="31">
        <f t="shared" si="206"/>
        <v>23780869.649999995</v>
      </c>
      <c r="AL666" s="31">
        <f t="shared" si="206"/>
        <v>-256405.54699998815</v>
      </c>
      <c r="AM666" s="31">
        <f t="shared" si="206"/>
        <v>6762896.5500000138</v>
      </c>
      <c r="AN666" s="31">
        <f t="shared" si="206"/>
        <v>-9638456.2460000291</v>
      </c>
      <c r="AO666" s="251"/>
      <c r="AP666" s="31">
        <f t="shared" ref="AP666:BA666" si="207">+AP654+AP665</f>
        <v>2397166.6659999993</v>
      </c>
      <c r="AQ666" s="31">
        <f t="shared" si="207"/>
        <v>-709079.18399999803</v>
      </c>
      <c r="AR666" s="31">
        <f t="shared" si="207"/>
        <v>2964762.9570000116</v>
      </c>
      <c r="AS666" s="31">
        <f t="shared" si="207"/>
        <v>-10024654.486000005</v>
      </c>
      <c r="AT666" s="31">
        <f t="shared" si="207"/>
        <v>6677364.2099999869</v>
      </c>
      <c r="AU666" s="31">
        <f t="shared" si="207"/>
        <v>0</v>
      </c>
      <c r="AV666" s="31">
        <f t="shared" si="207"/>
        <v>0</v>
      </c>
      <c r="AW666" s="31">
        <f t="shared" si="207"/>
        <v>0</v>
      </c>
      <c r="AX666" s="31">
        <f t="shared" si="207"/>
        <v>0</v>
      </c>
      <c r="AY666" s="31">
        <f t="shared" si="207"/>
        <v>0</v>
      </c>
      <c r="AZ666" s="31">
        <f t="shared" si="207"/>
        <v>0</v>
      </c>
      <c r="BA666" s="31">
        <f t="shared" si="207"/>
        <v>0</v>
      </c>
    </row>
    <row r="667" spans="1:53" s="50" customFormat="1" x14ac:dyDescent="0.2">
      <c r="D667" s="209"/>
      <c r="E667" s="209"/>
      <c r="F667" s="28"/>
      <c r="G667" s="28"/>
      <c r="H667" s="198"/>
      <c r="I667" s="238"/>
      <c r="J667" s="270"/>
      <c r="K667" s="28"/>
      <c r="L667" s="28"/>
      <c r="M667" s="198"/>
      <c r="N667" s="238"/>
      <c r="O667" s="229"/>
      <c r="P667" s="219"/>
      <c r="Q667" s="28"/>
      <c r="R667" s="28"/>
      <c r="S667" s="198"/>
      <c r="T667" s="238"/>
      <c r="U667" s="219"/>
      <c r="V667" s="28"/>
      <c r="W667" s="28"/>
      <c r="X667" s="198"/>
      <c r="Y667" s="212"/>
      <c r="AA667" s="344"/>
      <c r="AB667" s="250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50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</row>
    <row r="668" spans="1:53" s="50" customFormat="1" x14ac:dyDescent="0.2">
      <c r="A668" s="50" t="s">
        <v>179</v>
      </c>
      <c r="D668" s="209"/>
      <c r="E668" s="209"/>
      <c r="F668" s="28"/>
      <c r="G668" s="28"/>
      <c r="H668" s="198"/>
      <c r="I668" s="238"/>
      <c r="J668" s="270"/>
      <c r="K668" s="28"/>
      <c r="L668" s="28"/>
      <c r="M668" s="198"/>
      <c r="N668" s="238"/>
      <c r="O668" s="229"/>
      <c r="P668" s="219"/>
      <c r="Q668" s="28"/>
      <c r="R668" s="28"/>
      <c r="S668" s="198"/>
      <c r="T668" s="238"/>
      <c r="U668" s="219"/>
      <c r="V668" s="28"/>
      <c r="W668" s="28"/>
      <c r="X668" s="198"/>
      <c r="Y668" s="212"/>
      <c r="AA668" s="344"/>
      <c r="AB668" s="250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50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</row>
    <row r="669" spans="1:53" s="37" customFormat="1" outlineLevel="1" x14ac:dyDescent="0.2">
      <c r="A669" s="25" t="s">
        <v>263</v>
      </c>
      <c r="C669" s="37" t="s">
        <v>260</v>
      </c>
      <c r="D669" s="211"/>
      <c r="E669" s="211"/>
      <c r="F669" s="28">
        <v>-2964762.9570000013</v>
      </c>
      <c r="G669" s="28">
        <v>-7038561.0049999971</v>
      </c>
      <c r="H669" s="198"/>
      <c r="I669" s="238"/>
      <c r="J669" s="262"/>
      <c r="K669" s="28">
        <v>-4652850.4390000356</v>
      </c>
      <c r="L669" s="28">
        <v>-25920791.054999966</v>
      </c>
      <c r="M669" s="198"/>
      <c r="N669" s="238"/>
      <c r="O669" s="229"/>
      <c r="P669" s="219"/>
      <c r="Q669" s="28">
        <v>-4652850.4390000356</v>
      </c>
      <c r="R669" s="28">
        <v>-25920791.054999966</v>
      </c>
      <c r="S669" s="198"/>
      <c r="T669" s="238"/>
      <c r="U669" s="219"/>
      <c r="V669" s="28">
        <v>-26284236.095000125</v>
      </c>
      <c r="W669" s="28">
        <v>-62219635.542000063</v>
      </c>
      <c r="X669" s="198"/>
      <c r="Y669" s="212"/>
      <c r="AA669" s="344">
        <v>4260362.7849999899</v>
      </c>
      <c r="AB669" s="251"/>
      <c r="AC669" s="28">
        <v>-17487756.010000028</v>
      </c>
      <c r="AD669" s="28">
        <v>-1394474.0400000012</v>
      </c>
      <c r="AE669" s="28">
        <v>-7038561.0049999971</v>
      </c>
      <c r="AF669" s="28">
        <v>675556.32899998839</v>
      </c>
      <c r="AG669" s="28">
        <v>4680984.2589999884</v>
      </c>
      <c r="AH669" s="28">
        <v>-18523577.217999995</v>
      </c>
      <c r="AI669" s="28">
        <v>14953950.35799998</v>
      </c>
      <c r="AJ669" s="28">
        <v>-2769394.9769999939</v>
      </c>
      <c r="AK669" s="28">
        <v>-23780869.649999995</v>
      </c>
      <c r="AL669" s="28">
        <v>256405.54699998788</v>
      </c>
      <c r="AM669" s="28">
        <v>-6762896.5499999961</v>
      </c>
      <c r="AN669" s="28">
        <v>9638456.2460000329</v>
      </c>
      <c r="AO669" s="251"/>
      <c r="AP669" s="28">
        <v>-2397166.6659999765</v>
      </c>
      <c r="AQ669" s="28">
        <v>709079.18399998534</v>
      </c>
      <c r="AR669" s="28">
        <v>-2964762.9570000013</v>
      </c>
      <c r="AS669" s="28">
        <v>10024654.485999988</v>
      </c>
      <c r="AT669" s="28">
        <v>-6677364.21</v>
      </c>
      <c r="AU669" s="28">
        <v>0</v>
      </c>
      <c r="AV669" s="28">
        <v>0</v>
      </c>
      <c r="AW669" s="28">
        <v>0</v>
      </c>
      <c r="AX669" s="28">
        <v>0</v>
      </c>
      <c r="AY669" s="28">
        <v>0</v>
      </c>
      <c r="AZ669" s="28">
        <v>0</v>
      </c>
      <c r="BA669" s="28">
        <v>0</v>
      </c>
    </row>
    <row r="670" spans="1:53" s="50" customFormat="1" x14ac:dyDescent="0.2">
      <c r="C670" s="50" t="s">
        <v>262</v>
      </c>
      <c r="D670" s="209"/>
      <c r="E670" s="209"/>
      <c r="F670" s="218">
        <f>+F666+F669</f>
        <v>1.0244548320770264E-8</v>
      </c>
      <c r="G670" s="218">
        <f>+G666+G669</f>
        <v>1.3969838619232178E-8</v>
      </c>
      <c r="H670" s="198"/>
      <c r="I670" s="238"/>
      <c r="J670" s="270"/>
      <c r="K670" s="218">
        <f>+K666+K669</f>
        <v>8.3819031715393066E-9</v>
      </c>
      <c r="L670" s="218">
        <f>+L666+L669</f>
        <v>0</v>
      </c>
      <c r="M670" s="198"/>
      <c r="N670" s="238"/>
      <c r="O670" s="229"/>
      <c r="P670" s="219"/>
      <c r="Q670" s="218">
        <f>+Q666+Q669</f>
        <v>8.3819031715393066E-9</v>
      </c>
      <c r="R670" s="218">
        <f>+R666+R669</f>
        <v>0</v>
      </c>
      <c r="S670" s="198"/>
      <c r="T670" s="238"/>
      <c r="U670" s="219"/>
      <c r="V670" s="218">
        <f>+V666+V669</f>
        <v>1.7881393432617188E-7</v>
      </c>
      <c r="W670" s="218">
        <f>+W666+W669</f>
        <v>-2.0861625671386719E-7</v>
      </c>
      <c r="X670" s="198"/>
      <c r="Y670" s="212"/>
      <c r="AA670" s="345">
        <f>+AA666+AA669</f>
        <v>-2.3283064365386963E-8</v>
      </c>
      <c r="AB670" s="250"/>
      <c r="AC670" s="218">
        <f t="shared" ref="AC670:AN670" si="208">+AC666+AC669</f>
        <v>0</v>
      </c>
      <c r="AD670" s="218">
        <f t="shared" si="208"/>
        <v>-8.149072527885437E-9</v>
      </c>
      <c r="AE670" s="218">
        <f t="shared" si="208"/>
        <v>1.3969838619232178E-8</v>
      </c>
      <c r="AF670" s="218">
        <f t="shared" si="208"/>
        <v>-1.6181729733943939E-8</v>
      </c>
      <c r="AG670" s="218">
        <f t="shared" si="208"/>
        <v>-1.3969838619232178E-8</v>
      </c>
      <c r="AH670" s="218">
        <f t="shared" si="208"/>
        <v>0</v>
      </c>
      <c r="AI670" s="218">
        <f t="shared" si="208"/>
        <v>-5.029141902923584E-8</v>
      </c>
      <c r="AJ670" s="218">
        <f t="shared" si="208"/>
        <v>1.862645149230957E-8</v>
      </c>
      <c r="AK670" s="218">
        <f t="shared" si="208"/>
        <v>0</v>
      </c>
      <c r="AL670" s="218">
        <f t="shared" si="208"/>
        <v>-2.6193447411060333E-10</v>
      </c>
      <c r="AM670" s="218">
        <f t="shared" si="208"/>
        <v>1.7695128917694092E-8</v>
      </c>
      <c r="AN670" s="218">
        <f t="shared" si="208"/>
        <v>0</v>
      </c>
      <c r="AO670" s="250"/>
      <c r="AP670" s="218">
        <f t="shared" ref="AP670:BA670" si="209">+AP666+AP669</f>
        <v>2.2817403078079224E-8</v>
      </c>
      <c r="AQ670" s="218">
        <f t="shared" si="209"/>
        <v>-1.2689270079135895E-8</v>
      </c>
      <c r="AR670" s="218">
        <f t="shared" si="209"/>
        <v>1.0244548320770264E-8</v>
      </c>
      <c r="AS670" s="218">
        <f t="shared" si="209"/>
        <v>-1.6763806343078613E-8</v>
      </c>
      <c r="AT670" s="218">
        <f t="shared" si="209"/>
        <v>-1.3038516044616699E-8</v>
      </c>
      <c r="AU670" s="218">
        <f t="shared" si="209"/>
        <v>0</v>
      </c>
      <c r="AV670" s="218">
        <f t="shared" si="209"/>
        <v>0</v>
      </c>
      <c r="AW670" s="218">
        <f t="shared" si="209"/>
        <v>0</v>
      </c>
      <c r="AX670" s="218">
        <f t="shared" si="209"/>
        <v>0</v>
      </c>
      <c r="AY670" s="218">
        <f t="shared" si="209"/>
        <v>0</v>
      </c>
      <c r="AZ670" s="218">
        <f t="shared" si="209"/>
        <v>0</v>
      </c>
      <c r="BA670" s="218">
        <f t="shared" si="209"/>
        <v>0</v>
      </c>
    </row>
    <row r="671" spans="1:53" s="27" customFormat="1" x14ac:dyDescent="0.2">
      <c r="D671" s="58"/>
      <c r="E671" s="28"/>
      <c r="F671" s="163"/>
      <c r="G671" s="163"/>
      <c r="H671" s="163"/>
      <c r="I671" s="28"/>
      <c r="J671" s="173"/>
      <c r="K671" s="163"/>
      <c r="L671" s="163"/>
      <c r="M671" s="163"/>
      <c r="N671" s="28"/>
      <c r="O671" s="258"/>
      <c r="P671" s="173"/>
      <c r="Q671" s="163"/>
      <c r="R671" s="163"/>
      <c r="S671" s="163"/>
      <c r="T671" s="28"/>
      <c r="U671" s="173"/>
      <c r="V671" s="163"/>
      <c r="W671" s="163"/>
      <c r="X671" s="163"/>
      <c r="Y671" s="28"/>
      <c r="Z671" s="28"/>
      <c r="AA671" s="346"/>
      <c r="AB671" s="247"/>
      <c r="AC671" s="184"/>
      <c r="AD671" s="184"/>
      <c r="AE671" s="184"/>
      <c r="AF671" s="184"/>
      <c r="AG671" s="184"/>
      <c r="AH671" s="184"/>
      <c r="AI671" s="184"/>
      <c r="AJ671" s="184"/>
      <c r="AK671" s="184"/>
      <c r="AL671" s="184"/>
      <c r="AM671" s="184"/>
      <c r="AN671" s="184"/>
      <c r="AO671" s="247"/>
      <c r="AP671" s="184"/>
      <c r="AQ671" s="184"/>
      <c r="AR671" s="184"/>
      <c r="AS671" s="184"/>
      <c r="AT671" s="184"/>
      <c r="AU671" s="184"/>
      <c r="AV671" s="184"/>
      <c r="AW671" s="184"/>
      <c r="AX671" s="184"/>
      <c r="AY671" s="184"/>
      <c r="AZ671" s="184"/>
      <c r="BA671" s="184"/>
    </row>
    <row r="672" spans="1:53" s="41" customFormat="1" x14ac:dyDescent="0.2">
      <c r="B672" s="50"/>
      <c r="C672" s="50"/>
      <c r="D672" s="59"/>
      <c r="E672" s="49"/>
      <c r="F672" s="107"/>
      <c r="G672" s="107"/>
      <c r="H672" s="301"/>
      <c r="I672" s="103"/>
      <c r="J672" s="168"/>
      <c r="K672" s="107"/>
      <c r="L672" s="107"/>
      <c r="M672" s="301"/>
      <c r="N672" s="103"/>
      <c r="O672" s="255"/>
      <c r="P672" s="168"/>
      <c r="Q672" s="107"/>
      <c r="R672" s="107"/>
      <c r="S672" s="301"/>
      <c r="T672" s="103"/>
      <c r="U672" s="168"/>
      <c r="V672" s="107"/>
      <c r="W672" s="107"/>
      <c r="X672" s="301"/>
      <c r="Y672" s="103"/>
      <c r="Z672" s="140"/>
      <c r="AA672" s="347"/>
      <c r="AB672" s="322"/>
      <c r="AC672" s="301"/>
      <c r="AD672" s="301"/>
      <c r="AE672" s="301"/>
      <c r="AF672" s="301"/>
      <c r="AG672" s="301"/>
      <c r="AH672" s="301"/>
      <c r="AI672" s="301"/>
      <c r="AJ672" s="301"/>
      <c r="AK672" s="301"/>
      <c r="AL672" s="301"/>
      <c r="AM672" s="301"/>
      <c r="AN672" s="301"/>
      <c r="AO672" s="322"/>
      <c r="AP672" s="301"/>
      <c r="AQ672" s="301"/>
      <c r="AR672" s="301"/>
      <c r="AS672" s="301"/>
      <c r="AT672" s="301"/>
      <c r="AU672" s="301"/>
      <c r="AV672" s="301"/>
      <c r="AW672" s="301"/>
      <c r="AX672" s="301"/>
      <c r="AY672" s="301"/>
      <c r="AZ672" s="301"/>
      <c r="BA672" s="301"/>
    </row>
    <row r="673" spans="1:53" s="46" customFormat="1" x14ac:dyDescent="0.2">
      <c r="A673" s="41"/>
      <c r="B673" s="71"/>
      <c r="C673" s="60"/>
      <c r="D673" s="41"/>
      <c r="E673" s="49"/>
      <c r="F673" s="107"/>
      <c r="G673" s="107"/>
      <c r="H673" s="301"/>
      <c r="I673" s="103"/>
      <c r="J673" s="168"/>
      <c r="K673" s="107"/>
      <c r="L673" s="107"/>
      <c r="M673" s="301"/>
      <c r="N673" s="103"/>
      <c r="O673" s="255"/>
      <c r="P673" s="168"/>
      <c r="Q673" s="107"/>
      <c r="R673" s="107"/>
      <c r="S673" s="301"/>
      <c r="T673" s="103"/>
      <c r="U673" s="168"/>
      <c r="V673" s="107"/>
      <c r="W673" s="107"/>
      <c r="X673" s="301"/>
      <c r="Y673" s="103"/>
      <c r="Z673" s="140"/>
      <c r="AA673" s="348"/>
      <c r="AB673" s="322"/>
      <c r="AC673" s="326"/>
      <c r="AD673" s="326"/>
      <c r="AE673" s="326"/>
      <c r="AF673" s="326"/>
      <c r="AG673" s="326"/>
      <c r="AH673" s="326"/>
      <c r="AI673" s="326"/>
      <c r="AJ673" s="326"/>
      <c r="AK673" s="326"/>
      <c r="AL673" s="326"/>
      <c r="AM673" s="326"/>
      <c r="AN673" s="326"/>
      <c r="AO673" s="322"/>
      <c r="AP673" s="326"/>
      <c r="AQ673" s="326"/>
      <c r="AR673" s="326"/>
      <c r="AS673" s="326"/>
      <c r="AT673" s="326"/>
      <c r="AU673" s="326"/>
      <c r="AV673" s="326"/>
      <c r="AW673" s="326"/>
      <c r="AX673" s="326"/>
      <c r="AY673" s="326"/>
      <c r="AZ673" s="326"/>
      <c r="BA673" s="326"/>
    </row>
    <row r="674" spans="1:53" s="38" customFormat="1" x14ac:dyDescent="0.2">
      <c r="C674" s="135"/>
      <c r="D674" s="132"/>
      <c r="E674" s="40"/>
      <c r="F674" s="301"/>
      <c r="G674" s="327"/>
      <c r="H674" s="301"/>
      <c r="J674" s="174"/>
      <c r="K674" s="321"/>
      <c r="L674" s="301"/>
      <c r="M674" s="301"/>
      <c r="N674" s="44"/>
      <c r="O674" s="134"/>
      <c r="P674" s="168"/>
      <c r="Q674" s="321"/>
      <c r="R674" s="301"/>
      <c r="S674" s="301"/>
      <c r="T674" s="76"/>
      <c r="U674" s="168"/>
      <c r="V674" s="321"/>
      <c r="W674" s="301"/>
      <c r="X674" s="301"/>
      <c r="Z674" s="22"/>
      <c r="AA674" s="349"/>
      <c r="AB674" s="322"/>
      <c r="AC674" s="107"/>
      <c r="AD674" s="107"/>
      <c r="AE674" s="107"/>
      <c r="AF674" s="107"/>
      <c r="AG674" s="107"/>
      <c r="AH674" s="107"/>
      <c r="AI674" s="107"/>
      <c r="AJ674" s="107"/>
      <c r="AK674" s="107"/>
      <c r="AL674" s="107"/>
      <c r="AM674" s="107"/>
      <c r="AN674" s="107"/>
      <c r="AO674" s="322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</row>
    <row r="675" spans="1:53" s="46" customFormat="1" x14ac:dyDescent="0.2">
      <c r="A675" s="41"/>
      <c r="B675" s="71"/>
      <c r="C675" s="41"/>
      <c r="D675" s="41"/>
      <c r="E675" s="74"/>
      <c r="F675" s="164"/>
      <c r="G675" s="164"/>
      <c r="H675" s="164"/>
      <c r="I675" s="103"/>
      <c r="J675" s="168"/>
      <c r="K675" s="165"/>
      <c r="L675" s="165"/>
      <c r="M675" s="165"/>
      <c r="N675" s="103"/>
      <c r="O675" s="255"/>
      <c r="P675" s="168"/>
      <c r="Q675" s="165"/>
      <c r="R675" s="165"/>
      <c r="S675" s="165"/>
      <c r="T675" s="103"/>
      <c r="U675" s="168"/>
      <c r="V675" s="165"/>
      <c r="W675" s="165"/>
      <c r="X675" s="165"/>
      <c r="Y675" s="103"/>
      <c r="Z675" s="140"/>
      <c r="AA675" s="350"/>
      <c r="AB675" s="185"/>
      <c r="AC675" s="185"/>
      <c r="AD675" s="185"/>
      <c r="AE675" s="185"/>
      <c r="AF675" s="185"/>
      <c r="AG675" s="185"/>
      <c r="AH675" s="185"/>
      <c r="AI675" s="185"/>
      <c r="AJ675" s="185"/>
      <c r="AK675" s="185"/>
      <c r="AL675" s="185"/>
      <c r="AM675" s="185"/>
      <c r="AN675" s="185"/>
      <c r="AO675" s="185"/>
      <c r="AP675" s="185"/>
      <c r="AQ675" s="185"/>
      <c r="AR675" s="185"/>
      <c r="AS675" s="185"/>
      <c r="AT675" s="185"/>
      <c r="AU675" s="185"/>
      <c r="AV675" s="185"/>
      <c r="AW675" s="185"/>
      <c r="AX675" s="185"/>
      <c r="AY675" s="185"/>
      <c r="AZ675" s="185"/>
      <c r="BA675" s="185"/>
    </row>
    <row r="676" spans="1:53" s="394" customFormat="1" ht="12.75" customHeight="1" outlineLevel="1" x14ac:dyDescent="0.2">
      <c r="A676" s="399"/>
      <c r="B676" s="400" t="s">
        <v>21</v>
      </c>
      <c r="C676" s="401" t="s">
        <v>2267</v>
      </c>
      <c r="D676" s="391"/>
      <c r="E676" s="391"/>
      <c r="F676" s="164"/>
      <c r="G676" s="164"/>
      <c r="H676" s="164"/>
      <c r="I676" s="103"/>
      <c r="J676" s="168"/>
      <c r="K676" s="165"/>
      <c r="L676" s="165"/>
      <c r="M676" s="165"/>
      <c r="N676" s="103"/>
      <c r="O676" s="255"/>
      <c r="P676" s="168"/>
      <c r="Q676" s="165"/>
      <c r="R676" s="165"/>
      <c r="S676" s="165"/>
      <c r="T676" s="103"/>
      <c r="U676" s="168"/>
      <c r="V676" s="165"/>
      <c r="W676" s="165"/>
      <c r="X676" s="165"/>
      <c r="Y676" s="103"/>
      <c r="Z676" s="140"/>
      <c r="AA676" s="392"/>
      <c r="AB676" s="393"/>
      <c r="AC676" s="393"/>
      <c r="AD676" s="393"/>
      <c r="AE676" s="393"/>
      <c r="AF676" s="393"/>
      <c r="AG676" s="393"/>
      <c r="AH676" s="393"/>
      <c r="AI676" s="393"/>
      <c r="AJ676" s="393"/>
      <c r="AK676" s="393"/>
      <c r="AL676" s="393"/>
      <c r="AM676" s="393"/>
      <c r="AN676" s="393"/>
      <c r="AO676" s="393"/>
      <c r="AP676" s="393"/>
      <c r="AQ676" s="393"/>
      <c r="AR676" s="393"/>
      <c r="AS676" s="393"/>
      <c r="AT676" s="393"/>
      <c r="AU676" s="393"/>
      <c r="AV676" s="393"/>
      <c r="AW676" s="393"/>
      <c r="AX676" s="393"/>
      <c r="AY676" s="393"/>
      <c r="AZ676" s="393"/>
      <c r="BA676" s="393"/>
    </row>
    <row r="677" spans="1:53" s="394" customFormat="1" ht="12.75" customHeight="1" outlineLevel="1" x14ac:dyDescent="0.2">
      <c r="A677" s="399"/>
      <c r="B677" s="394" t="s">
        <v>22</v>
      </c>
      <c r="C677" s="402">
        <v>1E-3</v>
      </c>
      <c r="D677" s="391"/>
      <c r="E677" s="391"/>
      <c r="F677" s="164"/>
      <c r="G677" s="164"/>
      <c r="H677" s="164"/>
      <c r="I677" s="103"/>
      <c r="J677" s="168"/>
      <c r="K677" s="165"/>
      <c r="L677" s="165"/>
      <c r="M677" s="165"/>
      <c r="N677" s="103"/>
      <c r="O677" s="255"/>
      <c r="P677" s="168"/>
      <c r="Q677" s="165"/>
      <c r="R677" s="165"/>
      <c r="S677" s="165"/>
      <c r="T677" s="103"/>
      <c r="U677" s="168"/>
      <c r="V677" s="165"/>
      <c r="W677" s="165"/>
      <c r="X677" s="165"/>
      <c r="Y677" s="103"/>
      <c r="Z677" s="140"/>
      <c r="AA677" s="392"/>
      <c r="AB677" s="393"/>
      <c r="AC677" s="393"/>
      <c r="AD677" s="393"/>
      <c r="AE677" s="393"/>
      <c r="AF677" s="393"/>
      <c r="AG677" s="393"/>
      <c r="AH677" s="393"/>
      <c r="AI677" s="393"/>
      <c r="AJ677" s="393"/>
      <c r="AK677" s="393"/>
      <c r="AL677" s="393"/>
      <c r="AM677" s="393"/>
      <c r="AN677" s="393"/>
      <c r="AO677" s="393"/>
      <c r="AP677" s="393"/>
      <c r="AQ677" s="393"/>
      <c r="AR677" s="393"/>
      <c r="AS677" s="393"/>
      <c r="AT677" s="393"/>
      <c r="AU677" s="393"/>
      <c r="AV677" s="393"/>
      <c r="AW677" s="393"/>
      <c r="AX677" s="393"/>
      <c r="AY677" s="393"/>
      <c r="AZ677" s="393"/>
      <c r="BA677" s="393"/>
    </row>
    <row r="678" spans="1:53" s="394" customFormat="1" ht="12.75" customHeight="1" outlineLevel="1" x14ac:dyDescent="0.2">
      <c r="A678" s="399"/>
      <c r="B678" s="394" t="s">
        <v>23</v>
      </c>
      <c r="C678" s="402" t="s">
        <v>24</v>
      </c>
      <c r="D678" s="391"/>
      <c r="E678" s="391"/>
      <c r="F678" s="164"/>
      <c r="G678" s="164"/>
      <c r="H678" s="164"/>
      <c r="I678" s="103"/>
      <c r="J678" s="168"/>
      <c r="K678" s="165"/>
      <c r="L678" s="165"/>
      <c r="M678" s="165"/>
      <c r="N678" s="103"/>
      <c r="O678" s="255"/>
      <c r="P678" s="168"/>
      <c r="Q678" s="165"/>
      <c r="R678" s="165"/>
      <c r="S678" s="165"/>
      <c r="T678" s="103"/>
      <c r="U678" s="168"/>
      <c r="V678" s="165"/>
      <c r="W678" s="165"/>
      <c r="X678" s="165"/>
      <c r="Y678" s="103"/>
      <c r="Z678" s="140"/>
      <c r="AA678" s="392"/>
      <c r="AB678" s="393"/>
      <c r="AC678" s="393"/>
      <c r="AD678" s="393"/>
      <c r="AE678" s="393"/>
      <c r="AF678" s="393"/>
      <c r="AG678" s="393"/>
      <c r="AH678" s="393"/>
      <c r="AI678" s="393"/>
      <c r="AJ678" s="393"/>
      <c r="AK678" s="393"/>
      <c r="AL678" s="393"/>
      <c r="AM678" s="393"/>
      <c r="AN678" s="393"/>
      <c r="AO678" s="393"/>
      <c r="AP678" s="393"/>
      <c r="AQ678" s="393"/>
      <c r="AR678" s="393"/>
      <c r="AS678" s="393"/>
      <c r="AT678" s="393"/>
      <c r="AU678" s="393"/>
      <c r="AV678" s="393"/>
      <c r="AW678" s="393"/>
      <c r="AX678" s="393"/>
      <c r="AY678" s="393"/>
      <c r="AZ678" s="393"/>
      <c r="BA678" s="393"/>
    </row>
    <row r="679" spans="1:53" s="394" customFormat="1" ht="12.75" customHeight="1" outlineLevel="1" x14ac:dyDescent="0.2">
      <c r="A679" s="399"/>
      <c r="B679" s="394" t="s">
        <v>23</v>
      </c>
      <c r="C679" s="402" t="s">
        <v>25</v>
      </c>
      <c r="D679" s="391"/>
      <c r="E679" s="391"/>
      <c r="F679" s="164"/>
      <c r="G679" s="164"/>
      <c r="H679" s="164"/>
      <c r="I679" s="103"/>
      <c r="J679" s="168"/>
      <c r="K679" s="165"/>
      <c r="L679" s="165"/>
      <c r="M679" s="165"/>
      <c r="N679" s="103"/>
      <c r="O679" s="255"/>
      <c r="P679" s="168"/>
      <c r="Q679" s="165"/>
      <c r="R679" s="165"/>
      <c r="S679" s="165"/>
      <c r="T679" s="103"/>
      <c r="U679" s="168"/>
      <c r="V679" s="165"/>
      <c r="W679" s="165"/>
      <c r="X679" s="165"/>
      <c r="Y679" s="103"/>
      <c r="Z679" s="140"/>
      <c r="AA679" s="392"/>
      <c r="AB679" s="393"/>
      <c r="AC679" s="393"/>
      <c r="AD679" s="393"/>
      <c r="AE679" s="393"/>
      <c r="AF679" s="393"/>
      <c r="AG679" s="393"/>
      <c r="AH679" s="393"/>
      <c r="AI679" s="393"/>
      <c r="AJ679" s="393"/>
      <c r="AK679" s="393"/>
      <c r="AL679" s="393"/>
      <c r="AM679" s="393"/>
      <c r="AN679" s="393"/>
      <c r="AO679" s="393"/>
      <c r="AP679" s="393"/>
      <c r="AQ679" s="393"/>
      <c r="AR679" s="393"/>
      <c r="AS679" s="393"/>
      <c r="AT679" s="393"/>
      <c r="AU679" s="393"/>
      <c r="AV679" s="393"/>
      <c r="AW679" s="393"/>
      <c r="AX679" s="393"/>
      <c r="AY679" s="393"/>
      <c r="AZ679" s="393"/>
      <c r="BA679" s="393"/>
    </row>
    <row r="680" spans="1:53" s="394" customFormat="1" ht="12.75" customHeight="1" outlineLevel="1" x14ac:dyDescent="0.2">
      <c r="A680" s="399"/>
      <c r="B680" s="394" t="s">
        <v>26</v>
      </c>
      <c r="C680" s="402"/>
      <c r="D680" s="391"/>
      <c r="E680" s="391"/>
      <c r="F680" s="164"/>
      <c r="G680" s="164"/>
      <c r="H680" s="164"/>
      <c r="I680" s="103"/>
      <c r="J680" s="168"/>
      <c r="K680" s="165"/>
      <c r="L680" s="165"/>
      <c r="M680" s="165"/>
      <c r="N680" s="103"/>
      <c r="O680" s="255"/>
      <c r="P680" s="168"/>
      <c r="Q680" s="165"/>
      <c r="R680" s="165"/>
      <c r="S680" s="165"/>
      <c r="T680" s="103"/>
      <c r="U680" s="168"/>
      <c r="V680" s="165"/>
      <c r="W680" s="165"/>
      <c r="X680" s="165"/>
      <c r="Y680" s="103"/>
      <c r="Z680" s="140"/>
      <c r="AA680" s="392"/>
      <c r="AB680" s="393"/>
      <c r="AC680" s="393"/>
      <c r="AD680" s="393"/>
      <c r="AE680" s="393"/>
      <c r="AF680" s="393"/>
      <c r="AG680" s="393"/>
      <c r="AH680" s="393"/>
      <c r="AI680" s="393"/>
      <c r="AJ680" s="393"/>
      <c r="AK680" s="393"/>
      <c r="AL680" s="393"/>
      <c r="AM680" s="393"/>
      <c r="AN680" s="393"/>
      <c r="AO680" s="393"/>
      <c r="AP680" s="393"/>
      <c r="AQ680" s="393"/>
      <c r="AR680" s="393"/>
      <c r="AS680" s="393"/>
      <c r="AT680" s="393"/>
      <c r="AU680" s="393"/>
      <c r="AV680" s="393"/>
      <c r="AW680" s="393"/>
      <c r="AX680" s="393"/>
      <c r="AY680" s="393"/>
      <c r="AZ680" s="393"/>
      <c r="BA680" s="393"/>
    </row>
    <row r="681" spans="1:53" s="394" customFormat="1" ht="12.75" customHeight="1" outlineLevel="1" x14ac:dyDescent="0.2">
      <c r="A681" s="399"/>
      <c r="B681" s="394" t="s">
        <v>26</v>
      </c>
      <c r="C681" s="402"/>
      <c r="D681" s="391"/>
      <c r="E681" s="391"/>
      <c r="F681" s="164"/>
      <c r="G681" s="164"/>
      <c r="H681" s="164"/>
      <c r="I681" s="103"/>
      <c r="J681" s="168"/>
      <c r="K681" s="165"/>
      <c r="L681" s="165"/>
      <c r="M681" s="165"/>
      <c r="N681" s="103"/>
      <c r="O681" s="255"/>
      <c r="P681" s="168"/>
      <c r="Q681" s="165"/>
      <c r="R681" s="165"/>
      <c r="S681" s="165"/>
      <c r="T681" s="103"/>
      <c r="U681" s="168"/>
      <c r="V681" s="165"/>
      <c r="W681" s="165"/>
      <c r="X681" s="165"/>
      <c r="Y681" s="103"/>
      <c r="Z681" s="140"/>
      <c r="AA681" s="392"/>
      <c r="AB681" s="393"/>
      <c r="AC681" s="393"/>
      <c r="AD681" s="393"/>
      <c r="AE681" s="393"/>
      <c r="AF681" s="393"/>
      <c r="AG681" s="393"/>
      <c r="AH681" s="393"/>
      <c r="AI681" s="393"/>
      <c r="AJ681" s="393"/>
      <c r="AK681" s="393"/>
      <c r="AL681" s="393"/>
      <c r="AM681" s="393"/>
      <c r="AN681" s="393"/>
      <c r="AO681" s="393"/>
      <c r="AP681" s="393"/>
      <c r="AQ681" s="393"/>
      <c r="AR681" s="393"/>
      <c r="AS681" s="393"/>
      <c r="AT681" s="393"/>
      <c r="AU681" s="393"/>
      <c r="AV681" s="393"/>
      <c r="AW681" s="393"/>
      <c r="AX681" s="393"/>
      <c r="AY681" s="393"/>
      <c r="AZ681" s="393"/>
      <c r="BA681" s="393"/>
    </row>
    <row r="682" spans="1:53" s="394" customFormat="1" ht="12.75" customHeight="1" outlineLevel="1" x14ac:dyDescent="0.2">
      <c r="A682" s="399"/>
      <c r="B682" s="394" t="s">
        <v>27</v>
      </c>
      <c r="C682" s="402">
        <f>SUM(C680:C681)</f>
        <v>0</v>
      </c>
      <c r="D682" s="391"/>
      <c r="E682" s="391"/>
      <c r="F682" s="165"/>
      <c r="G682" s="165"/>
      <c r="H682" s="165"/>
      <c r="I682" s="103"/>
      <c r="J682" s="168"/>
      <c r="K682" s="165"/>
      <c r="L682" s="165"/>
      <c r="M682" s="165"/>
      <c r="N682" s="103"/>
      <c r="O682" s="255"/>
      <c r="P682" s="168"/>
      <c r="Q682" s="165"/>
      <c r="R682" s="165"/>
      <c r="S682" s="165"/>
      <c r="T682" s="103"/>
      <c r="U682" s="168"/>
      <c r="V682" s="165"/>
      <c r="W682" s="165"/>
      <c r="X682" s="165"/>
      <c r="Y682" s="103"/>
      <c r="Z682" s="140"/>
      <c r="AA682" s="392"/>
      <c r="AB682" s="393"/>
      <c r="AC682" s="393"/>
      <c r="AD682" s="393"/>
      <c r="AE682" s="393"/>
      <c r="AF682" s="393"/>
      <c r="AG682" s="393"/>
      <c r="AH682" s="393"/>
      <c r="AI682" s="393"/>
      <c r="AJ682" s="393"/>
      <c r="AK682" s="393"/>
      <c r="AL682" s="393"/>
      <c r="AM682" s="393"/>
      <c r="AN682" s="393"/>
      <c r="AO682" s="393"/>
      <c r="AP682" s="393"/>
      <c r="AQ682" s="393"/>
      <c r="AR682" s="393"/>
      <c r="AS682" s="393"/>
      <c r="AT682" s="393"/>
      <c r="AU682" s="393"/>
      <c r="AV682" s="393"/>
      <c r="AW682" s="393"/>
      <c r="AX682" s="393"/>
      <c r="AY682" s="393"/>
      <c r="AZ682" s="393"/>
      <c r="BA682" s="393"/>
    </row>
    <row r="683" spans="1:53" s="394" customFormat="1" ht="12.75" customHeight="1" outlineLevel="1" x14ac:dyDescent="0.2">
      <c r="A683" s="399"/>
      <c r="B683" s="403" t="s">
        <v>41</v>
      </c>
      <c r="C683" s="404" t="s">
        <v>2268</v>
      </c>
      <c r="D683" s="391"/>
      <c r="E683" s="391"/>
      <c r="F683" s="165"/>
      <c r="G683" s="165"/>
      <c r="H683" s="165"/>
      <c r="I683" s="103"/>
      <c r="J683" s="168"/>
      <c r="K683" s="165"/>
      <c r="L683" s="165"/>
      <c r="M683" s="165"/>
      <c r="N683" s="103"/>
      <c r="O683" s="255"/>
      <c r="P683" s="168"/>
      <c r="Q683" s="165"/>
      <c r="R683" s="165"/>
      <c r="S683" s="165"/>
      <c r="T683" s="103"/>
      <c r="U683" s="168"/>
      <c r="V683" s="165"/>
      <c r="W683" s="165"/>
      <c r="X683" s="165"/>
      <c r="Y683" s="103"/>
      <c r="Z683" s="140"/>
      <c r="AA683" s="392"/>
      <c r="AB683" s="393"/>
      <c r="AC683" s="393"/>
      <c r="AD683" s="393"/>
      <c r="AE683" s="393"/>
      <c r="AF683" s="393"/>
      <c r="AG683" s="393"/>
      <c r="AH683" s="393"/>
      <c r="AI683" s="393"/>
      <c r="AJ683" s="393"/>
      <c r="AK683" s="393"/>
      <c r="AL683" s="393"/>
      <c r="AM683" s="393"/>
      <c r="AN683" s="393"/>
      <c r="AO683" s="393"/>
      <c r="AP683" s="393"/>
      <c r="AQ683" s="393"/>
      <c r="AR683" s="393"/>
      <c r="AS683" s="393"/>
      <c r="AT683" s="393"/>
      <c r="AU683" s="393"/>
      <c r="AV683" s="393"/>
      <c r="AW683" s="393"/>
      <c r="AX683" s="393"/>
      <c r="AY683" s="393"/>
      <c r="AZ683" s="393"/>
      <c r="BA683" s="393"/>
    </row>
    <row r="684" spans="1:53" s="394" customFormat="1" ht="12.75" customHeight="1" outlineLevel="1" x14ac:dyDescent="0.2">
      <c r="A684" s="399"/>
      <c r="B684" s="403" t="s">
        <v>28</v>
      </c>
      <c r="C684" s="404" t="s">
        <v>2269</v>
      </c>
      <c r="D684" s="391"/>
      <c r="E684" s="391"/>
      <c r="F684" s="165"/>
      <c r="G684" s="165"/>
      <c r="H684" s="165"/>
      <c r="I684" s="103"/>
      <c r="J684" s="168"/>
      <c r="K684" s="165"/>
      <c r="L684" s="165"/>
      <c r="M684" s="165"/>
      <c r="N684" s="103"/>
      <c r="O684" s="255"/>
      <c r="P684" s="168"/>
      <c r="Q684" s="165"/>
      <c r="R684" s="165"/>
      <c r="S684" s="165"/>
      <c r="T684" s="103"/>
      <c r="U684" s="168"/>
      <c r="V684" s="165"/>
      <c r="W684" s="165"/>
      <c r="X684" s="165"/>
      <c r="Y684" s="103"/>
      <c r="Z684" s="140"/>
      <c r="AA684" s="392"/>
      <c r="AB684" s="393"/>
      <c r="AC684" s="393"/>
      <c r="AD684" s="393"/>
      <c r="AE684" s="393"/>
      <c r="AF684" s="393"/>
      <c r="AG684" s="393"/>
      <c r="AH684" s="393"/>
      <c r="AI684" s="393"/>
      <c r="AJ684" s="393"/>
      <c r="AK684" s="393"/>
      <c r="AL684" s="393"/>
      <c r="AM684" s="393"/>
      <c r="AN684" s="393"/>
      <c r="AO684" s="393"/>
      <c r="AP684" s="393"/>
      <c r="AQ684" s="393"/>
      <c r="AR684" s="393"/>
      <c r="AS684" s="393"/>
      <c r="AT684" s="393"/>
      <c r="AU684" s="393"/>
      <c r="AV684" s="393"/>
      <c r="AW684" s="393"/>
      <c r="AX684" s="393"/>
      <c r="AY684" s="393"/>
      <c r="AZ684" s="393"/>
      <c r="BA684" s="393"/>
    </row>
    <row r="685" spans="1:53" s="394" customFormat="1" ht="12.75" customHeight="1" outlineLevel="1" x14ac:dyDescent="0.2">
      <c r="A685" s="399"/>
      <c r="B685" s="403" t="s">
        <v>29</v>
      </c>
      <c r="C685" s="404" t="s">
        <v>2269</v>
      </c>
      <c r="D685" s="391"/>
      <c r="E685" s="391"/>
      <c r="F685" s="165"/>
      <c r="G685" s="165"/>
      <c r="H685" s="165"/>
      <c r="I685" s="103"/>
      <c r="J685" s="168"/>
      <c r="K685" s="165"/>
      <c r="L685" s="165"/>
      <c r="M685" s="165"/>
      <c r="N685" s="103"/>
      <c r="O685" s="255"/>
      <c r="P685" s="168"/>
      <c r="Q685" s="165"/>
      <c r="R685" s="165"/>
      <c r="S685" s="165"/>
      <c r="T685" s="103"/>
      <c r="U685" s="168"/>
      <c r="V685" s="165"/>
      <c r="W685" s="165"/>
      <c r="X685" s="165"/>
      <c r="Y685" s="103"/>
      <c r="Z685" s="140"/>
      <c r="AA685" s="392"/>
      <c r="AB685" s="393"/>
      <c r="AC685" s="393"/>
      <c r="AD685" s="393"/>
      <c r="AE685" s="393"/>
      <c r="AF685" s="393"/>
      <c r="AG685" s="393"/>
      <c r="AH685" s="393"/>
      <c r="AI685" s="393"/>
      <c r="AJ685" s="393"/>
      <c r="AK685" s="393"/>
      <c r="AL685" s="393"/>
      <c r="AM685" s="393"/>
      <c r="AN685" s="393"/>
      <c r="AO685" s="393"/>
      <c r="AP685" s="393"/>
      <c r="AQ685" s="393"/>
      <c r="AR685" s="393"/>
      <c r="AS685" s="393"/>
      <c r="AT685" s="393"/>
      <c r="AU685" s="393"/>
      <c r="AV685" s="393"/>
      <c r="AW685" s="393"/>
      <c r="AX685" s="393"/>
      <c r="AY685" s="393"/>
      <c r="AZ685" s="393"/>
      <c r="BA685" s="393"/>
    </row>
    <row r="686" spans="1:53" s="394" customFormat="1" ht="12.75" customHeight="1" outlineLevel="1" x14ac:dyDescent="0.2">
      <c r="A686" s="399"/>
      <c r="B686" s="405" t="s">
        <v>38</v>
      </c>
      <c r="C686" s="404" t="s">
        <v>2270</v>
      </c>
      <c r="D686" s="391"/>
      <c r="E686" s="391"/>
      <c r="F686" s="165"/>
      <c r="G686" s="165"/>
      <c r="H686" s="165"/>
      <c r="I686" s="103"/>
      <c r="J686" s="168"/>
      <c r="K686" s="165"/>
      <c r="L686" s="165"/>
      <c r="M686" s="165"/>
      <c r="N686" s="103"/>
      <c r="O686" s="255"/>
      <c r="P686" s="168"/>
      <c r="Q686" s="165"/>
      <c r="R686" s="165"/>
      <c r="S686" s="165"/>
      <c r="T686" s="103"/>
      <c r="U686" s="168"/>
      <c r="V686" s="165"/>
      <c r="W686" s="165"/>
      <c r="X686" s="165"/>
      <c r="Y686" s="103"/>
      <c r="Z686" s="140"/>
      <c r="AA686" s="392"/>
      <c r="AB686" s="393"/>
      <c r="AC686" s="393"/>
      <c r="AD686" s="393"/>
      <c r="AE686" s="393"/>
      <c r="AF686" s="393"/>
      <c r="AG686" s="393"/>
      <c r="AH686" s="393"/>
      <c r="AI686" s="393"/>
      <c r="AJ686" s="393"/>
      <c r="AK686" s="393"/>
      <c r="AL686" s="393"/>
      <c r="AM686" s="393"/>
      <c r="AN686" s="393"/>
      <c r="AO686" s="393"/>
      <c r="AP686" s="393"/>
      <c r="AQ686" s="393"/>
      <c r="AR686" s="393"/>
      <c r="AS686" s="393"/>
      <c r="AT686" s="393"/>
      <c r="AU686" s="393"/>
      <c r="AV686" s="393"/>
      <c r="AW686" s="393"/>
      <c r="AX686" s="393"/>
      <c r="AY686" s="393"/>
      <c r="AZ686" s="393"/>
      <c r="BA686" s="393"/>
    </row>
    <row r="687" spans="1:53" s="394" customFormat="1" ht="12.75" customHeight="1" outlineLevel="1" x14ac:dyDescent="0.2">
      <c r="A687" s="399"/>
      <c r="B687" s="405" t="s">
        <v>30</v>
      </c>
      <c r="C687" s="404" t="s">
        <v>2271</v>
      </c>
      <c r="D687" s="391"/>
      <c r="E687" s="391"/>
      <c r="F687" s="165"/>
      <c r="G687" s="165"/>
      <c r="H687" s="165"/>
      <c r="I687" s="103"/>
      <c r="J687" s="168"/>
      <c r="K687" s="165"/>
      <c r="L687" s="165"/>
      <c r="M687" s="165"/>
      <c r="N687" s="103"/>
      <c r="O687" s="255"/>
      <c r="P687" s="168"/>
      <c r="Q687" s="165"/>
      <c r="R687" s="165"/>
      <c r="S687" s="165"/>
      <c r="T687" s="103"/>
      <c r="U687" s="168"/>
      <c r="V687" s="165"/>
      <c r="W687" s="165"/>
      <c r="X687" s="165"/>
      <c r="Y687" s="103"/>
      <c r="Z687" s="140"/>
      <c r="AA687" s="392"/>
      <c r="AB687" s="393"/>
      <c r="AC687" s="393"/>
      <c r="AD687" s="393"/>
      <c r="AE687" s="393"/>
      <c r="AF687" s="393"/>
      <c r="AG687" s="393"/>
      <c r="AH687" s="393"/>
      <c r="AI687" s="393"/>
      <c r="AJ687" s="393"/>
      <c r="AK687" s="393"/>
      <c r="AL687" s="393"/>
      <c r="AM687" s="393"/>
      <c r="AN687" s="393"/>
      <c r="AO687" s="393"/>
      <c r="AP687" s="393"/>
      <c r="AQ687" s="393"/>
      <c r="AR687" s="393"/>
      <c r="AS687" s="393"/>
      <c r="AT687" s="393"/>
      <c r="AU687" s="393"/>
      <c r="AV687" s="393"/>
      <c r="AW687" s="393"/>
      <c r="AX687" s="393"/>
      <c r="AY687" s="393"/>
      <c r="AZ687" s="393"/>
      <c r="BA687" s="393"/>
    </row>
    <row r="688" spans="1:53" s="394" customFormat="1" ht="12.75" customHeight="1" outlineLevel="1" x14ac:dyDescent="0.2">
      <c r="A688" s="399"/>
      <c r="B688" s="405" t="s">
        <v>31</v>
      </c>
      <c r="C688" s="404" t="s">
        <v>2272</v>
      </c>
      <c r="D688" s="391"/>
      <c r="E688" s="391"/>
      <c r="F688" s="165"/>
      <c r="G688" s="165"/>
      <c r="H688" s="165"/>
      <c r="I688" s="103"/>
      <c r="J688" s="168"/>
      <c r="K688" s="165"/>
      <c r="L688" s="165"/>
      <c r="M688" s="165"/>
      <c r="N688" s="103"/>
      <c r="O688" s="255"/>
      <c r="P688" s="168"/>
      <c r="Q688" s="165"/>
      <c r="R688" s="165"/>
      <c r="S688" s="165"/>
      <c r="T688" s="103"/>
      <c r="U688" s="168"/>
      <c r="V688" s="165"/>
      <c r="W688" s="165"/>
      <c r="X688" s="165"/>
      <c r="Y688" s="103"/>
      <c r="Z688" s="140"/>
      <c r="AA688" s="392"/>
      <c r="AB688" s="393"/>
      <c r="AC688" s="393"/>
      <c r="AD688" s="393"/>
      <c r="AE688" s="393"/>
      <c r="AF688" s="393"/>
      <c r="AG688" s="393"/>
      <c r="AH688" s="393"/>
      <c r="AI688" s="393"/>
      <c r="AJ688" s="393"/>
      <c r="AK688" s="393"/>
      <c r="AL688" s="393"/>
      <c r="AM688" s="393"/>
      <c r="AN688" s="393"/>
      <c r="AO688" s="393"/>
      <c r="AP688" s="393"/>
      <c r="AQ688" s="393"/>
      <c r="AR688" s="393"/>
      <c r="AS688" s="393"/>
      <c r="AT688" s="393"/>
      <c r="AU688" s="393"/>
      <c r="AV688" s="393"/>
      <c r="AW688" s="393"/>
      <c r="AX688" s="393"/>
      <c r="AY688" s="393"/>
      <c r="AZ688" s="393"/>
      <c r="BA688" s="393"/>
    </row>
    <row r="689" spans="1:53" s="394" customFormat="1" ht="12.75" customHeight="1" outlineLevel="1" x14ac:dyDescent="0.2">
      <c r="A689" s="399"/>
      <c r="B689" s="405" t="s">
        <v>32</v>
      </c>
      <c r="C689" s="404" t="s">
        <v>2273</v>
      </c>
      <c r="D689" s="391"/>
      <c r="E689" s="391"/>
      <c r="F689" s="165"/>
      <c r="G689" s="165"/>
      <c r="H689" s="165"/>
      <c r="I689" s="103"/>
      <c r="J689" s="168"/>
      <c r="K689" s="165"/>
      <c r="L689" s="165"/>
      <c r="M689" s="165"/>
      <c r="N689" s="103"/>
      <c r="O689" s="255"/>
      <c r="P689" s="168"/>
      <c r="Q689" s="165"/>
      <c r="R689" s="165"/>
      <c r="S689" s="165"/>
      <c r="T689" s="103"/>
      <c r="U689" s="168"/>
      <c r="V689" s="165"/>
      <c r="W689" s="165"/>
      <c r="X689" s="165"/>
      <c r="Y689" s="103"/>
      <c r="Z689" s="140"/>
      <c r="AA689" s="392"/>
      <c r="AB689" s="393"/>
      <c r="AC689" s="393"/>
      <c r="AD689" s="393"/>
      <c r="AE689" s="393"/>
      <c r="AF689" s="393"/>
      <c r="AG689" s="393"/>
      <c r="AH689" s="393"/>
      <c r="AI689" s="393"/>
      <c r="AJ689" s="393"/>
      <c r="AK689" s="393"/>
      <c r="AL689" s="393"/>
      <c r="AM689" s="393"/>
      <c r="AN689" s="393"/>
      <c r="AO689" s="393"/>
      <c r="AP689" s="393"/>
      <c r="AQ689" s="393"/>
      <c r="AR689" s="393"/>
      <c r="AS689" s="393"/>
      <c r="AT689" s="393"/>
      <c r="AU689" s="393"/>
      <c r="AV689" s="393"/>
      <c r="AW689" s="393"/>
      <c r="AX689" s="393"/>
      <c r="AY689" s="393"/>
      <c r="AZ689" s="393"/>
      <c r="BA689" s="393"/>
    </row>
    <row r="690" spans="1:53" s="394" customFormat="1" ht="12.75" customHeight="1" outlineLevel="1" x14ac:dyDescent="0.2">
      <c r="A690" s="399"/>
      <c r="B690" s="405" t="s">
        <v>33</v>
      </c>
      <c r="C690" s="404" t="s">
        <v>2274</v>
      </c>
      <c r="D690" s="391"/>
      <c r="E690" s="391"/>
      <c r="F690" s="165"/>
      <c r="G690" s="165"/>
      <c r="H690" s="165"/>
      <c r="I690" s="103"/>
      <c r="J690" s="168"/>
      <c r="K690" s="165"/>
      <c r="L690" s="165"/>
      <c r="M690" s="165"/>
      <c r="N690" s="103"/>
      <c r="O690" s="255"/>
      <c r="P690" s="168"/>
      <c r="Q690" s="165"/>
      <c r="R690" s="165"/>
      <c r="S690" s="165"/>
      <c r="T690" s="103"/>
      <c r="U690" s="168"/>
      <c r="V690" s="165"/>
      <c r="W690" s="165"/>
      <c r="X690" s="165"/>
      <c r="Y690" s="103"/>
      <c r="Z690" s="140"/>
      <c r="AA690" s="392"/>
      <c r="AB690" s="393"/>
      <c r="AC690" s="393"/>
      <c r="AD690" s="393"/>
      <c r="AE690" s="393"/>
      <c r="AF690" s="393"/>
      <c r="AG690" s="393"/>
      <c r="AH690" s="393"/>
      <c r="AI690" s="393"/>
      <c r="AJ690" s="393"/>
      <c r="AK690" s="393"/>
      <c r="AL690" s="393"/>
      <c r="AM690" s="393"/>
      <c r="AN690" s="393"/>
      <c r="AO690" s="393"/>
      <c r="AP690" s="393"/>
      <c r="AQ690" s="393"/>
      <c r="AR690" s="393"/>
      <c r="AS690" s="393"/>
      <c r="AT690" s="393"/>
      <c r="AU690" s="393"/>
      <c r="AV690" s="393"/>
      <c r="AW690" s="393"/>
      <c r="AX690" s="393"/>
      <c r="AY690" s="393"/>
      <c r="AZ690" s="393"/>
      <c r="BA690" s="393"/>
    </row>
    <row r="691" spans="1:53" s="394" customFormat="1" ht="12.75" customHeight="1" outlineLevel="1" x14ac:dyDescent="0.2">
      <c r="A691" s="399"/>
      <c r="B691" s="405" t="s">
        <v>34</v>
      </c>
      <c r="C691" s="404" t="s">
        <v>2275</v>
      </c>
      <c r="D691" s="391"/>
      <c r="E691" s="391"/>
      <c r="F691" s="165"/>
      <c r="G691" s="165"/>
      <c r="H691" s="165"/>
      <c r="I691" s="103"/>
      <c r="J691" s="168"/>
      <c r="K691" s="165"/>
      <c r="L691" s="165"/>
      <c r="M691" s="165"/>
      <c r="N691" s="103"/>
      <c r="O691" s="255"/>
      <c r="P691" s="168"/>
      <c r="Q691" s="165"/>
      <c r="R691" s="165"/>
      <c r="S691" s="165"/>
      <c r="T691" s="103"/>
      <c r="U691" s="168"/>
      <c r="V691" s="165"/>
      <c r="W691" s="165"/>
      <c r="X691" s="165"/>
      <c r="Y691" s="103"/>
      <c r="Z691" s="140"/>
      <c r="AA691" s="392"/>
      <c r="AB691" s="393"/>
      <c r="AC691" s="393"/>
      <c r="AD691" s="393"/>
      <c r="AE691" s="393"/>
      <c r="AF691" s="393"/>
      <c r="AG691" s="393"/>
      <c r="AH691" s="393"/>
      <c r="AI691" s="393"/>
      <c r="AJ691" s="393"/>
      <c r="AK691" s="393"/>
      <c r="AL691" s="393"/>
      <c r="AM691" s="393"/>
      <c r="AN691" s="393"/>
      <c r="AO691" s="393"/>
      <c r="AP691" s="393"/>
      <c r="AQ691" s="393"/>
      <c r="AR691" s="393"/>
      <c r="AS691" s="393"/>
      <c r="AT691" s="393"/>
      <c r="AU691" s="393"/>
      <c r="AV691" s="393"/>
      <c r="AW691" s="393"/>
      <c r="AX691" s="393"/>
      <c r="AY691" s="393"/>
      <c r="AZ691" s="393"/>
      <c r="BA691" s="393"/>
    </row>
    <row r="692" spans="1:53" s="394" customFormat="1" ht="12.75" customHeight="1" outlineLevel="1" x14ac:dyDescent="0.2">
      <c r="A692" s="399"/>
      <c r="B692" s="405" t="s">
        <v>35</v>
      </c>
      <c r="C692" s="404" t="s">
        <v>2276</v>
      </c>
      <c r="D692" s="391"/>
      <c r="E692" s="391"/>
      <c r="F692" s="165"/>
      <c r="G692" s="165"/>
      <c r="H692" s="165"/>
      <c r="I692" s="103"/>
      <c r="J692" s="168"/>
      <c r="K692" s="165"/>
      <c r="L692" s="165"/>
      <c r="M692" s="165"/>
      <c r="N692" s="103"/>
      <c r="O692" s="255"/>
      <c r="P692" s="168"/>
      <c r="Q692" s="165"/>
      <c r="R692" s="165"/>
      <c r="S692" s="165"/>
      <c r="T692" s="103"/>
      <c r="U692" s="168"/>
      <c r="V692" s="165"/>
      <c r="W692" s="165"/>
      <c r="X692" s="165"/>
      <c r="Y692" s="103"/>
      <c r="Z692" s="140"/>
      <c r="AA692" s="392"/>
      <c r="AB692" s="393"/>
      <c r="AC692" s="393"/>
      <c r="AD692" s="393"/>
      <c r="AE692" s="393"/>
      <c r="AF692" s="393"/>
      <c r="AG692" s="393"/>
      <c r="AH692" s="393"/>
      <c r="AI692" s="393"/>
      <c r="AJ692" s="393"/>
      <c r="AK692" s="393"/>
      <c r="AL692" s="393"/>
      <c r="AM692" s="393"/>
      <c r="AN692" s="393"/>
      <c r="AO692" s="393"/>
      <c r="AP692" s="393"/>
      <c r="AQ692" s="393"/>
      <c r="AR692" s="393"/>
      <c r="AS692" s="393"/>
      <c r="AT692" s="393"/>
      <c r="AU692" s="393"/>
      <c r="AV692" s="393"/>
      <c r="AW692" s="393"/>
      <c r="AX692" s="393"/>
      <c r="AY692" s="393"/>
      <c r="AZ692" s="393"/>
      <c r="BA692" s="393"/>
    </row>
    <row r="693" spans="1:53" s="394" customFormat="1" ht="12.75" customHeight="1" outlineLevel="1" x14ac:dyDescent="0.2">
      <c r="B693" s="405" t="s">
        <v>36</v>
      </c>
      <c r="C693" s="404" t="s">
        <v>2277</v>
      </c>
      <c r="D693" s="391"/>
      <c r="E693" s="391"/>
      <c r="F693" s="165"/>
      <c r="G693" s="165"/>
      <c r="H693" s="165"/>
      <c r="I693" s="103"/>
      <c r="J693" s="168"/>
      <c r="K693" s="165"/>
      <c r="L693" s="165"/>
      <c r="M693" s="165"/>
      <c r="N693" s="103"/>
      <c r="O693" s="255"/>
      <c r="P693" s="168"/>
      <c r="Q693" s="165"/>
      <c r="R693" s="165"/>
      <c r="S693" s="165"/>
      <c r="T693" s="103"/>
      <c r="U693" s="168"/>
      <c r="V693" s="165"/>
      <c r="W693" s="165"/>
      <c r="X693" s="165"/>
      <c r="Y693" s="103"/>
      <c r="Z693" s="140"/>
      <c r="AA693" s="392"/>
      <c r="AB693" s="393"/>
      <c r="AC693" s="393"/>
      <c r="AD693" s="393"/>
      <c r="AE693" s="393"/>
      <c r="AF693" s="393"/>
      <c r="AG693" s="393"/>
      <c r="AH693" s="393"/>
      <c r="AI693" s="393"/>
      <c r="AJ693" s="393"/>
      <c r="AK693" s="393"/>
      <c r="AL693" s="393"/>
      <c r="AM693" s="393"/>
      <c r="AN693" s="393"/>
      <c r="AO693" s="393"/>
      <c r="AP693" s="393"/>
      <c r="AQ693" s="393"/>
      <c r="AR693" s="393"/>
      <c r="AS693" s="393"/>
      <c r="AT693" s="393"/>
      <c r="AU693" s="393"/>
      <c r="AV693" s="393"/>
      <c r="AW693" s="393"/>
      <c r="AX693" s="393"/>
      <c r="AY693" s="393"/>
      <c r="AZ693" s="393"/>
      <c r="BA693" s="393"/>
    </row>
    <row r="694" spans="1:53" s="394" customFormat="1" ht="12.75" customHeight="1" outlineLevel="1" x14ac:dyDescent="0.2">
      <c r="B694" s="406" t="s">
        <v>37</v>
      </c>
      <c r="C694" s="26" t="str">
        <f>UPPER(TEXT(NvsElapsedTime,"hh:mm:ss"))</f>
        <v>00:07:36</v>
      </c>
      <c r="D694" s="391"/>
      <c r="E694" s="391"/>
      <c r="F694" s="165"/>
      <c r="G694" s="165"/>
      <c r="H694" s="165"/>
      <c r="I694" s="103"/>
      <c r="J694" s="168"/>
      <c r="K694" s="165"/>
      <c r="L694" s="165"/>
      <c r="M694" s="165"/>
      <c r="N694" s="103"/>
      <c r="O694" s="255"/>
      <c r="P694" s="168"/>
      <c r="Q694" s="165"/>
      <c r="R694" s="165"/>
      <c r="S694" s="165"/>
      <c r="T694" s="103"/>
      <c r="U694" s="168"/>
      <c r="V694" s="165"/>
      <c r="W694" s="165"/>
      <c r="X694" s="165"/>
      <c r="Y694" s="103"/>
      <c r="Z694" s="140"/>
      <c r="AA694" s="392"/>
      <c r="AB694" s="393"/>
      <c r="AC694" s="393"/>
      <c r="AD694" s="393"/>
      <c r="AE694" s="393"/>
      <c r="AF694" s="393"/>
      <c r="AG694" s="393"/>
      <c r="AH694" s="393"/>
      <c r="AI694" s="393"/>
      <c r="AJ694" s="393"/>
      <c r="AK694" s="393"/>
      <c r="AL694" s="393"/>
      <c r="AM694" s="393"/>
      <c r="AN694" s="393"/>
      <c r="AO694" s="393"/>
      <c r="AP694" s="393"/>
      <c r="AQ694" s="393"/>
      <c r="AR694" s="393"/>
      <c r="AS694" s="393"/>
      <c r="AT694" s="393"/>
      <c r="AU694" s="393"/>
      <c r="AV694" s="393"/>
      <c r="AW694" s="393"/>
      <c r="AX694" s="393"/>
      <c r="AY694" s="393"/>
      <c r="AZ694" s="393"/>
      <c r="BA694" s="393"/>
    </row>
    <row r="695" spans="1:53" s="394" customFormat="1" ht="12.75" customHeight="1" outlineLevel="1" x14ac:dyDescent="0.2">
      <c r="B695" s="42" t="s">
        <v>959</v>
      </c>
      <c r="C695" s="26" t="str">
        <f>NvsTree.GL_FERC_ACCT</f>
        <v>YSNYN</v>
      </c>
      <c r="D695" s="391"/>
      <c r="E695" s="391"/>
      <c r="F695" s="165"/>
      <c r="G695" s="165"/>
      <c r="H695" s="165"/>
      <c r="I695" s="103"/>
      <c r="J695" s="168"/>
      <c r="K695" s="165"/>
      <c r="L695" s="165"/>
      <c r="M695" s="165"/>
      <c r="N695" s="103"/>
      <c r="O695" s="255"/>
      <c r="P695" s="168"/>
      <c r="Q695" s="165"/>
      <c r="R695" s="165"/>
      <c r="S695" s="165"/>
      <c r="T695" s="103"/>
      <c r="U695" s="168"/>
      <c r="V695" s="165"/>
      <c r="W695" s="165"/>
      <c r="X695" s="165"/>
      <c r="Y695" s="103"/>
      <c r="Z695" s="140"/>
      <c r="AA695" s="392"/>
      <c r="AB695" s="393"/>
      <c r="AC695" s="393"/>
      <c r="AD695" s="393"/>
      <c r="AE695" s="393"/>
      <c r="AF695" s="393"/>
      <c r="AG695" s="393"/>
      <c r="AH695" s="393"/>
      <c r="AI695" s="393"/>
      <c r="AJ695" s="393"/>
      <c r="AK695" s="393"/>
      <c r="AL695" s="393"/>
      <c r="AM695" s="393"/>
      <c r="AN695" s="393"/>
      <c r="AO695" s="393"/>
      <c r="AP695" s="393"/>
      <c r="AQ695" s="393"/>
      <c r="AR695" s="393"/>
      <c r="AS695" s="393"/>
      <c r="AT695" s="393"/>
      <c r="AU695" s="393"/>
      <c r="AV695" s="393"/>
      <c r="AW695" s="393"/>
      <c r="AX695" s="393"/>
      <c r="AY695" s="393"/>
      <c r="AZ695" s="393"/>
      <c r="BA695" s="393"/>
    </row>
    <row r="696" spans="1:53" s="394" customFormat="1" ht="12.75" customHeight="1" outlineLevel="1" x14ac:dyDescent="0.2">
      <c r="B696" s="42" t="s">
        <v>960</v>
      </c>
      <c r="C696" s="26" t="str">
        <f>NvsTree.GL_PRPT_CONS</f>
        <v>YSNYN</v>
      </c>
      <c r="D696" s="391"/>
      <c r="E696" s="391"/>
      <c r="F696" s="165"/>
      <c r="G696" s="165"/>
      <c r="H696" s="165"/>
      <c r="I696" s="103"/>
      <c r="J696" s="168"/>
      <c r="K696" s="165"/>
      <c r="L696" s="165"/>
      <c r="M696" s="165"/>
      <c r="N696" s="103"/>
      <c r="O696" s="255"/>
      <c r="P696" s="168"/>
      <c r="Q696" s="165"/>
      <c r="R696" s="165"/>
      <c r="S696" s="165"/>
      <c r="T696" s="103"/>
      <c r="U696" s="168"/>
      <c r="V696" s="165"/>
      <c r="W696" s="165"/>
      <c r="X696" s="165"/>
      <c r="Y696" s="103"/>
      <c r="Z696" s="140"/>
      <c r="AA696" s="392"/>
      <c r="AB696" s="393"/>
      <c r="AC696" s="393"/>
      <c r="AD696" s="393"/>
      <c r="AE696" s="393"/>
      <c r="AF696" s="393"/>
      <c r="AG696" s="393"/>
      <c r="AH696" s="393"/>
      <c r="AI696" s="393"/>
      <c r="AJ696" s="393"/>
      <c r="AK696" s="393"/>
      <c r="AL696" s="393"/>
      <c r="AM696" s="393"/>
      <c r="AN696" s="393"/>
      <c r="AO696" s="393"/>
      <c r="AP696" s="393"/>
      <c r="AQ696" s="393"/>
      <c r="AR696" s="393"/>
      <c r="AS696" s="393"/>
      <c r="AT696" s="393"/>
      <c r="AU696" s="393"/>
      <c r="AV696" s="393"/>
      <c r="AW696" s="393"/>
      <c r="AX696" s="393"/>
      <c r="AY696" s="393"/>
      <c r="AZ696" s="393"/>
      <c r="BA696" s="393"/>
    </row>
    <row r="697" spans="1:53" s="394" customFormat="1" x14ac:dyDescent="0.2">
      <c r="A697" s="388"/>
      <c r="B697" s="389" t="s">
        <v>20</v>
      </c>
      <c r="C697" s="390"/>
      <c r="D697" s="391"/>
      <c r="E697" s="391"/>
      <c r="F697" s="165"/>
      <c r="G697" s="165"/>
      <c r="H697" s="165"/>
      <c r="I697" s="103"/>
      <c r="J697" s="168"/>
      <c r="K697" s="165"/>
      <c r="L697" s="165"/>
      <c r="M697" s="165"/>
      <c r="N697" s="103"/>
      <c r="O697" s="255"/>
      <c r="P697" s="168"/>
      <c r="Q697" s="165"/>
      <c r="R697" s="165"/>
      <c r="S697" s="165"/>
      <c r="T697" s="103"/>
      <c r="U697" s="168"/>
      <c r="V697" s="165"/>
      <c r="W697" s="165"/>
      <c r="X697" s="165"/>
      <c r="Y697" s="103"/>
      <c r="Z697" s="140"/>
      <c r="AA697" s="392"/>
      <c r="AB697" s="393"/>
      <c r="AC697" s="393"/>
      <c r="AD697" s="393"/>
      <c r="AE697" s="393"/>
      <c r="AF697" s="393"/>
      <c r="AG697" s="393"/>
      <c r="AH697" s="393"/>
      <c r="AI697" s="393"/>
      <c r="AJ697" s="393"/>
      <c r="AK697" s="393"/>
      <c r="AL697" s="393"/>
      <c r="AM697" s="393"/>
      <c r="AN697" s="393"/>
      <c r="AO697" s="393"/>
      <c r="AP697" s="393"/>
      <c r="AQ697" s="393"/>
      <c r="AR697" s="393"/>
      <c r="AS697" s="393"/>
      <c r="AT697" s="393"/>
      <c r="AU697" s="393"/>
      <c r="AV697" s="393"/>
      <c r="AW697" s="393"/>
      <c r="AX697" s="393"/>
      <c r="AY697" s="393"/>
      <c r="AZ697" s="393"/>
      <c r="BA697" s="393"/>
    </row>
  </sheetData>
  <phoneticPr fontId="0" type="noConversion"/>
  <conditionalFormatting sqref="C4">
    <cfRule type="cellIs" dxfId="4" priority="10" stopIfTrue="1" operator="equal">
      <formula>"REPORT HAS ERRORS"</formula>
    </cfRule>
  </conditionalFormatting>
  <printOptions horizontalCentered="1"/>
  <pageMargins left="0.25" right="0.25" top="0.5" bottom="0.5" header="0.25" footer="0.25"/>
  <pageSetup scale="10" fitToHeight="0" orientation="landscape" r:id="rId1"/>
  <headerFooter alignWithMargins="0">
    <oddFooter>&amp;L&amp;D&amp;CPage &amp;P of &amp;N&amp;R&amp;Z&amp;F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2:E19"/>
  <sheetViews>
    <sheetView workbookViewId="0">
      <selection activeCell="E19" sqref="E19"/>
    </sheetView>
  </sheetViews>
  <sheetFormatPr defaultColWidth="9.140625" defaultRowHeight="12.75" x14ac:dyDescent="0.2"/>
  <cols>
    <col min="1" max="1" width="19.7109375" style="4" bestFit="1" customWidth="1"/>
    <col min="2" max="2" width="2.28515625" style="4" customWidth="1"/>
    <col min="3" max="3" width="44.42578125" style="4" customWidth="1"/>
    <col min="4" max="4" width="1.7109375" style="4" customWidth="1"/>
    <col min="5" max="5" width="45.7109375" style="1" customWidth="1"/>
    <col min="6" max="16384" width="9.140625" style="4"/>
  </cols>
  <sheetData>
    <row r="2" spans="1:3" x14ac:dyDescent="0.2">
      <c r="A2" s="4" t="s">
        <v>2</v>
      </c>
      <c r="C2" s="2" t="s">
        <v>42</v>
      </c>
    </row>
    <row r="3" spans="1:3" x14ac:dyDescent="0.2">
      <c r="A3" s="4" t="s">
        <v>3</v>
      </c>
      <c r="C3" s="2" t="s">
        <v>16</v>
      </c>
    </row>
    <row r="4" spans="1:3" x14ac:dyDescent="0.2">
      <c r="A4" s="4" t="s">
        <v>4</v>
      </c>
      <c r="C4" s="2" t="s">
        <v>17</v>
      </c>
    </row>
    <row r="5" spans="1:3" x14ac:dyDescent="0.2">
      <c r="A5" s="4" t="s">
        <v>5</v>
      </c>
      <c r="C5" s="2" t="s">
        <v>754</v>
      </c>
    </row>
    <row r="6" spans="1:3" x14ac:dyDescent="0.2">
      <c r="A6" s="4" t="s">
        <v>6</v>
      </c>
      <c r="C6" s="2" t="s">
        <v>42</v>
      </c>
    </row>
    <row r="7" spans="1:3" x14ac:dyDescent="0.2">
      <c r="A7" s="4" t="s">
        <v>7</v>
      </c>
      <c r="C7" s="3" t="s">
        <v>759</v>
      </c>
    </row>
    <row r="8" spans="1:3" x14ac:dyDescent="0.2">
      <c r="A8" s="4" t="s">
        <v>8</v>
      </c>
      <c r="C8" s="2" t="s">
        <v>755</v>
      </c>
    </row>
    <row r="9" spans="1:3" x14ac:dyDescent="0.2">
      <c r="A9" s="4" t="s">
        <v>9</v>
      </c>
      <c r="C9" s="2" t="s">
        <v>756</v>
      </c>
    </row>
    <row r="10" spans="1:3" x14ac:dyDescent="0.2">
      <c r="A10" s="4" t="s">
        <v>10</v>
      </c>
      <c r="C10" s="2" t="s">
        <v>757</v>
      </c>
    </row>
    <row r="11" spans="1:3" x14ac:dyDescent="0.2">
      <c r="A11" s="4" t="s">
        <v>11</v>
      </c>
      <c r="C11" s="2" t="s">
        <v>18</v>
      </c>
    </row>
    <row r="12" spans="1:3" ht="38.25" x14ac:dyDescent="0.2">
      <c r="A12" s="4" t="s">
        <v>12</v>
      </c>
      <c r="C12" s="2" t="s">
        <v>758</v>
      </c>
    </row>
    <row r="13" spans="1:3" x14ac:dyDescent="0.2">
      <c r="A13" s="4" t="s">
        <v>13</v>
      </c>
      <c r="C13" s="2"/>
    </row>
    <row r="14" spans="1:3" x14ac:dyDescent="0.2">
      <c r="A14" s="4" t="s">
        <v>14</v>
      </c>
      <c r="C14" s="2"/>
    </row>
    <row r="15" spans="1:3" x14ac:dyDescent="0.2">
      <c r="A15" s="4" t="s">
        <v>15</v>
      </c>
      <c r="C15" s="2"/>
    </row>
    <row r="18" spans="1:5" x14ac:dyDescent="0.2">
      <c r="A18" s="5">
        <v>42583</v>
      </c>
      <c r="C18" s="4" t="s">
        <v>16</v>
      </c>
      <c r="E18" s="1" t="s">
        <v>753</v>
      </c>
    </row>
    <row r="19" spans="1:5" ht="25.5" x14ac:dyDescent="0.2">
      <c r="A19" s="5">
        <v>43348</v>
      </c>
      <c r="C19" s="4" t="s">
        <v>16</v>
      </c>
      <c r="E19" s="1" t="s">
        <v>962</v>
      </c>
    </row>
  </sheetData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Right="0"/>
  </sheetPr>
  <dimension ref="A1:Z3724"/>
  <sheetViews>
    <sheetView topLeftCell="A2" workbookViewId="0">
      <pane xSplit="3" ySplit="5" topLeftCell="I1521" activePane="bottomRight" state="frozen"/>
      <selection activeCell="B2" sqref="B2"/>
      <selection pane="topRight" activeCell="D2" sqref="D2"/>
      <selection pane="bottomLeft" activeCell="B7" sqref="B7"/>
      <selection pane="bottomRight" activeCell="D7" sqref="D7"/>
    </sheetView>
  </sheetViews>
  <sheetFormatPr defaultRowHeight="12.75" outlineLevelRow="2" outlineLevelCol="1" x14ac:dyDescent="0.2"/>
  <cols>
    <col min="1" max="1" width="0" hidden="1" customWidth="1"/>
    <col min="2" max="2" width="12.7109375" customWidth="1"/>
    <col min="3" max="3" width="35.42578125" customWidth="1"/>
    <col min="4" max="4" width="1" customWidth="1"/>
    <col min="5" max="5" width="1.140625" customWidth="1"/>
    <col min="6" max="7" width="21" style="176" customWidth="1"/>
    <col min="8" max="8" width="19.28515625" style="176" customWidth="1"/>
    <col min="9" max="9" width="12.7109375" style="103" customWidth="1" outlineLevel="1"/>
    <col min="10" max="10" width="2.7109375" style="176" customWidth="1" collapsed="1"/>
    <col min="11" max="11" width="19.5703125" style="176" customWidth="1"/>
    <col min="12" max="12" width="18.5703125" style="176" customWidth="1"/>
    <col min="13" max="13" width="19.28515625" style="176" customWidth="1"/>
    <col min="14" max="14" width="12.7109375" style="103" customWidth="1" outlineLevel="1"/>
    <col min="15" max="15" width="40.28515625" style="255" customWidth="1" outlineLevel="1"/>
    <col min="16" max="16" width="2.7109375" style="176" customWidth="1" collapsed="1"/>
    <col min="17" max="18" width="21" style="176" customWidth="1"/>
    <col min="19" max="19" width="19.28515625" style="176" customWidth="1"/>
    <col min="20" max="20" width="12.7109375" style="103" customWidth="1" outlineLevel="1"/>
    <col min="21" max="21" width="2.7109375" style="176" customWidth="1"/>
    <col min="22" max="23" width="21" style="176" customWidth="1"/>
    <col min="24" max="24" width="19.28515625" style="176" customWidth="1"/>
    <col min="25" max="25" width="12.7109375" style="103" customWidth="1" outlineLevel="1"/>
    <col min="26" max="26" width="6.28515625" style="140" customWidth="1"/>
  </cols>
  <sheetData>
    <row r="1" spans="1:26" s="69" customFormat="1" ht="11.25" hidden="1" customHeight="1" x14ac:dyDescent="0.2">
      <c r="A1" s="64" t="s">
        <v>266</v>
      </c>
      <c r="B1" s="65" t="s">
        <v>0</v>
      </c>
      <c r="C1" s="66" t="s">
        <v>1</v>
      </c>
      <c r="D1" s="67"/>
      <c r="E1" s="68"/>
      <c r="F1" s="328" t="s">
        <v>585</v>
      </c>
      <c r="G1" s="328" t="s">
        <v>586</v>
      </c>
      <c r="H1" s="151" t="s">
        <v>587</v>
      </c>
      <c r="I1" s="97" t="s">
        <v>587</v>
      </c>
      <c r="J1" s="166"/>
      <c r="K1" s="328" t="s">
        <v>588</v>
      </c>
      <c r="L1" s="328" t="s">
        <v>589</v>
      </c>
      <c r="M1" s="151" t="s">
        <v>587</v>
      </c>
      <c r="N1" s="97" t="s">
        <v>587</v>
      </c>
      <c r="O1" s="273"/>
      <c r="P1" s="166"/>
      <c r="Q1" s="328" t="s">
        <v>590</v>
      </c>
      <c r="R1" s="328" t="s">
        <v>591</v>
      </c>
      <c r="S1" s="151" t="s">
        <v>587</v>
      </c>
      <c r="T1" s="97" t="s">
        <v>587</v>
      </c>
      <c r="U1" s="166"/>
      <c r="V1" s="328" t="s">
        <v>592</v>
      </c>
      <c r="W1" s="328" t="s">
        <v>593</v>
      </c>
      <c r="X1" s="151" t="s">
        <v>587</v>
      </c>
      <c r="Y1" s="97" t="s">
        <v>587</v>
      </c>
      <c r="Z1" s="140"/>
    </row>
    <row r="2" spans="1:26" s="7" customFormat="1" x14ac:dyDescent="0.2">
      <c r="C2" s="19" t="s">
        <v>2275</v>
      </c>
      <c r="D2" s="55"/>
      <c r="E2" s="39"/>
      <c r="F2" s="152"/>
      <c r="G2" s="152" t="s">
        <v>2275</v>
      </c>
      <c r="H2" s="152"/>
      <c r="I2" s="98"/>
      <c r="J2" s="167"/>
      <c r="K2" s="152"/>
      <c r="L2" s="152" t="s">
        <v>2275</v>
      </c>
      <c r="M2" s="152"/>
      <c r="N2" s="98"/>
      <c r="O2" s="254"/>
      <c r="P2" s="167"/>
      <c r="Q2" s="152"/>
      <c r="R2" s="152" t="s">
        <v>2275</v>
      </c>
      <c r="S2" s="152"/>
      <c r="T2" s="98"/>
      <c r="U2" s="167"/>
      <c r="V2" s="152"/>
      <c r="W2" s="152" t="s">
        <v>2275</v>
      </c>
      <c r="X2" s="152"/>
      <c r="Y2" s="98"/>
      <c r="Z2" s="143"/>
    </row>
    <row r="3" spans="1:26" s="7" customFormat="1" x14ac:dyDescent="0.2">
      <c r="C3" s="19" t="s">
        <v>2278</v>
      </c>
      <c r="D3" s="56"/>
      <c r="E3" s="18"/>
      <c r="F3" s="153"/>
      <c r="G3" s="154" t="s">
        <v>2279</v>
      </c>
      <c r="H3" s="155"/>
      <c r="I3" s="99"/>
      <c r="J3" s="168"/>
      <c r="K3" s="153"/>
      <c r="L3" s="154" t="s">
        <v>2279</v>
      </c>
      <c r="M3" s="155"/>
      <c r="N3" s="99"/>
      <c r="O3" s="255"/>
      <c r="P3" s="168"/>
      <c r="Q3" s="153"/>
      <c r="R3" s="154" t="s">
        <v>2279</v>
      </c>
      <c r="S3" s="155"/>
      <c r="T3" s="99"/>
      <c r="U3" s="168"/>
      <c r="V3" s="153"/>
      <c r="W3" s="154" t="s">
        <v>2279</v>
      </c>
      <c r="X3" s="155"/>
      <c r="Y3" s="99"/>
      <c r="Z3" s="140"/>
    </row>
    <row r="4" spans="1:26" s="7" customFormat="1" ht="13.5" thickBot="1" x14ac:dyDescent="0.25">
      <c r="B4" s="13" t="s">
        <v>2280</v>
      </c>
      <c r="C4" s="36"/>
      <c r="D4" s="57"/>
      <c r="E4" s="14"/>
      <c r="F4" s="156"/>
      <c r="G4" s="156"/>
      <c r="H4" s="157"/>
      <c r="I4" s="100"/>
      <c r="J4" s="169"/>
      <c r="K4" s="156"/>
      <c r="L4" s="156"/>
      <c r="M4" s="157"/>
      <c r="N4" s="100"/>
      <c r="O4" s="256"/>
      <c r="P4" s="169"/>
      <c r="Q4" s="156"/>
      <c r="R4" s="156"/>
      <c r="S4" s="157"/>
      <c r="T4" s="100"/>
      <c r="U4" s="169"/>
      <c r="V4" s="156"/>
      <c r="W4" s="156"/>
      <c r="X4" s="157"/>
      <c r="Y4" s="100"/>
      <c r="Z4" s="141"/>
    </row>
    <row r="5" spans="1:26" s="7" customFormat="1" x14ac:dyDescent="0.2">
      <c r="B5" s="11" t="s">
        <v>2273</v>
      </c>
      <c r="C5" s="12" t="s">
        <v>2281</v>
      </c>
      <c r="D5" s="56"/>
      <c r="E5" s="15"/>
      <c r="F5" s="158" t="s">
        <v>594</v>
      </c>
      <c r="G5" s="159"/>
      <c r="H5" s="154" t="s">
        <v>595</v>
      </c>
      <c r="I5" s="99"/>
      <c r="J5" s="170"/>
      <c r="K5" s="158" t="s">
        <v>596</v>
      </c>
      <c r="L5" s="159"/>
      <c r="M5" s="154" t="s">
        <v>595</v>
      </c>
      <c r="N5" s="99"/>
      <c r="O5" s="255"/>
      <c r="P5" s="170"/>
      <c r="Q5" s="158" t="s">
        <v>597</v>
      </c>
      <c r="R5" s="159"/>
      <c r="S5" s="154" t="s">
        <v>595</v>
      </c>
      <c r="T5" s="99"/>
      <c r="U5" s="170"/>
      <c r="V5" s="158" t="s">
        <v>598</v>
      </c>
      <c r="W5" s="159"/>
      <c r="X5" s="154" t="s">
        <v>595</v>
      </c>
      <c r="Y5" s="99"/>
      <c r="Z5" s="142"/>
    </row>
    <row r="6" spans="1:26" s="8" customFormat="1" ht="13.5" thickBot="1" x14ac:dyDescent="0.25">
      <c r="A6" s="7"/>
      <c r="B6" s="10" t="s">
        <v>2276</v>
      </c>
      <c r="C6" s="6" t="s">
        <v>2282</v>
      </c>
      <c r="D6" s="57"/>
      <c r="E6" s="16"/>
      <c r="F6" s="160" t="s">
        <v>2283</v>
      </c>
      <c r="G6" s="199">
        <v>2022</v>
      </c>
      <c r="H6" s="156" t="s">
        <v>599</v>
      </c>
      <c r="I6" s="101" t="s">
        <v>600</v>
      </c>
      <c r="J6" s="171"/>
      <c r="K6" s="160" t="s">
        <v>2283</v>
      </c>
      <c r="L6" s="199">
        <v>2022</v>
      </c>
      <c r="M6" s="156" t="s">
        <v>599</v>
      </c>
      <c r="N6" s="101" t="s">
        <v>600</v>
      </c>
      <c r="O6" s="101" t="s">
        <v>601</v>
      </c>
      <c r="P6" s="171"/>
      <c r="Q6" s="160" t="s">
        <v>2283</v>
      </c>
      <c r="R6" s="199">
        <v>2022</v>
      </c>
      <c r="S6" s="156" t="s">
        <v>599</v>
      </c>
      <c r="T6" s="101" t="s">
        <v>600</v>
      </c>
      <c r="U6" s="171"/>
      <c r="V6" s="160" t="s">
        <v>2283</v>
      </c>
      <c r="W6" s="199">
        <v>2022</v>
      </c>
      <c r="X6" s="156" t="s">
        <v>599</v>
      </c>
      <c r="Y6" s="101" t="s">
        <v>600</v>
      </c>
      <c r="Z6" s="136"/>
    </row>
    <row r="7" spans="1:26" ht="13.5" thickTop="1" x14ac:dyDescent="0.2">
      <c r="H7" s="284"/>
      <c r="I7" s="362"/>
      <c r="J7" s="284"/>
      <c r="M7" s="284"/>
      <c r="N7" s="362"/>
      <c r="O7" s="257"/>
      <c r="P7" s="284"/>
      <c r="S7" s="284"/>
      <c r="T7" s="362"/>
      <c r="U7" s="284"/>
      <c r="X7" s="284"/>
      <c r="Y7" s="362"/>
      <c r="Z7" s="141"/>
    </row>
    <row r="8" spans="1:26" s="41" customFormat="1" ht="15" x14ac:dyDescent="0.2">
      <c r="B8" s="50"/>
      <c r="C8" s="244" t="s">
        <v>470</v>
      </c>
      <c r="D8" s="59"/>
      <c r="E8" s="49"/>
      <c r="F8" s="107"/>
      <c r="G8" s="107"/>
      <c r="H8" s="301"/>
      <c r="I8" s="103"/>
      <c r="J8" s="168"/>
      <c r="K8" s="107"/>
      <c r="L8" s="107"/>
      <c r="M8" s="301"/>
      <c r="N8" s="103"/>
      <c r="O8" s="255"/>
      <c r="P8" s="168"/>
      <c r="Q8" s="107"/>
      <c r="R8" s="107"/>
      <c r="S8" s="301"/>
      <c r="T8" s="103"/>
      <c r="U8" s="168"/>
      <c r="V8" s="107"/>
      <c r="W8" s="107"/>
      <c r="X8" s="301"/>
      <c r="Y8" s="103"/>
      <c r="Z8" s="140"/>
    </row>
    <row r="9" spans="1:26" s="41" customFormat="1" ht="15" x14ac:dyDescent="0.2">
      <c r="B9" s="50"/>
      <c r="C9" s="244" t="s">
        <v>469</v>
      </c>
      <c r="D9" s="59"/>
      <c r="E9" s="49"/>
      <c r="F9" s="107"/>
      <c r="G9" s="107"/>
      <c r="H9" s="301"/>
      <c r="I9" s="103"/>
      <c r="J9" s="168"/>
      <c r="K9" s="107"/>
      <c r="L9" s="107"/>
      <c r="M9" s="301"/>
      <c r="N9" s="103"/>
      <c r="O9" s="255"/>
      <c r="P9" s="168"/>
      <c r="Q9" s="107"/>
      <c r="R9" s="107"/>
      <c r="S9" s="301"/>
      <c r="T9" s="103"/>
      <c r="U9" s="168"/>
      <c r="V9" s="107"/>
      <c r="W9" s="107"/>
      <c r="X9" s="301"/>
      <c r="Y9" s="103"/>
      <c r="Z9" s="140"/>
    </row>
    <row r="10" spans="1:26" s="115" customFormat="1" x14ac:dyDescent="0.2">
      <c r="A10" s="110"/>
      <c r="B10" s="111" t="s">
        <v>43</v>
      </c>
      <c r="C10" s="112" t="s">
        <v>468</v>
      </c>
      <c r="D10" s="113"/>
      <c r="E10" s="114"/>
      <c r="F10" s="322"/>
      <c r="G10" s="322"/>
      <c r="H10" s="322"/>
      <c r="I10" s="128"/>
      <c r="J10" s="175"/>
      <c r="K10" s="322"/>
      <c r="L10" s="322"/>
      <c r="M10" s="322"/>
      <c r="N10" s="128"/>
      <c r="O10" s="259"/>
      <c r="P10" s="175"/>
      <c r="Q10" s="322"/>
      <c r="R10" s="322"/>
      <c r="S10" s="322"/>
      <c r="T10" s="128"/>
      <c r="U10" s="175"/>
      <c r="V10" s="322"/>
      <c r="W10" s="322"/>
      <c r="X10" s="322"/>
      <c r="Y10" s="128"/>
      <c r="Z10" s="140"/>
    </row>
    <row r="11" spans="1:26" s="115" customFormat="1" x14ac:dyDescent="0.2">
      <c r="A11" s="110"/>
      <c r="B11" s="111" t="s">
        <v>44</v>
      </c>
      <c r="C11" s="112" t="s">
        <v>467</v>
      </c>
      <c r="D11" s="110"/>
      <c r="E11" s="114"/>
      <c r="F11" s="322"/>
      <c r="G11" s="322"/>
      <c r="H11" s="322"/>
      <c r="I11" s="128"/>
      <c r="J11" s="175"/>
      <c r="K11" s="322"/>
      <c r="L11" s="322"/>
      <c r="M11" s="322"/>
      <c r="N11" s="128"/>
      <c r="O11" s="259"/>
      <c r="P11" s="175"/>
      <c r="Q11" s="322"/>
      <c r="R11" s="322"/>
      <c r="S11" s="322"/>
      <c r="T11" s="128"/>
      <c r="U11" s="175"/>
      <c r="V11" s="322"/>
      <c r="W11" s="322"/>
      <c r="X11" s="322"/>
      <c r="Y11" s="128"/>
      <c r="Z11" s="140"/>
    </row>
    <row r="12" spans="1:26" s="115" customFormat="1" x14ac:dyDescent="0.2">
      <c r="A12" s="110"/>
      <c r="B12" s="111" t="s">
        <v>45</v>
      </c>
      <c r="C12" s="112" t="s">
        <v>306</v>
      </c>
      <c r="D12" s="110"/>
      <c r="E12" s="114"/>
      <c r="F12" s="322"/>
      <c r="G12" s="322"/>
      <c r="H12" s="322"/>
      <c r="I12" s="128"/>
      <c r="J12" s="175"/>
      <c r="K12" s="322"/>
      <c r="L12" s="322"/>
      <c r="M12" s="322"/>
      <c r="N12" s="128"/>
      <c r="O12" s="259"/>
      <c r="P12" s="175"/>
      <c r="Q12" s="322"/>
      <c r="R12" s="322"/>
      <c r="S12" s="322"/>
      <c r="T12" s="128"/>
      <c r="U12" s="175"/>
      <c r="V12" s="322"/>
      <c r="W12" s="322"/>
      <c r="X12" s="322"/>
      <c r="Y12" s="128"/>
      <c r="Z12" s="140"/>
    </row>
    <row r="13" spans="1:26" s="69" customFormat="1" outlineLevel="1" x14ac:dyDescent="0.2">
      <c r="A13" s="64" t="s">
        <v>1049</v>
      </c>
      <c r="B13" s="65" t="s">
        <v>1499</v>
      </c>
      <c r="C13" s="66" t="s">
        <v>1948</v>
      </c>
      <c r="D13" s="67"/>
      <c r="E13" s="68"/>
      <c r="F13" s="328">
        <v>429791.92</v>
      </c>
      <c r="G13" s="328">
        <v>448307.20000000001</v>
      </c>
      <c r="H13" s="151">
        <f t="shared" ref="H13:H44" si="0">+F13-G13</f>
        <v>-18515.280000000028</v>
      </c>
      <c r="I13" s="97">
        <f t="shared" ref="I13:I44" si="1">IF(G13&lt;0,IF(H13=0,0,IF(OR(G13=0,F13=0),"N.M.",IF(ABS(H13/G13)&gt;=10,"N.M.",H13/(-G13)))),IF(H13=0,0,IF(OR(G13=0,F13=0),"N.M.",IF(ABS(H13/G13)&gt;=10,"N.M.",H13/G13))))</f>
        <v>-4.130042970534497E-2</v>
      </c>
      <c r="J13" s="166"/>
      <c r="K13" s="328">
        <v>1259501.44</v>
      </c>
      <c r="L13" s="328">
        <v>1267293.3900000001</v>
      </c>
      <c r="M13" s="151">
        <f t="shared" ref="M13:M44" si="2">+K13-L13</f>
        <v>-7791.9500000001863</v>
      </c>
      <c r="N13" s="97">
        <f t="shared" ref="N13:N44" si="3">IF(L13&lt;0,IF(M13=0,0,IF(OR(L13=0,K13=0),"N.M.",IF(ABS(M13/L13)&gt;=10,"N.M.",M13/(-L13)))),IF(M13=0,0,IF(OR(L13=0,K13=0),"N.M.",IF(ABS(M13/L13)&gt;=10,"N.M.",M13/L13))))</f>
        <v>-6.1484973104769256E-3</v>
      </c>
      <c r="O13" s="273"/>
      <c r="P13" s="166"/>
      <c r="Q13" s="328">
        <v>1259501.44</v>
      </c>
      <c r="R13" s="328">
        <v>1267293.3900000001</v>
      </c>
      <c r="S13" s="151">
        <f t="shared" ref="S13:S44" si="4">+Q13-R13</f>
        <v>-7791.9500000001863</v>
      </c>
      <c r="T13" s="97">
        <f t="shared" ref="T13:T44" si="5">IF(R13&lt;0,IF(S13=0,0,IF(OR(R13=0,Q13=0),"N.M.",IF(ABS(S13/R13)&gt;=10,"N.M.",S13/(-R13)))),IF(S13=0,0,IF(OR(R13=0,Q13=0),"N.M.",IF(ABS(S13/R13)&gt;=10,"N.M.",S13/R13))))</f>
        <v>-6.1484973104769256E-3</v>
      </c>
      <c r="U13" s="166"/>
      <c r="V13" s="328">
        <v>5717095.8800000008</v>
      </c>
      <c r="W13" s="328">
        <v>4929984.4000000004</v>
      </c>
      <c r="X13" s="151">
        <f t="shared" ref="X13:X44" si="6">+V13-W13</f>
        <v>787111.48000000045</v>
      </c>
      <c r="Y13" s="97">
        <f t="shared" ref="Y13:Y44" si="7">IF(W13&lt;0,IF(X13=0,0,IF(OR(W13=0,V13=0),"N.M.",IF(ABS(X13/W13)&gt;=10,"N.M.",X13/(-W13)))),IF(X13=0,0,IF(OR(W13=0,V13=0),"N.M.",IF(ABS(X13/W13)&gt;=10,"N.M.",X13/W13))))</f>
        <v>0.15965800622006032</v>
      </c>
      <c r="Z13" s="140"/>
    </row>
    <row r="14" spans="1:26" s="69" customFormat="1" outlineLevel="1" x14ac:dyDescent="0.2">
      <c r="A14" s="64" t="s">
        <v>1050</v>
      </c>
      <c r="B14" s="65" t="s">
        <v>1500</v>
      </c>
      <c r="C14" s="66" t="s">
        <v>1949</v>
      </c>
      <c r="D14" s="67"/>
      <c r="E14" s="68"/>
      <c r="F14" s="328">
        <v>0</v>
      </c>
      <c r="G14" s="328">
        <v>0</v>
      </c>
      <c r="H14" s="151">
        <f t="shared" si="0"/>
        <v>0</v>
      </c>
      <c r="I14" s="97">
        <f t="shared" si="1"/>
        <v>0</v>
      </c>
      <c r="J14" s="166"/>
      <c r="K14" s="328">
        <v>0</v>
      </c>
      <c r="L14" s="328">
        <v>0</v>
      </c>
      <c r="M14" s="151">
        <f t="shared" si="2"/>
        <v>0</v>
      </c>
      <c r="N14" s="97">
        <f t="shared" si="3"/>
        <v>0</v>
      </c>
      <c r="O14" s="273"/>
      <c r="P14" s="166"/>
      <c r="Q14" s="328">
        <v>0</v>
      </c>
      <c r="R14" s="328">
        <v>0</v>
      </c>
      <c r="S14" s="151">
        <f t="shared" si="4"/>
        <v>0</v>
      </c>
      <c r="T14" s="97">
        <f t="shared" si="5"/>
        <v>0</v>
      </c>
      <c r="U14" s="166"/>
      <c r="V14" s="328">
        <v>0</v>
      </c>
      <c r="W14" s="328">
        <v>15359.324000000001</v>
      </c>
      <c r="X14" s="151">
        <f t="shared" si="6"/>
        <v>-15359.324000000001</v>
      </c>
      <c r="Y14" s="97" t="str">
        <f t="shared" si="7"/>
        <v>N.M.</v>
      </c>
      <c r="Z14" s="140"/>
    </row>
    <row r="15" spans="1:26" x14ac:dyDescent="0.2">
      <c r="A15" s="38" t="s">
        <v>602</v>
      </c>
      <c r="B15" s="88" t="s">
        <v>47</v>
      </c>
      <c r="C15" s="94" t="s">
        <v>466</v>
      </c>
      <c r="D15" s="38"/>
      <c r="E15" s="49"/>
      <c r="F15" s="107">
        <v>429791.92</v>
      </c>
      <c r="G15" s="107">
        <v>448307.20000000001</v>
      </c>
      <c r="H15" s="105">
        <f t="shared" si="0"/>
        <v>-18515.280000000028</v>
      </c>
      <c r="I15" s="124">
        <f t="shared" si="1"/>
        <v>-4.130042970534497E-2</v>
      </c>
      <c r="J15" s="168"/>
      <c r="K15" s="107">
        <v>1259501.44</v>
      </c>
      <c r="L15" s="107">
        <v>1267293.3900000001</v>
      </c>
      <c r="M15" s="105">
        <f t="shared" si="2"/>
        <v>-7791.9500000001863</v>
      </c>
      <c r="N15" s="124">
        <f t="shared" si="3"/>
        <v>-6.1484973104769256E-3</v>
      </c>
      <c r="O15" s="260"/>
      <c r="P15" s="168"/>
      <c r="Q15" s="107">
        <v>1259501.44</v>
      </c>
      <c r="R15" s="107">
        <v>1267293.3900000001</v>
      </c>
      <c r="S15" s="105">
        <f t="shared" si="4"/>
        <v>-7791.9500000001863</v>
      </c>
      <c r="T15" s="124">
        <f t="shared" si="5"/>
        <v>-6.1484973104769256E-3</v>
      </c>
      <c r="U15" s="168"/>
      <c r="V15" s="107">
        <v>5717095.8800000008</v>
      </c>
      <c r="W15" s="107">
        <v>4945343.7239999995</v>
      </c>
      <c r="X15" s="105">
        <f t="shared" si="6"/>
        <v>771752.15600000136</v>
      </c>
      <c r="Y15" s="124">
        <f t="shared" si="7"/>
        <v>0.15605632268888606</v>
      </c>
    </row>
    <row r="16" spans="1:26" s="69" customFormat="1" outlineLevel="1" x14ac:dyDescent="0.2">
      <c r="A16" s="64" t="s">
        <v>1035</v>
      </c>
      <c r="B16" s="65" t="s">
        <v>1485</v>
      </c>
      <c r="C16" s="66" t="s">
        <v>1934</v>
      </c>
      <c r="D16" s="67"/>
      <c r="E16" s="68"/>
      <c r="F16" s="328">
        <v>557819.46</v>
      </c>
      <c r="G16" s="328">
        <v>531008.28</v>
      </c>
      <c r="H16" s="151">
        <f t="shared" si="0"/>
        <v>26811.179999999935</v>
      </c>
      <c r="I16" s="97">
        <f t="shared" si="1"/>
        <v>5.0491077088289343E-2</v>
      </c>
      <c r="J16" s="166"/>
      <c r="K16" s="328">
        <v>792109.49</v>
      </c>
      <c r="L16" s="328">
        <v>1498332.12</v>
      </c>
      <c r="M16" s="151">
        <f t="shared" si="2"/>
        <v>-706222.63000000012</v>
      </c>
      <c r="N16" s="97">
        <f t="shared" si="3"/>
        <v>-0.47133917812560816</v>
      </c>
      <c r="O16" s="273"/>
      <c r="P16" s="166"/>
      <c r="Q16" s="328">
        <v>792109.49</v>
      </c>
      <c r="R16" s="328">
        <v>1498332.12</v>
      </c>
      <c r="S16" s="151">
        <f t="shared" si="4"/>
        <v>-706222.63000000012</v>
      </c>
      <c r="T16" s="97">
        <f t="shared" si="5"/>
        <v>-0.47133917812560816</v>
      </c>
      <c r="U16" s="166"/>
      <c r="V16" s="328">
        <v>6765493.7089999998</v>
      </c>
      <c r="W16" s="328">
        <v>5724010.0959999999</v>
      </c>
      <c r="X16" s="151">
        <f t="shared" si="6"/>
        <v>1041483.6129999999</v>
      </c>
      <c r="Y16" s="97">
        <f t="shared" si="7"/>
        <v>0.1819499958128655</v>
      </c>
      <c r="Z16" s="140"/>
    </row>
    <row r="17" spans="1:26" s="69" customFormat="1" outlineLevel="1" x14ac:dyDescent="0.2">
      <c r="A17" s="64" t="s">
        <v>1036</v>
      </c>
      <c r="B17" s="65" t="s">
        <v>1486</v>
      </c>
      <c r="C17" s="66" t="s">
        <v>1935</v>
      </c>
      <c r="D17" s="67"/>
      <c r="E17" s="68"/>
      <c r="F17" s="328">
        <v>6740326.6299999999</v>
      </c>
      <c r="G17" s="328">
        <v>13308.17</v>
      </c>
      <c r="H17" s="151">
        <f t="shared" si="0"/>
        <v>6727018.46</v>
      </c>
      <c r="I17" s="97" t="str">
        <f t="shared" si="1"/>
        <v>N.M.</v>
      </c>
      <c r="J17" s="166"/>
      <c r="K17" s="328">
        <v>13846030.32</v>
      </c>
      <c r="L17" s="328">
        <v>8269776.9100000001</v>
      </c>
      <c r="M17" s="151">
        <f t="shared" si="2"/>
        <v>5576253.4100000001</v>
      </c>
      <c r="N17" s="97">
        <f t="shared" si="3"/>
        <v>0.67429308803446308</v>
      </c>
      <c r="O17" s="273"/>
      <c r="P17" s="166"/>
      <c r="Q17" s="328">
        <v>13846030.32</v>
      </c>
      <c r="R17" s="328">
        <v>8269776.9100000001</v>
      </c>
      <c r="S17" s="151">
        <f t="shared" si="4"/>
        <v>5576253.4100000001</v>
      </c>
      <c r="T17" s="97">
        <f t="shared" si="5"/>
        <v>0.67429308803446308</v>
      </c>
      <c r="U17" s="166"/>
      <c r="V17" s="328">
        <v>48218495.590000004</v>
      </c>
      <c r="W17" s="328">
        <v>51442022.450000003</v>
      </c>
      <c r="X17" s="151">
        <f t="shared" si="6"/>
        <v>-3223526.8599999994</v>
      </c>
      <c r="Y17" s="97">
        <f t="shared" si="7"/>
        <v>-6.2663299506413542E-2</v>
      </c>
      <c r="Z17" s="140"/>
    </row>
    <row r="18" spans="1:26" s="69" customFormat="1" outlineLevel="1" x14ac:dyDescent="0.2">
      <c r="A18" s="64" t="s">
        <v>1037</v>
      </c>
      <c r="B18" s="65" t="s">
        <v>1487</v>
      </c>
      <c r="C18" s="66" t="s">
        <v>1936</v>
      </c>
      <c r="D18" s="67"/>
      <c r="E18" s="68"/>
      <c r="F18" s="328">
        <v>236080.75</v>
      </c>
      <c r="G18" s="328">
        <v>162946.55000000002</v>
      </c>
      <c r="H18" s="151">
        <f t="shared" si="0"/>
        <v>73134.199999999983</v>
      </c>
      <c r="I18" s="97">
        <f t="shared" si="1"/>
        <v>0.44882324909609916</v>
      </c>
      <c r="J18" s="166"/>
      <c r="K18" s="328">
        <v>523173.34</v>
      </c>
      <c r="L18" s="328">
        <v>770370.87</v>
      </c>
      <c r="M18" s="151">
        <f t="shared" si="2"/>
        <v>-247197.52999999997</v>
      </c>
      <c r="N18" s="97">
        <f t="shared" si="3"/>
        <v>-0.32088120102464412</v>
      </c>
      <c r="O18" s="273"/>
      <c r="P18" s="166"/>
      <c r="Q18" s="328">
        <v>523173.34</v>
      </c>
      <c r="R18" s="328">
        <v>770370.87</v>
      </c>
      <c r="S18" s="151">
        <f t="shared" si="4"/>
        <v>-247197.52999999997</v>
      </c>
      <c r="T18" s="97">
        <f t="shared" si="5"/>
        <v>-0.32088120102464412</v>
      </c>
      <c r="U18" s="166"/>
      <c r="V18" s="328">
        <v>2321885.6999999997</v>
      </c>
      <c r="W18" s="328">
        <v>3774924.64</v>
      </c>
      <c r="X18" s="151">
        <f t="shared" si="6"/>
        <v>-1453038.9400000004</v>
      </c>
      <c r="Y18" s="97">
        <f t="shared" si="7"/>
        <v>-0.38491866158154625</v>
      </c>
      <c r="Z18" s="140"/>
    </row>
    <row r="19" spans="1:26" s="69" customFormat="1" outlineLevel="1" x14ac:dyDescent="0.2">
      <c r="A19" s="64" t="s">
        <v>1038</v>
      </c>
      <c r="B19" s="65" t="s">
        <v>1488</v>
      </c>
      <c r="C19" s="66" t="s">
        <v>1937</v>
      </c>
      <c r="D19" s="67"/>
      <c r="E19" s="68"/>
      <c r="F19" s="328">
        <v>-5232792.21</v>
      </c>
      <c r="G19" s="328">
        <v>-7067631</v>
      </c>
      <c r="H19" s="151">
        <f t="shared" si="0"/>
        <v>1834838.79</v>
      </c>
      <c r="I19" s="97">
        <f t="shared" si="1"/>
        <v>0.25961157140207236</v>
      </c>
      <c r="J19" s="166"/>
      <c r="K19" s="328">
        <v>17775329.550000001</v>
      </c>
      <c r="L19" s="328">
        <v>-7335973.9800000004</v>
      </c>
      <c r="M19" s="151">
        <f t="shared" si="2"/>
        <v>25111303.530000001</v>
      </c>
      <c r="N19" s="97">
        <f t="shared" si="3"/>
        <v>3.4230360683476686</v>
      </c>
      <c r="O19" s="273"/>
      <c r="P19" s="166"/>
      <c r="Q19" s="328">
        <v>17775329.550000001</v>
      </c>
      <c r="R19" s="328">
        <v>-7335973.9800000004</v>
      </c>
      <c r="S19" s="151">
        <f t="shared" si="4"/>
        <v>25111303.530000001</v>
      </c>
      <c r="T19" s="97">
        <f t="shared" si="5"/>
        <v>3.4230360683476686</v>
      </c>
      <c r="U19" s="166"/>
      <c r="V19" s="328">
        <v>10086011.790000001</v>
      </c>
      <c r="W19" s="328">
        <v>-13085993.030000001</v>
      </c>
      <c r="X19" s="151">
        <f t="shared" si="6"/>
        <v>23172004.82</v>
      </c>
      <c r="Y19" s="97">
        <f t="shared" si="7"/>
        <v>1.7707486750816341</v>
      </c>
      <c r="Z19" s="140"/>
    </row>
    <row r="20" spans="1:26" s="69" customFormat="1" outlineLevel="1" x14ac:dyDescent="0.2">
      <c r="A20" s="64" t="s">
        <v>1039</v>
      </c>
      <c r="B20" s="65" t="s">
        <v>1489</v>
      </c>
      <c r="C20" s="66" t="s">
        <v>1938</v>
      </c>
      <c r="D20" s="67"/>
      <c r="E20" s="68"/>
      <c r="F20" s="328">
        <v>0</v>
      </c>
      <c r="G20" s="328">
        <v>0</v>
      </c>
      <c r="H20" s="151">
        <f t="shared" si="0"/>
        <v>0</v>
      </c>
      <c r="I20" s="97">
        <f t="shared" si="1"/>
        <v>0</v>
      </c>
      <c r="J20" s="166"/>
      <c r="K20" s="328">
        <v>0</v>
      </c>
      <c r="L20" s="328">
        <v>0</v>
      </c>
      <c r="M20" s="151">
        <f t="shared" si="2"/>
        <v>0</v>
      </c>
      <c r="N20" s="97">
        <f t="shared" si="3"/>
        <v>0</v>
      </c>
      <c r="O20" s="273"/>
      <c r="P20" s="166"/>
      <c r="Q20" s="328">
        <v>0</v>
      </c>
      <c r="R20" s="328">
        <v>0</v>
      </c>
      <c r="S20" s="151">
        <f t="shared" si="4"/>
        <v>0</v>
      </c>
      <c r="T20" s="97">
        <f t="shared" si="5"/>
        <v>0</v>
      </c>
      <c r="U20" s="166"/>
      <c r="V20" s="328">
        <v>0</v>
      </c>
      <c r="W20" s="328">
        <v>1500</v>
      </c>
      <c r="X20" s="151">
        <f t="shared" si="6"/>
        <v>-1500</v>
      </c>
      <c r="Y20" s="97" t="str">
        <f t="shared" si="7"/>
        <v>N.M.</v>
      </c>
      <c r="Z20" s="140"/>
    </row>
    <row r="21" spans="1:26" s="69" customFormat="1" outlineLevel="1" x14ac:dyDescent="0.2">
      <c r="A21" s="64" t="s">
        <v>1040</v>
      </c>
      <c r="B21" s="65" t="s">
        <v>1490</v>
      </c>
      <c r="C21" s="66" t="s">
        <v>1939</v>
      </c>
      <c r="D21" s="67"/>
      <c r="E21" s="68"/>
      <c r="F21" s="328">
        <v>0</v>
      </c>
      <c r="G21" s="328">
        <v>0</v>
      </c>
      <c r="H21" s="151">
        <f t="shared" si="0"/>
        <v>0</v>
      </c>
      <c r="I21" s="97">
        <f t="shared" si="1"/>
        <v>0</v>
      </c>
      <c r="J21" s="166"/>
      <c r="K21" s="328">
        <v>0</v>
      </c>
      <c r="L21" s="328">
        <v>0</v>
      </c>
      <c r="M21" s="151">
        <f t="shared" si="2"/>
        <v>0</v>
      </c>
      <c r="N21" s="97">
        <f t="shared" si="3"/>
        <v>0</v>
      </c>
      <c r="O21" s="273"/>
      <c r="P21" s="166"/>
      <c r="Q21" s="328">
        <v>0</v>
      </c>
      <c r="R21" s="328">
        <v>0</v>
      </c>
      <c r="S21" s="151">
        <f t="shared" si="4"/>
        <v>0</v>
      </c>
      <c r="T21" s="97">
        <f t="shared" si="5"/>
        <v>0</v>
      </c>
      <c r="U21" s="166"/>
      <c r="V21" s="328">
        <v>221526.38</v>
      </c>
      <c r="W21" s="328">
        <v>22922.93</v>
      </c>
      <c r="X21" s="151">
        <f t="shared" si="6"/>
        <v>198603.45</v>
      </c>
      <c r="Y21" s="97">
        <f t="shared" si="7"/>
        <v>8.6639644233961377</v>
      </c>
      <c r="Z21" s="140"/>
    </row>
    <row r="22" spans="1:26" s="69" customFormat="1" outlineLevel="1" x14ac:dyDescent="0.2">
      <c r="A22" s="64" t="s">
        <v>1041</v>
      </c>
      <c r="B22" s="65" t="s">
        <v>1491</v>
      </c>
      <c r="C22" s="66" t="s">
        <v>1940</v>
      </c>
      <c r="D22" s="67"/>
      <c r="E22" s="68"/>
      <c r="F22" s="328">
        <v>160547.45000000001</v>
      </c>
      <c r="G22" s="328">
        <v>237737.59</v>
      </c>
      <c r="H22" s="151">
        <f t="shared" si="0"/>
        <v>-77190.139999999985</v>
      </c>
      <c r="I22" s="97">
        <f t="shared" si="1"/>
        <v>-0.32468630644400825</v>
      </c>
      <c r="J22" s="166"/>
      <c r="K22" s="328">
        <v>952830.34</v>
      </c>
      <c r="L22" s="328">
        <v>668356.57000000007</v>
      </c>
      <c r="M22" s="151">
        <f t="shared" si="2"/>
        <v>284473.7699999999</v>
      </c>
      <c r="N22" s="97">
        <f t="shared" si="3"/>
        <v>0.42563174025505557</v>
      </c>
      <c r="O22" s="273"/>
      <c r="P22" s="166"/>
      <c r="Q22" s="328">
        <v>952830.34</v>
      </c>
      <c r="R22" s="328">
        <v>668356.57000000007</v>
      </c>
      <c r="S22" s="151">
        <f t="shared" si="4"/>
        <v>284473.7699999999</v>
      </c>
      <c r="T22" s="97">
        <f t="shared" si="5"/>
        <v>0.42563174025505557</v>
      </c>
      <c r="U22" s="166"/>
      <c r="V22" s="328">
        <v>4710090.41</v>
      </c>
      <c r="W22" s="328">
        <v>2858338.71</v>
      </c>
      <c r="X22" s="151">
        <f t="shared" si="6"/>
        <v>1851751.7000000002</v>
      </c>
      <c r="Y22" s="97">
        <f t="shared" si="7"/>
        <v>0.64784194172705312</v>
      </c>
      <c r="Z22" s="140"/>
    </row>
    <row r="23" spans="1:26" s="69" customFormat="1" outlineLevel="1" x14ac:dyDescent="0.2">
      <c r="A23" s="64" t="s">
        <v>1042</v>
      </c>
      <c r="B23" s="65" t="s">
        <v>1492</v>
      </c>
      <c r="C23" s="66" t="s">
        <v>1941</v>
      </c>
      <c r="D23" s="67"/>
      <c r="E23" s="68"/>
      <c r="F23" s="328">
        <v>2870475.3200000003</v>
      </c>
      <c r="G23" s="328">
        <v>1426400.02</v>
      </c>
      <c r="H23" s="151">
        <f t="shared" si="0"/>
        <v>1444075.3000000003</v>
      </c>
      <c r="I23" s="97">
        <f t="shared" si="1"/>
        <v>1.0123915309535683</v>
      </c>
      <c r="J23" s="166"/>
      <c r="K23" s="328">
        <v>8621819.7300000004</v>
      </c>
      <c r="L23" s="328">
        <v>9646917.0399999991</v>
      </c>
      <c r="M23" s="151">
        <f t="shared" si="2"/>
        <v>-1025097.3099999987</v>
      </c>
      <c r="N23" s="97">
        <f t="shared" si="3"/>
        <v>-0.10626164874742187</v>
      </c>
      <c r="O23" s="273"/>
      <c r="P23" s="166"/>
      <c r="Q23" s="328">
        <v>8621819.7300000004</v>
      </c>
      <c r="R23" s="328">
        <v>9646917.0399999991</v>
      </c>
      <c r="S23" s="151">
        <f t="shared" si="4"/>
        <v>-1025097.3099999987</v>
      </c>
      <c r="T23" s="97">
        <f t="shared" si="5"/>
        <v>-0.10626164874742187</v>
      </c>
      <c r="U23" s="166"/>
      <c r="V23" s="328">
        <v>28179483.449999999</v>
      </c>
      <c r="W23" s="328">
        <v>22179928.489999998</v>
      </c>
      <c r="X23" s="151">
        <f t="shared" si="6"/>
        <v>5999554.9600000009</v>
      </c>
      <c r="Y23" s="97">
        <f t="shared" si="7"/>
        <v>0.27049478372777214</v>
      </c>
      <c r="Z23" s="140"/>
    </row>
    <row r="24" spans="1:26" s="69" customFormat="1" outlineLevel="1" x14ac:dyDescent="0.2">
      <c r="A24" s="64" t="s">
        <v>1043</v>
      </c>
      <c r="B24" s="65" t="s">
        <v>1493</v>
      </c>
      <c r="C24" s="66" t="s">
        <v>1942</v>
      </c>
      <c r="D24" s="67"/>
      <c r="E24" s="68"/>
      <c r="F24" s="328">
        <v>17131.91</v>
      </c>
      <c r="G24" s="328">
        <v>-66625.5</v>
      </c>
      <c r="H24" s="151">
        <f t="shared" si="0"/>
        <v>83757.41</v>
      </c>
      <c r="I24" s="97">
        <f t="shared" si="1"/>
        <v>1.2571374323644851</v>
      </c>
      <c r="J24" s="166"/>
      <c r="K24" s="328">
        <v>54933.78</v>
      </c>
      <c r="L24" s="328">
        <v>5878.59</v>
      </c>
      <c r="M24" s="151">
        <f t="shared" si="2"/>
        <v>49055.19</v>
      </c>
      <c r="N24" s="97">
        <f t="shared" si="3"/>
        <v>8.3447204176511711</v>
      </c>
      <c r="O24" s="273"/>
      <c r="P24" s="166"/>
      <c r="Q24" s="328">
        <v>54933.78</v>
      </c>
      <c r="R24" s="328">
        <v>5878.59</v>
      </c>
      <c r="S24" s="151">
        <f t="shared" si="4"/>
        <v>49055.19</v>
      </c>
      <c r="T24" s="97">
        <f t="shared" si="5"/>
        <v>8.3447204176511711</v>
      </c>
      <c r="U24" s="166"/>
      <c r="V24" s="328">
        <v>75598.78</v>
      </c>
      <c r="W24" s="328">
        <v>132649.18</v>
      </c>
      <c r="X24" s="151">
        <f t="shared" si="6"/>
        <v>-57050.399999999994</v>
      </c>
      <c r="Y24" s="97">
        <f t="shared" si="7"/>
        <v>-0.43008482977429635</v>
      </c>
      <c r="Z24" s="140"/>
    </row>
    <row r="25" spans="1:26" s="69" customFormat="1" outlineLevel="1" x14ac:dyDescent="0.2">
      <c r="A25" s="64" t="s">
        <v>1044</v>
      </c>
      <c r="B25" s="65" t="s">
        <v>1494</v>
      </c>
      <c r="C25" s="66" t="s">
        <v>1943</v>
      </c>
      <c r="D25" s="67"/>
      <c r="E25" s="68"/>
      <c r="F25" s="328">
        <v>64183.270000000004</v>
      </c>
      <c r="G25" s="328">
        <v>56648.14</v>
      </c>
      <c r="H25" s="151">
        <f t="shared" si="0"/>
        <v>7535.1300000000047</v>
      </c>
      <c r="I25" s="97">
        <f t="shared" si="1"/>
        <v>0.13301637088172719</v>
      </c>
      <c r="J25" s="166"/>
      <c r="K25" s="328">
        <v>178928.5</v>
      </c>
      <c r="L25" s="328">
        <v>165000.47</v>
      </c>
      <c r="M25" s="151">
        <f t="shared" si="2"/>
        <v>13928.029999999999</v>
      </c>
      <c r="N25" s="97">
        <f t="shared" si="3"/>
        <v>8.4412062583821723E-2</v>
      </c>
      <c r="O25" s="273"/>
      <c r="P25" s="166"/>
      <c r="Q25" s="328">
        <v>178928.5</v>
      </c>
      <c r="R25" s="328">
        <v>165000.47</v>
      </c>
      <c r="S25" s="151">
        <f t="shared" si="4"/>
        <v>13928.029999999999</v>
      </c>
      <c r="T25" s="97">
        <f t="shared" si="5"/>
        <v>8.4412062583821723E-2</v>
      </c>
      <c r="U25" s="166"/>
      <c r="V25" s="328">
        <v>727836.34</v>
      </c>
      <c r="W25" s="328">
        <v>523082.20999999996</v>
      </c>
      <c r="X25" s="151">
        <f t="shared" si="6"/>
        <v>204754.13</v>
      </c>
      <c r="Y25" s="97">
        <f t="shared" si="7"/>
        <v>0.39143776271802477</v>
      </c>
      <c r="Z25" s="140"/>
    </row>
    <row r="26" spans="1:26" s="69" customFormat="1" outlineLevel="1" x14ac:dyDescent="0.2">
      <c r="A26" s="64" t="s">
        <v>1045</v>
      </c>
      <c r="B26" s="65" t="s">
        <v>1495</v>
      </c>
      <c r="C26" s="66" t="s">
        <v>1944</v>
      </c>
      <c r="D26" s="67"/>
      <c r="E26" s="68"/>
      <c r="F26" s="328">
        <v>-94719.11</v>
      </c>
      <c r="G26" s="328">
        <v>-62218.8</v>
      </c>
      <c r="H26" s="151">
        <f t="shared" si="0"/>
        <v>-32500.309999999998</v>
      </c>
      <c r="I26" s="97">
        <f t="shared" si="1"/>
        <v>-0.52235514024699925</v>
      </c>
      <c r="J26" s="166"/>
      <c r="K26" s="328">
        <v>-206985.29</v>
      </c>
      <c r="L26" s="328">
        <v>-264582.13</v>
      </c>
      <c r="M26" s="151">
        <f t="shared" si="2"/>
        <v>57596.84</v>
      </c>
      <c r="N26" s="97">
        <f t="shared" si="3"/>
        <v>0.21768983415471027</v>
      </c>
      <c r="O26" s="273"/>
      <c r="P26" s="166"/>
      <c r="Q26" s="328">
        <v>-206985.29</v>
      </c>
      <c r="R26" s="328">
        <v>-264582.13</v>
      </c>
      <c r="S26" s="151">
        <f t="shared" si="4"/>
        <v>57596.84</v>
      </c>
      <c r="T26" s="97">
        <f t="shared" si="5"/>
        <v>0.21768983415471027</v>
      </c>
      <c r="U26" s="166"/>
      <c r="V26" s="328">
        <v>-540210.82000000007</v>
      </c>
      <c r="W26" s="328">
        <v>-1041490.0700000001</v>
      </c>
      <c r="X26" s="151">
        <f t="shared" si="6"/>
        <v>501279.25</v>
      </c>
      <c r="Y26" s="97">
        <f t="shared" si="7"/>
        <v>0.48130967777734068</v>
      </c>
      <c r="Z26" s="140"/>
    </row>
    <row r="27" spans="1:26" s="69" customFormat="1" outlineLevel="1" x14ac:dyDescent="0.2">
      <c r="A27" s="64" t="s">
        <v>1046</v>
      </c>
      <c r="B27" s="65" t="s">
        <v>1496</v>
      </c>
      <c r="C27" s="66" t="s">
        <v>1945</v>
      </c>
      <c r="D27" s="67"/>
      <c r="E27" s="68"/>
      <c r="F27" s="328">
        <v>0</v>
      </c>
      <c r="G27" s="328">
        <v>0</v>
      </c>
      <c r="H27" s="151">
        <f t="shared" si="0"/>
        <v>0</v>
      </c>
      <c r="I27" s="97">
        <f t="shared" si="1"/>
        <v>0</v>
      </c>
      <c r="J27" s="166"/>
      <c r="K27" s="328">
        <v>0</v>
      </c>
      <c r="L27" s="328">
        <v>0</v>
      </c>
      <c r="M27" s="151">
        <f t="shared" si="2"/>
        <v>0</v>
      </c>
      <c r="N27" s="97">
        <f t="shared" si="3"/>
        <v>0</v>
      </c>
      <c r="O27" s="273"/>
      <c r="P27" s="166"/>
      <c r="Q27" s="328">
        <v>0</v>
      </c>
      <c r="R27" s="328">
        <v>0</v>
      </c>
      <c r="S27" s="151">
        <f t="shared" si="4"/>
        <v>0</v>
      </c>
      <c r="T27" s="97">
        <f t="shared" si="5"/>
        <v>0</v>
      </c>
      <c r="U27" s="166"/>
      <c r="V27" s="328">
        <v>-680000</v>
      </c>
      <c r="W27" s="328">
        <v>0</v>
      </c>
      <c r="X27" s="151">
        <f t="shared" si="6"/>
        <v>-680000</v>
      </c>
      <c r="Y27" s="97" t="str">
        <f t="shared" si="7"/>
        <v>N.M.</v>
      </c>
      <c r="Z27" s="140"/>
    </row>
    <row r="28" spans="1:26" s="69" customFormat="1" outlineLevel="1" x14ac:dyDescent="0.2">
      <c r="A28" s="64" t="s">
        <v>1047</v>
      </c>
      <c r="B28" s="65" t="s">
        <v>1497</v>
      </c>
      <c r="C28" s="66" t="s">
        <v>1946</v>
      </c>
      <c r="D28" s="67"/>
      <c r="E28" s="68"/>
      <c r="F28" s="328">
        <v>504295.2</v>
      </c>
      <c r="G28" s="328">
        <v>485705.52</v>
      </c>
      <c r="H28" s="151">
        <f t="shared" si="0"/>
        <v>18589.679999999993</v>
      </c>
      <c r="I28" s="97">
        <f t="shared" si="1"/>
        <v>3.8273561313447689E-2</v>
      </c>
      <c r="J28" s="166"/>
      <c r="K28" s="328">
        <v>1469489.78</v>
      </c>
      <c r="L28" s="328">
        <v>1417798.08</v>
      </c>
      <c r="M28" s="151">
        <f t="shared" si="2"/>
        <v>51691.699999999953</v>
      </c>
      <c r="N28" s="97">
        <f t="shared" si="3"/>
        <v>3.6459140923649686E-2</v>
      </c>
      <c r="O28" s="273"/>
      <c r="P28" s="166"/>
      <c r="Q28" s="328">
        <v>1469489.78</v>
      </c>
      <c r="R28" s="328">
        <v>1417798.08</v>
      </c>
      <c r="S28" s="151">
        <f t="shared" si="4"/>
        <v>51691.699999999953</v>
      </c>
      <c r="T28" s="97">
        <f t="shared" si="5"/>
        <v>3.6459140923649686E-2</v>
      </c>
      <c r="U28" s="166"/>
      <c r="V28" s="328">
        <v>5948283.6200000001</v>
      </c>
      <c r="W28" s="328">
        <v>5686973.9900000002</v>
      </c>
      <c r="X28" s="151">
        <f t="shared" si="6"/>
        <v>261309.62999999989</v>
      </c>
      <c r="Y28" s="97">
        <f t="shared" si="7"/>
        <v>4.5948799917053931E-2</v>
      </c>
      <c r="Z28" s="140"/>
    </row>
    <row r="29" spans="1:26" s="69" customFormat="1" outlineLevel="1" x14ac:dyDescent="0.2">
      <c r="A29" s="64" t="s">
        <v>1048</v>
      </c>
      <c r="B29" s="65" t="s">
        <v>1498</v>
      </c>
      <c r="C29" s="66" t="s">
        <v>1947</v>
      </c>
      <c r="D29" s="67"/>
      <c r="E29" s="68"/>
      <c r="F29" s="328">
        <v>0.15</v>
      </c>
      <c r="G29" s="328">
        <v>0</v>
      </c>
      <c r="H29" s="151">
        <f t="shared" si="0"/>
        <v>0.15</v>
      </c>
      <c r="I29" s="97" t="str">
        <f t="shared" si="1"/>
        <v>N.M.</v>
      </c>
      <c r="J29" s="166"/>
      <c r="K29" s="328">
        <v>0.13</v>
      </c>
      <c r="L29" s="328">
        <v>0</v>
      </c>
      <c r="M29" s="151">
        <f t="shared" si="2"/>
        <v>0.13</v>
      </c>
      <c r="N29" s="97" t="str">
        <f t="shared" si="3"/>
        <v>N.M.</v>
      </c>
      <c r="O29" s="273"/>
      <c r="P29" s="166"/>
      <c r="Q29" s="328">
        <v>0.13</v>
      </c>
      <c r="R29" s="328">
        <v>0</v>
      </c>
      <c r="S29" s="151">
        <f t="shared" si="4"/>
        <v>0.13</v>
      </c>
      <c r="T29" s="97" t="str">
        <f t="shared" si="5"/>
        <v>N.M.</v>
      </c>
      <c r="U29" s="166"/>
      <c r="V29" s="328">
        <v>0.13</v>
      </c>
      <c r="W29" s="328">
        <v>-0.33</v>
      </c>
      <c r="X29" s="151">
        <f t="shared" si="6"/>
        <v>0.46</v>
      </c>
      <c r="Y29" s="97">
        <f t="shared" si="7"/>
        <v>1.393939393939394</v>
      </c>
      <c r="Z29" s="140"/>
    </row>
    <row r="30" spans="1:26" x14ac:dyDescent="0.2">
      <c r="A30" s="38" t="s">
        <v>603</v>
      </c>
      <c r="B30" s="88" t="s">
        <v>48</v>
      </c>
      <c r="C30" s="94" t="s">
        <v>465</v>
      </c>
      <c r="D30" s="38"/>
      <c r="E30" s="49"/>
      <c r="F30" s="107">
        <v>5823348.8200000003</v>
      </c>
      <c r="G30" s="107">
        <v>-4282721.0300000012</v>
      </c>
      <c r="H30" s="105">
        <f t="shared" si="0"/>
        <v>10106069.850000001</v>
      </c>
      <c r="I30" s="124">
        <f t="shared" si="1"/>
        <v>2.3597310633142028</v>
      </c>
      <c r="J30" s="168"/>
      <c r="K30" s="107">
        <v>44007659.670000017</v>
      </c>
      <c r="L30" s="107">
        <v>14841874.539999999</v>
      </c>
      <c r="M30" s="105">
        <f t="shared" si="2"/>
        <v>29165785.130000018</v>
      </c>
      <c r="N30" s="124">
        <f t="shared" si="3"/>
        <v>1.9651011771724638</v>
      </c>
      <c r="O30" s="260"/>
      <c r="P30" s="168"/>
      <c r="Q30" s="107">
        <v>44007659.670000017</v>
      </c>
      <c r="R30" s="107">
        <v>14841874.539999999</v>
      </c>
      <c r="S30" s="105">
        <f t="shared" si="4"/>
        <v>29165785.130000018</v>
      </c>
      <c r="T30" s="124">
        <f t="shared" si="5"/>
        <v>1.9651011771724638</v>
      </c>
      <c r="U30" s="168"/>
      <c r="V30" s="107">
        <v>106034495.07900001</v>
      </c>
      <c r="W30" s="107">
        <v>78218869.266000018</v>
      </c>
      <c r="X30" s="105">
        <f t="shared" si="6"/>
        <v>27815625.812999994</v>
      </c>
      <c r="Y30" s="124">
        <f t="shared" si="7"/>
        <v>0.35561273224759871</v>
      </c>
    </row>
    <row r="31" spans="1:26" s="69" customFormat="1" outlineLevel="1" x14ac:dyDescent="0.2">
      <c r="A31" s="64" t="s">
        <v>1051</v>
      </c>
      <c r="B31" s="65" t="s">
        <v>1501</v>
      </c>
      <c r="C31" s="66" t="s">
        <v>1950</v>
      </c>
      <c r="D31" s="67"/>
      <c r="E31" s="68"/>
      <c r="F31" s="328">
        <v>109327.69</v>
      </c>
      <c r="G31" s="328">
        <v>143849.24</v>
      </c>
      <c r="H31" s="151">
        <f t="shared" si="0"/>
        <v>-34521.549999999988</v>
      </c>
      <c r="I31" s="97">
        <f t="shared" si="1"/>
        <v>-0.2399842362740324</v>
      </c>
      <c r="J31" s="166"/>
      <c r="K31" s="328">
        <v>376334.36</v>
      </c>
      <c r="L31" s="328">
        <v>503330.15</v>
      </c>
      <c r="M31" s="151">
        <f t="shared" si="2"/>
        <v>-126995.79000000004</v>
      </c>
      <c r="N31" s="97">
        <f t="shared" si="3"/>
        <v>-0.25231111229875663</v>
      </c>
      <c r="O31" s="273"/>
      <c r="P31" s="166"/>
      <c r="Q31" s="328">
        <v>376334.36</v>
      </c>
      <c r="R31" s="328">
        <v>503330.15</v>
      </c>
      <c r="S31" s="151">
        <f t="shared" si="4"/>
        <v>-126995.79000000004</v>
      </c>
      <c r="T31" s="97">
        <f t="shared" si="5"/>
        <v>-0.25231111229875663</v>
      </c>
      <c r="U31" s="166"/>
      <c r="V31" s="328">
        <v>1975739.9100000001</v>
      </c>
      <c r="W31" s="328">
        <v>2119507.37</v>
      </c>
      <c r="X31" s="151">
        <f t="shared" si="6"/>
        <v>-143767.45999999996</v>
      </c>
      <c r="Y31" s="97">
        <f t="shared" si="7"/>
        <v>-6.7830601598710155E-2</v>
      </c>
      <c r="Z31" s="140"/>
    </row>
    <row r="32" spans="1:26" s="69" customFormat="1" outlineLevel="1" x14ac:dyDescent="0.2">
      <c r="A32" s="64" t="s">
        <v>1052</v>
      </c>
      <c r="B32" s="65" t="s">
        <v>1502</v>
      </c>
      <c r="C32" s="66" t="s">
        <v>1951</v>
      </c>
      <c r="D32" s="67"/>
      <c r="E32" s="68"/>
      <c r="F32" s="328">
        <v>263449.16000000003</v>
      </c>
      <c r="G32" s="328">
        <v>930.01</v>
      </c>
      <c r="H32" s="151">
        <f t="shared" si="0"/>
        <v>262519.15000000002</v>
      </c>
      <c r="I32" s="97" t="str">
        <f t="shared" si="1"/>
        <v>N.M.</v>
      </c>
      <c r="J32" s="166"/>
      <c r="K32" s="328">
        <v>424307</v>
      </c>
      <c r="L32" s="328">
        <v>237922.1</v>
      </c>
      <c r="M32" s="151">
        <f t="shared" si="2"/>
        <v>186384.9</v>
      </c>
      <c r="N32" s="97">
        <f t="shared" si="3"/>
        <v>0.78338624280804514</v>
      </c>
      <c r="O32" s="273"/>
      <c r="P32" s="166"/>
      <c r="Q32" s="328">
        <v>424307</v>
      </c>
      <c r="R32" s="328">
        <v>237922.1</v>
      </c>
      <c r="S32" s="151">
        <f t="shared" si="4"/>
        <v>186384.9</v>
      </c>
      <c r="T32" s="97">
        <f t="shared" si="5"/>
        <v>0.78338624280804514</v>
      </c>
      <c r="U32" s="166"/>
      <c r="V32" s="328">
        <v>1278849.78</v>
      </c>
      <c r="W32" s="328">
        <v>951108.13</v>
      </c>
      <c r="X32" s="151">
        <f t="shared" si="6"/>
        <v>327741.65000000002</v>
      </c>
      <c r="Y32" s="97">
        <f t="shared" si="7"/>
        <v>0.34458926347312374</v>
      </c>
      <c r="Z32" s="140"/>
    </row>
    <row r="33" spans="1:26" s="69" customFormat="1" outlineLevel="1" x14ac:dyDescent="0.2">
      <c r="A33" s="64" t="s">
        <v>1053</v>
      </c>
      <c r="B33" s="65" t="s">
        <v>1503</v>
      </c>
      <c r="C33" s="66" t="s">
        <v>1952</v>
      </c>
      <c r="D33" s="67"/>
      <c r="E33" s="68"/>
      <c r="F33" s="328">
        <v>546.03</v>
      </c>
      <c r="G33" s="328">
        <v>794.5</v>
      </c>
      <c r="H33" s="151">
        <f t="shared" si="0"/>
        <v>-248.47000000000003</v>
      </c>
      <c r="I33" s="97">
        <f t="shared" si="1"/>
        <v>-0.31273757079924486</v>
      </c>
      <c r="J33" s="166"/>
      <c r="K33" s="328">
        <v>1668.39</v>
      </c>
      <c r="L33" s="328">
        <v>93049.82</v>
      </c>
      <c r="M33" s="151">
        <f t="shared" si="2"/>
        <v>-91381.430000000008</v>
      </c>
      <c r="N33" s="97">
        <f t="shared" si="3"/>
        <v>-0.98206992770109602</v>
      </c>
      <c r="O33" s="273"/>
      <c r="P33" s="166"/>
      <c r="Q33" s="328">
        <v>1668.39</v>
      </c>
      <c r="R33" s="328">
        <v>93049.82</v>
      </c>
      <c r="S33" s="151">
        <f t="shared" si="4"/>
        <v>-91381.430000000008</v>
      </c>
      <c r="T33" s="97">
        <f t="shared" si="5"/>
        <v>-0.98206992770109602</v>
      </c>
      <c r="U33" s="166"/>
      <c r="V33" s="328">
        <v>296763.01</v>
      </c>
      <c r="W33" s="328">
        <v>353389.51</v>
      </c>
      <c r="X33" s="151">
        <f t="shared" si="6"/>
        <v>-56626.5</v>
      </c>
      <c r="Y33" s="97">
        <f t="shared" si="7"/>
        <v>-0.16023820288270582</v>
      </c>
      <c r="Z33" s="140"/>
    </row>
    <row r="34" spans="1:26" s="69" customFormat="1" outlineLevel="1" x14ac:dyDescent="0.2">
      <c r="A34" s="64" t="s">
        <v>1054</v>
      </c>
      <c r="B34" s="65" t="s">
        <v>1504</v>
      </c>
      <c r="C34" s="66" t="s">
        <v>1953</v>
      </c>
      <c r="D34" s="67"/>
      <c r="E34" s="68"/>
      <c r="F34" s="328">
        <v>229153.21</v>
      </c>
      <c r="G34" s="328">
        <v>6699.45</v>
      </c>
      <c r="H34" s="151">
        <f t="shared" si="0"/>
        <v>222453.75999999998</v>
      </c>
      <c r="I34" s="97" t="str">
        <f t="shared" si="1"/>
        <v>N.M.</v>
      </c>
      <c r="J34" s="166"/>
      <c r="K34" s="328">
        <v>454352.7</v>
      </c>
      <c r="L34" s="328">
        <v>488890.93</v>
      </c>
      <c r="M34" s="151">
        <f t="shared" si="2"/>
        <v>-34538.229999999981</v>
      </c>
      <c r="N34" s="97">
        <f t="shared" si="3"/>
        <v>-7.0646084598051315E-2</v>
      </c>
      <c r="O34" s="273"/>
      <c r="P34" s="166"/>
      <c r="Q34" s="328">
        <v>454352.7</v>
      </c>
      <c r="R34" s="328">
        <v>488890.93</v>
      </c>
      <c r="S34" s="151">
        <f t="shared" si="4"/>
        <v>-34538.229999999981</v>
      </c>
      <c r="T34" s="97">
        <f t="shared" si="5"/>
        <v>-7.0646084598051315E-2</v>
      </c>
      <c r="U34" s="166"/>
      <c r="V34" s="328">
        <v>1969316.73</v>
      </c>
      <c r="W34" s="328">
        <v>3124587.15</v>
      </c>
      <c r="X34" s="151">
        <f t="shared" si="6"/>
        <v>-1155270.42</v>
      </c>
      <c r="Y34" s="97">
        <f t="shared" si="7"/>
        <v>-0.3697353808806389</v>
      </c>
      <c r="Z34" s="140"/>
    </row>
    <row r="35" spans="1:26" s="69" customFormat="1" outlineLevel="1" x14ac:dyDescent="0.2">
      <c r="A35" s="64" t="s">
        <v>1055</v>
      </c>
      <c r="B35" s="65" t="s">
        <v>1505</v>
      </c>
      <c r="C35" s="66" t="s">
        <v>1954</v>
      </c>
      <c r="D35" s="67"/>
      <c r="E35" s="68"/>
      <c r="F35" s="328">
        <v>0</v>
      </c>
      <c r="G35" s="328">
        <v>25677.93</v>
      </c>
      <c r="H35" s="151">
        <f t="shared" si="0"/>
        <v>-25677.93</v>
      </c>
      <c r="I35" s="97" t="str">
        <f t="shared" si="1"/>
        <v>N.M.</v>
      </c>
      <c r="J35" s="166"/>
      <c r="K35" s="328">
        <v>78564.759999999995</v>
      </c>
      <c r="L35" s="328">
        <v>45481.18</v>
      </c>
      <c r="M35" s="151">
        <f t="shared" si="2"/>
        <v>33083.579999999994</v>
      </c>
      <c r="N35" s="97">
        <f t="shared" si="3"/>
        <v>0.72741252535664191</v>
      </c>
      <c r="O35" s="273"/>
      <c r="P35" s="166"/>
      <c r="Q35" s="328">
        <v>78564.759999999995</v>
      </c>
      <c r="R35" s="328">
        <v>45481.18</v>
      </c>
      <c r="S35" s="151">
        <f t="shared" si="4"/>
        <v>33083.579999999994</v>
      </c>
      <c r="T35" s="97">
        <f t="shared" si="5"/>
        <v>0.72741252535664191</v>
      </c>
      <c r="U35" s="166"/>
      <c r="V35" s="328">
        <v>142325.69</v>
      </c>
      <c r="W35" s="328">
        <v>188836.87</v>
      </c>
      <c r="X35" s="151">
        <f t="shared" si="6"/>
        <v>-46511.179999999993</v>
      </c>
      <c r="Y35" s="97">
        <f t="shared" si="7"/>
        <v>-0.24630348935565388</v>
      </c>
      <c r="Z35" s="140"/>
    </row>
    <row r="36" spans="1:26" s="69" customFormat="1" outlineLevel="1" x14ac:dyDescent="0.2">
      <c r="A36" s="64" t="s">
        <v>1056</v>
      </c>
      <c r="B36" s="65" t="s">
        <v>1506</v>
      </c>
      <c r="C36" s="66" t="s">
        <v>1955</v>
      </c>
      <c r="D36" s="67"/>
      <c r="E36" s="68"/>
      <c r="F36" s="328">
        <v>0</v>
      </c>
      <c r="G36" s="328">
        <v>0</v>
      </c>
      <c r="H36" s="151">
        <f t="shared" si="0"/>
        <v>0</v>
      </c>
      <c r="I36" s="97">
        <f t="shared" si="1"/>
        <v>0</v>
      </c>
      <c r="J36" s="166"/>
      <c r="K36" s="328">
        <v>0</v>
      </c>
      <c r="L36" s="328">
        <v>375.42</v>
      </c>
      <c r="M36" s="151">
        <f t="shared" si="2"/>
        <v>-375.42</v>
      </c>
      <c r="N36" s="97" t="str">
        <f t="shared" si="3"/>
        <v>N.M.</v>
      </c>
      <c r="O36" s="273"/>
      <c r="P36" s="166"/>
      <c r="Q36" s="328">
        <v>0</v>
      </c>
      <c r="R36" s="328">
        <v>375.42</v>
      </c>
      <c r="S36" s="151">
        <f t="shared" si="4"/>
        <v>-375.42</v>
      </c>
      <c r="T36" s="97" t="str">
        <f t="shared" si="5"/>
        <v>N.M.</v>
      </c>
      <c r="U36" s="166"/>
      <c r="V36" s="328">
        <v>0</v>
      </c>
      <c r="W36" s="328">
        <v>271675.76</v>
      </c>
      <c r="X36" s="151">
        <f t="shared" si="6"/>
        <v>-271675.76</v>
      </c>
      <c r="Y36" s="97" t="str">
        <f t="shared" si="7"/>
        <v>N.M.</v>
      </c>
      <c r="Z36" s="140"/>
    </row>
    <row r="37" spans="1:26" s="69" customFormat="1" outlineLevel="1" x14ac:dyDescent="0.2">
      <c r="A37" s="64" t="s">
        <v>1057</v>
      </c>
      <c r="B37" s="65" t="s">
        <v>1507</v>
      </c>
      <c r="C37" s="66" t="s">
        <v>1956</v>
      </c>
      <c r="D37" s="67"/>
      <c r="E37" s="68"/>
      <c r="F37" s="328">
        <v>-0.41000000000000003</v>
      </c>
      <c r="G37" s="328">
        <v>3.2800000000000002</v>
      </c>
      <c r="H37" s="151">
        <f t="shared" si="0"/>
        <v>-3.6900000000000004</v>
      </c>
      <c r="I37" s="97">
        <f t="shared" si="1"/>
        <v>-1.125</v>
      </c>
      <c r="J37" s="166"/>
      <c r="K37" s="328">
        <v>4.9400000000000004</v>
      </c>
      <c r="L37" s="328">
        <v>7.55</v>
      </c>
      <c r="M37" s="151">
        <f t="shared" si="2"/>
        <v>-2.6099999999999994</v>
      </c>
      <c r="N37" s="97">
        <f t="shared" si="3"/>
        <v>-0.34569536423841052</v>
      </c>
      <c r="O37" s="273"/>
      <c r="P37" s="166"/>
      <c r="Q37" s="328">
        <v>4.9400000000000004</v>
      </c>
      <c r="R37" s="328">
        <v>7.55</v>
      </c>
      <c r="S37" s="151">
        <f t="shared" si="4"/>
        <v>-2.6099999999999994</v>
      </c>
      <c r="T37" s="97">
        <f t="shared" si="5"/>
        <v>-0.34569536423841052</v>
      </c>
      <c r="U37" s="166"/>
      <c r="V37" s="328">
        <v>-7.19</v>
      </c>
      <c r="W37" s="328">
        <v>7.55</v>
      </c>
      <c r="X37" s="151">
        <f t="shared" si="6"/>
        <v>-14.74</v>
      </c>
      <c r="Y37" s="97">
        <f t="shared" si="7"/>
        <v>-1.9523178807947021</v>
      </c>
      <c r="Z37" s="140"/>
    </row>
    <row r="38" spans="1:26" ht="12.75" customHeight="1" x14ac:dyDescent="0.2">
      <c r="A38" s="38" t="s">
        <v>604</v>
      </c>
      <c r="B38" s="88" t="s">
        <v>50</v>
      </c>
      <c r="C38" s="94" t="s">
        <v>464</v>
      </c>
      <c r="D38" s="38"/>
      <c r="E38" s="49"/>
      <c r="F38" s="107">
        <v>602475.68000000005</v>
      </c>
      <c r="G38" s="107">
        <v>177954.41</v>
      </c>
      <c r="H38" s="105">
        <f t="shared" si="0"/>
        <v>424521.27</v>
      </c>
      <c r="I38" s="124">
        <f t="shared" si="1"/>
        <v>2.3855619537610786</v>
      </c>
      <c r="J38" s="168"/>
      <c r="K38" s="107">
        <v>1335232.1499999999</v>
      </c>
      <c r="L38" s="107">
        <v>1369057.15</v>
      </c>
      <c r="M38" s="105">
        <f t="shared" si="2"/>
        <v>-33825</v>
      </c>
      <c r="N38" s="124">
        <f t="shared" si="3"/>
        <v>-2.4706784519550554E-2</v>
      </c>
      <c r="O38" s="260"/>
      <c r="P38" s="168"/>
      <c r="Q38" s="107">
        <v>1335232.1499999999</v>
      </c>
      <c r="R38" s="107">
        <v>1369057.15</v>
      </c>
      <c r="S38" s="105">
        <f t="shared" si="4"/>
        <v>-33825</v>
      </c>
      <c r="T38" s="124">
        <f t="shared" si="5"/>
        <v>-2.4706784519550554E-2</v>
      </c>
      <c r="U38" s="168"/>
      <c r="V38" s="107">
        <v>5662987.9300000006</v>
      </c>
      <c r="W38" s="107">
        <v>7009112.3399999999</v>
      </c>
      <c r="X38" s="105">
        <f t="shared" si="6"/>
        <v>-1346124.4099999992</v>
      </c>
      <c r="Y38" s="124">
        <f t="shared" si="7"/>
        <v>-0.19205347905723527</v>
      </c>
    </row>
    <row r="39" spans="1:26" x14ac:dyDescent="0.2">
      <c r="A39" s="38" t="s">
        <v>605</v>
      </c>
      <c r="B39" s="88" t="s">
        <v>52</v>
      </c>
      <c r="C39" s="94" t="s">
        <v>463</v>
      </c>
      <c r="D39" s="38"/>
      <c r="E39" s="49"/>
      <c r="F39" s="107">
        <v>0</v>
      </c>
      <c r="G39" s="107">
        <v>0</v>
      </c>
      <c r="H39" s="105">
        <f t="shared" si="0"/>
        <v>0</v>
      </c>
      <c r="I39" s="124">
        <f t="shared" si="1"/>
        <v>0</v>
      </c>
      <c r="J39" s="168"/>
      <c r="K39" s="107">
        <v>0</v>
      </c>
      <c r="L39" s="107">
        <v>0</v>
      </c>
      <c r="M39" s="105">
        <f t="shared" si="2"/>
        <v>0</v>
      </c>
      <c r="N39" s="124">
        <f t="shared" si="3"/>
        <v>0</v>
      </c>
      <c r="O39" s="260"/>
      <c r="P39" s="168"/>
      <c r="Q39" s="107">
        <v>0</v>
      </c>
      <c r="R39" s="107">
        <v>0</v>
      </c>
      <c r="S39" s="105">
        <f t="shared" si="4"/>
        <v>0</v>
      </c>
      <c r="T39" s="124">
        <f t="shared" si="5"/>
        <v>0</v>
      </c>
      <c r="U39" s="168"/>
      <c r="V39" s="107">
        <v>0</v>
      </c>
      <c r="W39" s="107">
        <v>0</v>
      </c>
      <c r="X39" s="105">
        <f t="shared" si="6"/>
        <v>0</v>
      </c>
      <c r="Y39" s="124">
        <f t="shared" si="7"/>
        <v>0</v>
      </c>
    </row>
    <row r="40" spans="1:26" x14ac:dyDescent="0.2">
      <c r="A40" s="38" t="s">
        <v>606</v>
      </c>
      <c r="B40" s="129" t="s">
        <v>54</v>
      </c>
      <c r="C40" s="94" t="s">
        <v>462</v>
      </c>
      <c r="D40" s="38"/>
      <c r="E40" s="49"/>
      <c r="F40" s="107">
        <v>0</v>
      </c>
      <c r="G40" s="107">
        <v>0</v>
      </c>
      <c r="H40" s="105">
        <f t="shared" si="0"/>
        <v>0</v>
      </c>
      <c r="I40" s="124">
        <f t="shared" si="1"/>
        <v>0</v>
      </c>
      <c r="J40" s="168"/>
      <c r="K40" s="107">
        <v>0</v>
      </c>
      <c r="L40" s="107">
        <v>0</v>
      </c>
      <c r="M40" s="105">
        <f t="shared" si="2"/>
        <v>0</v>
      </c>
      <c r="N40" s="124">
        <f t="shared" si="3"/>
        <v>0</v>
      </c>
      <c r="O40" s="260"/>
      <c r="P40" s="168"/>
      <c r="Q40" s="107">
        <v>0</v>
      </c>
      <c r="R40" s="107">
        <v>0</v>
      </c>
      <c r="S40" s="105">
        <f t="shared" si="4"/>
        <v>0</v>
      </c>
      <c r="T40" s="124">
        <f t="shared" si="5"/>
        <v>0</v>
      </c>
      <c r="U40" s="168"/>
      <c r="V40" s="107">
        <v>0</v>
      </c>
      <c r="W40" s="107">
        <v>0</v>
      </c>
      <c r="X40" s="105">
        <f t="shared" si="6"/>
        <v>0</v>
      </c>
      <c r="Y40" s="124">
        <f t="shared" si="7"/>
        <v>0</v>
      </c>
    </row>
    <row r="41" spans="1:26" s="69" customFormat="1" outlineLevel="1" x14ac:dyDescent="0.2">
      <c r="A41" s="64" t="s">
        <v>1058</v>
      </c>
      <c r="B41" s="65" t="s">
        <v>1508</v>
      </c>
      <c r="C41" s="66" t="s">
        <v>1957</v>
      </c>
      <c r="D41" s="67"/>
      <c r="E41" s="68"/>
      <c r="F41" s="328">
        <v>-1611.75</v>
      </c>
      <c r="G41" s="328">
        <v>22676.7</v>
      </c>
      <c r="H41" s="151">
        <f t="shared" si="0"/>
        <v>-24288.45</v>
      </c>
      <c r="I41" s="97">
        <f t="shared" si="1"/>
        <v>-1.071075156438106</v>
      </c>
      <c r="J41" s="166"/>
      <c r="K41" s="328">
        <v>11050.49</v>
      </c>
      <c r="L41" s="328">
        <v>98223.400000000009</v>
      </c>
      <c r="M41" s="151">
        <f t="shared" si="2"/>
        <v>-87172.91</v>
      </c>
      <c r="N41" s="97">
        <f t="shared" si="3"/>
        <v>-0.88749636033776058</v>
      </c>
      <c r="O41" s="273"/>
      <c r="P41" s="166"/>
      <c r="Q41" s="328">
        <v>11050.49</v>
      </c>
      <c r="R41" s="328">
        <v>98223.400000000009</v>
      </c>
      <c r="S41" s="151">
        <f t="shared" si="4"/>
        <v>-87172.91</v>
      </c>
      <c r="T41" s="97">
        <f t="shared" si="5"/>
        <v>-0.88749636033776058</v>
      </c>
      <c r="U41" s="166"/>
      <c r="V41" s="328">
        <v>94883.57</v>
      </c>
      <c r="W41" s="328">
        <v>329678.78000000003</v>
      </c>
      <c r="X41" s="151">
        <f t="shared" si="6"/>
        <v>-234795.21000000002</v>
      </c>
      <c r="Y41" s="97">
        <f t="shared" si="7"/>
        <v>-0.71219388157163166</v>
      </c>
      <c r="Z41" s="140"/>
    </row>
    <row r="42" spans="1:26" x14ac:dyDescent="0.2">
      <c r="A42" s="38" t="s">
        <v>607</v>
      </c>
      <c r="B42" s="88" t="s">
        <v>56</v>
      </c>
      <c r="C42" s="94" t="s">
        <v>461</v>
      </c>
      <c r="D42" s="38"/>
      <c r="E42" s="49"/>
      <c r="F42" s="107">
        <v>-1611.75</v>
      </c>
      <c r="G42" s="107">
        <v>22676.7</v>
      </c>
      <c r="H42" s="105">
        <f t="shared" si="0"/>
        <v>-24288.45</v>
      </c>
      <c r="I42" s="124">
        <f t="shared" si="1"/>
        <v>-1.071075156438106</v>
      </c>
      <c r="J42" s="168"/>
      <c r="K42" s="107">
        <v>11050.49</v>
      </c>
      <c r="L42" s="107">
        <v>98223.400000000009</v>
      </c>
      <c r="M42" s="105">
        <f t="shared" si="2"/>
        <v>-87172.91</v>
      </c>
      <c r="N42" s="124">
        <f t="shared" si="3"/>
        <v>-0.88749636033776058</v>
      </c>
      <c r="O42" s="260"/>
      <c r="P42" s="168"/>
      <c r="Q42" s="107">
        <v>11050.49</v>
      </c>
      <c r="R42" s="107">
        <v>98223.400000000009</v>
      </c>
      <c r="S42" s="105">
        <f t="shared" si="4"/>
        <v>-87172.91</v>
      </c>
      <c r="T42" s="124">
        <f t="shared" si="5"/>
        <v>-0.88749636033776058</v>
      </c>
      <c r="U42" s="168"/>
      <c r="V42" s="107">
        <v>94883.57</v>
      </c>
      <c r="W42" s="107">
        <v>329678.78000000003</v>
      </c>
      <c r="X42" s="105">
        <f t="shared" si="6"/>
        <v>-234795.21000000002</v>
      </c>
      <c r="Y42" s="124">
        <f t="shared" si="7"/>
        <v>-0.71219388157163166</v>
      </c>
    </row>
    <row r="43" spans="1:26" s="69" customFormat="1" outlineLevel="1" x14ac:dyDescent="0.2">
      <c r="A43" s="64" t="s">
        <v>1059</v>
      </c>
      <c r="B43" s="65" t="s">
        <v>1509</v>
      </c>
      <c r="C43" s="66" t="s">
        <v>1958</v>
      </c>
      <c r="D43" s="67"/>
      <c r="E43" s="68"/>
      <c r="F43" s="328">
        <v>695373.77</v>
      </c>
      <c r="G43" s="328">
        <v>582959.71499999997</v>
      </c>
      <c r="H43" s="151">
        <f t="shared" si="0"/>
        <v>112414.05500000005</v>
      </c>
      <c r="I43" s="97">
        <f t="shared" si="1"/>
        <v>0.19283331610658561</v>
      </c>
      <c r="J43" s="166"/>
      <c r="K43" s="328">
        <v>1758177.37</v>
      </c>
      <c r="L43" s="328">
        <v>704279.21499999997</v>
      </c>
      <c r="M43" s="151">
        <f t="shared" si="2"/>
        <v>1053898.1550000003</v>
      </c>
      <c r="N43" s="97">
        <f t="shared" si="3"/>
        <v>1.4964209258965571</v>
      </c>
      <c r="O43" s="273"/>
      <c r="P43" s="166"/>
      <c r="Q43" s="328">
        <v>1758177.37</v>
      </c>
      <c r="R43" s="328">
        <v>704279.21499999997</v>
      </c>
      <c r="S43" s="151">
        <f t="shared" si="4"/>
        <v>1053898.1550000003</v>
      </c>
      <c r="T43" s="97">
        <f t="shared" si="5"/>
        <v>1.4964209258965571</v>
      </c>
      <c r="U43" s="166"/>
      <c r="V43" s="328">
        <v>5925425.5199999996</v>
      </c>
      <c r="W43" s="328">
        <v>4595996.4879999999</v>
      </c>
      <c r="X43" s="151">
        <f t="shared" si="6"/>
        <v>1329429.0319999997</v>
      </c>
      <c r="Y43" s="97">
        <f t="shared" si="7"/>
        <v>0.28925806089519357</v>
      </c>
      <c r="Z43" s="140"/>
    </row>
    <row r="44" spans="1:26" s="69" customFormat="1" outlineLevel="1" x14ac:dyDescent="0.2">
      <c r="A44" s="64" t="s">
        <v>1060</v>
      </c>
      <c r="B44" s="65" t="s">
        <v>1510</v>
      </c>
      <c r="C44" s="66" t="s">
        <v>1959</v>
      </c>
      <c r="D44" s="67"/>
      <c r="E44" s="68"/>
      <c r="F44" s="328">
        <v>4517.6400000000003</v>
      </c>
      <c r="G44" s="328">
        <v>4600.9800000000005</v>
      </c>
      <c r="H44" s="151">
        <f t="shared" si="0"/>
        <v>-83.340000000000146</v>
      </c>
      <c r="I44" s="97">
        <f t="shared" si="1"/>
        <v>-1.811353233441574E-2</v>
      </c>
      <c r="J44" s="166"/>
      <c r="K44" s="328">
        <v>13659.27</v>
      </c>
      <c r="L44" s="328">
        <v>12716.62</v>
      </c>
      <c r="M44" s="151">
        <f t="shared" si="2"/>
        <v>942.64999999999964</v>
      </c>
      <c r="N44" s="97">
        <f t="shared" si="3"/>
        <v>7.4127401778145419E-2</v>
      </c>
      <c r="O44" s="273"/>
      <c r="P44" s="166"/>
      <c r="Q44" s="328">
        <v>13659.27</v>
      </c>
      <c r="R44" s="328">
        <v>12716.62</v>
      </c>
      <c r="S44" s="151">
        <f t="shared" si="4"/>
        <v>942.64999999999964</v>
      </c>
      <c r="T44" s="97">
        <f t="shared" si="5"/>
        <v>7.4127401778145419E-2</v>
      </c>
      <c r="U44" s="166"/>
      <c r="V44" s="328">
        <v>46157.26</v>
      </c>
      <c r="W44" s="328">
        <v>42560.959999999999</v>
      </c>
      <c r="X44" s="151">
        <f t="shared" si="6"/>
        <v>3596.3000000000029</v>
      </c>
      <c r="Y44" s="97">
        <f t="shared" si="7"/>
        <v>8.449762411374187E-2</v>
      </c>
      <c r="Z44" s="140"/>
    </row>
    <row r="45" spans="1:26" s="69" customFormat="1" outlineLevel="1" x14ac:dyDescent="0.2">
      <c r="A45" s="64" t="s">
        <v>1061</v>
      </c>
      <c r="B45" s="65" t="s">
        <v>1511</v>
      </c>
      <c r="C45" s="66" t="s">
        <v>1960</v>
      </c>
      <c r="D45" s="67"/>
      <c r="E45" s="68"/>
      <c r="F45" s="328">
        <v>0</v>
      </c>
      <c r="G45" s="328">
        <v>0</v>
      </c>
      <c r="H45" s="151">
        <f t="shared" ref="H45:H76" si="8">+F45-G45</f>
        <v>0</v>
      </c>
      <c r="I45" s="97">
        <f t="shared" ref="I45:I76" si="9">IF(G45&lt;0,IF(H45=0,0,IF(OR(G45=0,F45=0),"N.M.",IF(ABS(H45/G45)&gt;=10,"N.M.",H45/(-G45)))),IF(H45=0,0,IF(OR(G45=0,F45=0),"N.M.",IF(ABS(H45/G45)&gt;=10,"N.M.",H45/G45))))</f>
        <v>0</v>
      </c>
      <c r="J45" s="166"/>
      <c r="K45" s="328">
        <v>0</v>
      </c>
      <c r="L45" s="328">
        <v>61.28</v>
      </c>
      <c r="M45" s="151">
        <f t="shared" ref="M45:M76" si="10">+K45-L45</f>
        <v>-61.28</v>
      </c>
      <c r="N45" s="97" t="str">
        <f t="shared" ref="N45:N76" si="11">IF(L45&lt;0,IF(M45=0,0,IF(OR(L45=0,K45=0),"N.M.",IF(ABS(M45/L45)&gt;=10,"N.M.",M45/(-L45)))),IF(M45=0,0,IF(OR(L45=0,K45=0),"N.M.",IF(ABS(M45/L45)&gt;=10,"N.M.",M45/L45))))</f>
        <v>N.M.</v>
      </c>
      <c r="O45" s="273"/>
      <c r="P45" s="166"/>
      <c r="Q45" s="328">
        <v>0</v>
      </c>
      <c r="R45" s="328">
        <v>61.28</v>
      </c>
      <c r="S45" s="151">
        <f t="shared" ref="S45:S76" si="12">+Q45-R45</f>
        <v>-61.28</v>
      </c>
      <c r="T45" s="97" t="str">
        <f t="shared" ref="T45:T76" si="13">IF(R45&lt;0,IF(S45=0,0,IF(OR(R45=0,Q45=0),"N.M.",IF(ABS(S45/R45)&gt;=10,"N.M.",S45/(-R45)))),IF(S45=0,0,IF(OR(R45=0,Q45=0),"N.M.",IF(ABS(S45/R45)&gt;=10,"N.M.",S45/R45))))</f>
        <v>N.M.</v>
      </c>
      <c r="U45" s="166"/>
      <c r="V45" s="328">
        <v>13.75</v>
      </c>
      <c r="W45" s="328">
        <v>61.28</v>
      </c>
      <c r="X45" s="151">
        <f t="shared" ref="X45:X76" si="14">+V45-W45</f>
        <v>-47.53</v>
      </c>
      <c r="Y45" s="97">
        <f t="shared" ref="Y45:Y76" si="15">IF(W45&lt;0,IF(X45=0,0,IF(OR(W45=0,V45=0),"N.M.",IF(ABS(X45/W45)&gt;=10,"N.M.",X45/(-W45)))),IF(X45=0,0,IF(OR(W45=0,V45=0),"N.M.",IF(ABS(X45/W45)&gt;=10,"N.M.",X45/W45))))</f>
        <v>-0.77562010443864227</v>
      </c>
      <c r="Z45" s="140"/>
    </row>
    <row r="46" spans="1:26" s="69" customFormat="1" outlineLevel="1" x14ac:dyDescent="0.2">
      <c r="A46" s="64" t="s">
        <v>1062</v>
      </c>
      <c r="B46" s="65" t="s">
        <v>1512</v>
      </c>
      <c r="C46" s="66" t="s">
        <v>1961</v>
      </c>
      <c r="D46" s="67"/>
      <c r="E46" s="68"/>
      <c r="F46" s="328">
        <v>0</v>
      </c>
      <c r="G46" s="328">
        <v>-11542.93</v>
      </c>
      <c r="H46" s="151">
        <f t="shared" si="8"/>
        <v>11542.93</v>
      </c>
      <c r="I46" s="97" t="str">
        <f t="shared" si="9"/>
        <v>N.M.</v>
      </c>
      <c r="J46" s="166"/>
      <c r="K46" s="328">
        <v>0</v>
      </c>
      <c r="L46" s="328">
        <v>-11542.93</v>
      </c>
      <c r="M46" s="151">
        <f t="shared" si="10"/>
        <v>11542.93</v>
      </c>
      <c r="N46" s="97" t="str">
        <f t="shared" si="11"/>
        <v>N.M.</v>
      </c>
      <c r="O46" s="273"/>
      <c r="P46" s="166"/>
      <c r="Q46" s="328">
        <v>0</v>
      </c>
      <c r="R46" s="328">
        <v>-11542.93</v>
      </c>
      <c r="S46" s="151">
        <f t="shared" si="12"/>
        <v>11542.93</v>
      </c>
      <c r="T46" s="97" t="str">
        <f t="shared" si="13"/>
        <v>N.M.</v>
      </c>
      <c r="U46" s="166"/>
      <c r="V46" s="328">
        <v>-68146</v>
      </c>
      <c r="W46" s="328">
        <v>-11542.93</v>
      </c>
      <c r="X46" s="151">
        <f t="shared" si="14"/>
        <v>-56603.07</v>
      </c>
      <c r="Y46" s="97">
        <f t="shared" si="15"/>
        <v>-4.9037003603071314</v>
      </c>
      <c r="Z46" s="140"/>
    </row>
    <row r="47" spans="1:26" s="69" customFormat="1" outlineLevel="1" x14ac:dyDescent="0.2">
      <c r="A47" s="64" t="s">
        <v>1063</v>
      </c>
      <c r="B47" s="65" t="s">
        <v>1513</v>
      </c>
      <c r="C47" s="66" t="s">
        <v>1962</v>
      </c>
      <c r="D47" s="67"/>
      <c r="E47" s="68"/>
      <c r="F47" s="328">
        <v>120.42</v>
      </c>
      <c r="G47" s="328">
        <v>0</v>
      </c>
      <c r="H47" s="151">
        <f t="shared" si="8"/>
        <v>120.42</v>
      </c>
      <c r="I47" s="97" t="str">
        <f t="shared" si="9"/>
        <v>N.M.</v>
      </c>
      <c r="J47" s="166"/>
      <c r="K47" s="328">
        <v>736.99</v>
      </c>
      <c r="L47" s="328">
        <v>34.619999999999997</v>
      </c>
      <c r="M47" s="151">
        <f t="shared" si="10"/>
        <v>702.37</v>
      </c>
      <c r="N47" s="97" t="str">
        <f t="shared" si="11"/>
        <v>N.M.</v>
      </c>
      <c r="O47" s="273"/>
      <c r="P47" s="166"/>
      <c r="Q47" s="328">
        <v>736.99</v>
      </c>
      <c r="R47" s="328">
        <v>34.619999999999997</v>
      </c>
      <c r="S47" s="151">
        <f t="shared" si="12"/>
        <v>702.37</v>
      </c>
      <c r="T47" s="97" t="str">
        <f t="shared" si="13"/>
        <v>N.M.</v>
      </c>
      <c r="U47" s="166"/>
      <c r="V47" s="328">
        <v>1516.77</v>
      </c>
      <c r="W47" s="328">
        <v>2506.2799999999997</v>
      </c>
      <c r="X47" s="151">
        <f t="shared" si="14"/>
        <v>-989.50999999999976</v>
      </c>
      <c r="Y47" s="97">
        <f t="shared" si="15"/>
        <v>-0.39481223167403479</v>
      </c>
      <c r="Z47" s="140"/>
    </row>
    <row r="48" spans="1:26" s="69" customFormat="1" outlineLevel="1" x14ac:dyDescent="0.2">
      <c r="A48" s="64" t="s">
        <v>1064</v>
      </c>
      <c r="B48" s="65" t="s">
        <v>1514</v>
      </c>
      <c r="C48" s="66" t="s">
        <v>1963</v>
      </c>
      <c r="D48" s="67"/>
      <c r="E48" s="68"/>
      <c r="F48" s="328">
        <v>0</v>
      </c>
      <c r="G48" s="328">
        <v>42.74</v>
      </c>
      <c r="H48" s="151">
        <f t="shared" si="8"/>
        <v>-42.74</v>
      </c>
      <c r="I48" s="97" t="str">
        <f t="shared" si="9"/>
        <v>N.M.</v>
      </c>
      <c r="J48" s="166"/>
      <c r="K48" s="328">
        <v>0</v>
      </c>
      <c r="L48" s="328">
        <v>73.83</v>
      </c>
      <c r="M48" s="151">
        <f t="shared" si="10"/>
        <v>-73.83</v>
      </c>
      <c r="N48" s="97" t="str">
        <f t="shared" si="11"/>
        <v>N.M.</v>
      </c>
      <c r="O48" s="273"/>
      <c r="P48" s="166"/>
      <c r="Q48" s="328">
        <v>0</v>
      </c>
      <c r="R48" s="328">
        <v>73.83</v>
      </c>
      <c r="S48" s="151">
        <f t="shared" si="12"/>
        <v>-73.83</v>
      </c>
      <c r="T48" s="97" t="str">
        <f t="shared" si="13"/>
        <v>N.M.</v>
      </c>
      <c r="U48" s="166"/>
      <c r="V48" s="328">
        <v>-73.790000000000006</v>
      </c>
      <c r="W48" s="328">
        <v>55.23</v>
      </c>
      <c r="X48" s="151">
        <f t="shared" si="14"/>
        <v>-129.02000000000001</v>
      </c>
      <c r="Y48" s="97">
        <f t="shared" si="15"/>
        <v>-2.3360492485967774</v>
      </c>
      <c r="Z48" s="140"/>
    </row>
    <row r="49" spans="1:26" x14ac:dyDescent="0.2">
      <c r="A49" s="38" t="s">
        <v>608</v>
      </c>
      <c r="B49" s="88" t="s">
        <v>58</v>
      </c>
      <c r="C49" s="94" t="s">
        <v>460</v>
      </c>
      <c r="D49" s="38"/>
      <c r="E49" s="49"/>
      <c r="F49" s="107">
        <v>700011.83000000007</v>
      </c>
      <c r="G49" s="107">
        <v>576060.50499999989</v>
      </c>
      <c r="H49" s="105">
        <f t="shared" si="8"/>
        <v>123951.32500000019</v>
      </c>
      <c r="I49" s="124">
        <f t="shared" si="9"/>
        <v>0.21517067031005746</v>
      </c>
      <c r="J49" s="168"/>
      <c r="K49" s="107">
        <v>1772573.6300000001</v>
      </c>
      <c r="L49" s="107">
        <v>705622.63499999989</v>
      </c>
      <c r="M49" s="105">
        <f t="shared" si="10"/>
        <v>1066950.9950000001</v>
      </c>
      <c r="N49" s="124">
        <f t="shared" si="11"/>
        <v>1.5120702512611437</v>
      </c>
      <c r="O49" s="260"/>
      <c r="P49" s="168"/>
      <c r="Q49" s="107">
        <v>1772573.6300000001</v>
      </c>
      <c r="R49" s="107">
        <v>705622.63499999989</v>
      </c>
      <c r="S49" s="105">
        <f t="shared" si="12"/>
        <v>1066950.9950000001</v>
      </c>
      <c r="T49" s="124">
        <f t="shared" si="13"/>
        <v>1.5120702512611437</v>
      </c>
      <c r="U49" s="168"/>
      <c r="V49" s="107">
        <v>5904893.5099999998</v>
      </c>
      <c r="W49" s="107">
        <v>4629637.3080000011</v>
      </c>
      <c r="X49" s="105">
        <f t="shared" si="14"/>
        <v>1275256.2019999987</v>
      </c>
      <c r="Y49" s="124">
        <f t="shared" si="15"/>
        <v>0.2754548827823638</v>
      </c>
    </row>
    <row r="50" spans="1:26" s="69" customFormat="1" outlineLevel="1" x14ac:dyDescent="0.2">
      <c r="A50" s="64" t="s">
        <v>1065</v>
      </c>
      <c r="B50" s="65" t="s">
        <v>1515</v>
      </c>
      <c r="C50" s="66" t="s">
        <v>1964</v>
      </c>
      <c r="D50" s="67"/>
      <c r="E50" s="68"/>
      <c r="F50" s="328">
        <v>0</v>
      </c>
      <c r="G50" s="328">
        <v>0</v>
      </c>
      <c r="H50" s="151">
        <f t="shared" si="8"/>
        <v>0</v>
      </c>
      <c r="I50" s="97">
        <f t="shared" si="9"/>
        <v>0</v>
      </c>
      <c r="J50" s="166"/>
      <c r="K50" s="328">
        <v>0</v>
      </c>
      <c r="L50" s="328">
        <v>0</v>
      </c>
      <c r="M50" s="151">
        <f t="shared" si="10"/>
        <v>0</v>
      </c>
      <c r="N50" s="97">
        <f t="shared" si="11"/>
        <v>0</v>
      </c>
      <c r="O50" s="273"/>
      <c r="P50" s="166"/>
      <c r="Q50" s="328">
        <v>0</v>
      </c>
      <c r="R50" s="328">
        <v>0</v>
      </c>
      <c r="S50" s="151">
        <f t="shared" si="12"/>
        <v>0</v>
      </c>
      <c r="T50" s="97">
        <f t="shared" si="13"/>
        <v>0</v>
      </c>
      <c r="U50" s="166"/>
      <c r="V50" s="328">
        <v>0</v>
      </c>
      <c r="W50" s="328">
        <v>-0.01</v>
      </c>
      <c r="X50" s="151">
        <f t="shared" si="14"/>
        <v>0.01</v>
      </c>
      <c r="Y50" s="97" t="str">
        <f t="shared" si="15"/>
        <v>N.M.</v>
      </c>
      <c r="Z50" s="140"/>
    </row>
    <row r="51" spans="1:26" x14ac:dyDescent="0.2">
      <c r="A51" s="38" t="s">
        <v>609</v>
      </c>
      <c r="B51" s="88" t="s">
        <v>59</v>
      </c>
      <c r="C51" s="94" t="s">
        <v>459</v>
      </c>
      <c r="D51" s="38"/>
      <c r="E51" s="49"/>
      <c r="F51" s="107">
        <v>0</v>
      </c>
      <c r="G51" s="107">
        <v>0</v>
      </c>
      <c r="H51" s="105">
        <f t="shared" si="8"/>
        <v>0</v>
      </c>
      <c r="I51" s="124">
        <f t="shared" si="9"/>
        <v>0</v>
      </c>
      <c r="J51" s="168"/>
      <c r="K51" s="107">
        <v>0</v>
      </c>
      <c r="L51" s="107">
        <v>0</v>
      </c>
      <c r="M51" s="105">
        <f t="shared" si="10"/>
        <v>0</v>
      </c>
      <c r="N51" s="124">
        <f t="shared" si="11"/>
        <v>0</v>
      </c>
      <c r="O51" s="260"/>
      <c r="P51" s="168"/>
      <c r="Q51" s="107">
        <v>0</v>
      </c>
      <c r="R51" s="107">
        <v>0</v>
      </c>
      <c r="S51" s="105">
        <f t="shared" si="12"/>
        <v>0</v>
      </c>
      <c r="T51" s="124">
        <f t="shared" si="13"/>
        <v>0</v>
      </c>
      <c r="U51" s="168"/>
      <c r="V51" s="107">
        <v>0</v>
      </c>
      <c r="W51" s="107">
        <v>-0.01</v>
      </c>
      <c r="X51" s="105">
        <f t="shared" si="14"/>
        <v>0.01</v>
      </c>
      <c r="Y51" s="124" t="str">
        <f t="shared" si="15"/>
        <v>N.M.</v>
      </c>
    </row>
    <row r="52" spans="1:26" s="69" customFormat="1" outlineLevel="1" x14ac:dyDescent="0.2">
      <c r="A52" s="64" t="s">
        <v>1066</v>
      </c>
      <c r="B52" s="65" t="s">
        <v>1516</v>
      </c>
      <c r="C52" s="66" t="s">
        <v>1965</v>
      </c>
      <c r="D52" s="67"/>
      <c r="E52" s="68"/>
      <c r="F52" s="328">
        <v>3220.85</v>
      </c>
      <c r="G52" s="328">
        <v>158</v>
      </c>
      <c r="H52" s="151">
        <f t="shared" si="8"/>
        <v>3062.85</v>
      </c>
      <c r="I52" s="97" t="str">
        <f t="shared" si="9"/>
        <v>N.M.</v>
      </c>
      <c r="J52" s="166"/>
      <c r="K52" s="328">
        <v>10010.27</v>
      </c>
      <c r="L52" s="328">
        <v>11138.75</v>
      </c>
      <c r="M52" s="151">
        <f t="shared" si="10"/>
        <v>-1128.4799999999996</v>
      </c>
      <c r="N52" s="97">
        <f t="shared" si="11"/>
        <v>-0.10131118841880818</v>
      </c>
      <c r="O52" s="273"/>
      <c r="P52" s="166"/>
      <c r="Q52" s="328">
        <v>10010.27</v>
      </c>
      <c r="R52" s="328">
        <v>11138.75</v>
      </c>
      <c r="S52" s="151">
        <f t="shared" si="12"/>
        <v>-1128.4799999999996</v>
      </c>
      <c r="T52" s="97">
        <f t="shared" si="13"/>
        <v>-0.10131118841880818</v>
      </c>
      <c r="U52" s="166"/>
      <c r="V52" s="328">
        <v>51943.430000000008</v>
      </c>
      <c r="W52" s="328">
        <v>66831.62</v>
      </c>
      <c r="X52" s="151">
        <f t="shared" si="14"/>
        <v>-14888.189999999988</v>
      </c>
      <c r="Y52" s="97">
        <f t="shared" si="15"/>
        <v>-0.22277164611601497</v>
      </c>
      <c r="Z52" s="140"/>
    </row>
    <row r="53" spans="1:26" s="69" customFormat="1" outlineLevel="1" x14ac:dyDescent="0.2">
      <c r="A53" s="64" t="s">
        <v>1067</v>
      </c>
      <c r="B53" s="65" t="s">
        <v>1517</v>
      </c>
      <c r="C53" s="66" t="s">
        <v>1966</v>
      </c>
      <c r="D53" s="67"/>
      <c r="E53" s="68"/>
      <c r="F53" s="328">
        <v>19.670000000000002</v>
      </c>
      <c r="G53" s="328">
        <v>1</v>
      </c>
      <c r="H53" s="151">
        <f t="shared" si="8"/>
        <v>18.670000000000002</v>
      </c>
      <c r="I53" s="97" t="str">
        <f t="shared" si="9"/>
        <v>N.M.</v>
      </c>
      <c r="J53" s="166"/>
      <c r="K53" s="328">
        <v>63.96</v>
      </c>
      <c r="L53" s="328">
        <v>70.75</v>
      </c>
      <c r="M53" s="151">
        <f t="shared" si="10"/>
        <v>-6.7899999999999991</v>
      </c>
      <c r="N53" s="97">
        <f t="shared" si="11"/>
        <v>-9.5971731448763239E-2</v>
      </c>
      <c r="O53" s="273"/>
      <c r="P53" s="166"/>
      <c r="Q53" s="328">
        <v>63.96</v>
      </c>
      <c r="R53" s="328">
        <v>70.75</v>
      </c>
      <c r="S53" s="151">
        <f t="shared" si="12"/>
        <v>-6.7899999999999991</v>
      </c>
      <c r="T53" s="97">
        <f t="shared" si="13"/>
        <v>-9.5971731448763239E-2</v>
      </c>
      <c r="U53" s="166"/>
      <c r="V53" s="328">
        <v>327.58</v>
      </c>
      <c r="W53" s="328">
        <v>399.74</v>
      </c>
      <c r="X53" s="151">
        <f t="shared" si="14"/>
        <v>-72.160000000000025</v>
      </c>
      <c r="Y53" s="97">
        <f t="shared" si="15"/>
        <v>-0.18051733626857464</v>
      </c>
      <c r="Z53" s="140"/>
    </row>
    <row r="54" spans="1:26" x14ac:dyDescent="0.2">
      <c r="A54" s="38" t="s">
        <v>610</v>
      </c>
      <c r="B54" s="88" t="s">
        <v>61</v>
      </c>
      <c r="C54" s="94" t="s">
        <v>458</v>
      </c>
      <c r="D54" s="38"/>
      <c r="E54" s="49"/>
      <c r="F54" s="107">
        <v>3240.52</v>
      </c>
      <c r="G54" s="107">
        <v>159</v>
      </c>
      <c r="H54" s="105">
        <f t="shared" si="8"/>
        <v>3081.52</v>
      </c>
      <c r="I54" s="124" t="str">
        <f t="shared" si="9"/>
        <v>N.M.</v>
      </c>
      <c r="J54" s="168"/>
      <c r="K54" s="107">
        <v>10074.23</v>
      </c>
      <c r="L54" s="107">
        <v>11209.5</v>
      </c>
      <c r="M54" s="105">
        <f t="shared" si="10"/>
        <v>-1135.2700000000004</v>
      </c>
      <c r="N54" s="124">
        <f t="shared" si="11"/>
        <v>-0.10127748784513139</v>
      </c>
      <c r="O54" s="260"/>
      <c r="P54" s="168"/>
      <c r="Q54" s="107">
        <v>10074.23</v>
      </c>
      <c r="R54" s="107">
        <v>11209.5</v>
      </c>
      <c r="S54" s="105">
        <f t="shared" si="12"/>
        <v>-1135.2700000000004</v>
      </c>
      <c r="T54" s="124">
        <f t="shared" si="13"/>
        <v>-0.10127748784513139</v>
      </c>
      <c r="U54" s="168"/>
      <c r="V54" s="107">
        <v>52271.01</v>
      </c>
      <c r="W54" s="107">
        <v>67231.360000000001</v>
      </c>
      <c r="X54" s="105">
        <f t="shared" si="14"/>
        <v>-14960.349999999999</v>
      </c>
      <c r="Y54" s="124">
        <f t="shared" si="15"/>
        <v>-0.22252041309293755</v>
      </c>
    </row>
    <row r="55" spans="1:26" s="69" customFormat="1" outlineLevel="1" x14ac:dyDescent="0.2">
      <c r="A55" s="64" t="s">
        <v>1049</v>
      </c>
      <c r="B55" s="65" t="s">
        <v>1499</v>
      </c>
      <c r="C55" s="66" t="s">
        <v>1948</v>
      </c>
      <c r="D55" s="67"/>
      <c r="E55" s="68"/>
      <c r="F55" s="328">
        <v>429791.92</v>
      </c>
      <c r="G55" s="328">
        <v>448307.20000000001</v>
      </c>
      <c r="H55" s="151">
        <f t="shared" si="8"/>
        <v>-18515.280000000028</v>
      </c>
      <c r="I55" s="97">
        <f t="shared" si="9"/>
        <v>-4.130042970534497E-2</v>
      </c>
      <c r="J55" s="166"/>
      <c r="K55" s="328">
        <v>1259501.44</v>
      </c>
      <c r="L55" s="328">
        <v>1267293.3900000001</v>
      </c>
      <c r="M55" s="151">
        <f t="shared" si="10"/>
        <v>-7791.9500000001863</v>
      </c>
      <c r="N55" s="97">
        <f t="shared" si="11"/>
        <v>-6.1484973104769256E-3</v>
      </c>
      <c r="O55" s="273"/>
      <c r="P55" s="166"/>
      <c r="Q55" s="328">
        <v>1259501.44</v>
      </c>
      <c r="R55" s="328">
        <v>1267293.3900000001</v>
      </c>
      <c r="S55" s="151">
        <f t="shared" si="12"/>
        <v>-7791.9500000001863</v>
      </c>
      <c r="T55" s="97">
        <f t="shared" si="13"/>
        <v>-6.1484973104769256E-3</v>
      </c>
      <c r="U55" s="166"/>
      <c r="V55" s="328">
        <v>5717095.8800000008</v>
      </c>
      <c r="W55" s="328">
        <v>4929984.4000000004</v>
      </c>
      <c r="X55" s="151">
        <f t="shared" si="14"/>
        <v>787111.48000000045</v>
      </c>
      <c r="Y55" s="97">
        <f t="shared" si="15"/>
        <v>0.15965800622006032</v>
      </c>
      <c r="Z55" s="140"/>
    </row>
    <row r="56" spans="1:26" s="69" customFormat="1" outlineLevel="1" x14ac:dyDescent="0.2">
      <c r="A56" s="64" t="s">
        <v>1050</v>
      </c>
      <c r="B56" s="65" t="s">
        <v>1500</v>
      </c>
      <c r="C56" s="66" t="s">
        <v>1949</v>
      </c>
      <c r="D56" s="67"/>
      <c r="E56" s="68"/>
      <c r="F56" s="328">
        <v>0</v>
      </c>
      <c r="G56" s="328">
        <v>0</v>
      </c>
      <c r="H56" s="151">
        <f t="shared" si="8"/>
        <v>0</v>
      </c>
      <c r="I56" s="97">
        <f t="shared" si="9"/>
        <v>0</v>
      </c>
      <c r="J56" s="166"/>
      <c r="K56" s="328">
        <v>0</v>
      </c>
      <c r="L56" s="328">
        <v>0</v>
      </c>
      <c r="M56" s="151">
        <f t="shared" si="10"/>
        <v>0</v>
      </c>
      <c r="N56" s="97">
        <f t="shared" si="11"/>
        <v>0</v>
      </c>
      <c r="O56" s="273"/>
      <c r="P56" s="166"/>
      <c r="Q56" s="328">
        <v>0</v>
      </c>
      <c r="R56" s="328">
        <v>0</v>
      </c>
      <c r="S56" s="151">
        <f t="shared" si="12"/>
        <v>0</v>
      </c>
      <c r="T56" s="97">
        <f t="shared" si="13"/>
        <v>0</v>
      </c>
      <c r="U56" s="166"/>
      <c r="V56" s="328">
        <v>0</v>
      </c>
      <c r="W56" s="328">
        <v>15359.324000000001</v>
      </c>
      <c r="X56" s="151">
        <f t="shared" si="14"/>
        <v>-15359.324000000001</v>
      </c>
      <c r="Y56" s="97" t="str">
        <f t="shared" si="15"/>
        <v>N.M.</v>
      </c>
      <c r="Z56" s="140"/>
    </row>
    <row r="57" spans="1:26" s="69" customFormat="1" outlineLevel="1" x14ac:dyDescent="0.2">
      <c r="A57" s="64" t="s">
        <v>1035</v>
      </c>
      <c r="B57" s="65" t="s">
        <v>1485</v>
      </c>
      <c r="C57" s="66" t="s">
        <v>1934</v>
      </c>
      <c r="D57" s="67"/>
      <c r="E57" s="68"/>
      <c r="F57" s="328">
        <v>557819.46</v>
      </c>
      <c r="G57" s="328">
        <v>531008.28</v>
      </c>
      <c r="H57" s="151">
        <f t="shared" si="8"/>
        <v>26811.179999999935</v>
      </c>
      <c r="I57" s="97">
        <f t="shared" si="9"/>
        <v>5.0491077088289343E-2</v>
      </c>
      <c r="J57" s="166"/>
      <c r="K57" s="328">
        <v>792109.49</v>
      </c>
      <c r="L57" s="328">
        <v>1498332.12</v>
      </c>
      <c r="M57" s="151">
        <f t="shared" si="10"/>
        <v>-706222.63000000012</v>
      </c>
      <c r="N57" s="97">
        <f t="shared" si="11"/>
        <v>-0.47133917812560816</v>
      </c>
      <c r="O57" s="273"/>
      <c r="P57" s="166"/>
      <c r="Q57" s="328">
        <v>792109.49</v>
      </c>
      <c r="R57" s="328">
        <v>1498332.12</v>
      </c>
      <c r="S57" s="151">
        <f t="shared" si="12"/>
        <v>-706222.63000000012</v>
      </c>
      <c r="T57" s="97">
        <f t="shared" si="13"/>
        <v>-0.47133917812560816</v>
      </c>
      <c r="U57" s="166"/>
      <c r="V57" s="328">
        <v>6765493.7089999998</v>
      </c>
      <c r="W57" s="328">
        <v>5724010.0959999999</v>
      </c>
      <c r="X57" s="151">
        <f t="shared" si="14"/>
        <v>1041483.6129999999</v>
      </c>
      <c r="Y57" s="97">
        <f t="shared" si="15"/>
        <v>0.1819499958128655</v>
      </c>
      <c r="Z57" s="140"/>
    </row>
    <row r="58" spans="1:26" s="69" customFormat="1" outlineLevel="1" x14ac:dyDescent="0.2">
      <c r="A58" s="64" t="s">
        <v>1036</v>
      </c>
      <c r="B58" s="65" t="s">
        <v>1486</v>
      </c>
      <c r="C58" s="66" t="s">
        <v>1935</v>
      </c>
      <c r="D58" s="67"/>
      <c r="E58" s="68"/>
      <c r="F58" s="328">
        <v>6740326.6299999999</v>
      </c>
      <c r="G58" s="328">
        <v>13308.17</v>
      </c>
      <c r="H58" s="151">
        <f t="shared" si="8"/>
        <v>6727018.46</v>
      </c>
      <c r="I58" s="97" t="str">
        <f t="shared" si="9"/>
        <v>N.M.</v>
      </c>
      <c r="J58" s="166"/>
      <c r="K58" s="328">
        <v>13846030.32</v>
      </c>
      <c r="L58" s="328">
        <v>8269776.9100000001</v>
      </c>
      <c r="M58" s="151">
        <f t="shared" si="10"/>
        <v>5576253.4100000001</v>
      </c>
      <c r="N58" s="97">
        <f t="shared" si="11"/>
        <v>0.67429308803446308</v>
      </c>
      <c r="O58" s="273"/>
      <c r="P58" s="166"/>
      <c r="Q58" s="328">
        <v>13846030.32</v>
      </c>
      <c r="R58" s="328">
        <v>8269776.9100000001</v>
      </c>
      <c r="S58" s="151">
        <f t="shared" si="12"/>
        <v>5576253.4100000001</v>
      </c>
      <c r="T58" s="97">
        <f t="shared" si="13"/>
        <v>0.67429308803446308</v>
      </c>
      <c r="U58" s="166"/>
      <c r="V58" s="328">
        <v>48218495.590000004</v>
      </c>
      <c r="W58" s="328">
        <v>51442022.450000003</v>
      </c>
      <c r="X58" s="151">
        <f t="shared" si="14"/>
        <v>-3223526.8599999994</v>
      </c>
      <c r="Y58" s="97">
        <f t="shared" si="15"/>
        <v>-6.2663299506413542E-2</v>
      </c>
      <c r="Z58" s="140"/>
    </row>
    <row r="59" spans="1:26" s="69" customFormat="1" outlineLevel="1" x14ac:dyDescent="0.2">
      <c r="A59" s="64" t="s">
        <v>1037</v>
      </c>
      <c r="B59" s="65" t="s">
        <v>1487</v>
      </c>
      <c r="C59" s="66" t="s">
        <v>1936</v>
      </c>
      <c r="D59" s="67"/>
      <c r="E59" s="68"/>
      <c r="F59" s="328">
        <v>236080.75</v>
      </c>
      <c r="G59" s="328">
        <v>162946.55000000002</v>
      </c>
      <c r="H59" s="151">
        <f t="shared" si="8"/>
        <v>73134.199999999983</v>
      </c>
      <c r="I59" s="97">
        <f t="shared" si="9"/>
        <v>0.44882324909609916</v>
      </c>
      <c r="J59" s="166"/>
      <c r="K59" s="328">
        <v>523173.34</v>
      </c>
      <c r="L59" s="328">
        <v>770370.87</v>
      </c>
      <c r="M59" s="151">
        <f t="shared" si="10"/>
        <v>-247197.52999999997</v>
      </c>
      <c r="N59" s="97">
        <f t="shared" si="11"/>
        <v>-0.32088120102464412</v>
      </c>
      <c r="O59" s="273"/>
      <c r="P59" s="166"/>
      <c r="Q59" s="328">
        <v>523173.34</v>
      </c>
      <c r="R59" s="328">
        <v>770370.87</v>
      </c>
      <c r="S59" s="151">
        <f t="shared" si="12"/>
        <v>-247197.52999999997</v>
      </c>
      <c r="T59" s="97">
        <f t="shared" si="13"/>
        <v>-0.32088120102464412</v>
      </c>
      <c r="U59" s="166"/>
      <c r="V59" s="328">
        <v>2321885.6999999997</v>
      </c>
      <c r="W59" s="328">
        <v>3774924.64</v>
      </c>
      <c r="X59" s="151">
        <f t="shared" si="14"/>
        <v>-1453038.9400000004</v>
      </c>
      <c r="Y59" s="97">
        <f t="shared" si="15"/>
        <v>-0.38491866158154625</v>
      </c>
      <c r="Z59" s="140"/>
    </row>
    <row r="60" spans="1:26" s="69" customFormat="1" outlineLevel="1" x14ac:dyDescent="0.2">
      <c r="A60" s="64" t="s">
        <v>1038</v>
      </c>
      <c r="B60" s="65" t="s">
        <v>1488</v>
      </c>
      <c r="C60" s="66" t="s">
        <v>1937</v>
      </c>
      <c r="D60" s="67"/>
      <c r="E60" s="68"/>
      <c r="F60" s="328">
        <v>-5232792.21</v>
      </c>
      <c r="G60" s="328">
        <v>-7067631</v>
      </c>
      <c r="H60" s="151">
        <f t="shared" si="8"/>
        <v>1834838.79</v>
      </c>
      <c r="I60" s="97">
        <f t="shared" si="9"/>
        <v>0.25961157140207236</v>
      </c>
      <c r="J60" s="166"/>
      <c r="K60" s="328">
        <v>17775329.550000001</v>
      </c>
      <c r="L60" s="328">
        <v>-7335973.9800000004</v>
      </c>
      <c r="M60" s="151">
        <f t="shared" si="10"/>
        <v>25111303.530000001</v>
      </c>
      <c r="N60" s="97">
        <f t="shared" si="11"/>
        <v>3.4230360683476686</v>
      </c>
      <c r="O60" s="273"/>
      <c r="P60" s="166"/>
      <c r="Q60" s="328">
        <v>17775329.550000001</v>
      </c>
      <c r="R60" s="328">
        <v>-7335973.9800000004</v>
      </c>
      <c r="S60" s="151">
        <f t="shared" si="12"/>
        <v>25111303.530000001</v>
      </c>
      <c r="T60" s="97">
        <f t="shared" si="13"/>
        <v>3.4230360683476686</v>
      </c>
      <c r="U60" s="166"/>
      <c r="V60" s="328">
        <v>10086011.790000001</v>
      </c>
      <c r="W60" s="328">
        <v>-13085993.030000001</v>
      </c>
      <c r="X60" s="151">
        <f t="shared" si="14"/>
        <v>23172004.82</v>
      </c>
      <c r="Y60" s="97">
        <f t="shared" si="15"/>
        <v>1.7707486750816341</v>
      </c>
      <c r="Z60" s="140"/>
    </row>
    <row r="61" spans="1:26" s="69" customFormat="1" outlineLevel="1" x14ac:dyDescent="0.2">
      <c r="A61" s="64" t="s">
        <v>1039</v>
      </c>
      <c r="B61" s="65" t="s">
        <v>1489</v>
      </c>
      <c r="C61" s="66" t="s">
        <v>1938</v>
      </c>
      <c r="D61" s="67"/>
      <c r="E61" s="68"/>
      <c r="F61" s="328">
        <v>0</v>
      </c>
      <c r="G61" s="328">
        <v>0</v>
      </c>
      <c r="H61" s="151">
        <f t="shared" si="8"/>
        <v>0</v>
      </c>
      <c r="I61" s="97">
        <f t="shared" si="9"/>
        <v>0</v>
      </c>
      <c r="J61" s="166"/>
      <c r="K61" s="328">
        <v>0</v>
      </c>
      <c r="L61" s="328">
        <v>0</v>
      </c>
      <c r="M61" s="151">
        <f t="shared" si="10"/>
        <v>0</v>
      </c>
      <c r="N61" s="97">
        <f t="shared" si="11"/>
        <v>0</v>
      </c>
      <c r="O61" s="273"/>
      <c r="P61" s="166"/>
      <c r="Q61" s="328">
        <v>0</v>
      </c>
      <c r="R61" s="328">
        <v>0</v>
      </c>
      <c r="S61" s="151">
        <f t="shared" si="12"/>
        <v>0</v>
      </c>
      <c r="T61" s="97">
        <f t="shared" si="13"/>
        <v>0</v>
      </c>
      <c r="U61" s="166"/>
      <c r="V61" s="328">
        <v>0</v>
      </c>
      <c r="W61" s="328">
        <v>1500</v>
      </c>
      <c r="X61" s="151">
        <f t="shared" si="14"/>
        <v>-1500</v>
      </c>
      <c r="Y61" s="97" t="str">
        <f t="shared" si="15"/>
        <v>N.M.</v>
      </c>
      <c r="Z61" s="140"/>
    </row>
    <row r="62" spans="1:26" s="69" customFormat="1" outlineLevel="1" x14ac:dyDescent="0.2">
      <c r="A62" s="64" t="s">
        <v>1040</v>
      </c>
      <c r="B62" s="65" t="s">
        <v>1490</v>
      </c>
      <c r="C62" s="66" t="s">
        <v>1939</v>
      </c>
      <c r="D62" s="67"/>
      <c r="E62" s="68"/>
      <c r="F62" s="328">
        <v>0</v>
      </c>
      <c r="G62" s="328">
        <v>0</v>
      </c>
      <c r="H62" s="151">
        <f t="shared" si="8"/>
        <v>0</v>
      </c>
      <c r="I62" s="97">
        <f t="shared" si="9"/>
        <v>0</v>
      </c>
      <c r="J62" s="166"/>
      <c r="K62" s="328">
        <v>0</v>
      </c>
      <c r="L62" s="328">
        <v>0</v>
      </c>
      <c r="M62" s="151">
        <f t="shared" si="10"/>
        <v>0</v>
      </c>
      <c r="N62" s="97">
        <f t="shared" si="11"/>
        <v>0</v>
      </c>
      <c r="O62" s="273"/>
      <c r="P62" s="166"/>
      <c r="Q62" s="328">
        <v>0</v>
      </c>
      <c r="R62" s="328">
        <v>0</v>
      </c>
      <c r="S62" s="151">
        <f t="shared" si="12"/>
        <v>0</v>
      </c>
      <c r="T62" s="97">
        <f t="shared" si="13"/>
        <v>0</v>
      </c>
      <c r="U62" s="166"/>
      <c r="V62" s="328">
        <v>221526.38</v>
      </c>
      <c r="W62" s="328">
        <v>22922.93</v>
      </c>
      <c r="X62" s="151">
        <f t="shared" si="14"/>
        <v>198603.45</v>
      </c>
      <c r="Y62" s="97">
        <f t="shared" si="15"/>
        <v>8.6639644233961377</v>
      </c>
      <c r="Z62" s="140"/>
    </row>
    <row r="63" spans="1:26" s="69" customFormat="1" outlineLevel="1" x14ac:dyDescent="0.2">
      <c r="A63" s="64" t="s">
        <v>1041</v>
      </c>
      <c r="B63" s="65" t="s">
        <v>1491</v>
      </c>
      <c r="C63" s="66" t="s">
        <v>1940</v>
      </c>
      <c r="D63" s="67"/>
      <c r="E63" s="68"/>
      <c r="F63" s="328">
        <v>160547.45000000001</v>
      </c>
      <c r="G63" s="328">
        <v>237737.59</v>
      </c>
      <c r="H63" s="151">
        <f t="shared" si="8"/>
        <v>-77190.139999999985</v>
      </c>
      <c r="I63" s="97">
        <f t="shared" si="9"/>
        <v>-0.32468630644400825</v>
      </c>
      <c r="J63" s="166"/>
      <c r="K63" s="328">
        <v>952830.34</v>
      </c>
      <c r="L63" s="328">
        <v>668356.57000000007</v>
      </c>
      <c r="M63" s="151">
        <f t="shared" si="10"/>
        <v>284473.7699999999</v>
      </c>
      <c r="N63" s="97">
        <f t="shared" si="11"/>
        <v>0.42563174025505557</v>
      </c>
      <c r="O63" s="273"/>
      <c r="P63" s="166"/>
      <c r="Q63" s="328">
        <v>952830.34</v>
      </c>
      <c r="R63" s="328">
        <v>668356.57000000007</v>
      </c>
      <c r="S63" s="151">
        <f t="shared" si="12"/>
        <v>284473.7699999999</v>
      </c>
      <c r="T63" s="97">
        <f t="shared" si="13"/>
        <v>0.42563174025505557</v>
      </c>
      <c r="U63" s="166"/>
      <c r="V63" s="328">
        <v>4710090.41</v>
      </c>
      <c r="W63" s="328">
        <v>2858338.71</v>
      </c>
      <c r="X63" s="151">
        <f t="shared" si="14"/>
        <v>1851751.7000000002</v>
      </c>
      <c r="Y63" s="97">
        <f t="shared" si="15"/>
        <v>0.64784194172705312</v>
      </c>
      <c r="Z63" s="140"/>
    </row>
    <row r="64" spans="1:26" s="69" customFormat="1" outlineLevel="1" x14ac:dyDescent="0.2">
      <c r="A64" s="64" t="s">
        <v>1042</v>
      </c>
      <c r="B64" s="65" t="s">
        <v>1492</v>
      </c>
      <c r="C64" s="66" t="s">
        <v>1941</v>
      </c>
      <c r="D64" s="67"/>
      <c r="E64" s="68"/>
      <c r="F64" s="328">
        <v>2870475.3200000003</v>
      </c>
      <c r="G64" s="328">
        <v>1426400.02</v>
      </c>
      <c r="H64" s="151">
        <f t="shared" si="8"/>
        <v>1444075.3000000003</v>
      </c>
      <c r="I64" s="97">
        <f t="shared" si="9"/>
        <v>1.0123915309535683</v>
      </c>
      <c r="J64" s="166"/>
      <c r="K64" s="328">
        <v>8621819.7300000004</v>
      </c>
      <c r="L64" s="328">
        <v>9646917.0399999991</v>
      </c>
      <c r="M64" s="151">
        <f t="shared" si="10"/>
        <v>-1025097.3099999987</v>
      </c>
      <c r="N64" s="97">
        <f t="shared" si="11"/>
        <v>-0.10626164874742187</v>
      </c>
      <c r="O64" s="273"/>
      <c r="P64" s="166"/>
      <c r="Q64" s="328">
        <v>8621819.7300000004</v>
      </c>
      <c r="R64" s="328">
        <v>9646917.0399999991</v>
      </c>
      <c r="S64" s="151">
        <f t="shared" si="12"/>
        <v>-1025097.3099999987</v>
      </c>
      <c r="T64" s="97">
        <f t="shared" si="13"/>
        <v>-0.10626164874742187</v>
      </c>
      <c r="U64" s="166"/>
      <c r="V64" s="328">
        <v>28179483.449999999</v>
      </c>
      <c r="W64" s="328">
        <v>22179928.489999998</v>
      </c>
      <c r="X64" s="151">
        <f t="shared" si="14"/>
        <v>5999554.9600000009</v>
      </c>
      <c r="Y64" s="97">
        <f t="shared" si="15"/>
        <v>0.27049478372777214</v>
      </c>
      <c r="Z64" s="140"/>
    </row>
    <row r="65" spans="1:26" s="69" customFormat="1" outlineLevel="1" x14ac:dyDescent="0.2">
      <c r="A65" s="64" t="s">
        <v>1043</v>
      </c>
      <c r="B65" s="65" t="s">
        <v>1493</v>
      </c>
      <c r="C65" s="66" t="s">
        <v>1942</v>
      </c>
      <c r="D65" s="67"/>
      <c r="E65" s="68"/>
      <c r="F65" s="328">
        <v>17131.91</v>
      </c>
      <c r="G65" s="328">
        <v>-66625.5</v>
      </c>
      <c r="H65" s="151">
        <f t="shared" si="8"/>
        <v>83757.41</v>
      </c>
      <c r="I65" s="97">
        <f t="shared" si="9"/>
        <v>1.2571374323644851</v>
      </c>
      <c r="J65" s="166"/>
      <c r="K65" s="328">
        <v>54933.78</v>
      </c>
      <c r="L65" s="328">
        <v>5878.59</v>
      </c>
      <c r="M65" s="151">
        <f t="shared" si="10"/>
        <v>49055.19</v>
      </c>
      <c r="N65" s="97">
        <f t="shared" si="11"/>
        <v>8.3447204176511711</v>
      </c>
      <c r="O65" s="273"/>
      <c r="P65" s="166"/>
      <c r="Q65" s="328">
        <v>54933.78</v>
      </c>
      <c r="R65" s="328">
        <v>5878.59</v>
      </c>
      <c r="S65" s="151">
        <f t="shared" si="12"/>
        <v>49055.19</v>
      </c>
      <c r="T65" s="97">
        <f t="shared" si="13"/>
        <v>8.3447204176511711</v>
      </c>
      <c r="U65" s="166"/>
      <c r="V65" s="328">
        <v>75598.78</v>
      </c>
      <c r="W65" s="328">
        <v>132649.18</v>
      </c>
      <c r="X65" s="151">
        <f t="shared" si="14"/>
        <v>-57050.399999999994</v>
      </c>
      <c r="Y65" s="97">
        <f t="shared" si="15"/>
        <v>-0.43008482977429635</v>
      </c>
      <c r="Z65" s="140"/>
    </row>
    <row r="66" spans="1:26" s="69" customFormat="1" outlineLevel="1" x14ac:dyDescent="0.2">
      <c r="A66" s="64" t="s">
        <v>1044</v>
      </c>
      <c r="B66" s="65" t="s">
        <v>1494</v>
      </c>
      <c r="C66" s="66" t="s">
        <v>1943</v>
      </c>
      <c r="D66" s="67"/>
      <c r="E66" s="68"/>
      <c r="F66" s="328">
        <v>64183.270000000004</v>
      </c>
      <c r="G66" s="328">
        <v>56648.14</v>
      </c>
      <c r="H66" s="151">
        <f t="shared" si="8"/>
        <v>7535.1300000000047</v>
      </c>
      <c r="I66" s="97">
        <f t="shared" si="9"/>
        <v>0.13301637088172719</v>
      </c>
      <c r="J66" s="166"/>
      <c r="K66" s="328">
        <v>178928.5</v>
      </c>
      <c r="L66" s="328">
        <v>165000.47</v>
      </c>
      <c r="M66" s="151">
        <f t="shared" si="10"/>
        <v>13928.029999999999</v>
      </c>
      <c r="N66" s="97">
        <f t="shared" si="11"/>
        <v>8.4412062583821723E-2</v>
      </c>
      <c r="O66" s="273"/>
      <c r="P66" s="166"/>
      <c r="Q66" s="328">
        <v>178928.5</v>
      </c>
      <c r="R66" s="328">
        <v>165000.47</v>
      </c>
      <c r="S66" s="151">
        <f t="shared" si="12"/>
        <v>13928.029999999999</v>
      </c>
      <c r="T66" s="97">
        <f t="shared" si="13"/>
        <v>8.4412062583821723E-2</v>
      </c>
      <c r="U66" s="166"/>
      <c r="V66" s="328">
        <v>727836.34</v>
      </c>
      <c r="W66" s="328">
        <v>523082.20999999996</v>
      </c>
      <c r="X66" s="151">
        <f t="shared" si="14"/>
        <v>204754.13</v>
      </c>
      <c r="Y66" s="97">
        <f t="shared" si="15"/>
        <v>0.39143776271802477</v>
      </c>
      <c r="Z66" s="140"/>
    </row>
    <row r="67" spans="1:26" s="69" customFormat="1" outlineLevel="1" x14ac:dyDescent="0.2">
      <c r="A67" s="64" t="s">
        <v>1045</v>
      </c>
      <c r="B67" s="65" t="s">
        <v>1495</v>
      </c>
      <c r="C67" s="66" t="s">
        <v>1944</v>
      </c>
      <c r="D67" s="67"/>
      <c r="E67" s="68"/>
      <c r="F67" s="328">
        <v>-94719.11</v>
      </c>
      <c r="G67" s="328">
        <v>-62218.8</v>
      </c>
      <c r="H67" s="151">
        <f t="shared" si="8"/>
        <v>-32500.309999999998</v>
      </c>
      <c r="I67" s="97">
        <f t="shared" si="9"/>
        <v>-0.52235514024699925</v>
      </c>
      <c r="J67" s="166"/>
      <c r="K67" s="328">
        <v>-206985.29</v>
      </c>
      <c r="L67" s="328">
        <v>-264582.13</v>
      </c>
      <c r="M67" s="151">
        <f t="shared" si="10"/>
        <v>57596.84</v>
      </c>
      <c r="N67" s="97">
        <f t="shared" si="11"/>
        <v>0.21768983415471027</v>
      </c>
      <c r="O67" s="273"/>
      <c r="P67" s="166"/>
      <c r="Q67" s="328">
        <v>-206985.29</v>
      </c>
      <c r="R67" s="328">
        <v>-264582.13</v>
      </c>
      <c r="S67" s="151">
        <f t="shared" si="12"/>
        <v>57596.84</v>
      </c>
      <c r="T67" s="97">
        <f t="shared" si="13"/>
        <v>0.21768983415471027</v>
      </c>
      <c r="U67" s="166"/>
      <c r="V67" s="328">
        <v>-540210.82000000007</v>
      </c>
      <c r="W67" s="328">
        <v>-1041490.0700000001</v>
      </c>
      <c r="X67" s="151">
        <f t="shared" si="14"/>
        <v>501279.25</v>
      </c>
      <c r="Y67" s="97">
        <f t="shared" si="15"/>
        <v>0.48130967777734068</v>
      </c>
      <c r="Z67" s="140"/>
    </row>
    <row r="68" spans="1:26" s="69" customFormat="1" outlineLevel="1" x14ac:dyDescent="0.2">
      <c r="A68" s="64" t="s">
        <v>1046</v>
      </c>
      <c r="B68" s="65" t="s">
        <v>1496</v>
      </c>
      <c r="C68" s="66" t="s">
        <v>1945</v>
      </c>
      <c r="D68" s="67"/>
      <c r="E68" s="68"/>
      <c r="F68" s="328">
        <v>0</v>
      </c>
      <c r="G68" s="328">
        <v>0</v>
      </c>
      <c r="H68" s="151">
        <f t="shared" si="8"/>
        <v>0</v>
      </c>
      <c r="I68" s="97">
        <f t="shared" si="9"/>
        <v>0</v>
      </c>
      <c r="J68" s="166"/>
      <c r="K68" s="328">
        <v>0</v>
      </c>
      <c r="L68" s="328">
        <v>0</v>
      </c>
      <c r="M68" s="151">
        <f t="shared" si="10"/>
        <v>0</v>
      </c>
      <c r="N68" s="97">
        <f t="shared" si="11"/>
        <v>0</v>
      </c>
      <c r="O68" s="273"/>
      <c r="P68" s="166"/>
      <c r="Q68" s="328">
        <v>0</v>
      </c>
      <c r="R68" s="328">
        <v>0</v>
      </c>
      <c r="S68" s="151">
        <f t="shared" si="12"/>
        <v>0</v>
      </c>
      <c r="T68" s="97">
        <f t="shared" si="13"/>
        <v>0</v>
      </c>
      <c r="U68" s="166"/>
      <c r="V68" s="328">
        <v>-680000</v>
      </c>
      <c r="W68" s="328">
        <v>0</v>
      </c>
      <c r="X68" s="151">
        <f t="shared" si="14"/>
        <v>-680000</v>
      </c>
      <c r="Y68" s="97" t="str">
        <f t="shared" si="15"/>
        <v>N.M.</v>
      </c>
      <c r="Z68" s="140"/>
    </row>
    <row r="69" spans="1:26" s="69" customFormat="1" outlineLevel="1" x14ac:dyDescent="0.2">
      <c r="A69" s="64" t="s">
        <v>1047</v>
      </c>
      <c r="B69" s="65" t="s">
        <v>1497</v>
      </c>
      <c r="C69" s="66" t="s">
        <v>1946</v>
      </c>
      <c r="D69" s="67"/>
      <c r="E69" s="68"/>
      <c r="F69" s="328">
        <v>504295.2</v>
      </c>
      <c r="G69" s="328">
        <v>485705.52</v>
      </c>
      <c r="H69" s="151">
        <f t="shared" si="8"/>
        <v>18589.679999999993</v>
      </c>
      <c r="I69" s="97">
        <f t="shared" si="9"/>
        <v>3.8273561313447689E-2</v>
      </c>
      <c r="J69" s="166"/>
      <c r="K69" s="328">
        <v>1469489.78</v>
      </c>
      <c r="L69" s="328">
        <v>1417798.08</v>
      </c>
      <c r="M69" s="151">
        <f t="shared" si="10"/>
        <v>51691.699999999953</v>
      </c>
      <c r="N69" s="97">
        <f t="shared" si="11"/>
        <v>3.6459140923649686E-2</v>
      </c>
      <c r="O69" s="273"/>
      <c r="P69" s="166"/>
      <c r="Q69" s="328">
        <v>1469489.78</v>
      </c>
      <c r="R69" s="328">
        <v>1417798.08</v>
      </c>
      <c r="S69" s="151">
        <f t="shared" si="12"/>
        <v>51691.699999999953</v>
      </c>
      <c r="T69" s="97">
        <f t="shared" si="13"/>
        <v>3.6459140923649686E-2</v>
      </c>
      <c r="U69" s="166"/>
      <c r="V69" s="328">
        <v>5948283.6200000001</v>
      </c>
      <c r="W69" s="328">
        <v>5686973.9900000002</v>
      </c>
      <c r="X69" s="151">
        <f t="shared" si="14"/>
        <v>261309.62999999989</v>
      </c>
      <c r="Y69" s="97">
        <f t="shared" si="15"/>
        <v>4.5948799917053931E-2</v>
      </c>
      <c r="Z69" s="140"/>
    </row>
    <row r="70" spans="1:26" s="69" customFormat="1" outlineLevel="1" x14ac:dyDescent="0.2">
      <c r="A70" s="64" t="s">
        <v>1048</v>
      </c>
      <c r="B70" s="65" t="s">
        <v>1498</v>
      </c>
      <c r="C70" s="66" t="s">
        <v>1947</v>
      </c>
      <c r="D70" s="67"/>
      <c r="E70" s="68"/>
      <c r="F70" s="328">
        <v>0.15</v>
      </c>
      <c r="G70" s="328">
        <v>0</v>
      </c>
      <c r="H70" s="151">
        <f t="shared" si="8"/>
        <v>0.15</v>
      </c>
      <c r="I70" s="97" t="str">
        <f t="shared" si="9"/>
        <v>N.M.</v>
      </c>
      <c r="J70" s="166"/>
      <c r="K70" s="328">
        <v>0.13</v>
      </c>
      <c r="L70" s="328">
        <v>0</v>
      </c>
      <c r="M70" s="151">
        <f t="shared" si="10"/>
        <v>0.13</v>
      </c>
      <c r="N70" s="97" t="str">
        <f t="shared" si="11"/>
        <v>N.M.</v>
      </c>
      <c r="O70" s="273"/>
      <c r="P70" s="166"/>
      <c r="Q70" s="328">
        <v>0.13</v>
      </c>
      <c r="R70" s="328">
        <v>0</v>
      </c>
      <c r="S70" s="151">
        <f t="shared" si="12"/>
        <v>0.13</v>
      </c>
      <c r="T70" s="97" t="str">
        <f t="shared" si="13"/>
        <v>N.M.</v>
      </c>
      <c r="U70" s="166"/>
      <c r="V70" s="328">
        <v>0.13</v>
      </c>
      <c r="W70" s="328">
        <v>-0.33</v>
      </c>
      <c r="X70" s="151">
        <f t="shared" si="14"/>
        <v>0.46</v>
      </c>
      <c r="Y70" s="97">
        <f t="shared" si="15"/>
        <v>1.393939393939394</v>
      </c>
      <c r="Z70" s="140"/>
    </row>
    <row r="71" spans="1:26" s="69" customFormat="1" outlineLevel="1" x14ac:dyDescent="0.2">
      <c r="A71" s="64" t="s">
        <v>1051</v>
      </c>
      <c r="B71" s="65" t="s">
        <v>1501</v>
      </c>
      <c r="C71" s="66" t="s">
        <v>1950</v>
      </c>
      <c r="D71" s="67"/>
      <c r="E71" s="68"/>
      <c r="F71" s="328">
        <v>109327.69</v>
      </c>
      <c r="G71" s="328">
        <v>143849.24</v>
      </c>
      <c r="H71" s="151">
        <f t="shared" si="8"/>
        <v>-34521.549999999988</v>
      </c>
      <c r="I71" s="97">
        <f t="shared" si="9"/>
        <v>-0.2399842362740324</v>
      </c>
      <c r="J71" s="166"/>
      <c r="K71" s="328">
        <v>376334.36</v>
      </c>
      <c r="L71" s="328">
        <v>503330.15</v>
      </c>
      <c r="M71" s="151">
        <f t="shared" si="10"/>
        <v>-126995.79000000004</v>
      </c>
      <c r="N71" s="97">
        <f t="shared" si="11"/>
        <v>-0.25231111229875663</v>
      </c>
      <c r="O71" s="273"/>
      <c r="P71" s="166"/>
      <c r="Q71" s="328">
        <v>376334.36</v>
      </c>
      <c r="R71" s="328">
        <v>503330.15</v>
      </c>
      <c r="S71" s="151">
        <f t="shared" si="12"/>
        <v>-126995.79000000004</v>
      </c>
      <c r="T71" s="97">
        <f t="shared" si="13"/>
        <v>-0.25231111229875663</v>
      </c>
      <c r="U71" s="166"/>
      <c r="V71" s="328">
        <v>1975739.9100000001</v>
      </c>
      <c r="W71" s="328">
        <v>2119507.37</v>
      </c>
      <c r="X71" s="151">
        <f t="shared" si="14"/>
        <v>-143767.45999999996</v>
      </c>
      <c r="Y71" s="97">
        <f t="shared" si="15"/>
        <v>-6.7830601598710155E-2</v>
      </c>
      <c r="Z71" s="140"/>
    </row>
    <row r="72" spans="1:26" s="69" customFormat="1" outlineLevel="1" x14ac:dyDescent="0.2">
      <c r="A72" s="64" t="s">
        <v>1052</v>
      </c>
      <c r="B72" s="65" t="s">
        <v>1502</v>
      </c>
      <c r="C72" s="66" t="s">
        <v>1951</v>
      </c>
      <c r="D72" s="67"/>
      <c r="E72" s="68"/>
      <c r="F72" s="328">
        <v>263449.16000000003</v>
      </c>
      <c r="G72" s="328">
        <v>930.01</v>
      </c>
      <c r="H72" s="151">
        <f t="shared" si="8"/>
        <v>262519.15000000002</v>
      </c>
      <c r="I72" s="97" t="str">
        <f t="shared" si="9"/>
        <v>N.M.</v>
      </c>
      <c r="J72" s="166"/>
      <c r="K72" s="328">
        <v>424307</v>
      </c>
      <c r="L72" s="328">
        <v>237922.1</v>
      </c>
      <c r="M72" s="151">
        <f t="shared" si="10"/>
        <v>186384.9</v>
      </c>
      <c r="N72" s="97">
        <f t="shared" si="11"/>
        <v>0.78338624280804514</v>
      </c>
      <c r="O72" s="273"/>
      <c r="P72" s="166"/>
      <c r="Q72" s="328">
        <v>424307</v>
      </c>
      <c r="R72" s="328">
        <v>237922.1</v>
      </c>
      <c r="S72" s="151">
        <f t="shared" si="12"/>
        <v>186384.9</v>
      </c>
      <c r="T72" s="97">
        <f t="shared" si="13"/>
        <v>0.78338624280804514</v>
      </c>
      <c r="U72" s="166"/>
      <c r="V72" s="328">
        <v>1278849.78</v>
      </c>
      <c r="W72" s="328">
        <v>951108.13</v>
      </c>
      <c r="X72" s="151">
        <f t="shared" si="14"/>
        <v>327741.65000000002</v>
      </c>
      <c r="Y72" s="97">
        <f t="shared" si="15"/>
        <v>0.34458926347312374</v>
      </c>
      <c r="Z72" s="140"/>
    </row>
    <row r="73" spans="1:26" s="69" customFormat="1" outlineLevel="1" x14ac:dyDescent="0.2">
      <c r="A73" s="64" t="s">
        <v>1053</v>
      </c>
      <c r="B73" s="65" t="s">
        <v>1503</v>
      </c>
      <c r="C73" s="66" t="s">
        <v>1952</v>
      </c>
      <c r="D73" s="67"/>
      <c r="E73" s="68"/>
      <c r="F73" s="328">
        <v>546.03</v>
      </c>
      <c r="G73" s="328">
        <v>794.5</v>
      </c>
      <c r="H73" s="151">
        <f t="shared" si="8"/>
        <v>-248.47000000000003</v>
      </c>
      <c r="I73" s="97">
        <f t="shared" si="9"/>
        <v>-0.31273757079924486</v>
      </c>
      <c r="J73" s="166"/>
      <c r="K73" s="328">
        <v>1668.39</v>
      </c>
      <c r="L73" s="328">
        <v>93049.82</v>
      </c>
      <c r="M73" s="151">
        <f t="shared" si="10"/>
        <v>-91381.430000000008</v>
      </c>
      <c r="N73" s="97">
        <f t="shared" si="11"/>
        <v>-0.98206992770109602</v>
      </c>
      <c r="O73" s="273"/>
      <c r="P73" s="166"/>
      <c r="Q73" s="328">
        <v>1668.39</v>
      </c>
      <c r="R73" s="328">
        <v>93049.82</v>
      </c>
      <c r="S73" s="151">
        <f t="shared" si="12"/>
        <v>-91381.430000000008</v>
      </c>
      <c r="T73" s="97">
        <f t="shared" si="13"/>
        <v>-0.98206992770109602</v>
      </c>
      <c r="U73" s="166"/>
      <c r="V73" s="328">
        <v>296763.01</v>
      </c>
      <c r="W73" s="328">
        <v>353389.51</v>
      </c>
      <c r="X73" s="151">
        <f t="shared" si="14"/>
        <v>-56626.5</v>
      </c>
      <c r="Y73" s="97">
        <f t="shared" si="15"/>
        <v>-0.16023820288270582</v>
      </c>
      <c r="Z73" s="140"/>
    </row>
    <row r="74" spans="1:26" s="69" customFormat="1" outlineLevel="1" x14ac:dyDescent="0.2">
      <c r="A74" s="64" t="s">
        <v>1054</v>
      </c>
      <c r="B74" s="65" t="s">
        <v>1504</v>
      </c>
      <c r="C74" s="66" t="s">
        <v>1953</v>
      </c>
      <c r="D74" s="67"/>
      <c r="E74" s="68"/>
      <c r="F74" s="328">
        <v>229153.21</v>
      </c>
      <c r="G74" s="328">
        <v>6699.45</v>
      </c>
      <c r="H74" s="151">
        <f t="shared" si="8"/>
        <v>222453.75999999998</v>
      </c>
      <c r="I74" s="97" t="str">
        <f t="shared" si="9"/>
        <v>N.M.</v>
      </c>
      <c r="J74" s="166"/>
      <c r="K74" s="328">
        <v>454352.7</v>
      </c>
      <c r="L74" s="328">
        <v>488890.93</v>
      </c>
      <c r="M74" s="151">
        <f t="shared" si="10"/>
        <v>-34538.229999999981</v>
      </c>
      <c r="N74" s="97">
        <f t="shared" si="11"/>
        <v>-7.0646084598051315E-2</v>
      </c>
      <c r="O74" s="273"/>
      <c r="P74" s="166"/>
      <c r="Q74" s="328">
        <v>454352.7</v>
      </c>
      <c r="R74" s="328">
        <v>488890.93</v>
      </c>
      <c r="S74" s="151">
        <f t="shared" si="12"/>
        <v>-34538.229999999981</v>
      </c>
      <c r="T74" s="97">
        <f t="shared" si="13"/>
        <v>-7.0646084598051315E-2</v>
      </c>
      <c r="U74" s="166"/>
      <c r="V74" s="328">
        <v>1969316.73</v>
      </c>
      <c r="W74" s="328">
        <v>3124587.15</v>
      </c>
      <c r="X74" s="151">
        <f t="shared" si="14"/>
        <v>-1155270.42</v>
      </c>
      <c r="Y74" s="97">
        <f t="shared" si="15"/>
        <v>-0.3697353808806389</v>
      </c>
      <c r="Z74" s="140"/>
    </row>
    <row r="75" spans="1:26" s="69" customFormat="1" outlineLevel="1" x14ac:dyDescent="0.2">
      <c r="A75" s="64" t="s">
        <v>1055</v>
      </c>
      <c r="B75" s="65" t="s">
        <v>1505</v>
      </c>
      <c r="C75" s="66" t="s">
        <v>1954</v>
      </c>
      <c r="D75" s="67"/>
      <c r="E75" s="68"/>
      <c r="F75" s="328">
        <v>0</v>
      </c>
      <c r="G75" s="328">
        <v>25677.93</v>
      </c>
      <c r="H75" s="151">
        <f t="shared" si="8"/>
        <v>-25677.93</v>
      </c>
      <c r="I75" s="97" t="str">
        <f t="shared" si="9"/>
        <v>N.M.</v>
      </c>
      <c r="J75" s="166"/>
      <c r="K75" s="328">
        <v>78564.759999999995</v>
      </c>
      <c r="L75" s="328">
        <v>45481.18</v>
      </c>
      <c r="M75" s="151">
        <f t="shared" si="10"/>
        <v>33083.579999999994</v>
      </c>
      <c r="N75" s="97">
        <f t="shared" si="11"/>
        <v>0.72741252535664191</v>
      </c>
      <c r="O75" s="273"/>
      <c r="P75" s="166"/>
      <c r="Q75" s="328">
        <v>78564.759999999995</v>
      </c>
      <c r="R75" s="328">
        <v>45481.18</v>
      </c>
      <c r="S75" s="151">
        <f t="shared" si="12"/>
        <v>33083.579999999994</v>
      </c>
      <c r="T75" s="97">
        <f t="shared" si="13"/>
        <v>0.72741252535664191</v>
      </c>
      <c r="U75" s="166"/>
      <c r="V75" s="328">
        <v>142325.69</v>
      </c>
      <c r="W75" s="328">
        <v>188836.87</v>
      </c>
      <c r="X75" s="151">
        <f t="shared" si="14"/>
        <v>-46511.179999999993</v>
      </c>
      <c r="Y75" s="97">
        <f t="shared" si="15"/>
        <v>-0.24630348935565388</v>
      </c>
      <c r="Z75" s="140"/>
    </row>
    <row r="76" spans="1:26" s="69" customFormat="1" outlineLevel="1" x14ac:dyDescent="0.2">
      <c r="A76" s="64" t="s">
        <v>1056</v>
      </c>
      <c r="B76" s="65" t="s">
        <v>1506</v>
      </c>
      <c r="C76" s="66" t="s">
        <v>1955</v>
      </c>
      <c r="D76" s="67"/>
      <c r="E76" s="68"/>
      <c r="F76" s="328">
        <v>0</v>
      </c>
      <c r="G76" s="328">
        <v>0</v>
      </c>
      <c r="H76" s="151">
        <f t="shared" si="8"/>
        <v>0</v>
      </c>
      <c r="I76" s="97">
        <f t="shared" si="9"/>
        <v>0</v>
      </c>
      <c r="J76" s="166"/>
      <c r="K76" s="328">
        <v>0</v>
      </c>
      <c r="L76" s="328">
        <v>375.42</v>
      </c>
      <c r="M76" s="151">
        <f t="shared" si="10"/>
        <v>-375.42</v>
      </c>
      <c r="N76" s="97" t="str">
        <f t="shared" si="11"/>
        <v>N.M.</v>
      </c>
      <c r="O76" s="273"/>
      <c r="P76" s="166"/>
      <c r="Q76" s="328">
        <v>0</v>
      </c>
      <c r="R76" s="328">
        <v>375.42</v>
      </c>
      <c r="S76" s="151">
        <f t="shared" si="12"/>
        <v>-375.42</v>
      </c>
      <c r="T76" s="97" t="str">
        <f t="shared" si="13"/>
        <v>N.M.</v>
      </c>
      <c r="U76" s="166"/>
      <c r="V76" s="328">
        <v>0</v>
      </c>
      <c r="W76" s="328">
        <v>271675.76</v>
      </c>
      <c r="X76" s="151">
        <f t="shared" si="14"/>
        <v>-271675.76</v>
      </c>
      <c r="Y76" s="97" t="str">
        <f t="shared" si="15"/>
        <v>N.M.</v>
      </c>
      <c r="Z76" s="140"/>
    </row>
    <row r="77" spans="1:26" s="69" customFormat="1" outlineLevel="1" x14ac:dyDescent="0.2">
      <c r="A77" s="64" t="s">
        <v>1057</v>
      </c>
      <c r="B77" s="65" t="s">
        <v>1507</v>
      </c>
      <c r="C77" s="66" t="s">
        <v>1956</v>
      </c>
      <c r="D77" s="67"/>
      <c r="E77" s="68"/>
      <c r="F77" s="328">
        <v>-0.41000000000000003</v>
      </c>
      <c r="G77" s="328">
        <v>3.2800000000000002</v>
      </c>
      <c r="H77" s="151">
        <f t="shared" ref="H77:H88" si="16">+F77-G77</f>
        <v>-3.6900000000000004</v>
      </c>
      <c r="I77" s="97">
        <f t="shared" ref="I77:I88" si="17">IF(G77&lt;0,IF(H77=0,0,IF(OR(G77=0,F77=0),"N.M.",IF(ABS(H77/G77)&gt;=10,"N.M.",H77/(-G77)))),IF(H77=0,0,IF(OR(G77=0,F77=0),"N.M.",IF(ABS(H77/G77)&gt;=10,"N.M.",H77/G77))))</f>
        <v>-1.125</v>
      </c>
      <c r="J77" s="166"/>
      <c r="K77" s="328">
        <v>4.9400000000000004</v>
      </c>
      <c r="L77" s="328">
        <v>7.55</v>
      </c>
      <c r="M77" s="151">
        <f t="shared" ref="M77:M88" si="18">+K77-L77</f>
        <v>-2.6099999999999994</v>
      </c>
      <c r="N77" s="97">
        <f t="shared" ref="N77:N88" si="19">IF(L77&lt;0,IF(M77=0,0,IF(OR(L77=0,K77=0),"N.M.",IF(ABS(M77/L77)&gt;=10,"N.M.",M77/(-L77)))),IF(M77=0,0,IF(OR(L77=0,K77=0),"N.M.",IF(ABS(M77/L77)&gt;=10,"N.M.",M77/L77))))</f>
        <v>-0.34569536423841052</v>
      </c>
      <c r="O77" s="273"/>
      <c r="P77" s="166"/>
      <c r="Q77" s="328">
        <v>4.9400000000000004</v>
      </c>
      <c r="R77" s="328">
        <v>7.55</v>
      </c>
      <c r="S77" s="151">
        <f t="shared" ref="S77:S88" si="20">+Q77-R77</f>
        <v>-2.6099999999999994</v>
      </c>
      <c r="T77" s="97">
        <f t="shared" ref="T77:T88" si="21">IF(R77&lt;0,IF(S77=0,0,IF(OR(R77=0,Q77=0),"N.M.",IF(ABS(S77/R77)&gt;=10,"N.M.",S77/(-R77)))),IF(S77=0,0,IF(OR(R77=0,Q77=0),"N.M.",IF(ABS(S77/R77)&gt;=10,"N.M.",S77/R77))))</f>
        <v>-0.34569536423841052</v>
      </c>
      <c r="U77" s="166"/>
      <c r="V77" s="328">
        <v>-7.19</v>
      </c>
      <c r="W77" s="328">
        <v>7.55</v>
      </c>
      <c r="X77" s="151">
        <f t="shared" ref="X77:X88" si="22">+V77-W77</f>
        <v>-14.74</v>
      </c>
      <c r="Y77" s="97">
        <f t="shared" ref="Y77:Y88" si="23">IF(W77&lt;0,IF(X77=0,0,IF(OR(W77=0,V77=0),"N.M.",IF(ABS(X77/W77)&gt;=10,"N.M.",X77/(-W77)))),IF(X77=0,0,IF(OR(W77=0,V77=0),"N.M.",IF(ABS(X77/W77)&gt;=10,"N.M.",X77/W77))))</f>
        <v>-1.9523178807947021</v>
      </c>
      <c r="Z77" s="140"/>
    </row>
    <row r="78" spans="1:26" s="69" customFormat="1" outlineLevel="1" x14ac:dyDescent="0.2">
      <c r="A78" s="64" t="s">
        <v>1058</v>
      </c>
      <c r="B78" s="65" t="s">
        <v>1508</v>
      </c>
      <c r="C78" s="66" t="s">
        <v>1957</v>
      </c>
      <c r="D78" s="67"/>
      <c r="E78" s="68"/>
      <c r="F78" s="328">
        <v>-1611.75</v>
      </c>
      <c r="G78" s="328">
        <v>22676.7</v>
      </c>
      <c r="H78" s="151">
        <f t="shared" si="16"/>
        <v>-24288.45</v>
      </c>
      <c r="I78" s="97">
        <f t="shared" si="17"/>
        <v>-1.071075156438106</v>
      </c>
      <c r="J78" s="166"/>
      <c r="K78" s="328">
        <v>11050.49</v>
      </c>
      <c r="L78" s="328">
        <v>98223.400000000009</v>
      </c>
      <c r="M78" s="151">
        <f t="shared" si="18"/>
        <v>-87172.91</v>
      </c>
      <c r="N78" s="97">
        <f t="shared" si="19"/>
        <v>-0.88749636033776058</v>
      </c>
      <c r="O78" s="273"/>
      <c r="P78" s="166"/>
      <c r="Q78" s="328">
        <v>11050.49</v>
      </c>
      <c r="R78" s="328">
        <v>98223.400000000009</v>
      </c>
      <c r="S78" s="151">
        <f t="shared" si="20"/>
        <v>-87172.91</v>
      </c>
      <c r="T78" s="97">
        <f t="shared" si="21"/>
        <v>-0.88749636033776058</v>
      </c>
      <c r="U78" s="166"/>
      <c r="V78" s="328">
        <v>94883.57</v>
      </c>
      <c r="W78" s="328">
        <v>329678.78000000003</v>
      </c>
      <c r="X78" s="151">
        <f t="shared" si="22"/>
        <v>-234795.21000000002</v>
      </c>
      <c r="Y78" s="97">
        <f t="shared" si="23"/>
        <v>-0.71219388157163166</v>
      </c>
      <c r="Z78" s="140"/>
    </row>
    <row r="79" spans="1:26" s="69" customFormat="1" outlineLevel="1" x14ac:dyDescent="0.2">
      <c r="A79" s="64" t="s">
        <v>1059</v>
      </c>
      <c r="B79" s="65" t="s">
        <v>1509</v>
      </c>
      <c r="C79" s="66" t="s">
        <v>1958</v>
      </c>
      <c r="D79" s="67"/>
      <c r="E79" s="68"/>
      <c r="F79" s="328">
        <v>695373.77</v>
      </c>
      <c r="G79" s="328">
        <v>582959.71499999997</v>
      </c>
      <c r="H79" s="151">
        <f t="shared" si="16"/>
        <v>112414.05500000005</v>
      </c>
      <c r="I79" s="97">
        <f t="shared" si="17"/>
        <v>0.19283331610658561</v>
      </c>
      <c r="J79" s="166"/>
      <c r="K79" s="328">
        <v>1758177.37</v>
      </c>
      <c r="L79" s="328">
        <v>704279.21499999997</v>
      </c>
      <c r="M79" s="151">
        <f t="shared" si="18"/>
        <v>1053898.1550000003</v>
      </c>
      <c r="N79" s="97">
        <f t="shared" si="19"/>
        <v>1.4964209258965571</v>
      </c>
      <c r="O79" s="273"/>
      <c r="P79" s="166"/>
      <c r="Q79" s="328">
        <v>1758177.37</v>
      </c>
      <c r="R79" s="328">
        <v>704279.21499999997</v>
      </c>
      <c r="S79" s="151">
        <f t="shared" si="20"/>
        <v>1053898.1550000003</v>
      </c>
      <c r="T79" s="97">
        <f t="shared" si="21"/>
        <v>1.4964209258965571</v>
      </c>
      <c r="U79" s="166"/>
      <c r="V79" s="328">
        <v>5925425.5199999996</v>
      </c>
      <c r="W79" s="328">
        <v>4595996.4879999999</v>
      </c>
      <c r="X79" s="151">
        <f t="shared" si="22"/>
        <v>1329429.0319999997</v>
      </c>
      <c r="Y79" s="97">
        <f t="shared" si="23"/>
        <v>0.28925806089519357</v>
      </c>
      <c r="Z79" s="140"/>
    </row>
    <row r="80" spans="1:26" s="69" customFormat="1" outlineLevel="1" x14ac:dyDescent="0.2">
      <c r="A80" s="64" t="s">
        <v>1060</v>
      </c>
      <c r="B80" s="65" t="s">
        <v>1510</v>
      </c>
      <c r="C80" s="66" t="s">
        <v>1959</v>
      </c>
      <c r="D80" s="67"/>
      <c r="E80" s="68"/>
      <c r="F80" s="328">
        <v>4517.6400000000003</v>
      </c>
      <c r="G80" s="328">
        <v>4600.9800000000005</v>
      </c>
      <c r="H80" s="151">
        <f t="shared" si="16"/>
        <v>-83.340000000000146</v>
      </c>
      <c r="I80" s="97">
        <f t="shared" si="17"/>
        <v>-1.811353233441574E-2</v>
      </c>
      <c r="J80" s="166"/>
      <c r="K80" s="328">
        <v>13659.27</v>
      </c>
      <c r="L80" s="328">
        <v>12716.62</v>
      </c>
      <c r="M80" s="151">
        <f t="shared" si="18"/>
        <v>942.64999999999964</v>
      </c>
      <c r="N80" s="97">
        <f t="shared" si="19"/>
        <v>7.4127401778145419E-2</v>
      </c>
      <c r="O80" s="273"/>
      <c r="P80" s="166"/>
      <c r="Q80" s="328">
        <v>13659.27</v>
      </c>
      <c r="R80" s="328">
        <v>12716.62</v>
      </c>
      <c r="S80" s="151">
        <f t="shared" si="20"/>
        <v>942.64999999999964</v>
      </c>
      <c r="T80" s="97">
        <f t="shared" si="21"/>
        <v>7.4127401778145419E-2</v>
      </c>
      <c r="U80" s="166"/>
      <c r="V80" s="328">
        <v>46157.26</v>
      </c>
      <c r="W80" s="328">
        <v>42560.959999999999</v>
      </c>
      <c r="X80" s="151">
        <f t="shared" si="22"/>
        <v>3596.3000000000029</v>
      </c>
      <c r="Y80" s="97">
        <f t="shared" si="23"/>
        <v>8.449762411374187E-2</v>
      </c>
      <c r="Z80" s="140"/>
    </row>
    <row r="81" spans="1:26" s="69" customFormat="1" outlineLevel="1" x14ac:dyDescent="0.2">
      <c r="A81" s="64" t="s">
        <v>1061</v>
      </c>
      <c r="B81" s="65" t="s">
        <v>1511</v>
      </c>
      <c r="C81" s="66" t="s">
        <v>1960</v>
      </c>
      <c r="D81" s="67"/>
      <c r="E81" s="68"/>
      <c r="F81" s="328">
        <v>0</v>
      </c>
      <c r="G81" s="328">
        <v>0</v>
      </c>
      <c r="H81" s="151">
        <f t="shared" si="16"/>
        <v>0</v>
      </c>
      <c r="I81" s="97">
        <f t="shared" si="17"/>
        <v>0</v>
      </c>
      <c r="J81" s="166"/>
      <c r="K81" s="328">
        <v>0</v>
      </c>
      <c r="L81" s="328">
        <v>61.28</v>
      </c>
      <c r="M81" s="151">
        <f t="shared" si="18"/>
        <v>-61.28</v>
      </c>
      <c r="N81" s="97" t="str">
        <f t="shared" si="19"/>
        <v>N.M.</v>
      </c>
      <c r="O81" s="273"/>
      <c r="P81" s="166"/>
      <c r="Q81" s="328">
        <v>0</v>
      </c>
      <c r="R81" s="328">
        <v>61.28</v>
      </c>
      <c r="S81" s="151">
        <f t="shared" si="20"/>
        <v>-61.28</v>
      </c>
      <c r="T81" s="97" t="str">
        <f t="shared" si="21"/>
        <v>N.M.</v>
      </c>
      <c r="U81" s="166"/>
      <c r="V81" s="328">
        <v>13.75</v>
      </c>
      <c r="W81" s="328">
        <v>61.28</v>
      </c>
      <c r="X81" s="151">
        <f t="shared" si="22"/>
        <v>-47.53</v>
      </c>
      <c r="Y81" s="97">
        <f t="shared" si="23"/>
        <v>-0.77562010443864227</v>
      </c>
      <c r="Z81" s="140"/>
    </row>
    <row r="82" spans="1:26" s="69" customFormat="1" outlineLevel="1" x14ac:dyDescent="0.2">
      <c r="A82" s="64" t="s">
        <v>1062</v>
      </c>
      <c r="B82" s="65" t="s">
        <v>1512</v>
      </c>
      <c r="C82" s="66" t="s">
        <v>1961</v>
      </c>
      <c r="D82" s="67"/>
      <c r="E82" s="68"/>
      <c r="F82" s="328">
        <v>0</v>
      </c>
      <c r="G82" s="328">
        <v>-11542.93</v>
      </c>
      <c r="H82" s="151">
        <f t="shared" si="16"/>
        <v>11542.93</v>
      </c>
      <c r="I82" s="97" t="str">
        <f t="shared" si="17"/>
        <v>N.M.</v>
      </c>
      <c r="J82" s="166"/>
      <c r="K82" s="328">
        <v>0</v>
      </c>
      <c r="L82" s="328">
        <v>-11542.93</v>
      </c>
      <c r="M82" s="151">
        <f t="shared" si="18"/>
        <v>11542.93</v>
      </c>
      <c r="N82" s="97" t="str">
        <f t="shared" si="19"/>
        <v>N.M.</v>
      </c>
      <c r="O82" s="273"/>
      <c r="P82" s="166"/>
      <c r="Q82" s="328">
        <v>0</v>
      </c>
      <c r="R82" s="328">
        <v>-11542.93</v>
      </c>
      <c r="S82" s="151">
        <f t="shared" si="20"/>
        <v>11542.93</v>
      </c>
      <c r="T82" s="97" t="str">
        <f t="shared" si="21"/>
        <v>N.M.</v>
      </c>
      <c r="U82" s="166"/>
      <c r="V82" s="328">
        <v>-68146</v>
      </c>
      <c r="W82" s="328">
        <v>-11542.93</v>
      </c>
      <c r="X82" s="151">
        <f t="shared" si="22"/>
        <v>-56603.07</v>
      </c>
      <c r="Y82" s="97">
        <f t="shared" si="23"/>
        <v>-4.9037003603071314</v>
      </c>
      <c r="Z82" s="140"/>
    </row>
    <row r="83" spans="1:26" s="69" customFormat="1" outlineLevel="1" x14ac:dyDescent="0.2">
      <c r="A83" s="64" t="s">
        <v>1063</v>
      </c>
      <c r="B83" s="65" t="s">
        <v>1513</v>
      </c>
      <c r="C83" s="66" t="s">
        <v>1962</v>
      </c>
      <c r="D83" s="67"/>
      <c r="E83" s="68"/>
      <c r="F83" s="328">
        <v>120.42</v>
      </c>
      <c r="G83" s="328">
        <v>0</v>
      </c>
      <c r="H83" s="151">
        <f t="shared" si="16"/>
        <v>120.42</v>
      </c>
      <c r="I83" s="97" t="str">
        <f t="shared" si="17"/>
        <v>N.M.</v>
      </c>
      <c r="J83" s="166"/>
      <c r="K83" s="328">
        <v>736.99</v>
      </c>
      <c r="L83" s="328">
        <v>34.619999999999997</v>
      </c>
      <c r="M83" s="151">
        <f t="shared" si="18"/>
        <v>702.37</v>
      </c>
      <c r="N83" s="97" t="str">
        <f t="shared" si="19"/>
        <v>N.M.</v>
      </c>
      <c r="O83" s="273"/>
      <c r="P83" s="166"/>
      <c r="Q83" s="328">
        <v>736.99</v>
      </c>
      <c r="R83" s="328">
        <v>34.619999999999997</v>
      </c>
      <c r="S83" s="151">
        <f t="shared" si="20"/>
        <v>702.37</v>
      </c>
      <c r="T83" s="97" t="str">
        <f t="shared" si="21"/>
        <v>N.M.</v>
      </c>
      <c r="U83" s="166"/>
      <c r="V83" s="328">
        <v>1516.77</v>
      </c>
      <c r="W83" s="328">
        <v>2506.2799999999997</v>
      </c>
      <c r="X83" s="151">
        <f t="shared" si="22"/>
        <v>-989.50999999999976</v>
      </c>
      <c r="Y83" s="97">
        <f t="shared" si="23"/>
        <v>-0.39481223167403479</v>
      </c>
      <c r="Z83" s="140"/>
    </row>
    <row r="84" spans="1:26" s="69" customFormat="1" outlineLevel="1" x14ac:dyDescent="0.2">
      <c r="A84" s="64" t="s">
        <v>1064</v>
      </c>
      <c r="B84" s="65" t="s">
        <v>1514</v>
      </c>
      <c r="C84" s="66" t="s">
        <v>1963</v>
      </c>
      <c r="D84" s="67"/>
      <c r="E84" s="68"/>
      <c r="F84" s="328">
        <v>0</v>
      </c>
      <c r="G84" s="328">
        <v>42.74</v>
      </c>
      <c r="H84" s="151">
        <f t="shared" si="16"/>
        <v>-42.74</v>
      </c>
      <c r="I84" s="97" t="str">
        <f t="shared" si="17"/>
        <v>N.M.</v>
      </c>
      <c r="J84" s="166"/>
      <c r="K84" s="328">
        <v>0</v>
      </c>
      <c r="L84" s="328">
        <v>73.83</v>
      </c>
      <c r="M84" s="151">
        <f t="shared" si="18"/>
        <v>-73.83</v>
      </c>
      <c r="N84" s="97" t="str">
        <f t="shared" si="19"/>
        <v>N.M.</v>
      </c>
      <c r="O84" s="273"/>
      <c r="P84" s="166"/>
      <c r="Q84" s="328">
        <v>0</v>
      </c>
      <c r="R84" s="328">
        <v>73.83</v>
      </c>
      <c r="S84" s="151">
        <f t="shared" si="20"/>
        <v>-73.83</v>
      </c>
      <c r="T84" s="97" t="str">
        <f t="shared" si="21"/>
        <v>N.M.</v>
      </c>
      <c r="U84" s="166"/>
      <c r="V84" s="328">
        <v>-73.790000000000006</v>
      </c>
      <c r="W84" s="328">
        <v>55.23</v>
      </c>
      <c r="X84" s="151">
        <f t="shared" si="22"/>
        <v>-129.02000000000001</v>
      </c>
      <c r="Y84" s="97">
        <f t="shared" si="23"/>
        <v>-2.3360492485967774</v>
      </c>
      <c r="Z84" s="140"/>
    </row>
    <row r="85" spans="1:26" s="69" customFormat="1" outlineLevel="1" x14ac:dyDescent="0.2">
      <c r="A85" s="64" t="s">
        <v>1065</v>
      </c>
      <c r="B85" s="65" t="s">
        <v>1515</v>
      </c>
      <c r="C85" s="66" t="s">
        <v>1964</v>
      </c>
      <c r="D85" s="67"/>
      <c r="E85" s="68"/>
      <c r="F85" s="328">
        <v>0</v>
      </c>
      <c r="G85" s="328">
        <v>0</v>
      </c>
      <c r="H85" s="151">
        <f t="shared" si="16"/>
        <v>0</v>
      </c>
      <c r="I85" s="97">
        <f t="shared" si="17"/>
        <v>0</v>
      </c>
      <c r="J85" s="166"/>
      <c r="K85" s="328">
        <v>0</v>
      </c>
      <c r="L85" s="328">
        <v>0</v>
      </c>
      <c r="M85" s="151">
        <f t="shared" si="18"/>
        <v>0</v>
      </c>
      <c r="N85" s="97">
        <f t="shared" si="19"/>
        <v>0</v>
      </c>
      <c r="O85" s="273"/>
      <c r="P85" s="166"/>
      <c r="Q85" s="328">
        <v>0</v>
      </c>
      <c r="R85" s="328">
        <v>0</v>
      </c>
      <c r="S85" s="151">
        <f t="shared" si="20"/>
        <v>0</v>
      </c>
      <c r="T85" s="97">
        <f t="shared" si="21"/>
        <v>0</v>
      </c>
      <c r="U85" s="166"/>
      <c r="V85" s="328">
        <v>0</v>
      </c>
      <c r="W85" s="328">
        <v>-0.01</v>
      </c>
      <c r="X85" s="151">
        <f t="shared" si="22"/>
        <v>0.01</v>
      </c>
      <c r="Y85" s="97" t="str">
        <f t="shared" si="23"/>
        <v>N.M.</v>
      </c>
      <c r="Z85" s="140"/>
    </row>
    <row r="86" spans="1:26" s="69" customFormat="1" outlineLevel="1" x14ac:dyDescent="0.2">
      <c r="A86" s="64" t="s">
        <v>1066</v>
      </c>
      <c r="B86" s="65" t="s">
        <v>1516</v>
      </c>
      <c r="C86" s="66" t="s">
        <v>1965</v>
      </c>
      <c r="D86" s="67"/>
      <c r="E86" s="68"/>
      <c r="F86" s="328">
        <v>3220.85</v>
      </c>
      <c r="G86" s="328">
        <v>158</v>
      </c>
      <c r="H86" s="151">
        <f t="shared" si="16"/>
        <v>3062.85</v>
      </c>
      <c r="I86" s="97" t="str">
        <f t="shared" si="17"/>
        <v>N.M.</v>
      </c>
      <c r="J86" s="166"/>
      <c r="K86" s="328">
        <v>10010.27</v>
      </c>
      <c r="L86" s="328">
        <v>11138.75</v>
      </c>
      <c r="M86" s="151">
        <f t="shared" si="18"/>
        <v>-1128.4799999999996</v>
      </c>
      <c r="N86" s="97">
        <f t="shared" si="19"/>
        <v>-0.10131118841880818</v>
      </c>
      <c r="O86" s="273"/>
      <c r="P86" s="166"/>
      <c r="Q86" s="328">
        <v>10010.27</v>
      </c>
      <c r="R86" s="328">
        <v>11138.75</v>
      </c>
      <c r="S86" s="151">
        <f t="shared" si="20"/>
        <v>-1128.4799999999996</v>
      </c>
      <c r="T86" s="97">
        <f t="shared" si="21"/>
        <v>-0.10131118841880818</v>
      </c>
      <c r="U86" s="166"/>
      <c r="V86" s="328">
        <v>51943.430000000008</v>
      </c>
      <c r="W86" s="328">
        <v>66831.62</v>
      </c>
      <c r="X86" s="151">
        <f t="shared" si="22"/>
        <v>-14888.189999999988</v>
      </c>
      <c r="Y86" s="97">
        <f t="shared" si="23"/>
        <v>-0.22277164611601497</v>
      </c>
      <c r="Z86" s="140"/>
    </row>
    <row r="87" spans="1:26" s="69" customFormat="1" outlineLevel="1" x14ac:dyDescent="0.2">
      <c r="A87" s="64" t="s">
        <v>1067</v>
      </c>
      <c r="B87" s="65" t="s">
        <v>1517</v>
      </c>
      <c r="C87" s="66" t="s">
        <v>1966</v>
      </c>
      <c r="D87" s="67"/>
      <c r="E87" s="68"/>
      <c r="F87" s="328">
        <v>19.670000000000002</v>
      </c>
      <c r="G87" s="328">
        <v>1</v>
      </c>
      <c r="H87" s="151">
        <f t="shared" si="16"/>
        <v>18.670000000000002</v>
      </c>
      <c r="I87" s="97" t="str">
        <f t="shared" si="17"/>
        <v>N.M.</v>
      </c>
      <c r="J87" s="166"/>
      <c r="K87" s="328">
        <v>63.96</v>
      </c>
      <c r="L87" s="328">
        <v>70.75</v>
      </c>
      <c r="M87" s="151">
        <f t="shared" si="18"/>
        <v>-6.7899999999999991</v>
      </c>
      <c r="N87" s="97">
        <f t="shared" si="19"/>
        <v>-9.5971731448763239E-2</v>
      </c>
      <c r="O87" s="273"/>
      <c r="P87" s="166"/>
      <c r="Q87" s="328">
        <v>63.96</v>
      </c>
      <c r="R87" s="328">
        <v>70.75</v>
      </c>
      <c r="S87" s="151">
        <f t="shared" si="20"/>
        <v>-6.7899999999999991</v>
      </c>
      <c r="T87" s="97">
        <f t="shared" si="21"/>
        <v>-9.5971731448763239E-2</v>
      </c>
      <c r="U87" s="166"/>
      <c r="V87" s="328">
        <v>327.58</v>
      </c>
      <c r="W87" s="328">
        <v>399.74</v>
      </c>
      <c r="X87" s="151">
        <f t="shared" si="22"/>
        <v>-72.160000000000025</v>
      </c>
      <c r="Y87" s="97">
        <f t="shared" si="23"/>
        <v>-0.18051733626857464</v>
      </c>
      <c r="Z87" s="140"/>
    </row>
    <row r="88" spans="1:26" x14ac:dyDescent="0.2">
      <c r="A88" s="38" t="s">
        <v>611</v>
      </c>
      <c r="B88" s="88" t="s">
        <v>63</v>
      </c>
      <c r="C88" s="80" t="s">
        <v>457</v>
      </c>
      <c r="D88" s="38" t="s">
        <v>283</v>
      </c>
      <c r="E88" s="49"/>
      <c r="F88" s="107">
        <v>7557257.0200000005</v>
      </c>
      <c r="G88" s="107">
        <v>-3057563.2149999999</v>
      </c>
      <c r="H88" s="105">
        <f t="shared" si="16"/>
        <v>10614820.234999999</v>
      </c>
      <c r="I88" s="124">
        <f t="shared" si="17"/>
        <v>3.4716601059710226</v>
      </c>
      <c r="J88" s="168"/>
      <c r="K88" s="107">
        <v>48396091.610000022</v>
      </c>
      <c r="L88" s="107">
        <v>18293280.615000002</v>
      </c>
      <c r="M88" s="105">
        <f t="shared" si="18"/>
        <v>30102810.99500002</v>
      </c>
      <c r="N88" s="124">
        <f t="shared" si="19"/>
        <v>1.645566567776614</v>
      </c>
      <c r="O88" s="260"/>
      <c r="P88" s="168"/>
      <c r="Q88" s="107">
        <v>48396091.610000022</v>
      </c>
      <c r="R88" s="107">
        <v>18293280.615000002</v>
      </c>
      <c r="S88" s="105">
        <f t="shared" si="20"/>
        <v>30102810.99500002</v>
      </c>
      <c r="T88" s="124">
        <f t="shared" si="21"/>
        <v>1.645566567776614</v>
      </c>
      <c r="U88" s="168"/>
      <c r="V88" s="107">
        <v>123466626.979</v>
      </c>
      <c r="W88" s="107">
        <v>95199872.768000036</v>
      </c>
      <c r="X88" s="105">
        <f t="shared" si="22"/>
        <v>28266754.210999966</v>
      </c>
      <c r="Y88" s="124">
        <f t="shared" si="23"/>
        <v>0.2969200839152949</v>
      </c>
    </row>
    <row r="89" spans="1:26" s="115" customFormat="1" x14ac:dyDescent="0.2">
      <c r="A89" s="110"/>
      <c r="B89" s="111" t="s">
        <v>65</v>
      </c>
      <c r="C89" s="112" t="s">
        <v>291</v>
      </c>
      <c r="D89" s="110"/>
      <c r="E89" s="116"/>
      <c r="F89" s="322"/>
      <c r="G89" s="322"/>
      <c r="H89" s="323"/>
      <c r="I89" s="126"/>
      <c r="J89" s="175"/>
      <c r="K89" s="322"/>
      <c r="L89" s="322"/>
      <c r="M89" s="323"/>
      <c r="N89" s="126"/>
      <c r="O89" s="261"/>
      <c r="P89" s="175"/>
      <c r="Q89" s="322"/>
      <c r="R89" s="322"/>
      <c r="S89" s="323"/>
      <c r="T89" s="126"/>
      <c r="U89" s="175"/>
      <c r="V89" s="322"/>
      <c r="W89" s="322"/>
      <c r="X89" s="323"/>
      <c r="Y89" s="126"/>
      <c r="Z89" s="140"/>
    </row>
    <row r="90" spans="1:26" s="69" customFormat="1" outlineLevel="1" x14ac:dyDescent="0.2">
      <c r="A90" s="64" t="s">
        <v>1264</v>
      </c>
      <c r="B90" s="65" t="s">
        <v>1714</v>
      </c>
      <c r="C90" s="66" t="s">
        <v>2156</v>
      </c>
      <c r="D90" s="67"/>
      <c r="E90" s="68"/>
      <c r="F90" s="328">
        <v>143815.01</v>
      </c>
      <c r="G90" s="328">
        <v>184528.44</v>
      </c>
      <c r="H90" s="151">
        <f t="shared" ref="H90:H153" si="24">+F90-G90</f>
        <v>-40713.429999999993</v>
      </c>
      <c r="I90" s="97">
        <f t="shared" ref="I90:I153" si="25">IF(G90&lt;0,IF(H90=0,0,IF(OR(G90=0,F90=0),"N.M.",IF(ABS(H90/G90)&gt;=10,"N.M.",H90/(-G90)))),IF(H90=0,0,IF(OR(G90=0,F90=0),"N.M.",IF(ABS(H90/G90)&gt;=10,"N.M.",H90/G90))))</f>
        <v>-0.22063498721389502</v>
      </c>
      <c r="J90" s="166"/>
      <c r="K90" s="328">
        <v>442713.22000000003</v>
      </c>
      <c r="L90" s="328">
        <v>456810.87</v>
      </c>
      <c r="M90" s="151">
        <f t="shared" ref="M90:M153" si="26">+K90-L90</f>
        <v>-14097.649999999965</v>
      </c>
      <c r="N90" s="97">
        <f t="shared" ref="N90:N153" si="27">IF(L90&lt;0,IF(M90=0,0,IF(OR(L90=0,K90=0),"N.M.",IF(ABS(M90/L90)&gt;=10,"N.M.",M90/(-L90)))),IF(M90=0,0,IF(OR(L90=0,K90=0),"N.M.",IF(ABS(M90/L90)&gt;=10,"N.M.",M90/L90))))</f>
        <v>-3.0861021323770086E-2</v>
      </c>
      <c r="O90" s="273"/>
      <c r="P90" s="166"/>
      <c r="Q90" s="328">
        <v>442713.22000000003</v>
      </c>
      <c r="R90" s="328">
        <v>456810.87</v>
      </c>
      <c r="S90" s="151">
        <f t="shared" ref="S90:S153" si="28">+Q90-R90</f>
        <v>-14097.649999999965</v>
      </c>
      <c r="T90" s="97">
        <f t="shared" ref="T90:T153" si="29">IF(R90&lt;0,IF(S90=0,0,IF(OR(R90=0,Q90=0),"N.M.",IF(ABS(S90/R90)&gt;=10,"N.M.",S90/(-R90)))),IF(S90=0,0,IF(OR(R90=0,Q90=0),"N.M.",IF(ABS(S90/R90)&gt;=10,"N.M.",S90/R90))))</f>
        <v>-3.0861021323770086E-2</v>
      </c>
      <c r="U90" s="166"/>
      <c r="V90" s="328">
        <v>1615369.51</v>
      </c>
      <c r="W90" s="328">
        <v>1588854.63</v>
      </c>
      <c r="X90" s="151">
        <f t="shared" ref="X90:X153" si="30">+V90-W90</f>
        <v>26514.880000000121</v>
      </c>
      <c r="Y90" s="97">
        <f t="shared" ref="Y90:Y153" si="31">IF(W90&lt;0,IF(X90=0,0,IF(OR(W90=0,V90=0),"N.M.",IF(ABS(X90/W90)&gt;=10,"N.M.",X90/(-W90)))),IF(X90=0,0,IF(OR(W90=0,V90=0),"N.M.",IF(ABS(X90/W90)&gt;=10,"N.M.",X90/W90))))</f>
        <v>1.6688046533243964E-2</v>
      </c>
      <c r="Z90" s="140"/>
    </row>
    <row r="91" spans="1:26" x14ac:dyDescent="0.2">
      <c r="A91" s="38" t="s">
        <v>612</v>
      </c>
      <c r="B91" s="88" t="s">
        <v>69</v>
      </c>
      <c r="C91" s="94" t="s">
        <v>456</v>
      </c>
      <c r="D91" s="38"/>
      <c r="E91" s="49"/>
      <c r="F91" s="107">
        <v>143815.01</v>
      </c>
      <c r="G91" s="107">
        <v>184528.44</v>
      </c>
      <c r="H91" s="105">
        <f t="shared" si="24"/>
        <v>-40713.429999999993</v>
      </c>
      <c r="I91" s="124">
        <f t="shared" si="25"/>
        <v>-0.22063498721389502</v>
      </c>
      <c r="J91" s="168"/>
      <c r="K91" s="107">
        <v>442713.22000000003</v>
      </c>
      <c r="L91" s="107">
        <v>456810.87</v>
      </c>
      <c r="M91" s="105">
        <f t="shared" si="26"/>
        <v>-14097.649999999965</v>
      </c>
      <c r="N91" s="124">
        <f t="shared" si="27"/>
        <v>-3.0861021323770086E-2</v>
      </c>
      <c r="O91" s="260"/>
      <c r="P91" s="168"/>
      <c r="Q91" s="107">
        <v>442713.22000000003</v>
      </c>
      <c r="R91" s="107">
        <v>456810.87</v>
      </c>
      <c r="S91" s="105">
        <f t="shared" si="28"/>
        <v>-14097.649999999965</v>
      </c>
      <c r="T91" s="124">
        <f t="shared" si="29"/>
        <v>-3.0861021323770086E-2</v>
      </c>
      <c r="U91" s="168"/>
      <c r="V91" s="107">
        <v>1615369.51</v>
      </c>
      <c r="W91" s="107">
        <v>1588854.63</v>
      </c>
      <c r="X91" s="105">
        <f t="shared" si="30"/>
        <v>26514.880000000121</v>
      </c>
      <c r="Y91" s="124">
        <f t="shared" si="31"/>
        <v>1.6688046533243964E-2</v>
      </c>
    </row>
    <row r="92" spans="1:26" s="69" customFormat="1" outlineLevel="1" x14ac:dyDescent="0.2">
      <c r="A92" s="64" t="s">
        <v>1265</v>
      </c>
      <c r="B92" s="65" t="s">
        <v>1715</v>
      </c>
      <c r="C92" s="66" t="s">
        <v>2157</v>
      </c>
      <c r="D92" s="67"/>
      <c r="E92" s="68"/>
      <c r="F92" s="328">
        <v>146280.34</v>
      </c>
      <c r="G92" s="328">
        <v>103067.79000000001</v>
      </c>
      <c r="H92" s="151">
        <f t="shared" si="24"/>
        <v>43212.549999999988</v>
      </c>
      <c r="I92" s="97">
        <f t="shared" si="25"/>
        <v>0.41926337995604623</v>
      </c>
      <c r="J92" s="166"/>
      <c r="K92" s="328">
        <v>642826.71</v>
      </c>
      <c r="L92" s="328">
        <v>460309.5</v>
      </c>
      <c r="M92" s="151">
        <f t="shared" si="26"/>
        <v>182517.20999999996</v>
      </c>
      <c r="N92" s="97">
        <f t="shared" si="27"/>
        <v>0.3965097613670801</v>
      </c>
      <c r="O92" s="273"/>
      <c r="P92" s="166"/>
      <c r="Q92" s="328">
        <v>642826.71</v>
      </c>
      <c r="R92" s="328">
        <v>460309.5</v>
      </c>
      <c r="S92" s="151">
        <f t="shared" si="28"/>
        <v>182517.20999999996</v>
      </c>
      <c r="T92" s="97">
        <f t="shared" si="29"/>
        <v>0.3965097613670801</v>
      </c>
      <c r="U92" s="166"/>
      <c r="V92" s="328">
        <v>2131947.41</v>
      </c>
      <c r="W92" s="328">
        <v>1565660.85</v>
      </c>
      <c r="X92" s="151">
        <f t="shared" si="30"/>
        <v>566286.56000000006</v>
      </c>
      <c r="Y92" s="97">
        <f t="shared" si="31"/>
        <v>0.36169171631263569</v>
      </c>
      <c r="Z92" s="140"/>
    </row>
    <row r="93" spans="1:26" x14ac:dyDescent="0.2">
      <c r="A93" s="38" t="s">
        <v>613</v>
      </c>
      <c r="B93" s="88" t="s">
        <v>71</v>
      </c>
      <c r="C93" s="94" t="s">
        <v>455</v>
      </c>
      <c r="D93" s="38"/>
      <c r="E93" s="49"/>
      <c r="F93" s="107">
        <v>146280.34</v>
      </c>
      <c r="G93" s="107">
        <v>103067.79000000001</v>
      </c>
      <c r="H93" s="105">
        <f t="shared" si="24"/>
        <v>43212.549999999988</v>
      </c>
      <c r="I93" s="124">
        <f t="shared" si="25"/>
        <v>0.41926337995604623</v>
      </c>
      <c r="J93" s="168"/>
      <c r="K93" s="107">
        <v>642826.71</v>
      </c>
      <c r="L93" s="107">
        <v>460309.5</v>
      </c>
      <c r="M93" s="105">
        <f t="shared" si="26"/>
        <v>182517.20999999996</v>
      </c>
      <c r="N93" s="124">
        <f t="shared" si="27"/>
        <v>0.3965097613670801</v>
      </c>
      <c r="O93" s="260"/>
      <c r="P93" s="168"/>
      <c r="Q93" s="107">
        <v>642826.71</v>
      </c>
      <c r="R93" s="107">
        <v>460309.5</v>
      </c>
      <c r="S93" s="105">
        <f t="shared" si="28"/>
        <v>182517.20999999996</v>
      </c>
      <c r="T93" s="124">
        <f t="shared" si="29"/>
        <v>0.3965097613670801</v>
      </c>
      <c r="U93" s="168"/>
      <c r="V93" s="107">
        <v>2131947.41</v>
      </c>
      <c r="W93" s="107">
        <v>1565660.85</v>
      </c>
      <c r="X93" s="105">
        <f t="shared" si="30"/>
        <v>566286.56000000006</v>
      </c>
      <c r="Y93" s="124">
        <f t="shared" si="31"/>
        <v>0.36169171631263569</v>
      </c>
    </row>
    <row r="94" spans="1:26" s="69" customFormat="1" outlineLevel="1" x14ac:dyDescent="0.2">
      <c r="A94" s="64" t="s">
        <v>1266</v>
      </c>
      <c r="B94" s="65" t="s">
        <v>1716</v>
      </c>
      <c r="C94" s="66" t="s">
        <v>2158</v>
      </c>
      <c r="D94" s="67"/>
      <c r="E94" s="68"/>
      <c r="F94" s="328">
        <v>762059.75</v>
      </c>
      <c r="G94" s="328">
        <v>825324.74</v>
      </c>
      <c r="H94" s="151">
        <f t="shared" si="24"/>
        <v>-63264.989999999991</v>
      </c>
      <c r="I94" s="97">
        <f t="shared" si="25"/>
        <v>-7.6654663229894199E-2</v>
      </c>
      <c r="J94" s="166"/>
      <c r="K94" s="328">
        <v>2703614.73</v>
      </c>
      <c r="L94" s="328">
        <v>2011617</v>
      </c>
      <c r="M94" s="151">
        <f t="shared" si="26"/>
        <v>691997.73</v>
      </c>
      <c r="N94" s="97">
        <f t="shared" si="27"/>
        <v>0.34400073672075748</v>
      </c>
      <c r="O94" s="273"/>
      <c r="P94" s="166"/>
      <c r="Q94" s="328">
        <v>2703614.73</v>
      </c>
      <c r="R94" s="328">
        <v>2011617</v>
      </c>
      <c r="S94" s="151">
        <f t="shared" si="28"/>
        <v>691997.73</v>
      </c>
      <c r="T94" s="97">
        <f t="shared" si="29"/>
        <v>0.34400073672075748</v>
      </c>
      <c r="U94" s="166"/>
      <c r="V94" s="328">
        <v>13580372.883000001</v>
      </c>
      <c r="W94" s="328">
        <v>10313358.978</v>
      </c>
      <c r="X94" s="151">
        <f t="shared" si="30"/>
        <v>3267013.9050000012</v>
      </c>
      <c r="Y94" s="97">
        <f t="shared" si="31"/>
        <v>0.31677496264495886</v>
      </c>
      <c r="Z94" s="140"/>
    </row>
    <row r="95" spans="1:26" s="69" customFormat="1" outlineLevel="1" x14ac:dyDescent="0.2">
      <c r="A95" s="64" t="s">
        <v>1267</v>
      </c>
      <c r="B95" s="65" t="s">
        <v>1717</v>
      </c>
      <c r="C95" s="66" t="s">
        <v>2159</v>
      </c>
      <c r="D95" s="67"/>
      <c r="E95" s="68"/>
      <c r="F95" s="328">
        <v>-75.38</v>
      </c>
      <c r="G95" s="328">
        <v>0</v>
      </c>
      <c r="H95" s="151">
        <f t="shared" si="24"/>
        <v>-75.38</v>
      </c>
      <c r="I95" s="97" t="str">
        <f t="shared" si="25"/>
        <v>N.M.</v>
      </c>
      <c r="J95" s="166"/>
      <c r="K95" s="328">
        <v>8.26</v>
      </c>
      <c r="L95" s="328">
        <v>0</v>
      </c>
      <c r="M95" s="151">
        <f t="shared" si="26"/>
        <v>8.26</v>
      </c>
      <c r="N95" s="97" t="str">
        <f t="shared" si="27"/>
        <v>N.M.</v>
      </c>
      <c r="O95" s="273"/>
      <c r="P95" s="166"/>
      <c r="Q95" s="328">
        <v>8.26</v>
      </c>
      <c r="R95" s="328">
        <v>0</v>
      </c>
      <c r="S95" s="151">
        <f t="shared" si="28"/>
        <v>8.26</v>
      </c>
      <c r="T95" s="97" t="str">
        <f t="shared" si="29"/>
        <v>N.M.</v>
      </c>
      <c r="U95" s="166"/>
      <c r="V95" s="328">
        <v>19.71</v>
      </c>
      <c r="W95" s="328">
        <v>0</v>
      </c>
      <c r="X95" s="151">
        <f t="shared" si="30"/>
        <v>19.71</v>
      </c>
      <c r="Y95" s="97" t="str">
        <f t="shared" si="31"/>
        <v>N.M.</v>
      </c>
      <c r="Z95" s="140"/>
    </row>
    <row r="96" spans="1:26" s="69" customFormat="1" outlineLevel="1" x14ac:dyDescent="0.2">
      <c r="A96" s="64" t="s">
        <v>1268</v>
      </c>
      <c r="B96" s="65" t="s">
        <v>1718</v>
      </c>
      <c r="C96" s="66" t="s">
        <v>2160</v>
      </c>
      <c r="D96" s="67"/>
      <c r="E96" s="68"/>
      <c r="F96" s="328">
        <v>-122.13</v>
      </c>
      <c r="G96" s="328">
        <v>0</v>
      </c>
      <c r="H96" s="151">
        <f t="shared" si="24"/>
        <v>-122.13</v>
      </c>
      <c r="I96" s="97" t="str">
        <f t="shared" si="25"/>
        <v>N.M.</v>
      </c>
      <c r="J96" s="166"/>
      <c r="K96" s="328">
        <v>-736.26</v>
      </c>
      <c r="L96" s="328">
        <v>-36.090000000000003</v>
      </c>
      <c r="M96" s="151">
        <f t="shared" si="26"/>
        <v>-700.17</v>
      </c>
      <c r="N96" s="97" t="str">
        <f t="shared" si="27"/>
        <v>N.M.</v>
      </c>
      <c r="O96" s="273"/>
      <c r="P96" s="166"/>
      <c r="Q96" s="328">
        <v>-736.26</v>
      </c>
      <c r="R96" s="328">
        <v>-36.090000000000003</v>
      </c>
      <c r="S96" s="151">
        <f t="shared" si="28"/>
        <v>-700.17</v>
      </c>
      <c r="T96" s="97" t="str">
        <f t="shared" si="29"/>
        <v>N.M.</v>
      </c>
      <c r="U96" s="166"/>
      <c r="V96" s="328">
        <v>-3903.6499999999996</v>
      </c>
      <c r="W96" s="328">
        <v>-2537.88</v>
      </c>
      <c r="X96" s="151">
        <f t="shared" si="30"/>
        <v>-1365.7699999999995</v>
      </c>
      <c r="Y96" s="97">
        <f t="shared" si="31"/>
        <v>-0.53815389222500654</v>
      </c>
      <c r="Z96" s="140"/>
    </row>
    <row r="97" spans="1:26" s="69" customFormat="1" outlineLevel="1" x14ac:dyDescent="0.2">
      <c r="A97" s="64" t="s">
        <v>1269</v>
      </c>
      <c r="B97" s="65" t="s">
        <v>1719</v>
      </c>
      <c r="C97" s="66" t="s">
        <v>2161</v>
      </c>
      <c r="D97" s="67"/>
      <c r="E97" s="68"/>
      <c r="F97" s="328">
        <v>19338.72</v>
      </c>
      <c r="G97" s="328">
        <v>19338.72</v>
      </c>
      <c r="H97" s="151">
        <f t="shared" si="24"/>
        <v>0</v>
      </c>
      <c r="I97" s="97">
        <f t="shared" si="25"/>
        <v>0</v>
      </c>
      <c r="J97" s="166"/>
      <c r="K97" s="328">
        <v>58016.160000000003</v>
      </c>
      <c r="L97" s="328">
        <v>58016.160000000003</v>
      </c>
      <c r="M97" s="151">
        <f t="shared" si="26"/>
        <v>0</v>
      </c>
      <c r="N97" s="97">
        <f t="shared" si="27"/>
        <v>0</v>
      </c>
      <c r="O97" s="273"/>
      <c r="P97" s="166"/>
      <c r="Q97" s="328">
        <v>58016.160000000003</v>
      </c>
      <c r="R97" s="328">
        <v>58016.160000000003</v>
      </c>
      <c r="S97" s="151">
        <f t="shared" si="28"/>
        <v>0</v>
      </c>
      <c r="T97" s="97">
        <f t="shared" si="29"/>
        <v>0</v>
      </c>
      <c r="U97" s="166"/>
      <c r="V97" s="328">
        <v>232064.64000000001</v>
      </c>
      <c r="W97" s="328">
        <v>232064.64000000001</v>
      </c>
      <c r="X97" s="151">
        <f t="shared" si="30"/>
        <v>0</v>
      </c>
      <c r="Y97" s="97">
        <f t="shared" si="31"/>
        <v>0</v>
      </c>
      <c r="Z97" s="140"/>
    </row>
    <row r="98" spans="1:26" x14ac:dyDescent="0.2">
      <c r="A98" s="38" t="s">
        <v>614</v>
      </c>
      <c r="B98" s="88" t="s">
        <v>73</v>
      </c>
      <c r="C98" s="94" t="s">
        <v>454</v>
      </c>
      <c r="D98" s="38"/>
      <c r="E98" s="49"/>
      <c r="F98" s="107">
        <v>781200.96</v>
      </c>
      <c r="G98" s="107">
        <v>844663.46</v>
      </c>
      <c r="H98" s="105">
        <f t="shared" si="24"/>
        <v>-63462.5</v>
      </c>
      <c r="I98" s="124">
        <f t="shared" si="25"/>
        <v>-7.5133473868989192E-2</v>
      </c>
      <c r="J98" s="168"/>
      <c r="K98" s="107">
        <v>2760902.89</v>
      </c>
      <c r="L98" s="107">
        <v>2069597.0699999998</v>
      </c>
      <c r="M98" s="105">
        <f t="shared" si="26"/>
        <v>691305.8200000003</v>
      </c>
      <c r="N98" s="124">
        <f t="shared" si="27"/>
        <v>0.3340291837579768</v>
      </c>
      <c r="O98" s="260"/>
      <c r="P98" s="168"/>
      <c r="Q98" s="107">
        <v>2760902.89</v>
      </c>
      <c r="R98" s="107">
        <v>2069597.0699999998</v>
      </c>
      <c r="S98" s="105">
        <f t="shared" si="28"/>
        <v>691305.8200000003</v>
      </c>
      <c r="T98" s="124">
        <f t="shared" si="29"/>
        <v>0.3340291837579768</v>
      </c>
      <c r="U98" s="168"/>
      <c r="V98" s="107">
        <v>13808553.583000001</v>
      </c>
      <c r="W98" s="107">
        <v>10542885.738</v>
      </c>
      <c r="X98" s="105">
        <f t="shared" si="30"/>
        <v>3265667.8450000007</v>
      </c>
      <c r="Y98" s="124">
        <f t="shared" si="31"/>
        <v>0.30975085248524209</v>
      </c>
    </row>
    <row r="99" spans="1:26" s="69" customFormat="1" outlineLevel="1" x14ac:dyDescent="0.2">
      <c r="A99" s="64" t="s">
        <v>1270</v>
      </c>
      <c r="B99" s="65" t="s">
        <v>1720</v>
      </c>
      <c r="C99" s="66" t="s">
        <v>2162</v>
      </c>
      <c r="D99" s="67"/>
      <c r="E99" s="68"/>
      <c r="F99" s="328">
        <v>62252.82</v>
      </c>
      <c r="G99" s="328">
        <v>229868.61000000002</v>
      </c>
      <c r="H99" s="151">
        <f t="shared" si="24"/>
        <v>-167615.79</v>
      </c>
      <c r="I99" s="97">
        <f t="shared" si="25"/>
        <v>-0.7291808568381738</v>
      </c>
      <c r="J99" s="166"/>
      <c r="K99" s="328">
        <v>673961.74</v>
      </c>
      <c r="L99" s="328">
        <v>561249.37</v>
      </c>
      <c r="M99" s="151">
        <f t="shared" si="26"/>
        <v>112712.37</v>
      </c>
      <c r="N99" s="97">
        <f t="shared" si="27"/>
        <v>0.20082404725015549</v>
      </c>
      <c r="O99" s="273"/>
      <c r="P99" s="166"/>
      <c r="Q99" s="328">
        <v>673961.74</v>
      </c>
      <c r="R99" s="328">
        <v>561249.37</v>
      </c>
      <c r="S99" s="151">
        <f t="shared" si="28"/>
        <v>112712.37</v>
      </c>
      <c r="T99" s="97">
        <f t="shared" si="29"/>
        <v>0.20082404725015549</v>
      </c>
      <c r="U99" s="166"/>
      <c r="V99" s="328">
        <v>4686151.29</v>
      </c>
      <c r="W99" s="328">
        <v>3489961.3969999999</v>
      </c>
      <c r="X99" s="151">
        <f t="shared" si="30"/>
        <v>1196189.8930000002</v>
      </c>
      <c r="Y99" s="97">
        <f t="shared" si="31"/>
        <v>0.34275161153021777</v>
      </c>
      <c r="Z99" s="140"/>
    </row>
    <row r="100" spans="1:26" x14ac:dyDescent="0.2">
      <c r="A100" s="38" t="s">
        <v>615</v>
      </c>
      <c r="B100" s="88" t="s">
        <v>75</v>
      </c>
      <c r="C100" s="94" t="s">
        <v>453</v>
      </c>
      <c r="D100" s="38"/>
      <c r="E100" s="49"/>
      <c r="F100" s="107">
        <v>62252.82</v>
      </c>
      <c r="G100" s="107">
        <v>229868.61000000002</v>
      </c>
      <c r="H100" s="105">
        <f t="shared" si="24"/>
        <v>-167615.79</v>
      </c>
      <c r="I100" s="124">
        <f t="shared" si="25"/>
        <v>-0.7291808568381738</v>
      </c>
      <c r="J100" s="168"/>
      <c r="K100" s="107">
        <v>673961.74</v>
      </c>
      <c r="L100" s="107">
        <v>561249.37</v>
      </c>
      <c r="M100" s="105">
        <f t="shared" si="26"/>
        <v>112712.37</v>
      </c>
      <c r="N100" s="124">
        <f t="shared" si="27"/>
        <v>0.20082404725015549</v>
      </c>
      <c r="O100" s="260"/>
      <c r="P100" s="168"/>
      <c r="Q100" s="107">
        <v>673961.74</v>
      </c>
      <c r="R100" s="107">
        <v>561249.37</v>
      </c>
      <c r="S100" s="105">
        <f t="shared" si="28"/>
        <v>112712.37</v>
      </c>
      <c r="T100" s="124">
        <f t="shared" si="29"/>
        <v>0.20082404725015549</v>
      </c>
      <c r="U100" s="168"/>
      <c r="V100" s="107">
        <v>4686151.29</v>
      </c>
      <c r="W100" s="107">
        <v>3489961.3969999999</v>
      </c>
      <c r="X100" s="105">
        <f t="shared" si="30"/>
        <v>1196189.8930000002</v>
      </c>
      <c r="Y100" s="124">
        <f t="shared" si="31"/>
        <v>0.34275161153021777</v>
      </c>
    </row>
    <row r="101" spans="1:26" s="69" customFormat="1" outlineLevel="1" x14ac:dyDescent="0.2">
      <c r="A101" s="64" t="s">
        <v>1271</v>
      </c>
      <c r="B101" s="65" t="s">
        <v>1721</v>
      </c>
      <c r="C101" s="66" t="s">
        <v>2163</v>
      </c>
      <c r="D101" s="67"/>
      <c r="E101" s="68"/>
      <c r="F101" s="328">
        <v>103397.48</v>
      </c>
      <c r="G101" s="328">
        <v>56736.06</v>
      </c>
      <c r="H101" s="151">
        <f t="shared" si="24"/>
        <v>46661.42</v>
      </c>
      <c r="I101" s="97">
        <f t="shared" si="25"/>
        <v>0.82242968581180997</v>
      </c>
      <c r="J101" s="166"/>
      <c r="K101" s="328">
        <v>423233.95</v>
      </c>
      <c r="L101" s="328">
        <v>220558.18</v>
      </c>
      <c r="M101" s="151">
        <f t="shared" si="26"/>
        <v>202675.77000000002</v>
      </c>
      <c r="N101" s="97">
        <f t="shared" si="27"/>
        <v>0.9189220277388942</v>
      </c>
      <c r="O101" s="273"/>
      <c r="P101" s="166"/>
      <c r="Q101" s="328">
        <v>423233.95</v>
      </c>
      <c r="R101" s="328">
        <v>220558.18</v>
      </c>
      <c r="S101" s="151">
        <f t="shared" si="28"/>
        <v>202675.77000000002</v>
      </c>
      <c r="T101" s="97">
        <f t="shared" si="29"/>
        <v>0.9189220277388942</v>
      </c>
      <c r="U101" s="166"/>
      <c r="V101" s="328">
        <v>1230389.53</v>
      </c>
      <c r="W101" s="328">
        <v>1360047.8099999998</v>
      </c>
      <c r="X101" s="151">
        <f t="shared" si="30"/>
        <v>-129658.2799999998</v>
      </c>
      <c r="Y101" s="97">
        <f t="shared" si="31"/>
        <v>-9.5333619190931099E-2</v>
      </c>
      <c r="Z101" s="140"/>
    </row>
    <row r="102" spans="1:26" s="69" customFormat="1" outlineLevel="1" x14ac:dyDescent="0.2">
      <c r="A102" s="64" t="s">
        <v>1272</v>
      </c>
      <c r="B102" s="65" t="s">
        <v>1722</v>
      </c>
      <c r="C102" s="66" t="s">
        <v>2164</v>
      </c>
      <c r="D102" s="67"/>
      <c r="E102" s="68"/>
      <c r="F102" s="328">
        <v>0</v>
      </c>
      <c r="G102" s="328">
        <v>0</v>
      </c>
      <c r="H102" s="151">
        <f t="shared" si="24"/>
        <v>0</v>
      </c>
      <c r="I102" s="97">
        <f t="shared" si="25"/>
        <v>0</v>
      </c>
      <c r="J102" s="166"/>
      <c r="K102" s="328">
        <v>0</v>
      </c>
      <c r="L102" s="328">
        <v>0</v>
      </c>
      <c r="M102" s="151">
        <f t="shared" si="26"/>
        <v>0</v>
      </c>
      <c r="N102" s="97">
        <f t="shared" si="27"/>
        <v>0</v>
      </c>
      <c r="O102" s="273"/>
      <c r="P102" s="166"/>
      <c r="Q102" s="328">
        <v>0</v>
      </c>
      <c r="R102" s="328">
        <v>0</v>
      </c>
      <c r="S102" s="151">
        <f t="shared" si="28"/>
        <v>0</v>
      </c>
      <c r="T102" s="97">
        <f t="shared" si="29"/>
        <v>0</v>
      </c>
      <c r="U102" s="166"/>
      <c r="V102" s="328">
        <v>-25.82</v>
      </c>
      <c r="W102" s="328">
        <v>0</v>
      </c>
      <c r="X102" s="151">
        <f t="shared" si="30"/>
        <v>-25.82</v>
      </c>
      <c r="Y102" s="97" t="str">
        <f t="shared" si="31"/>
        <v>N.M.</v>
      </c>
      <c r="Z102" s="140"/>
    </row>
    <row r="103" spans="1:26" x14ac:dyDescent="0.2">
      <c r="A103" s="79" t="s">
        <v>616</v>
      </c>
      <c r="B103" s="88" t="s">
        <v>77</v>
      </c>
      <c r="C103" s="94" t="s">
        <v>452</v>
      </c>
      <c r="D103" s="79"/>
      <c r="E103" s="49"/>
      <c r="F103" s="107">
        <v>103397.48</v>
      </c>
      <c r="G103" s="107">
        <v>56736.06</v>
      </c>
      <c r="H103" s="105">
        <f t="shared" si="24"/>
        <v>46661.42</v>
      </c>
      <c r="I103" s="124">
        <f t="shared" si="25"/>
        <v>0.82242968581180997</v>
      </c>
      <c r="J103" s="168"/>
      <c r="K103" s="107">
        <v>423233.95</v>
      </c>
      <c r="L103" s="107">
        <v>220558.18</v>
      </c>
      <c r="M103" s="105">
        <f t="shared" si="26"/>
        <v>202675.77000000002</v>
      </c>
      <c r="N103" s="124">
        <f t="shared" si="27"/>
        <v>0.9189220277388942</v>
      </c>
      <c r="O103" s="260"/>
      <c r="P103" s="168"/>
      <c r="Q103" s="107">
        <v>423233.95</v>
      </c>
      <c r="R103" s="107">
        <v>220558.18</v>
      </c>
      <c r="S103" s="105">
        <f t="shared" si="28"/>
        <v>202675.77000000002</v>
      </c>
      <c r="T103" s="124">
        <f t="shared" si="29"/>
        <v>0.9189220277388942</v>
      </c>
      <c r="U103" s="168"/>
      <c r="V103" s="107">
        <v>1230363.7100000002</v>
      </c>
      <c r="W103" s="107">
        <v>1360047.8099999998</v>
      </c>
      <c r="X103" s="105">
        <f t="shared" si="30"/>
        <v>-129684.09999999963</v>
      </c>
      <c r="Y103" s="124">
        <f t="shared" si="31"/>
        <v>-9.5352603817655243E-2</v>
      </c>
    </row>
    <row r="104" spans="1:26" s="69" customFormat="1" outlineLevel="1" x14ac:dyDescent="0.2">
      <c r="A104" s="64" t="s">
        <v>1264</v>
      </c>
      <c r="B104" s="65" t="s">
        <v>1714</v>
      </c>
      <c r="C104" s="66" t="s">
        <v>2156</v>
      </c>
      <c r="D104" s="67"/>
      <c r="E104" s="68"/>
      <c r="F104" s="328">
        <v>143815.01</v>
      </c>
      <c r="G104" s="328">
        <v>184528.44</v>
      </c>
      <c r="H104" s="151">
        <f t="shared" si="24"/>
        <v>-40713.429999999993</v>
      </c>
      <c r="I104" s="97">
        <f t="shared" si="25"/>
        <v>-0.22063498721389502</v>
      </c>
      <c r="J104" s="166"/>
      <c r="K104" s="328">
        <v>442713.22000000003</v>
      </c>
      <c r="L104" s="328">
        <v>456810.87</v>
      </c>
      <c r="M104" s="151">
        <f t="shared" si="26"/>
        <v>-14097.649999999965</v>
      </c>
      <c r="N104" s="97">
        <f t="shared" si="27"/>
        <v>-3.0861021323770086E-2</v>
      </c>
      <c r="O104" s="273"/>
      <c r="P104" s="166"/>
      <c r="Q104" s="328">
        <v>442713.22000000003</v>
      </c>
      <c r="R104" s="328">
        <v>456810.87</v>
      </c>
      <c r="S104" s="151">
        <f t="shared" si="28"/>
        <v>-14097.649999999965</v>
      </c>
      <c r="T104" s="97">
        <f t="shared" si="29"/>
        <v>-3.0861021323770086E-2</v>
      </c>
      <c r="U104" s="166"/>
      <c r="V104" s="328">
        <v>1615369.51</v>
      </c>
      <c r="W104" s="328">
        <v>1588854.63</v>
      </c>
      <c r="X104" s="151">
        <f t="shared" si="30"/>
        <v>26514.880000000121</v>
      </c>
      <c r="Y104" s="97">
        <f t="shared" si="31"/>
        <v>1.6688046533243964E-2</v>
      </c>
      <c r="Z104" s="140"/>
    </row>
    <row r="105" spans="1:26" s="69" customFormat="1" outlineLevel="1" x14ac:dyDescent="0.2">
      <c r="A105" s="64" t="s">
        <v>1265</v>
      </c>
      <c r="B105" s="65" t="s">
        <v>1715</v>
      </c>
      <c r="C105" s="66" t="s">
        <v>2157</v>
      </c>
      <c r="D105" s="67"/>
      <c r="E105" s="68"/>
      <c r="F105" s="328">
        <v>146280.34</v>
      </c>
      <c r="G105" s="328">
        <v>103067.79000000001</v>
      </c>
      <c r="H105" s="151">
        <f t="shared" si="24"/>
        <v>43212.549999999988</v>
      </c>
      <c r="I105" s="97">
        <f t="shared" si="25"/>
        <v>0.41926337995604623</v>
      </c>
      <c r="J105" s="166"/>
      <c r="K105" s="328">
        <v>642826.71</v>
      </c>
      <c r="L105" s="328">
        <v>460309.5</v>
      </c>
      <c r="M105" s="151">
        <f t="shared" si="26"/>
        <v>182517.20999999996</v>
      </c>
      <c r="N105" s="97">
        <f t="shared" si="27"/>
        <v>0.3965097613670801</v>
      </c>
      <c r="O105" s="273"/>
      <c r="P105" s="166"/>
      <c r="Q105" s="328">
        <v>642826.71</v>
      </c>
      <c r="R105" s="328">
        <v>460309.5</v>
      </c>
      <c r="S105" s="151">
        <f t="shared" si="28"/>
        <v>182517.20999999996</v>
      </c>
      <c r="T105" s="97">
        <f t="shared" si="29"/>
        <v>0.3965097613670801</v>
      </c>
      <c r="U105" s="166"/>
      <c r="V105" s="328">
        <v>2131947.41</v>
      </c>
      <c r="W105" s="328">
        <v>1565660.85</v>
      </c>
      <c r="X105" s="151">
        <f t="shared" si="30"/>
        <v>566286.56000000006</v>
      </c>
      <c r="Y105" s="97">
        <f t="shared" si="31"/>
        <v>0.36169171631263569</v>
      </c>
      <c r="Z105" s="140"/>
    </row>
    <row r="106" spans="1:26" s="69" customFormat="1" outlineLevel="1" x14ac:dyDescent="0.2">
      <c r="A106" s="64" t="s">
        <v>1266</v>
      </c>
      <c r="B106" s="65" t="s">
        <v>1716</v>
      </c>
      <c r="C106" s="66" t="s">
        <v>2158</v>
      </c>
      <c r="D106" s="67"/>
      <c r="E106" s="68"/>
      <c r="F106" s="328">
        <v>762059.75</v>
      </c>
      <c r="G106" s="328">
        <v>825324.74</v>
      </c>
      <c r="H106" s="151">
        <f t="shared" si="24"/>
        <v>-63264.989999999991</v>
      </c>
      <c r="I106" s="97">
        <f t="shared" si="25"/>
        <v>-7.6654663229894199E-2</v>
      </c>
      <c r="J106" s="166"/>
      <c r="K106" s="328">
        <v>2703614.73</v>
      </c>
      <c r="L106" s="328">
        <v>2011617</v>
      </c>
      <c r="M106" s="151">
        <f t="shared" si="26"/>
        <v>691997.73</v>
      </c>
      <c r="N106" s="97">
        <f t="shared" si="27"/>
        <v>0.34400073672075748</v>
      </c>
      <c r="O106" s="273"/>
      <c r="P106" s="166"/>
      <c r="Q106" s="328">
        <v>2703614.73</v>
      </c>
      <c r="R106" s="328">
        <v>2011617</v>
      </c>
      <c r="S106" s="151">
        <f t="shared" si="28"/>
        <v>691997.73</v>
      </c>
      <c r="T106" s="97">
        <f t="shared" si="29"/>
        <v>0.34400073672075748</v>
      </c>
      <c r="U106" s="166"/>
      <c r="V106" s="328">
        <v>13580372.883000001</v>
      </c>
      <c r="W106" s="328">
        <v>10313358.978</v>
      </c>
      <c r="X106" s="151">
        <f t="shared" si="30"/>
        <v>3267013.9050000012</v>
      </c>
      <c r="Y106" s="97">
        <f t="shared" si="31"/>
        <v>0.31677496264495886</v>
      </c>
      <c r="Z106" s="140"/>
    </row>
    <row r="107" spans="1:26" s="69" customFormat="1" outlineLevel="1" x14ac:dyDescent="0.2">
      <c r="A107" s="64" t="s">
        <v>1267</v>
      </c>
      <c r="B107" s="65" t="s">
        <v>1717</v>
      </c>
      <c r="C107" s="66" t="s">
        <v>2159</v>
      </c>
      <c r="D107" s="67"/>
      <c r="E107" s="68"/>
      <c r="F107" s="328">
        <v>-75.38</v>
      </c>
      <c r="G107" s="328">
        <v>0</v>
      </c>
      <c r="H107" s="151">
        <f t="shared" si="24"/>
        <v>-75.38</v>
      </c>
      <c r="I107" s="97" t="str">
        <f t="shared" si="25"/>
        <v>N.M.</v>
      </c>
      <c r="J107" s="166"/>
      <c r="K107" s="328">
        <v>8.26</v>
      </c>
      <c r="L107" s="328">
        <v>0</v>
      </c>
      <c r="M107" s="151">
        <f t="shared" si="26"/>
        <v>8.26</v>
      </c>
      <c r="N107" s="97" t="str">
        <f t="shared" si="27"/>
        <v>N.M.</v>
      </c>
      <c r="O107" s="273"/>
      <c r="P107" s="166"/>
      <c r="Q107" s="328">
        <v>8.26</v>
      </c>
      <c r="R107" s="328">
        <v>0</v>
      </c>
      <c r="S107" s="151">
        <f t="shared" si="28"/>
        <v>8.26</v>
      </c>
      <c r="T107" s="97" t="str">
        <f t="shared" si="29"/>
        <v>N.M.</v>
      </c>
      <c r="U107" s="166"/>
      <c r="V107" s="328">
        <v>19.71</v>
      </c>
      <c r="W107" s="328">
        <v>0</v>
      </c>
      <c r="X107" s="151">
        <f t="shared" si="30"/>
        <v>19.71</v>
      </c>
      <c r="Y107" s="97" t="str">
        <f t="shared" si="31"/>
        <v>N.M.</v>
      </c>
      <c r="Z107" s="140"/>
    </row>
    <row r="108" spans="1:26" s="69" customFormat="1" outlineLevel="1" x14ac:dyDescent="0.2">
      <c r="A108" s="64" t="s">
        <v>1268</v>
      </c>
      <c r="B108" s="65" t="s">
        <v>1718</v>
      </c>
      <c r="C108" s="66" t="s">
        <v>2160</v>
      </c>
      <c r="D108" s="67"/>
      <c r="E108" s="68"/>
      <c r="F108" s="328">
        <v>-122.13</v>
      </c>
      <c r="G108" s="328">
        <v>0</v>
      </c>
      <c r="H108" s="151">
        <f t="shared" si="24"/>
        <v>-122.13</v>
      </c>
      <c r="I108" s="97" t="str">
        <f t="shared" si="25"/>
        <v>N.M.</v>
      </c>
      <c r="J108" s="166"/>
      <c r="K108" s="328">
        <v>-736.26</v>
      </c>
      <c r="L108" s="328">
        <v>-36.090000000000003</v>
      </c>
      <c r="M108" s="151">
        <f t="shared" si="26"/>
        <v>-700.17</v>
      </c>
      <c r="N108" s="97" t="str">
        <f t="shared" si="27"/>
        <v>N.M.</v>
      </c>
      <c r="O108" s="273"/>
      <c r="P108" s="166"/>
      <c r="Q108" s="328">
        <v>-736.26</v>
      </c>
      <c r="R108" s="328">
        <v>-36.090000000000003</v>
      </c>
      <c r="S108" s="151">
        <f t="shared" si="28"/>
        <v>-700.17</v>
      </c>
      <c r="T108" s="97" t="str">
        <f t="shared" si="29"/>
        <v>N.M.</v>
      </c>
      <c r="U108" s="166"/>
      <c r="V108" s="328">
        <v>-3903.6499999999996</v>
      </c>
      <c r="W108" s="328">
        <v>-2537.88</v>
      </c>
      <c r="X108" s="151">
        <f t="shared" si="30"/>
        <v>-1365.7699999999995</v>
      </c>
      <c r="Y108" s="97">
        <f t="shared" si="31"/>
        <v>-0.53815389222500654</v>
      </c>
      <c r="Z108" s="140"/>
    </row>
    <row r="109" spans="1:26" s="69" customFormat="1" outlineLevel="1" x14ac:dyDescent="0.2">
      <c r="A109" s="64" t="s">
        <v>1269</v>
      </c>
      <c r="B109" s="65" t="s">
        <v>1719</v>
      </c>
      <c r="C109" s="66" t="s">
        <v>2161</v>
      </c>
      <c r="D109" s="67"/>
      <c r="E109" s="68"/>
      <c r="F109" s="328">
        <v>19338.72</v>
      </c>
      <c r="G109" s="328">
        <v>19338.72</v>
      </c>
      <c r="H109" s="151">
        <f t="shared" si="24"/>
        <v>0</v>
      </c>
      <c r="I109" s="97">
        <f t="shared" si="25"/>
        <v>0</v>
      </c>
      <c r="J109" s="166"/>
      <c r="K109" s="328">
        <v>58016.160000000003</v>
      </c>
      <c r="L109" s="328">
        <v>58016.160000000003</v>
      </c>
      <c r="M109" s="151">
        <f t="shared" si="26"/>
        <v>0</v>
      </c>
      <c r="N109" s="97">
        <f t="shared" si="27"/>
        <v>0</v>
      </c>
      <c r="O109" s="273"/>
      <c r="P109" s="166"/>
      <c r="Q109" s="328">
        <v>58016.160000000003</v>
      </c>
      <c r="R109" s="328">
        <v>58016.160000000003</v>
      </c>
      <c r="S109" s="151">
        <f t="shared" si="28"/>
        <v>0</v>
      </c>
      <c r="T109" s="97">
        <f t="shared" si="29"/>
        <v>0</v>
      </c>
      <c r="U109" s="166"/>
      <c r="V109" s="328">
        <v>232064.64000000001</v>
      </c>
      <c r="W109" s="328">
        <v>232064.64000000001</v>
      </c>
      <c r="X109" s="151">
        <f t="shared" si="30"/>
        <v>0</v>
      </c>
      <c r="Y109" s="97">
        <f t="shared" si="31"/>
        <v>0</v>
      </c>
      <c r="Z109" s="140"/>
    </row>
    <row r="110" spans="1:26" s="69" customFormat="1" outlineLevel="1" x14ac:dyDescent="0.2">
      <c r="A110" s="64" t="s">
        <v>1270</v>
      </c>
      <c r="B110" s="65" t="s">
        <v>1720</v>
      </c>
      <c r="C110" s="66" t="s">
        <v>2162</v>
      </c>
      <c r="D110" s="67"/>
      <c r="E110" s="68"/>
      <c r="F110" s="328">
        <v>62252.82</v>
      </c>
      <c r="G110" s="328">
        <v>229868.61000000002</v>
      </c>
      <c r="H110" s="151">
        <f t="shared" si="24"/>
        <v>-167615.79</v>
      </c>
      <c r="I110" s="97">
        <f t="shared" si="25"/>
        <v>-0.7291808568381738</v>
      </c>
      <c r="J110" s="166"/>
      <c r="K110" s="328">
        <v>673961.74</v>
      </c>
      <c r="L110" s="328">
        <v>561249.37</v>
      </c>
      <c r="M110" s="151">
        <f t="shared" si="26"/>
        <v>112712.37</v>
      </c>
      <c r="N110" s="97">
        <f t="shared" si="27"/>
        <v>0.20082404725015549</v>
      </c>
      <c r="O110" s="273"/>
      <c r="P110" s="166"/>
      <c r="Q110" s="328">
        <v>673961.74</v>
      </c>
      <c r="R110" s="328">
        <v>561249.37</v>
      </c>
      <c r="S110" s="151">
        <f t="shared" si="28"/>
        <v>112712.37</v>
      </c>
      <c r="T110" s="97">
        <f t="shared" si="29"/>
        <v>0.20082404725015549</v>
      </c>
      <c r="U110" s="166"/>
      <c r="V110" s="328">
        <v>4686151.29</v>
      </c>
      <c r="W110" s="328">
        <v>3489961.3969999999</v>
      </c>
      <c r="X110" s="151">
        <f t="shared" si="30"/>
        <v>1196189.8930000002</v>
      </c>
      <c r="Y110" s="97">
        <f t="shared" si="31"/>
        <v>0.34275161153021777</v>
      </c>
      <c r="Z110" s="140"/>
    </row>
    <row r="111" spans="1:26" s="69" customFormat="1" outlineLevel="1" x14ac:dyDescent="0.2">
      <c r="A111" s="64" t="s">
        <v>1271</v>
      </c>
      <c r="B111" s="65" t="s">
        <v>1721</v>
      </c>
      <c r="C111" s="66" t="s">
        <v>2163</v>
      </c>
      <c r="D111" s="67"/>
      <c r="E111" s="68"/>
      <c r="F111" s="328">
        <v>103397.48</v>
      </c>
      <c r="G111" s="328">
        <v>56736.06</v>
      </c>
      <c r="H111" s="151">
        <f t="shared" si="24"/>
        <v>46661.42</v>
      </c>
      <c r="I111" s="97">
        <f t="shared" si="25"/>
        <v>0.82242968581180997</v>
      </c>
      <c r="J111" s="166"/>
      <c r="K111" s="328">
        <v>423233.95</v>
      </c>
      <c r="L111" s="328">
        <v>220558.18</v>
      </c>
      <c r="M111" s="151">
        <f t="shared" si="26"/>
        <v>202675.77000000002</v>
      </c>
      <c r="N111" s="97">
        <f t="shared" si="27"/>
        <v>0.9189220277388942</v>
      </c>
      <c r="O111" s="273"/>
      <c r="P111" s="166"/>
      <c r="Q111" s="328">
        <v>423233.95</v>
      </c>
      <c r="R111" s="328">
        <v>220558.18</v>
      </c>
      <c r="S111" s="151">
        <f t="shared" si="28"/>
        <v>202675.77000000002</v>
      </c>
      <c r="T111" s="97">
        <f t="shared" si="29"/>
        <v>0.9189220277388942</v>
      </c>
      <c r="U111" s="166"/>
      <c r="V111" s="328">
        <v>1230389.53</v>
      </c>
      <c r="W111" s="328">
        <v>1360047.8099999998</v>
      </c>
      <c r="X111" s="151">
        <f t="shared" si="30"/>
        <v>-129658.2799999998</v>
      </c>
      <c r="Y111" s="97">
        <f t="shared" si="31"/>
        <v>-9.5333619190931099E-2</v>
      </c>
      <c r="Z111" s="140"/>
    </row>
    <row r="112" spans="1:26" s="69" customFormat="1" outlineLevel="1" x14ac:dyDescent="0.2">
      <c r="A112" s="64" t="s">
        <v>1272</v>
      </c>
      <c r="B112" s="65" t="s">
        <v>1722</v>
      </c>
      <c r="C112" s="66" t="s">
        <v>2164</v>
      </c>
      <c r="D112" s="67"/>
      <c r="E112" s="68"/>
      <c r="F112" s="328">
        <v>0</v>
      </c>
      <c r="G112" s="328">
        <v>0</v>
      </c>
      <c r="H112" s="151">
        <f t="shared" si="24"/>
        <v>0</v>
      </c>
      <c r="I112" s="97">
        <f t="shared" si="25"/>
        <v>0</v>
      </c>
      <c r="J112" s="166"/>
      <c r="K112" s="328">
        <v>0</v>
      </c>
      <c r="L112" s="328">
        <v>0</v>
      </c>
      <c r="M112" s="151">
        <f t="shared" si="26"/>
        <v>0</v>
      </c>
      <c r="N112" s="97">
        <f t="shared" si="27"/>
        <v>0</v>
      </c>
      <c r="O112" s="273"/>
      <c r="P112" s="166"/>
      <c r="Q112" s="328">
        <v>0</v>
      </c>
      <c r="R112" s="328">
        <v>0</v>
      </c>
      <c r="S112" s="151">
        <f t="shared" si="28"/>
        <v>0</v>
      </c>
      <c r="T112" s="97">
        <f t="shared" si="29"/>
        <v>0</v>
      </c>
      <c r="U112" s="166"/>
      <c r="V112" s="328">
        <v>-25.82</v>
      </c>
      <c r="W112" s="328">
        <v>0</v>
      </c>
      <c r="X112" s="151">
        <f t="shared" si="30"/>
        <v>-25.82</v>
      </c>
      <c r="Y112" s="97" t="str">
        <f t="shared" si="31"/>
        <v>N.M.</v>
      </c>
      <c r="Z112" s="140"/>
    </row>
    <row r="113" spans="1:26" x14ac:dyDescent="0.2">
      <c r="A113" s="38" t="s">
        <v>617</v>
      </c>
      <c r="B113" s="88" t="s">
        <v>79</v>
      </c>
      <c r="C113" s="96" t="s">
        <v>451</v>
      </c>
      <c r="D113" s="38" t="s">
        <v>281</v>
      </c>
      <c r="E113" s="49"/>
      <c r="F113" s="107">
        <v>1236946.6100000003</v>
      </c>
      <c r="G113" s="107">
        <v>1418864.36</v>
      </c>
      <c r="H113" s="105">
        <f t="shared" si="24"/>
        <v>-181917.74999999977</v>
      </c>
      <c r="I113" s="124">
        <f t="shared" si="25"/>
        <v>-0.12821362994839039</v>
      </c>
      <c r="J113" s="168"/>
      <c r="K113" s="107">
        <v>4943638.5100000007</v>
      </c>
      <c r="L113" s="107">
        <v>3768524.9900000007</v>
      </c>
      <c r="M113" s="105">
        <f t="shared" si="26"/>
        <v>1175113.52</v>
      </c>
      <c r="N113" s="124">
        <f t="shared" si="27"/>
        <v>0.31182319955904014</v>
      </c>
      <c r="O113" s="260"/>
      <c r="P113" s="168"/>
      <c r="Q113" s="107">
        <v>4943638.5100000007</v>
      </c>
      <c r="R113" s="107">
        <v>3768524.9900000007</v>
      </c>
      <c r="S113" s="105">
        <f t="shared" si="28"/>
        <v>1175113.52</v>
      </c>
      <c r="T113" s="124">
        <f t="shared" si="29"/>
        <v>0.31182319955904014</v>
      </c>
      <c r="U113" s="168"/>
      <c r="V113" s="107">
        <v>23472385.502999999</v>
      </c>
      <c r="W113" s="107">
        <v>18547410.425000001</v>
      </c>
      <c r="X113" s="105">
        <f t="shared" si="30"/>
        <v>4924975.0779999979</v>
      </c>
      <c r="Y113" s="124">
        <f t="shared" si="31"/>
        <v>0.26553437731456236</v>
      </c>
    </row>
    <row r="114" spans="1:26" s="69" customFormat="1" outlineLevel="1" x14ac:dyDescent="0.2">
      <c r="A114" s="64" t="s">
        <v>1049</v>
      </c>
      <c r="B114" s="65" t="s">
        <v>1499</v>
      </c>
      <c r="C114" s="66" t="s">
        <v>1948</v>
      </c>
      <c r="D114" s="67"/>
      <c r="E114" s="68"/>
      <c r="F114" s="328">
        <v>429791.92</v>
      </c>
      <c r="G114" s="328">
        <v>448307.20000000001</v>
      </c>
      <c r="H114" s="151">
        <f t="shared" si="24"/>
        <v>-18515.280000000028</v>
      </c>
      <c r="I114" s="97">
        <f t="shared" si="25"/>
        <v>-4.130042970534497E-2</v>
      </c>
      <c r="J114" s="166"/>
      <c r="K114" s="328">
        <v>1259501.44</v>
      </c>
      <c r="L114" s="328">
        <v>1267293.3900000001</v>
      </c>
      <c r="M114" s="151">
        <f t="shared" si="26"/>
        <v>-7791.9500000001863</v>
      </c>
      <c r="N114" s="97">
        <f t="shared" si="27"/>
        <v>-6.1484973104769256E-3</v>
      </c>
      <c r="O114" s="273"/>
      <c r="P114" s="166"/>
      <c r="Q114" s="328">
        <v>1259501.44</v>
      </c>
      <c r="R114" s="328">
        <v>1267293.3900000001</v>
      </c>
      <c r="S114" s="151">
        <f t="shared" si="28"/>
        <v>-7791.9500000001863</v>
      </c>
      <c r="T114" s="97">
        <f t="shared" si="29"/>
        <v>-6.1484973104769256E-3</v>
      </c>
      <c r="U114" s="166"/>
      <c r="V114" s="328">
        <v>5717095.8800000008</v>
      </c>
      <c r="W114" s="328">
        <v>4929984.4000000004</v>
      </c>
      <c r="X114" s="151">
        <f t="shared" si="30"/>
        <v>787111.48000000045</v>
      </c>
      <c r="Y114" s="97">
        <f t="shared" si="31"/>
        <v>0.15965800622006032</v>
      </c>
      <c r="Z114" s="140"/>
    </row>
    <row r="115" spans="1:26" s="69" customFormat="1" outlineLevel="1" x14ac:dyDescent="0.2">
      <c r="A115" s="64" t="s">
        <v>1050</v>
      </c>
      <c r="B115" s="65" t="s">
        <v>1500</v>
      </c>
      <c r="C115" s="66" t="s">
        <v>1949</v>
      </c>
      <c r="D115" s="67"/>
      <c r="E115" s="68"/>
      <c r="F115" s="328">
        <v>0</v>
      </c>
      <c r="G115" s="328">
        <v>0</v>
      </c>
      <c r="H115" s="151">
        <f t="shared" si="24"/>
        <v>0</v>
      </c>
      <c r="I115" s="97">
        <f t="shared" si="25"/>
        <v>0</v>
      </c>
      <c r="J115" s="166"/>
      <c r="K115" s="328">
        <v>0</v>
      </c>
      <c r="L115" s="328">
        <v>0</v>
      </c>
      <c r="M115" s="151">
        <f t="shared" si="26"/>
        <v>0</v>
      </c>
      <c r="N115" s="97">
        <f t="shared" si="27"/>
        <v>0</v>
      </c>
      <c r="O115" s="273"/>
      <c r="P115" s="166"/>
      <c r="Q115" s="328">
        <v>0</v>
      </c>
      <c r="R115" s="328">
        <v>0</v>
      </c>
      <c r="S115" s="151">
        <f t="shared" si="28"/>
        <v>0</v>
      </c>
      <c r="T115" s="97">
        <f t="shared" si="29"/>
        <v>0</v>
      </c>
      <c r="U115" s="166"/>
      <c r="V115" s="328">
        <v>0</v>
      </c>
      <c r="W115" s="328">
        <v>15359.324000000001</v>
      </c>
      <c r="X115" s="151">
        <f t="shared" si="30"/>
        <v>-15359.324000000001</v>
      </c>
      <c r="Y115" s="97" t="str">
        <f t="shared" si="31"/>
        <v>N.M.</v>
      </c>
      <c r="Z115" s="140"/>
    </row>
    <row r="116" spans="1:26" s="69" customFormat="1" outlineLevel="1" x14ac:dyDescent="0.2">
      <c r="A116" s="64" t="s">
        <v>1035</v>
      </c>
      <c r="B116" s="65" t="s">
        <v>1485</v>
      </c>
      <c r="C116" s="66" t="s">
        <v>1934</v>
      </c>
      <c r="D116" s="67"/>
      <c r="E116" s="68"/>
      <c r="F116" s="328">
        <v>557819.46</v>
      </c>
      <c r="G116" s="328">
        <v>531008.28</v>
      </c>
      <c r="H116" s="151">
        <f t="shared" si="24"/>
        <v>26811.179999999935</v>
      </c>
      <c r="I116" s="97">
        <f t="shared" si="25"/>
        <v>5.0491077088289343E-2</v>
      </c>
      <c r="J116" s="166"/>
      <c r="K116" s="328">
        <v>792109.49</v>
      </c>
      <c r="L116" s="328">
        <v>1498332.12</v>
      </c>
      <c r="M116" s="151">
        <f t="shared" si="26"/>
        <v>-706222.63000000012</v>
      </c>
      <c r="N116" s="97">
        <f t="shared" si="27"/>
        <v>-0.47133917812560816</v>
      </c>
      <c r="O116" s="273"/>
      <c r="P116" s="166"/>
      <c r="Q116" s="328">
        <v>792109.49</v>
      </c>
      <c r="R116" s="328">
        <v>1498332.12</v>
      </c>
      <c r="S116" s="151">
        <f t="shared" si="28"/>
        <v>-706222.63000000012</v>
      </c>
      <c r="T116" s="97">
        <f t="shared" si="29"/>
        <v>-0.47133917812560816</v>
      </c>
      <c r="U116" s="166"/>
      <c r="V116" s="328">
        <v>6765493.7089999998</v>
      </c>
      <c r="W116" s="328">
        <v>5724010.0959999999</v>
      </c>
      <c r="X116" s="151">
        <f t="shared" si="30"/>
        <v>1041483.6129999999</v>
      </c>
      <c r="Y116" s="97">
        <f t="shared" si="31"/>
        <v>0.1819499958128655</v>
      </c>
      <c r="Z116" s="140"/>
    </row>
    <row r="117" spans="1:26" s="69" customFormat="1" outlineLevel="1" x14ac:dyDescent="0.2">
      <c r="A117" s="64" t="s">
        <v>1036</v>
      </c>
      <c r="B117" s="65" t="s">
        <v>1486</v>
      </c>
      <c r="C117" s="66" t="s">
        <v>1935</v>
      </c>
      <c r="D117" s="67"/>
      <c r="E117" s="68"/>
      <c r="F117" s="328">
        <v>6740326.6299999999</v>
      </c>
      <c r="G117" s="328">
        <v>13308.17</v>
      </c>
      <c r="H117" s="151">
        <f t="shared" si="24"/>
        <v>6727018.46</v>
      </c>
      <c r="I117" s="97" t="str">
        <f t="shared" si="25"/>
        <v>N.M.</v>
      </c>
      <c r="J117" s="166"/>
      <c r="K117" s="328">
        <v>13846030.32</v>
      </c>
      <c r="L117" s="328">
        <v>8269776.9100000001</v>
      </c>
      <c r="M117" s="151">
        <f t="shared" si="26"/>
        <v>5576253.4100000001</v>
      </c>
      <c r="N117" s="97">
        <f t="shared" si="27"/>
        <v>0.67429308803446308</v>
      </c>
      <c r="O117" s="273"/>
      <c r="P117" s="166"/>
      <c r="Q117" s="328">
        <v>13846030.32</v>
      </c>
      <c r="R117" s="328">
        <v>8269776.9100000001</v>
      </c>
      <c r="S117" s="151">
        <f t="shared" si="28"/>
        <v>5576253.4100000001</v>
      </c>
      <c r="T117" s="97">
        <f t="shared" si="29"/>
        <v>0.67429308803446308</v>
      </c>
      <c r="U117" s="166"/>
      <c r="V117" s="328">
        <v>48218495.590000004</v>
      </c>
      <c r="W117" s="328">
        <v>51442022.450000003</v>
      </c>
      <c r="X117" s="151">
        <f t="shared" si="30"/>
        <v>-3223526.8599999994</v>
      </c>
      <c r="Y117" s="97">
        <f t="shared" si="31"/>
        <v>-6.2663299506413542E-2</v>
      </c>
      <c r="Z117" s="140"/>
    </row>
    <row r="118" spans="1:26" s="69" customFormat="1" outlineLevel="1" x14ac:dyDescent="0.2">
      <c r="A118" s="64" t="s">
        <v>1037</v>
      </c>
      <c r="B118" s="65" t="s">
        <v>1487</v>
      </c>
      <c r="C118" s="66" t="s">
        <v>1936</v>
      </c>
      <c r="D118" s="67"/>
      <c r="E118" s="68"/>
      <c r="F118" s="328">
        <v>236080.75</v>
      </c>
      <c r="G118" s="328">
        <v>162946.55000000002</v>
      </c>
      <c r="H118" s="151">
        <f t="shared" si="24"/>
        <v>73134.199999999983</v>
      </c>
      <c r="I118" s="97">
        <f t="shared" si="25"/>
        <v>0.44882324909609916</v>
      </c>
      <c r="J118" s="166"/>
      <c r="K118" s="328">
        <v>523173.34</v>
      </c>
      <c r="L118" s="328">
        <v>770370.87</v>
      </c>
      <c r="M118" s="151">
        <f t="shared" si="26"/>
        <v>-247197.52999999997</v>
      </c>
      <c r="N118" s="97">
        <f t="shared" si="27"/>
        <v>-0.32088120102464412</v>
      </c>
      <c r="O118" s="273"/>
      <c r="P118" s="166"/>
      <c r="Q118" s="328">
        <v>523173.34</v>
      </c>
      <c r="R118" s="328">
        <v>770370.87</v>
      </c>
      <c r="S118" s="151">
        <f t="shared" si="28"/>
        <v>-247197.52999999997</v>
      </c>
      <c r="T118" s="97">
        <f t="shared" si="29"/>
        <v>-0.32088120102464412</v>
      </c>
      <c r="U118" s="166"/>
      <c r="V118" s="328">
        <v>2321885.6999999997</v>
      </c>
      <c r="W118" s="328">
        <v>3774924.64</v>
      </c>
      <c r="X118" s="151">
        <f t="shared" si="30"/>
        <v>-1453038.9400000004</v>
      </c>
      <c r="Y118" s="97">
        <f t="shared" si="31"/>
        <v>-0.38491866158154625</v>
      </c>
      <c r="Z118" s="140"/>
    </row>
    <row r="119" spans="1:26" s="69" customFormat="1" outlineLevel="1" x14ac:dyDescent="0.2">
      <c r="A119" s="64" t="s">
        <v>1038</v>
      </c>
      <c r="B119" s="65" t="s">
        <v>1488</v>
      </c>
      <c r="C119" s="66" t="s">
        <v>1937</v>
      </c>
      <c r="D119" s="67"/>
      <c r="E119" s="68"/>
      <c r="F119" s="328">
        <v>-5232792.21</v>
      </c>
      <c r="G119" s="328">
        <v>-7067631</v>
      </c>
      <c r="H119" s="151">
        <f t="shared" si="24"/>
        <v>1834838.79</v>
      </c>
      <c r="I119" s="97">
        <f t="shared" si="25"/>
        <v>0.25961157140207236</v>
      </c>
      <c r="J119" s="166"/>
      <c r="K119" s="328">
        <v>17775329.550000001</v>
      </c>
      <c r="L119" s="328">
        <v>-7335973.9800000004</v>
      </c>
      <c r="M119" s="151">
        <f t="shared" si="26"/>
        <v>25111303.530000001</v>
      </c>
      <c r="N119" s="97">
        <f t="shared" si="27"/>
        <v>3.4230360683476686</v>
      </c>
      <c r="O119" s="273"/>
      <c r="P119" s="166"/>
      <c r="Q119" s="328">
        <v>17775329.550000001</v>
      </c>
      <c r="R119" s="328">
        <v>-7335973.9800000004</v>
      </c>
      <c r="S119" s="151">
        <f t="shared" si="28"/>
        <v>25111303.530000001</v>
      </c>
      <c r="T119" s="97">
        <f t="shared" si="29"/>
        <v>3.4230360683476686</v>
      </c>
      <c r="U119" s="166"/>
      <c r="V119" s="328">
        <v>10086011.790000001</v>
      </c>
      <c r="W119" s="328">
        <v>-13085993.030000001</v>
      </c>
      <c r="X119" s="151">
        <f t="shared" si="30"/>
        <v>23172004.82</v>
      </c>
      <c r="Y119" s="97">
        <f t="shared" si="31"/>
        <v>1.7707486750816341</v>
      </c>
      <c r="Z119" s="140"/>
    </row>
    <row r="120" spans="1:26" s="69" customFormat="1" outlineLevel="1" x14ac:dyDescent="0.2">
      <c r="A120" s="64" t="s">
        <v>1039</v>
      </c>
      <c r="B120" s="65" t="s">
        <v>1489</v>
      </c>
      <c r="C120" s="66" t="s">
        <v>1938</v>
      </c>
      <c r="D120" s="67"/>
      <c r="E120" s="68"/>
      <c r="F120" s="328">
        <v>0</v>
      </c>
      <c r="G120" s="328">
        <v>0</v>
      </c>
      <c r="H120" s="151">
        <f t="shared" si="24"/>
        <v>0</v>
      </c>
      <c r="I120" s="97">
        <f t="shared" si="25"/>
        <v>0</v>
      </c>
      <c r="J120" s="166"/>
      <c r="K120" s="328">
        <v>0</v>
      </c>
      <c r="L120" s="328">
        <v>0</v>
      </c>
      <c r="M120" s="151">
        <f t="shared" si="26"/>
        <v>0</v>
      </c>
      <c r="N120" s="97">
        <f t="shared" si="27"/>
        <v>0</v>
      </c>
      <c r="O120" s="273"/>
      <c r="P120" s="166"/>
      <c r="Q120" s="328">
        <v>0</v>
      </c>
      <c r="R120" s="328">
        <v>0</v>
      </c>
      <c r="S120" s="151">
        <f t="shared" si="28"/>
        <v>0</v>
      </c>
      <c r="T120" s="97">
        <f t="shared" si="29"/>
        <v>0</v>
      </c>
      <c r="U120" s="166"/>
      <c r="V120" s="328">
        <v>0</v>
      </c>
      <c r="W120" s="328">
        <v>1500</v>
      </c>
      <c r="X120" s="151">
        <f t="shared" si="30"/>
        <v>-1500</v>
      </c>
      <c r="Y120" s="97" t="str">
        <f t="shared" si="31"/>
        <v>N.M.</v>
      </c>
      <c r="Z120" s="140"/>
    </row>
    <row r="121" spans="1:26" s="69" customFormat="1" outlineLevel="1" x14ac:dyDescent="0.2">
      <c r="A121" s="64" t="s">
        <v>1040</v>
      </c>
      <c r="B121" s="65" t="s">
        <v>1490</v>
      </c>
      <c r="C121" s="66" t="s">
        <v>1939</v>
      </c>
      <c r="D121" s="67"/>
      <c r="E121" s="68"/>
      <c r="F121" s="328">
        <v>0</v>
      </c>
      <c r="G121" s="328">
        <v>0</v>
      </c>
      <c r="H121" s="151">
        <f t="shared" si="24"/>
        <v>0</v>
      </c>
      <c r="I121" s="97">
        <f t="shared" si="25"/>
        <v>0</v>
      </c>
      <c r="J121" s="166"/>
      <c r="K121" s="328">
        <v>0</v>
      </c>
      <c r="L121" s="328">
        <v>0</v>
      </c>
      <c r="M121" s="151">
        <f t="shared" si="26"/>
        <v>0</v>
      </c>
      <c r="N121" s="97">
        <f t="shared" si="27"/>
        <v>0</v>
      </c>
      <c r="O121" s="273"/>
      <c r="P121" s="166"/>
      <c r="Q121" s="328">
        <v>0</v>
      </c>
      <c r="R121" s="328">
        <v>0</v>
      </c>
      <c r="S121" s="151">
        <f t="shared" si="28"/>
        <v>0</v>
      </c>
      <c r="T121" s="97">
        <f t="shared" si="29"/>
        <v>0</v>
      </c>
      <c r="U121" s="166"/>
      <c r="V121" s="328">
        <v>221526.38</v>
      </c>
      <c r="W121" s="328">
        <v>22922.93</v>
      </c>
      <c r="X121" s="151">
        <f t="shared" si="30"/>
        <v>198603.45</v>
      </c>
      <c r="Y121" s="97">
        <f t="shared" si="31"/>
        <v>8.6639644233961377</v>
      </c>
      <c r="Z121" s="140"/>
    </row>
    <row r="122" spans="1:26" s="69" customFormat="1" outlineLevel="1" x14ac:dyDescent="0.2">
      <c r="A122" s="64" t="s">
        <v>1041</v>
      </c>
      <c r="B122" s="65" t="s">
        <v>1491</v>
      </c>
      <c r="C122" s="66" t="s">
        <v>1940</v>
      </c>
      <c r="D122" s="67"/>
      <c r="E122" s="68"/>
      <c r="F122" s="328">
        <v>160547.45000000001</v>
      </c>
      <c r="G122" s="328">
        <v>237737.59</v>
      </c>
      <c r="H122" s="151">
        <f t="shared" si="24"/>
        <v>-77190.139999999985</v>
      </c>
      <c r="I122" s="97">
        <f t="shared" si="25"/>
        <v>-0.32468630644400825</v>
      </c>
      <c r="J122" s="166"/>
      <c r="K122" s="328">
        <v>952830.34</v>
      </c>
      <c r="L122" s="328">
        <v>668356.57000000007</v>
      </c>
      <c r="M122" s="151">
        <f t="shared" si="26"/>
        <v>284473.7699999999</v>
      </c>
      <c r="N122" s="97">
        <f t="shared" si="27"/>
        <v>0.42563174025505557</v>
      </c>
      <c r="O122" s="273"/>
      <c r="P122" s="166"/>
      <c r="Q122" s="328">
        <v>952830.34</v>
      </c>
      <c r="R122" s="328">
        <v>668356.57000000007</v>
      </c>
      <c r="S122" s="151">
        <f t="shared" si="28"/>
        <v>284473.7699999999</v>
      </c>
      <c r="T122" s="97">
        <f t="shared" si="29"/>
        <v>0.42563174025505557</v>
      </c>
      <c r="U122" s="166"/>
      <c r="V122" s="328">
        <v>4710090.41</v>
      </c>
      <c r="W122" s="328">
        <v>2858338.71</v>
      </c>
      <c r="X122" s="151">
        <f t="shared" si="30"/>
        <v>1851751.7000000002</v>
      </c>
      <c r="Y122" s="97">
        <f t="shared" si="31"/>
        <v>0.64784194172705312</v>
      </c>
      <c r="Z122" s="140"/>
    </row>
    <row r="123" spans="1:26" s="69" customFormat="1" outlineLevel="1" x14ac:dyDescent="0.2">
      <c r="A123" s="64" t="s">
        <v>1042</v>
      </c>
      <c r="B123" s="65" t="s">
        <v>1492</v>
      </c>
      <c r="C123" s="66" t="s">
        <v>1941</v>
      </c>
      <c r="D123" s="67"/>
      <c r="E123" s="68"/>
      <c r="F123" s="328">
        <v>2870475.3200000003</v>
      </c>
      <c r="G123" s="328">
        <v>1426400.02</v>
      </c>
      <c r="H123" s="151">
        <f t="shared" si="24"/>
        <v>1444075.3000000003</v>
      </c>
      <c r="I123" s="97">
        <f t="shared" si="25"/>
        <v>1.0123915309535683</v>
      </c>
      <c r="J123" s="166"/>
      <c r="K123" s="328">
        <v>8621819.7300000004</v>
      </c>
      <c r="L123" s="328">
        <v>9646917.0399999991</v>
      </c>
      <c r="M123" s="151">
        <f t="shared" si="26"/>
        <v>-1025097.3099999987</v>
      </c>
      <c r="N123" s="97">
        <f t="shared" si="27"/>
        <v>-0.10626164874742187</v>
      </c>
      <c r="O123" s="273"/>
      <c r="P123" s="166"/>
      <c r="Q123" s="328">
        <v>8621819.7300000004</v>
      </c>
      <c r="R123" s="328">
        <v>9646917.0399999991</v>
      </c>
      <c r="S123" s="151">
        <f t="shared" si="28"/>
        <v>-1025097.3099999987</v>
      </c>
      <c r="T123" s="97">
        <f t="shared" si="29"/>
        <v>-0.10626164874742187</v>
      </c>
      <c r="U123" s="166"/>
      <c r="V123" s="328">
        <v>28179483.449999999</v>
      </c>
      <c r="W123" s="328">
        <v>22179928.489999998</v>
      </c>
      <c r="X123" s="151">
        <f t="shared" si="30"/>
        <v>5999554.9600000009</v>
      </c>
      <c r="Y123" s="97">
        <f t="shared" si="31"/>
        <v>0.27049478372777214</v>
      </c>
      <c r="Z123" s="140"/>
    </row>
    <row r="124" spans="1:26" s="69" customFormat="1" outlineLevel="1" x14ac:dyDescent="0.2">
      <c r="A124" s="64" t="s">
        <v>1043</v>
      </c>
      <c r="B124" s="65" t="s">
        <v>1493</v>
      </c>
      <c r="C124" s="66" t="s">
        <v>1942</v>
      </c>
      <c r="D124" s="67"/>
      <c r="E124" s="68"/>
      <c r="F124" s="328">
        <v>17131.91</v>
      </c>
      <c r="G124" s="328">
        <v>-66625.5</v>
      </c>
      <c r="H124" s="151">
        <f t="shared" si="24"/>
        <v>83757.41</v>
      </c>
      <c r="I124" s="97">
        <f t="shared" si="25"/>
        <v>1.2571374323644851</v>
      </c>
      <c r="J124" s="166"/>
      <c r="K124" s="328">
        <v>54933.78</v>
      </c>
      <c r="L124" s="328">
        <v>5878.59</v>
      </c>
      <c r="M124" s="151">
        <f t="shared" si="26"/>
        <v>49055.19</v>
      </c>
      <c r="N124" s="97">
        <f t="shared" si="27"/>
        <v>8.3447204176511711</v>
      </c>
      <c r="O124" s="273"/>
      <c r="P124" s="166"/>
      <c r="Q124" s="328">
        <v>54933.78</v>
      </c>
      <c r="R124" s="328">
        <v>5878.59</v>
      </c>
      <c r="S124" s="151">
        <f t="shared" si="28"/>
        <v>49055.19</v>
      </c>
      <c r="T124" s="97">
        <f t="shared" si="29"/>
        <v>8.3447204176511711</v>
      </c>
      <c r="U124" s="166"/>
      <c r="V124" s="328">
        <v>75598.78</v>
      </c>
      <c r="W124" s="328">
        <v>132649.18</v>
      </c>
      <c r="X124" s="151">
        <f t="shared" si="30"/>
        <v>-57050.399999999994</v>
      </c>
      <c r="Y124" s="97">
        <f t="shared" si="31"/>
        <v>-0.43008482977429635</v>
      </c>
      <c r="Z124" s="140"/>
    </row>
    <row r="125" spans="1:26" s="69" customFormat="1" outlineLevel="1" x14ac:dyDescent="0.2">
      <c r="A125" s="64" t="s">
        <v>1044</v>
      </c>
      <c r="B125" s="65" t="s">
        <v>1494</v>
      </c>
      <c r="C125" s="66" t="s">
        <v>1943</v>
      </c>
      <c r="D125" s="67"/>
      <c r="E125" s="68"/>
      <c r="F125" s="328">
        <v>64183.270000000004</v>
      </c>
      <c r="G125" s="328">
        <v>56648.14</v>
      </c>
      <c r="H125" s="151">
        <f t="shared" si="24"/>
        <v>7535.1300000000047</v>
      </c>
      <c r="I125" s="97">
        <f t="shared" si="25"/>
        <v>0.13301637088172719</v>
      </c>
      <c r="J125" s="166"/>
      <c r="K125" s="328">
        <v>178928.5</v>
      </c>
      <c r="L125" s="328">
        <v>165000.47</v>
      </c>
      <c r="M125" s="151">
        <f t="shared" si="26"/>
        <v>13928.029999999999</v>
      </c>
      <c r="N125" s="97">
        <f t="shared" si="27"/>
        <v>8.4412062583821723E-2</v>
      </c>
      <c r="O125" s="273"/>
      <c r="P125" s="166"/>
      <c r="Q125" s="328">
        <v>178928.5</v>
      </c>
      <c r="R125" s="328">
        <v>165000.47</v>
      </c>
      <c r="S125" s="151">
        <f t="shared" si="28"/>
        <v>13928.029999999999</v>
      </c>
      <c r="T125" s="97">
        <f t="shared" si="29"/>
        <v>8.4412062583821723E-2</v>
      </c>
      <c r="U125" s="166"/>
      <c r="V125" s="328">
        <v>727836.34</v>
      </c>
      <c r="W125" s="328">
        <v>523082.20999999996</v>
      </c>
      <c r="X125" s="151">
        <f t="shared" si="30"/>
        <v>204754.13</v>
      </c>
      <c r="Y125" s="97">
        <f t="shared" si="31"/>
        <v>0.39143776271802477</v>
      </c>
      <c r="Z125" s="140"/>
    </row>
    <row r="126" spans="1:26" s="69" customFormat="1" outlineLevel="1" x14ac:dyDescent="0.2">
      <c r="A126" s="64" t="s">
        <v>1045</v>
      </c>
      <c r="B126" s="65" t="s">
        <v>1495</v>
      </c>
      <c r="C126" s="66" t="s">
        <v>1944</v>
      </c>
      <c r="D126" s="67"/>
      <c r="E126" s="68"/>
      <c r="F126" s="328">
        <v>-94719.11</v>
      </c>
      <c r="G126" s="328">
        <v>-62218.8</v>
      </c>
      <c r="H126" s="151">
        <f t="shared" si="24"/>
        <v>-32500.309999999998</v>
      </c>
      <c r="I126" s="97">
        <f t="shared" si="25"/>
        <v>-0.52235514024699925</v>
      </c>
      <c r="J126" s="166"/>
      <c r="K126" s="328">
        <v>-206985.29</v>
      </c>
      <c r="L126" s="328">
        <v>-264582.13</v>
      </c>
      <c r="M126" s="151">
        <f t="shared" si="26"/>
        <v>57596.84</v>
      </c>
      <c r="N126" s="97">
        <f t="shared" si="27"/>
        <v>0.21768983415471027</v>
      </c>
      <c r="O126" s="273"/>
      <c r="P126" s="166"/>
      <c r="Q126" s="328">
        <v>-206985.29</v>
      </c>
      <c r="R126" s="328">
        <v>-264582.13</v>
      </c>
      <c r="S126" s="151">
        <f t="shared" si="28"/>
        <v>57596.84</v>
      </c>
      <c r="T126" s="97">
        <f t="shared" si="29"/>
        <v>0.21768983415471027</v>
      </c>
      <c r="U126" s="166"/>
      <c r="V126" s="328">
        <v>-540210.82000000007</v>
      </c>
      <c r="W126" s="328">
        <v>-1041490.0700000001</v>
      </c>
      <c r="X126" s="151">
        <f t="shared" si="30"/>
        <v>501279.25</v>
      </c>
      <c r="Y126" s="97">
        <f t="shared" si="31"/>
        <v>0.48130967777734068</v>
      </c>
      <c r="Z126" s="140"/>
    </row>
    <row r="127" spans="1:26" s="69" customFormat="1" outlineLevel="1" x14ac:dyDescent="0.2">
      <c r="A127" s="64" t="s">
        <v>1046</v>
      </c>
      <c r="B127" s="65" t="s">
        <v>1496</v>
      </c>
      <c r="C127" s="66" t="s">
        <v>1945</v>
      </c>
      <c r="D127" s="67"/>
      <c r="E127" s="68"/>
      <c r="F127" s="328">
        <v>0</v>
      </c>
      <c r="G127" s="328">
        <v>0</v>
      </c>
      <c r="H127" s="151">
        <f t="shared" si="24"/>
        <v>0</v>
      </c>
      <c r="I127" s="97">
        <f t="shared" si="25"/>
        <v>0</v>
      </c>
      <c r="J127" s="166"/>
      <c r="K127" s="328">
        <v>0</v>
      </c>
      <c r="L127" s="328">
        <v>0</v>
      </c>
      <c r="M127" s="151">
        <f t="shared" si="26"/>
        <v>0</v>
      </c>
      <c r="N127" s="97">
        <f t="shared" si="27"/>
        <v>0</v>
      </c>
      <c r="O127" s="273"/>
      <c r="P127" s="166"/>
      <c r="Q127" s="328">
        <v>0</v>
      </c>
      <c r="R127" s="328">
        <v>0</v>
      </c>
      <c r="S127" s="151">
        <f t="shared" si="28"/>
        <v>0</v>
      </c>
      <c r="T127" s="97">
        <f t="shared" si="29"/>
        <v>0</v>
      </c>
      <c r="U127" s="166"/>
      <c r="V127" s="328">
        <v>-680000</v>
      </c>
      <c r="W127" s="328">
        <v>0</v>
      </c>
      <c r="X127" s="151">
        <f t="shared" si="30"/>
        <v>-680000</v>
      </c>
      <c r="Y127" s="97" t="str">
        <f t="shared" si="31"/>
        <v>N.M.</v>
      </c>
      <c r="Z127" s="140"/>
    </row>
    <row r="128" spans="1:26" s="69" customFormat="1" outlineLevel="1" x14ac:dyDescent="0.2">
      <c r="A128" s="64" t="s">
        <v>1047</v>
      </c>
      <c r="B128" s="65" t="s">
        <v>1497</v>
      </c>
      <c r="C128" s="66" t="s">
        <v>1946</v>
      </c>
      <c r="D128" s="67"/>
      <c r="E128" s="68"/>
      <c r="F128" s="328">
        <v>504295.2</v>
      </c>
      <c r="G128" s="328">
        <v>485705.52</v>
      </c>
      <c r="H128" s="151">
        <f t="shared" si="24"/>
        <v>18589.679999999993</v>
      </c>
      <c r="I128" s="97">
        <f t="shared" si="25"/>
        <v>3.8273561313447689E-2</v>
      </c>
      <c r="J128" s="166"/>
      <c r="K128" s="328">
        <v>1469489.78</v>
      </c>
      <c r="L128" s="328">
        <v>1417798.08</v>
      </c>
      <c r="M128" s="151">
        <f t="shared" si="26"/>
        <v>51691.699999999953</v>
      </c>
      <c r="N128" s="97">
        <f t="shared" si="27"/>
        <v>3.6459140923649686E-2</v>
      </c>
      <c r="O128" s="273"/>
      <c r="P128" s="166"/>
      <c r="Q128" s="328">
        <v>1469489.78</v>
      </c>
      <c r="R128" s="328">
        <v>1417798.08</v>
      </c>
      <c r="S128" s="151">
        <f t="shared" si="28"/>
        <v>51691.699999999953</v>
      </c>
      <c r="T128" s="97">
        <f t="shared" si="29"/>
        <v>3.6459140923649686E-2</v>
      </c>
      <c r="U128" s="166"/>
      <c r="V128" s="328">
        <v>5948283.6200000001</v>
      </c>
      <c r="W128" s="328">
        <v>5686973.9900000002</v>
      </c>
      <c r="X128" s="151">
        <f t="shared" si="30"/>
        <v>261309.62999999989</v>
      </c>
      <c r="Y128" s="97">
        <f t="shared" si="31"/>
        <v>4.5948799917053931E-2</v>
      </c>
      <c r="Z128" s="140"/>
    </row>
    <row r="129" spans="1:26" s="69" customFormat="1" outlineLevel="1" x14ac:dyDescent="0.2">
      <c r="A129" s="64" t="s">
        <v>1048</v>
      </c>
      <c r="B129" s="65" t="s">
        <v>1498</v>
      </c>
      <c r="C129" s="66" t="s">
        <v>1947</v>
      </c>
      <c r="D129" s="67"/>
      <c r="E129" s="68"/>
      <c r="F129" s="328">
        <v>0.15</v>
      </c>
      <c r="G129" s="328">
        <v>0</v>
      </c>
      <c r="H129" s="151">
        <f t="shared" si="24"/>
        <v>0.15</v>
      </c>
      <c r="I129" s="97" t="str">
        <f t="shared" si="25"/>
        <v>N.M.</v>
      </c>
      <c r="J129" s="166"/>
      <c r="K129" s="328">
        <v>0.13</v>
      </c>
      <c r="L129" s="328">
        <v>0</v>
      </c>
      <c r="M129" s="151">
        <f t="shared" si="26"/>
        <v>0.13</v>
      </c>
      <c r="N129" s="97" t="str">
        <f t="shared" si="27"/>
        <v>N.M.</v>
      </c>
      <c r="O129" s="273"/>
      <c r="P129" s="166"/>
      <c r="Q129" s="328">
        <v>0.13</v>
      </c>
      <c r="R129" s="328">
        <v>0</v>
      </c>
      <c r="S129" s="151">
        <f t="shared" si="28"/>
        <v>0.13</v>
      </c>
      <c r="T129" s="97" t="str">
        <f t="shared" si="29"/>
        <v>N.M.</v>
      </c>
      <c r="U129" s="166"/>
      <c r="V129" s="328">
        <v>0.13</v>
      </c>
      <c r="W129" s="328">
        <v>-0.33</v>
      </c>
      <c r="X129" s="151">
        <f t="shared" si="30"/>
        <v>0.46</v>
      </c>
      <c r="Y129" s="97">
        <f t="shared" si="31"/>
        <v>1.393939393939394</v>
      </c>
      <c r="Z129" s="140"/>
    </row>
    <row r="130" spans="1:26" s="69" customFormat="1" outlineLevel="1" x14ac:dyDescent="0.2">
      <c r="A130" s="64" t="s">
        <v>1051</v>
      </c>
      <c r="B130" s="65" t="s">
        <v>1501</v>
      </c>
      <c r="C130" s="66" t="s">
        <v>1950</v>
      </c>
      <c r="D130" s="67"/>
      <c r="E130" s="68"/>
      <c r="F130" s="328">
        <v>109327.69</v>
      </c>
      <c r="G130" s="328">
        <v>143849.24</v>
      </c>
      <c r="H130" s="151">
        <f t="shared" si="24"/>
        <v>-34521.549999999988</v>
      </c>
      <c r="I130" s="97">
        <f t="shared" si="25"/>
        <v>-0.2399842362740324</v>
      </c>
      <c r="J130" s="166"/>
      <c r="K130" s="328">
        <v>376334.36</v>
      </c>
      <c r="L130" s="328">
        <v>503330.15</v>
      </c>
      <c r="M130" s="151">
        <f t="shared" si="26"/>
        <v>-126995.79000000004</v>
      </c>
      <c r="N130" s="97">
        <f t="shared" si="27"/>
        <v>-0.25231111229875663</v>
      </c>
      <c r="O130" s="273"/>
      <c r="P130" s="166"/>
      <c r="Q130" s="328">
        <v>376334.36</v>
      </c>
      <c r="R130" s="328">
        <v>503330.15</v>
      </c>
      <c r="S130" s="151">
        <f t="shared" si="28"/>
        <v>-126995.79000000004</v>
      </c>
      <c r="T130" s="97">
        <f t="shared" si="29"/>
        <v>-0.25231111229875663</v>
      </c>
      <c r="U130" s="166"/>
      <c r="V130" s="328">
        <v>1975739.9100000001</v>
      </c>
      <c r="W130" s="328">
        <v>2119507.37</v>
      </c>
      <c r="X130" s="151">
        <f t="shared" si="30"/>
        <v>-143767.45999999996</v>
      </c>
      <c r="Y130" s="97">
        <f t="shared" si="31"/>
        <v>-6.7830601598710155E-2</v>
      </c>
      <c r="Z130" s="140"/>
    </row>
    <row r="131" spans="1:26" s="69" customFormat="1" outlineLevel="1" x14ac:dyDescent="0.2">
      <c r="A131" s="64" t="s">
        <v>1052</v>
      </c>
      <c r="B131" s="65" t="s">
        <v>1502</v>
      </c>
      <c r="C131" s="66" t="s">
        <v>1951</v>
      </c>
      <c r="D131" s="67"/>
      <c r="E131" s="68"/>
      <c r="F131" s="328">
        <v>263449.16000000003</v>
      </c>
      <c r="G131" s="328">
        <v>930.01</v>
      </c>
      <c r="H131" s="151">
        <f t="shared" si="24"/>
        <v>262519.15000000002</v>
      </c>
      <c r="I131" s="97" t="str">
        <f t="shared" si="25"/>
        <v>N.M.</v>
      </c>
      <c r="J131" s="166"/>
      <c r="K131" s="328">
        <v>424307</v>
      </c>
      <c r="L131" s="328">
        <v>237922.1</v>
      </c>
      <c r="M131" s="151">
        <f t="shared" si="26"/>
        <v>186384.9</v>
      </c>
      <c r="N131" s="97">
        <f t="shared" si="27"/>
        <v>0.78338624280804514</v>
      </c>
      <c r="O131" s="273"/>
      <c r="P131" s="166"/>
      <c r="Q131" s="328">
        <v>424307</v>
      </c>
      <c r="R131" s="328">
        <v>237922.1</v>
      </c>
      <c r="S131" s="151">
        <f t="shared" si="28"/>
        <v>186384.9</v>
      </c>
      <c r="T131" s="97">
        <f t="shared" si="29"/>
        <v>0.78338624280804514</v>
      </c>
      <c r="U131" s="166"/>
      <c r="V131" s="328">
        <v>1278849.78</v>
      </c>
      <c r="W131" s="328">
        <v>951108.13</v>
      </c>
      <c r="X131" s="151">
        <f t="shared" si="30"/>
        <v>327741.65000000002</v>
      </c>
      <c r="Y131" s="97">
        <f t="shared" si="31"/>
        <v>0.34458926347312374</v>
      </c>
      <c r="Z131" s="140"/>
    </row>
    <row r="132" spans="1:26" s="69" customFormat="1" outlineLevel="1" x14ac:dyDescent="0.2">
      <c r="A132" s="64" t="s">
        <v>1053</v>
      </c>
      <c r="B132" s="65" t="s">
        <v>1503</v>
      </c>
      <c r="C132" s="66" t="s">
        <v>1952</v>
      </c>
      <c r="D132" s="67"/>
      <c r="E132" s="68"/>
      <c r="F132" s="328">
        <v>546.03</v>
      </c>
      <c r="G132" s="328">
        <v>794.5</v>
      </c>
      <c r="H132" s="151">
        <f t="shared" si="24"/>
        <v>-248.47000000000003</v>
      </c>
      <c r="I132" s="97">
        <f t="shared" si="25"/>
        <v>-0.31273757079924486</v>
      </c>
      <c r="J132" s="166"/>
      <c r="K132" s="328">
        <v>1668.39</v>
      </c>
      <c r="L132" s="328">
        <v>93049.82</v>
      </c>
      <c r="M132" s="151">
        <f t="shared" si="26"/>
        <v>-91381.430000000008</v>
      </c>
      <c r="N132" s="97">
        <f t="shared" si="27"/>
        <v>-0.98206992770109602</v>
      </c>
      <c r="O132" s="273"/>
      <c r="P132" s="166"/>
      <c r="Q132" s="328">
        <v>1668.39</v>
      </c>
      <c r="R132" s="328">
        <v>93049.82</v>
      </c>
      <c r="S132" s="151">
        <f t="shared" si="28"/>
        <v>-91381.430000000008</v>
      </c>
      <c r="T132" s="97">
        <f t="shared" si="29"/>
        <v>-0.98206992770109602</v>
      </c>
      <c r="U132" s="166"/>
      <c r="V132" s="328">
        <v>296763.01</v>
      </c>
      <c r="W132" s="328">
        <v>353389.51</v>
      </c>
      <c r="X132" s="151">
        <f t="shared" si="30"/>
        <v>-56626.5</v>
      </c>
      <c r="Y132" s="97">
        <f t="shared" si="31"/>
        <v>-0.16023820288270582</v>
      </c>
      <c r="Z132" s="140"/>
    </row>
    <row r="133" spans="1:26" s="69" customFormat="1" outlineLevel="1" x14ac:dyDescent="0.2">
      <c r="A133" s="64" t="s">
        <v>1054</v>
      </c>
      <c r="B133" s="65" t="s">
        <v>1504</v>
      </c>
      <c r="C133" s="66" t="s">
        <v>1953</v>
      </c>
      <c r="D133" s="67"/>
      <c r="E133" s="68"/>
      <c r="F133" s="328">
        <v>229153.21</v>
      </c>
      <c r="G133" s="328">
        <v>6699.45</v>
      </c>
      <c r="H133" s="151">
        <f t="shared" si="24"/>
        <v>222453.75999999998</v>
      </c>
      <c r="I133" s="97" t="str">
        <f t="shared" si="25"/>
        <v>N.M.</v>
      </c>
      <c r="J133" s="166"/>
      <c r="K133" s="328">
        <v>454352.7</v>
      </c>
      <c r="L133" s="328">
        <v>488890.93</v>
      </c>
      <c r="M133" s="151">
        <f t="shared" si="26"/>
        <v>-34538.229999999981</v>
      </c>
      <c r="N133" s="97">
        <f t="shared" si="27"/>
        <v>-7.0646084598051315E-2</v>
      </c>
      <c r="O133" s="273"/>
      <c r="P133" s="166"/>
      <c r="Q133" s="328">
        <v>454352.7</v>
      </c>
      <c r="R133" s="328">
        <v>488890.93</v>
      </c>
      <c r="S133" s="151">
        <f t="shared" si="28"/>
        <v>-34538.229999999981</v>
      </c>
      <c r="T133" s="97">
        <f t="shared" si="29"/>
        <v>-7.0646084598051315E-2</v>
      </c>
      <c r="U133" s="166"/>
      <c r="V133" s="328">
        <v>1969316.73</v>
      </c>
      <c r="W133" s="328">
        <v>3124587.15</v>
      </c>
      <c r="X133" s="151">
        <f t="shared" si="30"/>
        <v>-1155270.42</v>
      </c>
      <c r="Y133" s="97">
        <f t="shared" si="31"/>
        <v>-0.3697353808806389</v>
      </c>
      <c r="Z133" s="140"/>
    </row>
    <row r="134" spans="1:26" s="69" customFormat="1" outlineLevel="1" x14ac:dyDescent="0.2">
      <c r="A134" s="64" t="s">
        <v>1055</v>
      </c>
      <c r="B134" s="65" t="s">
        <v>1505</v>
      </c>
      <c r="C134" s="66" t="s">
        <v>1954</v>
      </c>
      <c r="D134" s="67"/>
      <c r="E134" s="68"/>
      <c r="F134" s="328">
        <v>0</v>
      </c>
      <c r="G134" s="328">
        <v>25677.93</v>
      </c>
      <c r="H134" s="151">
        <f t="shared" si="24"/>
        <v>-25677.93</v>
      </c>
      <c r="I134" s="97" t="str">
        <f t="shared" si="25"/>
        <v>N.M.</v>
      </c>
      <c r="J134" s="166"/>
      <c r="K134" s="328">
        <v>78564.759999999995</v>
      </c>
      <c r="L134" s="328">
        <v>45481.18</v>
      </c>
      <c r="M134" s="151">
        <f t="shared" si="26"/>
        <v>33083.579999999994</v>
      </c>
      <c r="N134" s="97">
        <f t="shared" si="27"/>
        <v>0.72741252535664191</v>
      </c>
      <c r="O134" s="273"/>
      <c r="P134" s="166"/>
      <c r="Q134" s="328">
        <v>78564.759999999995</v>
      </c>
      <c r="R134" s="328">
        <v>45481.18</v>
      </c>
      <c r="S134" s="151">
        <f t="shared" si="28"/>
        <v>33083.579999999994</v>
      </c>
      <c r="T134" s="97">
        <f t="shared" si="29"/>
        <v>0.72741252535664191</v>
      </c>
      <c r="U134" s="166"/>
      <c r="V134" s="328">
        <v>142325.69</v>
      </c>
      <c r="W134" s="328">
        <v>188836.87</v>
      </c>
      <c r="X134" s="151">
        <f t="shared" si="30"/>
        <v>-46511.179999999993</v>
      </c>
      <c r="Y134" s="97">
        <f t="shared" si="31"/>
        <v>-0.24630348935565388</v>
      </c>
      <c r="Z134" s="140"/>
    </row>
    <row r="135" spans="1:26" s="69" customFormat="1" outlineLevel="1" x14ac:dyDescent="0.2">
      <c r="A135" s="64" t="s">
        <v>1056</v>
      </c>
      <c r="B135" s="65" t="s">
        <v>1506</v>
      </c>
      <c r="C135" s="66" t="s">
        <v>1955</v>
      </c>
      <c r="D135" s="67"/>
      <c r="E135" s="68"/>
      <c r="F135" s="328">
        <v>0</v>
      </c>
      <c r="G135" s="328">
        <v>0</v>
      </c>
      <c r="H135" s="151">
        <f t="shared" si="24"/>
        <v>0</v>
      </c>
      <c r="I135" s="97">
        <f t="shared" si="25"/>
        <v>0</v>
      </c>
      <c r="J135" s="166"/>
      <c r="K135" s="328">
        <v>0</v>
      </c>
      <c r="L135" s="328">
        <v>375.42</v>
      </c>
      <c r="M135" s="151">
        <f t="shared" si="26"/>
        <v>-375.42</v>
      </c>
      <c r="N135" s="97" t="str">
        <f t="shared" si="27"/>
        <v>N.M.</v>
      </c>
      <c r="O135" s="273"/>
      <c r="P135" s="166"/>
      <c r="Q135" s="328">
        <v>0</v>
      </c>
      <c r="R135" s="328">
        <v>375.42</v>
      </c>
      <c r="S135" s="151">
        <f t="shared" si="28"/>
        <v>-375.42</v>
      </c>
      <c r="T135" s="97" t="str">
        <f t="shared" si="29"/>
        <v>N.M.</v>
      </c>
      <c r="U135" s="166"/>
      <c r="V135" s="328">
        <v>0</v>
      </c>
      <c r="W135" s="328">
        <v>271675.76</v>
      </c>
      <c r="X135" s="151">
        <f t="shared" si="30"/>
        <v>-271675.76</v>
      </c>
      <c r="Y135" s="97" t="str">
        <f t="shared" si="31"/>
        <v>N.M.</v>
      </c>
      <c r="Z135" s="140"/>
    </row>
    <row r="136" spans="1:26" s="69" customFormat="1" outlineLevel="1" x14ac:dyDescent="0.2">
      <c r="A136" s="64" t="s">
        <v>1057</v>
      </c>
      <c r="B136" s="65" t="s">
        <v>1507</v>
      </c>
      <c r="C136" s="66" t="s">
        <v>1956</v>
      </c>
      <c r="D136" s="67"/>
      <c r="E136" s="68"/>
      <c r="F136" s="328">
        <v>-0.41000000000000003</v>
      </c>
      <c r="G136" s="328">
        <v>3.2800000000000002</v>
      </c>
      <c r="H136" s="151">
        <f t="shared" si="24"/>
        <v>-3.6900000000000004</v>
      </c>
      <c r="I136" s="97">
        <f t="shared" si="25"/>
        <v>-1.125</v>
      </c>
      <c r="J136" s="166"/>
      <c r="K136" s="328">
        <v>4.9400000000000004</v>
      </c>
      <c r="L136" s="328">
        <v>7.55</v>
      </c>
      <c r="M136" s="151">
        <f t="shared" si="26"/>
        <v>-2.6099999999999994</v>
      </c>
      <c r="N136" s="97">
        <f t="shared" si="27"/>
        <v>-0.34569536423841052</v>
      </c>
      <c r="O136" s="273"/>
      <c r="P136" s="166"/>
      <c r="Q136" s="328">
        <v>4.9400000000000004</v>
      </c>
      <c r="R136" s="328">
        <v>7.55</v>
      </c>
      <c r="S136" s="151">
        <f t="shared" si="28"/>
        <v>-2.6099999999999994</v>
      </c>
      <c r="T136" s="97">
        <f t="shared" si="29"/>
        <v>-0.34569536423841052</v>
      </c>
      <c r="U136" s="166"/>
      <c r="V136" s="328">
        <v>-7.19</v>
      </c>
      <c r="W136" s="328">
        <v>7.55</v>
      </c>
      <c r="X136" s="151">
        <f t="shared" si="30"/>
        <v>-14.74</v>
      </c>
      <c r="Y136" s="97">
        <f t="shared" si="31"/>
        <v>-1.9523178807947021</v>
      </c>
      <c r="Z136" s="140"/>
    </row>
    <row r="137" spans="1:26" s="69" customFormat="1" outlineLevel="1" x14ac:dyDescent="0.2">
      <c r="A137" s="64" t="s">
        <v>1058</v>
      </c>
      <c r="B137" s="65" t="s">
        <v>1508</v>
      </c>
      <c r="C137" s="66" t="s">
        <v>1957</v>
      </c>
      <c r="D137" s="67"/>
      <c r="E137" s="68"/>
      <c r="F137" s="328">
        <v>-1611.75</v>
      </c>
      <c r="G137" s="328">
        <v>22676.7</v>
      </c>
      <c r="H137" s="151">
        <f t="shared" si="24"/>
        <v>-24288.45</v>
      </c>
      <c r="I137" s="97">
        <f t="shared" si="25"/>
        <v>-1.071075156438106</v>
      </c>
      <c r="J137" s="166"/>
      <c r="K137" s="328">
        <v>11050.49</v>
      </c>
      <c r="L137" s="328">
        <v>98223.400000000009</v>
      </c>
      <c r="M137" s="151">
        <f t="shared" si="26"/>
        <v>-87172.91</v>
      </c>
      <c r="N137" s="97">
        <f t="shared" si="27"/>
        <v>-0.88749636033776058</v>
      </c>
      <c r="O137" s="273"/>
      <c r="P137" s="166"/>
      <c r="Q137" s="328">
        <v>11050.49</v>
      </c>
      <c r="R137" s="328">
        <v>98223.400000000009</v>
      </c>
      <c r="S137" s="151">
        <f t="shared" si="28"/>
        <v>-87172.91</v>
      </c>
      <c r="T137" s="97">
        <f t="shared" si="29"/>
        <v>-0.88749636033776058</v>
      </c>
      <c r="U137" s="166"/>
      <c r="V137" s="328">
        <v>94883.57</v>
      </c>
      <c r="W137" s="328">
        <v>329678.78000000003</v>
      </c>
      <c r="X137" s="151">
        <f t="shared" si="30"/>
        <v>-234795.21000000002</v>
      </c>
      <c r="Y137" s="97">
        <f t="shared" si="31"/>
        <v>-0.71219388157163166</v>
      </c>
      <c r="Z137" s="140"/>
    </row>
    <row r="138" spans="1:26" s="69" customFormat="1" outlineLevel="1" x14ac:dyDescent="0.2">
      <c r="A138" s="64" t="s">
        <v>1059</v>
      </c>
      <c r="B138" s="65" t="s">
        <v>1509</v>
      </c>
      <c r="C138" s="66" t="s">
        <v>1958</v>
      </c>
      <c r="D138" s="67"/>
      <c r="E138" s="68"/>
      <c r="F138" s="328">
        <v>695373.77</v>
      </c>
      <c r="G138" s="328">
        <v>582959.71499999997</v>
      </c>
      <c r="H138" s="151">
        <f t="shared" si="24"/>
        <v>112414.05500000005</v>
      </c>
      <c r="I138" s="97">
        <f t="shared" si="25"/>
        <v>0.19283331610658561</v>
      </c>
      <c r="J138" s="166"/>
      <c r="K138" s="328">
        <v>1758177.37</v>
      </c>
      <c r="L138" s="328">
        <v>704279.21499999997</v>
      </c>
      <c r="M138" s="151">
        <f t="shared" si="26"/>
        <v>1053898.1550000003</v>
      </c>
      <c r="N138" s="97">
        <f t="shared" si="27"/>
        <v>1.4964209258965571</v>
      </c>
      <c r="O138" s="273"/>
      <c r="P138" s="166"/>
      <c r="Q138" s="328">
        <v>1758177.37</v>
      </c>
      <c r="R138" s="328">
        <v>704279.21499999997</v>
      </c>
      <c r="S138" s="151">
        <f t="shared" si="28"/>
        <v>1053898.1550000003</v>
      </c>
      <c r="T138" s="97">
        <f t="shared" si="29"/>
        <v>1.4964209258965571</v>
      </c>
      <c r="U138" s="166"/>
      <c r="V138" s="328">
        <v>5925425.5199999996</v>
      </c>
      <c r="W138" s="328">
        <v>4595996.4879999999</v>
      </c>
      <c r="X138" s="151">
        <f t="shared" si="30"/>
        <v>1329429.0319999997</v>
      </c>
      <c r="Y138" s="97">
        <f t="shared" si="31"/>
        <v>0.28925806089519357</v>
      </c>
      <c r="Z138" s="140"/>
    </row>
    <row r="139" spans="1:26" s="69" customFormat="1" outlineLevel="1" x14ac:dyDescent="0.2">
      <c r="A139" s="64" t="s">
        <v>1060</v>
      </c>
      <c r="B139" s="65" t="s">
        <v>1510</v>
      </c>
      <c r="C139" s="66" t="s">
        <v>1959</v>
      </c>
      <c r="D139" s="67"/>
      <c r="E139" s="68"/>
      <c r="F139" s="328">
        <v>4517.6400000000003</v>
      </c>
      <c r="G139" s="328">
        <v>4600.9800000000005</v>
      </c>
      <c r="H139" s="151">
        <f t="shared" si="24"/>
        <v>-83.340000000000146</v>
      </c>
      <c r="I139" s="97">
        <f t="shared" si="25"/>
        <v>-1.811353233441574E-2</v>
      </c>
      <c r="J139" s="166"/>
      <c r="K139" s="328">
        <v>13659.27</v>
      </c>
      <c r="L139" s="328">
        <v>12716.62</v>
      </c>
      <c r="M139" s="151">
        <f t="shared" si="26"/>
        <v>942.64999999999964</v>
      </c>
      <c r="N139" s="97">
        <f t="shared" si="27"/>
        <v>7.4127401778145419E-2</v>
      </c>
      <c r="O139" s="273"/>
      <c r="P139" s="166"/>
      <c r="Q139" s="328">
        <v>13659.27</v>
      </c>
      <c r="R139" s="328">
        <v>12716.62</v>
      </c>
      <c r="S139" s="151">
        <f t="shared" si="28"/>
        <v>942.64999999999964</v>
      </c>
      <c r="T139" s="97">
        <f t="shared" si="29"/>
        <v>7.4127401778145419E-2</v>
      </c>
      <c r="U139" s="166"/>
      <c r="V139" s="328">
        <v>46157.26</v>
      </c>
      <c r="W139" s="328">
        <v>42560.959999999999</v>
      </c>
      <c r="X139" s="151">
        <f t="shared" si="30"/>
        <v>3596.3000000000029</v>
      </c>
      <c r="Y139" s="97">
        <f t="shared" si="31"/>
        <v>8.449762411374187E-2</v>
      </c>
      <c r="Z139" s="140"/>
    </row>
    <row r="140" spans="1:26" s="69" customFormat="1" outlineLevel="1" x14ac:dyDescent="0.2">
      <c r="A140" s="64" t="s">
        <v>1061</v>
      </c>
      <c r="B140" s="65" t="s">
        <v>1511</v>
      </c>
      <c r="C140" s="66" t="s">
        <v>1960</v>
      </c>
      <c r="D140" s="67"/>
      <c r="E140" s="68"/>
      <c r="F140" s="328">
        <v>0</v>
      </c>
      <c r="G140" s="328">
        <v>0</v>
      </c>
      <c r="H140" s="151">
        <f t="shared" si="24"/>
        <v>0</v>
      </c>
      <c r="I140" s="97">
        <f t="shared" si="25"/>
        <v>0</v>
      </c>
      <c r="J140" s="166"/>
      <c r="K140" s="328">
        <v>0</v>
      </c>
      <c r="L140" s="328">
        <v>61.28</v>
      </c>
      <c r="M140" s="151">
        <f t="shared" si="26"/>
        <v>-61.28</v>
      </c>
      <c r="N140" s="97" t="str">
        <f t="shared" si="27"/>
        <v>N.M.</v>
      </c>
      <c r="O140" s="273"/>
      <c r="P140" s="166"/>
      <c r="Q140" s="328">
        <v>0</v>
      </c>
      <c r="R140" s="328">
        <v>61.28</v>
      </c>
      <c r="S140" s="151">
        <f t="shared" si="28"/>
        <v>-61.28</v>
      </c>
      <c r="T140" s="97" t="str">
        <f t="shared" si="29"/>
        <v>N.M.</v>
      </c>
      <c r="U140" s="166"/>
      <c r="V140" s="328">
        <v>13.75</v>
      </c>
      <c r="W140" s="328">
        <v>61.28</v>
      </c>
      <c r="X140" s="151">
        <f t="shared" si="30"/>
        <v>-47.53</v>
      </c>
      <c r="Y140" s="97">
        <f t="shared" si="31"/>
        <v>-0.77562010443864227</v>
      </c>
      <c r="Z140" s="140"/>
    </row>
    <row r="141" spans="1:26" s="69" customFormat="1" outlineLevel="1" x14ac:dyDescent="0.2">
      <c r="A141" s="64" t="s">
        <v>1062</v>
      </c>
      <c r="B141" s="65" t="s">
        <v>1512</v>
      </c>
      <c r="C141" s="66" t="s">
        <v>1961</v>
      </c>
      <c r="D141" s="67"/>
      <c r="E141" s="68"/>
      <c r="F141" s="328">
        <v>0</v>
      </c>
      <c r="G141" s="328">
        <v>-11542.93</v>
      </c>
      <c r="H141" s="151">
        <f t="shared" si="24"/>
        <v>11542.93</v>
      </c>
      <c r="I141" s="97" t="str">
        <f t="shared" si="25"/>
        <v>N.M.</v>
      </c>
      <c r="J141" s="166"/>
      <c r="K141" s="328">
        <v>0</v>
      </c>
      <c r="L141" s="328">
        <v>-11542.93</v>
      </c>
      <c r="M141" s="151">
        <f t="shared" si="26"/>
        <v>11542.93</v>
      </c>
      <c r="N141" s="97" t="str">
        <f t="shared" si="27"/>
        <v>N.M.</v>
      </c>
      <c r="O141" s="273"/>
      <c r="P141" s="166"/>
      <c r="Q141" s="328">
        <v>0</v>
      </c>
      <c r="R141" s="328">
        <v>-11542.93</v>
      </c>
      <c r="S141" s="151">
        <f t="shared" si="28"/>
        <v>11542.93</v>
      </c>
      <c r="T141" s="97" t="str">
        <f t="shared" si="29"/>
        <v>N.M.</v>
      </c>
      <c r="U141" s="166"/>
      <c r="V141" s="328">
        <v>-68146</v>
      </c>
      <c r="W141" s="328">
        <v>-11542.93</v>
      </c>
      <c r="X141" s="151">
        <f t="shared" si="30"/>
        <v>-56603.07</v>
      </c>
      <c r="Y141" s="97">
        <f t="shared" si="31"/>
        <v>-4.9037003603071314</v>
      </c>
      <c r="Z141" s="140"/>
    </row>
    <row r="142" spans="1:26" s="69" customFormat="1" outlineLevel="1" x14ac:dyDescent="0.2">
      <c r="A142" s="64" t="s">
        <v>1063</v>
      </c>
      <c r="B142" s="65" t="s">
        <v>1513</v>
      </c>
      <c r="C142" s="66" t="s">
        <v>1962</v>
      </c>
      <c r="D142" s="67"/>
      <c r="E142" s="68"/>
      <c r="F142" s="328">
        <v>120.42</v>
      </c>
      <c r="G142" s="328">
        <v>0</v>
      </c>
      <c r="H142" s="151">
        <f t="shared" si="24"/>
        <v>120.42</v>
      </c>
      <c r="I142" s="97" t="str">
        <f t="shared" si="25"/>
        <v>N.M.</v>
      </c>
      <c r="J142" s="166"/>
      <c r="K142" s="328">
        <v>736.99</v>
      </c>
      <c r="L142" s="328">
        <v>34.619999999999997</v>
      </c>
      <c r="M142" s="151">
        <f t="shared" si="26"/>
        <v>702.37</v>
      </c>
      <c r="N142" s="97" t="str">
        <f t="shared" si="27"/>
        <v>N.M.</v>
      </c>
      <c r="O142" s="273"/>
      <c r="P142" s="166"/>
      <c r="Q142" s="328">
        <v>736.99</v>
      </c>
      <c r="R142" s="328">
        <v>34.619999999999997</v>
      </c>
      <c r="S142" s="151">
        <f t="shared" si="28"/>
        <v>702.37</v>
      </c>
      <c r="T142" s="97" t="str">
        <f t="shared" si="29"/>
        <v>N.M.</v>
      </c>
      <c r="U142" s="166"/>
      <c r="V142" s="328">
        <v>1516.77</v>
      </c>
      <c r="W142" s="328">
        <v>2506.2799999999997</v>
      </c>
      <c r="X142" s="151">
        <f t="shared" si="30"/>
        <v>-989.50999999999976</v>
      </c>
      <c r="Y142" s="97">
        <f t="shared" si="31"/>
        <v>-0.39481223167403479</v>
      </c>
      <c r="Z142" s="140"/>
    </row>
    <row r="143" spans="1:26" s="69" customFormat="1" outlineLevel="1" x14ac:dyDescent="0.2">
      <c r="A143" s="64" t="s">
        <v>1064</v>
      </c>
      <c r="B143" s="65" t="s">
        <v>1514</v>
      </c>
      <c r="C143" s="66" t="s">
        <v>1963</v>
      </c>
      <c r="D143" s="67"/>
      <c r="E143" s="68"/>
      <c r="F143" s="328">
        <v>0</v>
      </c>
      <c r="G143" s="328">
        <v>42.74</v>
      </c>
      <c r="H143" s="151">
        <f t="shared" si="24"/>
        <v>-42.74</v>
      </c>
      <c r="I143" s="97" t="str">
        <f t="shared" si="25"/>
        <v>N.M.</v>
      </c>
      <c r="J143" s="166"/>
      <c r="K143" s="328">
        <v>0</v>
      </c>
      <c r="L143" s="328">
        <v>73.83</v>
      </c>
      <c r="M143" s="151">
        <f t="shared" si="26"/>
        <v>-73.83</v>
      </c>
      <c r="N143" s="97" t="str">
        <f t="shared" si="27"/>
        <v>N.M.</v>
      </c>
      <c r="O143" s="273"/>
      <c r="P143" s="166"/>
      <c r="Q143" s="328">
        <v>0</v>
      </c>
      <c r="R143" s="328">
        <v>73.83</v>
      </c>
      <c r="S143" s="151">
        <f t="shared" si="28"/>
        <v>-73.83</v>
      </c>
      <c r="T143" s="97" t="str">
        <f t="shared" si="29"/>
        <v>N.M.</v>
      </c>
      <c r="U143" s="166"/>
      <c r="V143" s="328">
        <v>-73.790000000000006</v>
      </c>
      <c r="W143" s="328">
        <v>55.23</v>
      </c>
      <c r="X143" s="151">
        <f t="shared" si="30"/>
        <v>-129.02000000000001</v>
      </c>
      <c r="Y143" s="97">
        <f t="shared" si="31"/>
        <v>-2.3360492485967774</v>
      </c>
      <c r="Z143" s="140"/>
    </row>
    <row r="144" spans="1:26" s="69" customFormat="1" outlineLevel="1" x14ac:dyDescent="0.2">
      <c r="A144" s="64" t="s">
        <v>1065</v>
      </c>
      <c r="B144" s="65" t="s">
        <v>1515</v>
      </c>
      <c r="C144" s="66" t="s">
        <v>1964</v>
      </c>
      <c r="D144" s="67"/>
      <c r="E144" s="68"/>
      <c r="F144" s="328">
        <v>0</v>
      </c>
      <c r="G144" s="328">
        <v>0</v>
      </c>
      <c r="H144" s="151">
        <f t="shared" si="24"/>
        <v>0</v>
      </c>
      <c r="I144" s="97">
        <f t="shared" si="25"/>
        <v>0</v>
      </c>
      <c r="J144" s="166"/>
      <c r="K144" s="328">
        <v>0</v>
      </c>
      <c r="L144" s="328">
        <v>0</v>
      </c>
      <c r="M144" s="151">
        <f t="shared" si="26"/>
        <v>0</v>
      </c>
      <c r="N144" s="97">
        <f t="shared" si="27"/>
        <v>0</v>
      </c>
      <c r="O144" s="273"/>
      <c r="P144" s="166"/>
      <c r="Q144" s="328">
        <v>0</v>
      </c>
      <c r="R144" s="328">
        <v>0</v>
      </c>
      <c r="S144" s="151">
        <f t="shared" si="28"/>
        <v>0</v>
      </c>
      <c r="T144" s="97">
        <f t="shared" si="29"/>
        <v>0</v>
      </c>
      <c r="U144" s="166"/>
      <c r="V144" s="328">
        <v>0</v>
      </c>
      <c r="W144" s="328">
        <v>-0.01</v>
      </c>
      <c r="X144" s="151">
        <f t="shared" si="30"/>
        <v>0.01</v>
      </c>
      <c r="Y144" s="97" t="str">
        <f t="shared" si="31"/>
        <v>N.M.</v>
      </c>
      <c r="Z144" s="140"/>
    </row>
    <row r="145" spans="1:26" s="69" customFormat="1" outlineLevel="1" x14ac:dyDescent="0.2">
      <c r="A145" s="64" t="s">
        <v>1066</v>
      </c>
      <c r="B145" s="65" t="s">
        <v>1516</v>
      </c>
      <c r="C145" s="66" t="s">
        <v>1965</v>
      </c>
      <c r="D145" s="67"/>
      <c r="E145" s="68"/>
      <c r="F145" s="328">
        <v>3220.85</v>
      </c>
      <c r="G145" s="328">
        <v>158</v>
      </c>
      <c r="H145" s="151">
        <f t="shared" si="24"/>
        <v>3062.85</v>
      </c>
      <c r="I145" s="97" t="str">
        <f t="shared" si="25"/>
        <v>N.M.</v>
      </c>
      <c r="J145" s="166"/>
      <c r="K145" s="328">
        <v>10010.27</v>
      </c>
      <c r="L145" s="328">
        <v>11138.75</v>
      </c>
      <c r="M145" s="151">
        <f t="shared" si="26"/>
        <v>-1128.4799999999996</v>
      </c>
      <c r="N145" s="97">
        <f t="shared" si="27"/>
        <v>-0.10131118841880818</v>
      </c>
      <c r="O145" s="273"/>
      <c r="P145" s="166"/>
      <c r="Q145" s="328">
        <v>10010.27</v>
      </c>
      <c r="R145" s="328">
        <v>11138.75</v>
      </c>
      <c r="S145" s="151">
        <f t="shared" si="28"/>
        <v>-1128.4799999999996</v>
      </c>
      <c r="T145" s="97">
        <f t="shared" si="29"/>
        <v>-0.10131118841880818</v>
      </c>
      <c r="U145" s="166"/>
      <c r="V145" s="328">
        <v>51943.430000000008</v>
      </c>
      <c r="W145" s="328">
        <v>66831.62</v>
      </c>
      <c r="X145" s="151">
        <f t="shared" si="30"/>
        <v>-14888.189999999988</v>
      </c>
      <c r="Y145" s="97">
        <f t="shared" si="31"/>
        <v>-0.22277164611601497</v>
      </c>
      <c r="Z145" s="140"/>
    </row>
    <row r="146" spans="1:26" s="69" customFormat="1" outlineLevel="1" x14ac:dyDescent="0.2">
      <c r="A146" s="64" t="s">
        <v>1067</v>
      </c>
      <c r="B146" s="65" t="s">
        <v>1517</v>
      </c>
      <c r="C146" s="66" t="s">
        <v>1966</v>
      </c>
      <c r="D146" s="67"/>
      <c r="E146" s="68"/>
      <c r="F146" s="328">
        <v>19.670000000000002</v>
      </c>
      <c r="G146" s="328">
        <v>1</v>
      </c>
      <c r="H146" s="151">
        <f t="shared" si="24"/>
        <v>18.670000000000002</v>
      </c>
      <c r="I146" s="97" t="str">
        <f t="shared" si="25"/>
        <v>N.M.</v>
      </c>
      <c r="J146" s="166"/>
      <c r="K146" s="328">
        <v>63.96</v>
      </c>
      <c r="L146" s="328">
        <v>70.75</v>
      </c>
      <c r="M146" s="151">
        <f t="shared" si="26"/>
        <v>-6.7899999999999991</v>
      </c>
      <c r="N146" s="97">
        <f t="shared" si="27"/>
        <v>-9.5971731448763239E-2</v>
      </c>
      <c r="O146" s="273"/>
      <c r="P146" s="166"/>
      <c r="Q146" s="328">
        <v>63.96</v>
      </c>
      <c r="R146" s="328">
        <v>70.75</v>
      </c>
      <c r="S146" s="151">
        <f t="shared" si="28"/>
        <v>-6.7899999999999991</v>
      </c>
      <c r="T146" s="97">
        <f t="shared" si="29"/>
        <v>-9.5971731448763239E-2</v>
      </c>
      <c r="U146" s="166"/>
      <c r="V146" s="328">
        <v>327.58</v>
      </c>
      <c r="W146" s="328">
        <v>399.74</v>
      </c>
      <c r="X146" s="151">
        <f t="shared" si="30"/>
        <v>-72.160000000000025</v>
      </c>
      <c r="Y146" s="97">
        <f t="shared" si="31"/>
        <v>-0.18051733626857464</v>
      </c>
      <c r="Z146" s="140"/>
    </row>
    <row r="147" spans="1:26" s="69" customFormat="1" outlineLevel="1" x14ac:dyDescent="0.2">
      <c r="A147" s="64" t="s">
        <v>1264</v>
      </c>
      <c r="B147" s="65" t="s">
        <v>1714</v>
      </c>
      <c r="C147" s="66" t="s">
        <v>2156</v>
      </c>
      <c r="D147" s="67"/>
      <c r="E147" s="68"/>
      <c r="F147" s="328">
        <v>143815.01</v>
      </c>
      <c r="G147" s="328">
        <v>184528.44</v>
      </c>
      <c r="H147" s="151">
        <f t="shared" si="24"/>
        <v>-40713.429999999993</v>
      </c>
      <c r="I147" s="97">
        <f t="shared" si="25"/>
        <v>-0.22063498721389502</v>
      </c>
      <c r="J147" s="166"/>
      <c r="K147" s="328">
        <v>442713.22000000003</v>
      </c>
      <c r="L147" s="328">
        <v>456810.87</v>
      </c>
      <c r="M147" s="151">
        <f t="shared" si="26"/>
        <v>-14097.649999999965</v>
      </c>
      <c r="N147" s="97">
        <f t="shared" si="27"/>
        <v>-3.0861021323770086E-2</v>
      </c>
      <c r="O147" s="273"/>
      <c r="P147" s="166"/>
      <c r="Q147" s="328">
        <v>442713.22000000003</v>
      </c>
      <c r="R147" s="328">
        <v>456810.87</v>
      </c>
      <c r="S147" s="151">
        <f t="shared" si="28"/>
        <v>-14097.649999999965</v>
      </c>
      <c r="T147" s="97">
        <f t="shared" si="29"/>
        <v>-3.0861021323770086E-2</v>
      </c>
      <c r="U147" s="166"/>
      <c r="V147" s="328">
        <v>1615369.51</v>
      </c>
      <c r="W147" s="328">
        <v>1588854.63</v>
      </c>
      <c r="X147" s="151">
        <f t="shared" si="30"/>
        <v>26514.880000000121</v>
      </c>
      <c r="Y147" s="97">
        <f t="shared" si="31"/>
        <v>1.6688046533243964E-2</v>
      </c>
      <c r="Z147" s="140"/>
    </row>
    <row r="148" spans="1:26" s="69" customFormat="1" outlineLevel="1" x14ac:dyDescent="0.2">
      <c r="A148" s="64" t="s">
        <v>1265</v>
      </c>
      <c r="B148" s="65" t="s">
        <v>1715</v>
      </c>
      <c r="C148" s="66" t="s">
        <v>2157</v>
      </c>
      <c r="D148" s="67"/>
      <c r="E148" s="68"/>
      <c r="F148" s="328">
        <v>146280.34</v>
      </c>
      <c r="G148" s="328">
        <v>103067.79000000001</v>
      </c>
      <c r="H148" s="151">
        <f t="shared" si="24"/>
        <v>43212.549999999988</v>
      </c>
      <c r="I148" s="97">
        <f t="shared" si="25"/>
        <v>0.41926337995604623</v>
      </c>
      <c r="J148" s="166"/>
      <c r="K148" s="328">
        <v>642826.71</v>
      </c>
      <c r="L148" s="328">
        <v>460309.5</v>
      </c>
      <c r="M148" s="151">
        <f t="shared" si="26"/>
        <v>182517.20999999996</v>
      </c>
      <c r="N148" s="97">
        <f t="shared" si="27"/>
        <v>0.3965097613670801</v>
      </c>
      <c r="O148" s="273"/>
      <c r="P148" s="166"/>
      <c r="Q148" s="328">
        <v>642826.71</v>
      </c>
      <c r="R148" s="328">
        <v>460309.5</v>
      </c>
      <c r="S148" s="151">
        <f t="shared" si="28"/>
        <v>182517.20999999996</v>
      </c>
      <c r="T148" s="97">
        <f t="shared" si="29"/>
        <v>0.3965097613670801</v>
      </c>
      <c r="U148" s="166"/>
      <c r="V148" s="328">
        <v>2131947.41</v>
      </c>
      <c r="W148" s="328">
        <v>1565660.85</v>
      </c>
      <c r="X148" s="151">
        <f t="shared" si="30"/>
        <v>566286.56000000006</v>
      </c>
      <c r="Y148" s="97">
        <f t="shared" si="31"/>
        <v>0.36169171631263569</v>
      </c>
      <c r="Z148" s="140"/>
    </row>
    <row r="149" spans="1:26" s="69" customFormat="1" outlineLevel="1" x14ac:dyDescent="0.2">
      <c r="A149" s="64" t="s">
        <v>1266</v>
      </c>
      <c r="B149" s="65" t="s">
        <v>1716</v>
      </c>
      <c r="C149" s="66" t="s">
        <v>2158</v>
      </c>
      <c r="D149" s="67"/>
      <c r="E149" s="68"/>
      <c r="F149" s="328">
        <v>762059.75</v>
      </c>
      <c r="G149" s="328">
        <v>825324.74</v>
      </c>
      <c r="H149" s="151">
        <f t="shared" si="24"/>
        <v>-63264.989999999991</v>
      </c>
      <c r="I149" s="97">
        <f t="shared" si="25"/>
        <v>-7.6654663229894199E-2</v>
      </c>
      <c r="J149" s="166"/>
      <c r="K149" s="328">
        <v>2703614.73</v>
      </c>
      <c r="L149" s="328">
        <v>2011617</v>
      </c>
      <c r="M149" s="151">
        <f t="shared" si="26"/>
        <v>691997.73</v>
      </c>
      <c r="N149" s="97">
        <f t="shared" si="27"/>
        <v>0.34400073672075748</v>
      </c>
      <c r="O149" s="273"/>
      <c r="P149" s="166"/>
      <c r="Q149" s="328">
        <v>2703614.73</v>
      </c>
      <c r="R149" s="328">
        <v>2011617</v>
      </c>
      <c r="S149" s="151">
        <f t="shared" si="28"/>
        <v>691997.73</v>
      </c>
      <c r="T149" s="97">
        <f t="shared" si="29"/>
        <v>0.34400073672075748</v>
      </c>
      <c r="U149" s="166"/>
      <c r="V149" s="328">
        <v>13580372.883000001</v>
      </c>
      <c r="W149" s="328">
        <v>10313358.978</v>
      </c>
      <c r="X149" s="151">
        <f t="shared" si="30"/>
        <v>3267013.9050000012</v>
      </c>
      <c r="Y149" s="97">
        <f t="shared" si="31"/>
        <v>0.31677496264495886</v>
      </c>
      <c r="Z149" s="140"/>
    </row>
    <row r="150" spans="1:26" s="69" customFormat="1" outlineLevel="1" x14ac:dyDescent="0.2">
      <c r="A150" s="64" t="s">
        <v>1267</v>
      </c>
      <c r="B150" s="65" t="s">
        <v>1717</v>
      </c>
      <c r="C150" s="66" t="s">
        <v>2159</v>
      </c>
      <c r="D150" s="67"/>
      <c r="E150" s="68"/>
      <c r="F150" s="328">
        <v>-75.38</v>
      </c>
      <c r="G150" s="328">
        <v>0</v>
      </c>
      <c r="H150" s="151">
        <f t="shared" si="24"/>
        <v>-75.38</v>
      </c>
      <c r="I150" s="97" t="str">
        <f t="shared" si="25"/>
        <v>N.M.</v>
      </c>
      <c r="J150" s="166"/>
      <c r="K150" s="328">
        <v>8.26</v>
      </c>
      <c r="L150" s="328">
        <v>0</v>
      </c>
      <c r="M150" s="151">
        <f t="shared" si="26"/>
        <v>8.26</v>
      </c>
      <c r="N150" s="97" t="str">
        <f t="shared" si="27"/>
        <v>N.M.</v>
      </c>
      <c r="O150" s="273"/>
      <c r="P150" s="166"/>
      <c r="Q150" s="328">
        <v>8.26</v>
      </c>
      <c r="R150" s="328">
        <v>0</v>
      </c>
      <c r="S150" s="151">
        <f t="shared" si="28"/>
        <v>8.26</v>
      </c>
      <c r="T150" s="97" t="str">
        <f t="shared" si="29"/>
        <v>N.M.</v>
      </c>
      <c r="U150" s="166"/>
      <c r="V150" s="328">
        <v>19.71</v>
      </c>
      <c r="W150" s="328">
        <v>0</v>
      </c>
      <c r="X150" s="151">
        <f t="shared" si="30"/>
        <v>19.71</v>
      </c>
      <c r="Y150" s="97" t="str">
        <f t="shared" si="31"/>
        <v>N.M.</v>
      </c>
      <c r="Z150" s="140"/>
    </row>
    <row r="151" spans="1:26" s="69" customFormat="1" outlineLevel="1" x14ac:dyDescent="0.2">
      <c r="A151" s="64" t="s">
        <v>1268</v>
      </c>
      <c r="B151" s="65" t="s">
        <v>1718</v>
      </c>
      <c r="C151" s="66" t="s">
        <v>2160</v>
      </c>
      <c r="D151" s="67"/>
      <c r="E151" s="68"/>
      <c r="F151" s="328">
        <v>-122.13</v>
      </c>
      <c r="G151" s="328">
        <v>0</v>
      </c>
      <c r="H151" s="151">
        <f t="shared" si="24"/>
        <v>-122.13</v>
      </c>
      <c r="I151" s="97" t="str">
        <f t="shared" si="25"/>
        <v>N.M.</v>
      </c>
      <c r="J151" s="166"/>
      <c r="K151" s="328">
        <v>-736.26</v>
      </c>
      <c r="L151" s="328">
        <v>-36.090000000000003</v>
      </c>
      <c r="M151" s="151">
        <f t="shared" si="26"/>
        <v>-700.17</v>
      </c>
      <c r="N151" s="97" t="str">
        <f t="shared" si="27"/>
        <v>N.M.</v>
      </c>
      <c r="O151" s="273"/>
      <c r="P151" s="166"/>
      <c r="Q151" s="328">
        <v>-736.26</v>
      </c>
      <c r="R151" s="328">
        <v>-36.090000000000003</v>
      </c>
      <c r="S151" s="151">
        <f t="shared" si="28"/>
        <v>-700.17</v>
      </c>
      <c r="T151" s="97" t="str">
        <f t="shared" si="29"/>
        <v>N.M.</v>
      </c>
      <c r="U151" s="166"/>
      <c r="V151" s="328">
        <v>-3903.6499999999996</v>
      </c>
      <c r="W151" s="328">
        <v>-2537.88</v>
      </c>
      <c r="X151" s="151">
        <f t="shared" si="30"/>
        <v>-1365.7699999999995</v>
      </c>
      <c r="Y151" s="97">
        <f t="shared" si="31"/>
        <v>-0.53815389222500654</v>
      </c>
      <c r="Z151" s="140"/>
    </row>
    <row r="152" spans="1:26" s="69" customFormat="1" outlineLevel="1" x14ac:dyDescent="0.2">
      <c r="A152" s="64" t="s">
        <v>1269</v>
      </c>
      <c r="B152" s="65" t="s">
        <v>1719</v>
      </c>
      <c r="C152" s="66" t="s">
        <v>2161</v>
      </c>
      <c r="D152" s="67"/>
      <c r="E152" s="68"/>
      <c r="F152" s="328">
        <v>19338.72</v>
      </c>
      <c r="G152" s="328">
        <v>19338.72</v>
      </c>
      <c r="H152" s="151">
        <f t="shared" si="24"/>
        <v>0</v>
      </c>
      <c r="I152" s="97">
        <f t="shared" si="25"/>
        <v>0</v>
      </c>
      <c r="J152" s="166"/>
      <c r="K152" s="328">
        <v>58016.160000000003</v>
      </c>
      <c r="L152" s="328">
        <v>58016.160000000003</v>
      </c>
      <c r="M152" s="151">
        <f t="shared" si="26"/>
        <v>0</v>
      </c>
      <c r="N152" s="97">
        <f t="shared" si="27"/>
        <v>0</v>
      </c>
      <c r="O152" s="273"/>
      <c r="P152" s="166"/>
      <c r="Q152" s="328">
        <v>58016.160000000003</v>
      </c>
      <c r="R152" s="328">
        <v>58016.160000000003</v>
      </c>
      <c r="S152" s="151">
        <f t="shared" si="28"/>
        <v>0</v>
      </c>
      <c r="T152" s="97">
        <f t="shared" si="29"/>
        <v>0</v>
      </c>
      <c r="U152" s="166"/>
      <c r="V152" s="328">
        <v>232064.64000000001</v>
      </c>
      <c r="W152" s="328">
        <v>232064.64000000001</v>
      </c>
      <c r="X152" s="151">
        <f t="shared" si="30"/>
        <v>0</v>
      </c>
      <c r="Y152" s="97">
        <f t="shared" si="31"/>
        <v>0</v>
      </c>
      <c r="Z152" s="140"/>
    </row>
    <row r="153" spans="1:26" s="69" customFormat="1" outlineLevel="1" x14ac:dyDescent="0.2">
      <c r="A153" s="64" t="s">
        <v>1270</v>
      </c>
      <c r="B153" s="65" t="s">
        <v>1720</v>
      </c>
      <c r="C153" s="66" t="s">
        <v>2162</v>
      </c>
      <c r="D153" s="67"/>
      <c r="E153" s="68"/>
      <c r="F153" s="328">
        <v>62252.82</v>
      </c>
      <c r="G153" s="328">
        <v>229868.61000000002</v>
      </c>
      <c r="H153" s="151">
        <f t="shared" si="24"/>
        <v>-167615.79</v>
      </c>
      <c r="I153" s="97">
        <f t="shared" si="25"/>
        <v>-0.7291808568381738</v>
      </c>
      <c r="J153" s="166"/>
      <c r="K153" s="328">
        <v>673961.74</v>
      </c>
      <c r="L153" s="328">
        <v>561249.37</v>
      </c>
      <c r="M153" s="151">
        <f t="shared" si="26"/>
        <v>112712.37</v>
      </c>
      <c r="N153" s="97">
        <f t="shared" si="27"/>
        <v>0.20082404725015549</v>
      </c>
      <c r="O153" s="273"/>
      <c r="P153" s="166"/>
      <c r="Q153" s="328">
        <v>673961.74</v>
      </c>
      <c r="R153" s="328">
        <v>561249.37</v>
      </c>
      <c r="S153" s="151">
        <f t="shared" si="28"/>
        <v>112712.37</v>
      </c>
      <c r="T153" s="97">
        <f t="shared" si="29"/>
        <v>0.20082404725015549</v>
      </c>
      <c r="U153" s="166"/>
      <c r="V153" s="328">
        <v>4686151.29</v>
      </c>
      <c r="W153" s="328">
        <v>3489961.3969999999</v>
      </c>
      <c r="X153" s="151">
        <f t="shared" si="30"/>
        <v>1196189.8930000002</v>
      </c>
      <c r="Y153" s="97">
        <f t="shared" si="31"/>
        <v>0.34275161153021777</v>
      </c>
      <c r="Z153" s="140"/>
    </row>
    <row r="154" spans="1:26" s="69" customFormat="1" outlineLevel="1" x14ac:dyDescent="0.2">
      <c r="A154" s="64" t="s">
        <v>1271</v>
      </c>
      <c r="B154" s="65" t="s">
        <v>1721</v>
      </c>
      <c r="C154" s="66" t="s">
        <v>2163</v>
      </c>
      <c r="D154" s="67"/>
      <c r="E154" s="68"/>
      <c r="F154" s="328">
        <v>103397.48</v>
      </c>
      <c r="G154" s="328">
        <v>56736.06</v>
      </c>
      <c r="H154" s="151">
        <f t="shared" ref="H154:H217" si="32">+F154-G154</f>
        <v>46661.42</v>
      </c>
      <c r="I154" s="97">
        <f t="shared" ref="I154:I217" si="33">IF(G154&lt;0,IF(H154=0,0,IF(OR(G154=0,F154=0),"N.M.",IF(ABS(H154/G154)&gt;=10,"N.M.",H154/(-G154)))),IF(H154=0,0,IF(OR(G154=0,F154=0),"N.M.",IF(ABS(H154/G154)&gt;=10,"N.M.",H154/G154))))</f>
        <v>0.82242968581180997</v>
      </c>
      <c r="J154" s="166"/>
      <c r="K154" s="328">
        <v>423233.95</v>
      </c>
      <c r="L154" s="328">
        <v>220558.18</v>
      </c>
      <c r="M154" s="151">
        <f t="shared" ref="M154:M217" si="34">+K154-L154</f>
        <v>202675.77000000002</v>
      </c>
      <c r="N154" s="97">
        <f t="shared" ref="N154:N217" si="35">IF(L154&lt;0,IF(M154=0,0,IF(OR(L154=0,K154=0),"N.M.",IF(ABS(M154/L154)&gt;=10,"N.M.",M154/(-L154)))),IF(M154=0,0,IF(OR(L154=0,K154=0),"N.M.",IF(ABS(M154/L154)&gt;=10,"N.M.",M154/L154))))</f>
        <v>0.9189220277388942</v>
      </c>
      <c r="O154" s="273"/>
      <c r="P154" s="166"/>
      <c r="Q154" s="328">
        <v>423233.95</v>
      </c>
      <c r="R154" s="328">
        <v>220558.18</v>
      </c>
      <c r="S154" s="151">
        <f t="shared" ref="S154:S217" si="36">+Q154-R154</f>
        <v>202675.77000000002</v>
      </c>
      <c r="T154" s="97">
        <f t="shared" ref="T154:T217" si="37">IF(R154&lt;0,IF(S154=0,0,IF(OR(R154=0,Q154=0),"N.M.",IF(ABS(S154/R154)&gt;=10,"N.M.",S154/(-R154)))),IF(S154=0,0,IF(OR(R154=0,Q154=0),"N.M.",IF(ABS(S154/R154)&gt;=10,"N.M.",S154/R154))))</f>
        <v>0.9189220277388942</v>
      </c>
      <c r="U154" s="166"/>
      <c r="V154" s="328">
        <v>1230389.53</v>
      </c>
      <c r="W154" s="328">
        <v>1360047.8099999998</v>
      </c>
      <c r="X154" s="151">
        <f t="shared" ref="X154:X217" si="38">+V154-W154</f>
        <v>-129658.2799999998</v>
      </c>
      <c r="Y154" s="97">
        <f t="shared" ref="Y154:Y217" si="39">IF(W154&lt;0,IF(X154=0,0,IF(OR(W154=0,V154=0),"N.M.",IF(ABS(X154/W154)&gt;=10,"N.M.",X154/(-W154)))),IF(X154=0,0,IF(OR(W154=0,V154=0),"N.M.",IF(ABS(X154/W154)&gt;=10,"N.M.",X154/W154))))</f>
        <v>-9.5333619190931099E-2</v>
      </c>
      <c r="Z154" s="140"/>
    </row>
    <row r="155" spans="1:26" s="69" customFormat="1" outlineLevel="1" x14ac:dyDescent="0.2">
      <c r="A155" s="64" t="s">
        <v>1272</v>
      </c>
      <c r="B155" s="65" t="s">
        <v>1722</v>
      </c>
      <c r="C155" s="66" t="s">
        <v>2164</v>
      </c>
      <c r="D155" s="67"/>
      <c r="E155" s="68"/>
      <c r="F155" s="328">
        <v>0</v>
      </c>
      <c r="G155" s="328">
        <v>0</v>
      </c>
      <c r="H155" s="151">
        <f t="shared" si="32"/>
        <v>0</v>
      </c>
      <c r="I155" s="97">
        <f t="shared" si="33"/>
        <v>0</v>
      </c>
      <c r="J155" s="166"/>
      <c r="K155" s="328">
        <v>0</v>
      </c>
      <c r="L155" s="328">
        <v>0</v>
      </c>
      <c r="M155" s="151">
        <f t="shared" si="34"/>
        <v>0</v>
      </c>
      <c r="N155" s="97">
        <f t="shared" si="35"/>
        <v>0</v>
      </c>
      <c r="O155" s="273"/>
      <c r="P155" s="166"/>
      <c r="Q155" s="328">
        <v>0</v>
      </c>
      <c r="R155" s="328">
        <v>0</v>
      </c>
      <c r="S155" s="151">
        <f t="shared" si="36"/>
        <v>0</v>
      </c>
      <c r="T155" s="97">
        <f t="shared" si="37"/>
        <v>0</v>
      </c>
      <c r="U155" s="166"/>
      <c r="V155" s="328">
        <v>-25.82</v>
      </c>
      <c r="W155" s="328">
        <v>0</v>
      </c>
      <c r="X155" s="151">
        <f t="shared" si="38"/>
        <v>-25.82</v>
      </c>
      <c r="Y155" s="97" t="str">
        <f t="shared" si="39"/>
        <v>N.M.</v>
      </c>
      <c r="Z155" s="140"/>
    </row>
    <row r="156" spans="1:26" x14ac:dyDescent="0.2">
      <c r="A156" s="38" t="s">
        <v>618</v>
      </c>
      <c r="B156" s="88" t="s">
        <v>81</v>
      </c>
      <c r="C156" s="80" t="s">
        <v>450</v>
      </c>
      <c r="D156" s="38"/>
      <c r="E156" s="49"/>
      <c r="F156" s="107">
        <v>8794203.6300000008</v>
      </c>
      <c r="G156" s="107">
        <v>-1638698.8549999997</v>
      </c>
      <c r="H156" s="105">
        <f t="shared" si="32"/>
        <v>10432902.485000001</v>
      </c>
      <c r="I156" s="124">
        <f t="shared" si="33"/>
        <v>6.3665770273574784</v>
      </c>
      <c r="J156" s="168"/>
      <c r="K156" s="107">
        <v>53339730.12000002</v>
      </c>
      <c r="L156" s="107">
        <v>22061805.605000004</v>
      </c>
      <c r="M156" s="105">
        <f t="shared" si="34"/>
        <v>31277924.515000015</v>
      </c>
      <c r="N156" s="124">
        <f t="shared" si="35"/>
        <v>1.4177409172670483</v>
      </c>
      <c r="O156" s="260"/>
      <c r="P156" s="168"/>
      <c r="Q156" s="107">
        <v>53339730.12000002</v>
      </c>
      <c r="R156" s="107">
        <v>22061805.605000004</v>
      </c>
      <c r="S156" s="105">
        <f t="shared" si="36"/>
        <v>31277924.515000015</v>
      </c>
      <c r="T156" s="124">
        <f t="shared" si="37"/>
        <v>1.4177409172670483</v>
      </c>
      <c r="U156" s="168"/>
      <c r="V156" s="107">
        <v>146939012.48200005</v>
      </c>
      <c r="W156" s="107">
        <v>113747283.19300002</v>
      </c>
      <c r="X156" s="105">
        <f t="shared" si="38"/>
        <v>33191729.289000034</v>
      </c>
      <c r="Y156" s="124">
        <f t="shared" si="39"/>
        <v>0.29180239173433414</v>
      </c>
    </row>
    <row r="157" spans="1:26" s="115" customFormat="1" x14ac:dyDescent="0.2">
      <c r="A157" s="110"/>
      <c r="B157" s="111" t="s">
        <v>83</v>
      </c>
      <c r="C157" s="112" t="s">
        <v>449</v>
      </c>
      <c r="D157" s="110"/>
      <c r="E157" s="114"/>
      <c r="F157" s="322"/>
      <c r="G157" s="322"/>
      <c r="H157" s="323">
        <f t="shared" si="32"/>
        <v>0</v>
      </c>
      <c r="I157" s="126">
        <f t="shared" si="33"/>
        <v>0</v>
      </c>
      <c r="J157" s="175"/>
      <c r="K157" s="322"/>
      <c r="L157" s="322"/>
      <c r="M157" s="323">
        <f t="shared" si="34"/>
        <v>0</v>
      </c>
      <c r="N157" s="126">
        <f t="shared" si="35"/>
        <v>0</v>
      </c>
      <c r="O157" s="261"/>
      <c r="P157" s="175"/>
      <c r="Q157" s="322"/>
      <c r="R157" s="322"/>
      <c r="S157" s="323">
        <f t="shared" si="36"/>
        <v>0</v>
      </c>
      <c r="T157" s="126">
        <f t="shared" si="37"/>
        <v>0</v>
      </c>
      <c r="U157" s="175"/>
      <c r="V157" s="322"/>
      <c r="W157" s="322"/>
      <c r="X157" s="323">
        <f t="shared" si="38"/>
        <v>0</v>
      </c>
      <c r="Y157" s="126">
        <f t="shared" si="39"/>
        <v>0</v>
      </c>
      <c r="Z157" s="140"/>
    </row>
    <row r="158" spans="1:26" s="115" customFormat="1" x14ac:dyDescent="0.2">
      <c r="A158" s="110"/>
      <c r="B158" s="111" t="s">
        <v>85</v>
      </c>
      <c r="C158" s="112" t="s">
        <v>306</v>
      </c>
      <c r="D158" s="110"/>
      <c r="E158" s="114"/>
      <c r="F158" s="322"/>
      <c r="G158" s="322"/>
      <c r="H158" s="323">
        <f t="shared" si="32"/>
        <v>0</v>
      </c>
      <c r="I158" s="126">
        <f t="shared" si="33"/>
        <v>0</v>
      </c>
      <c r="J158" s="175"/>
      <c r="K158" s="322"/>
      <c r="L158" s="322"/>
      <c r="M158" s="323">
        <f t="shared" si="34"/>
        <v>0</v>
      </c>
      <c r="N158" s="126">
        <f t="shared" si="35"/>
        <v>0</v>
      </c>
      <c r="O158" s="261"/>
      <c r="P158" s="175"/>
      <c r="Q158" s="322"/>
      <c r="R158" s="322"/>
      <c r="S158" s="323">
        <f t="shared" si="36"/>
        <v>0</v>
      </c>
      <c r="T158" s="126">
        <f t="shared" si="37"/>
        <v>0</v>
      </c>
      <c r="U158" s="175"/>
      <c r="V158" s="322"/>
      <c r="W158" s="322"/>
      <c r="X158" s="323">
        <f t="shared" si="38"/>
        <v>0</v>
      </c>
      <c r="Y158" s="126">
        <f t="shared" si="39"/>
        <v>0</v>
      </c>
      <c r="Z158" s="140"/>
    </row>
    <row r="159" spans="1:26" x14ac:dyDescent="0.2">
      <c r="A159" s="38" t="s">
        <v>619</v>
      </c>
      <c r="B159" s="88" t="s">
        <v>87</v>
      </c>
      <c r="C159" s="94" t="s">
        <v>448</v>
      </c>
      <c r="D159" s="38"/>
      <c r="E159" s="49"/>
      <c r="F159" s="107">
        <v>0</v>
      </c>
      <c r="G159" s="107">
        <v>0</v>
      </c>
      <c r="H159" s="105">
        <f t="shared" si="32"/>
        <v>0</v>
      </c>
      <c r="I159" s="124">
        <f t="shared" si="33"/>
        <v>0</v>
      </c>
      <c r="J159" s="168"/>
      <c r="K159" s="107">
        <v>0</v>
      </c>
      <c r="L159" s="107">
        <v>0</v>
      </c>
      <c r="M159" s="105">
        <f t="shared" si="34"/>
        <v>0</v>
      </c>
      <c r="N159" s="124">
        <f t="shared" si="35"/>
        <v>0</v>
      </c>
      <c r="O159" s="260"/>
      <c r="P159" s="168"/>
      <c r="Q159" s="107">
        <v>0</v>
      </c>
      <c r="R159" s="107">
        <v>0</v>
      </c>
      <c r="S159" s="105">
        <f t="shared" si="36"/>
        <v>0</v>
      </c>
      <c r="T159" s="124">
        <f t="shared" si="37"/>
        <v>0</v>
      </c>
      <c r="U159" s="168"/>
      <c r="V159" s="107">
        <v>0</v>
      </c>
      <c r="W159" s="107">
        <v>0</v>
      </c>
      <c r="X159" s="105">
        <f t="shared" si="38"/>
        <v>0</v>
      </c>
      <c r="Y159" s="124">
        <f t="shared" si="39"/>
        <v>0</v>
      </c>
    </row>
    <row r="160" spans="1:26" x14ac:dyDescent="0.2">
      <c r="A160" s="38" t="s">
        <v>620</v>
      </c>
      <c r="B160" s="88" t="s">
        <v>89</v>
      </c>
      <c r="C160" s="94" t="s">
        <v>447</v>
      </c>
      <c r="D160" s="38"/>
      <c r="E160" s="49"/>
      <c r="F160" s="107">
        <v>0</v>
      </c>
      <c r="G160" s="107">
        <v>0</v>
      </c>
      <c r="H160" s="105">
        <f t="shared" si="32"/>
        <v>0</v>
      </c>
      <c r="I160" s="124">
        <f t="shared" si="33"/>
        <v>0</v>
      </c>
      <c r="J160" s="168"/>
      <c r="K160" s="107">
        <v>0</v>
      </c>
      <c r="L160" s="107">
        <v>0</v>
      </c>
      <c r="M160" s="105">
        <f t="shared" si="34"/>
        <v>0</v>
      </c>
      <c r="N160" s="124">
        <f t="shared" si="35"/>
        <v>0</v>
      </c>
      <c r="O160" s="260"/>
      <c r="P160" s="168"/>
      <c r="Q160" s="107">
        <v>0</v>
      </c>
      <c r="R160" s="107">
        <v>0</v>
      </c>
      <c r="S160" s="105">
        <f t="shared" si="36"/>
        <v>0</v>
      </c>
      <c r="T160" s="124">
        <f t="shared" si="37"/>
        <v>0</v>
      </c>
      <c r="U160" s="168"/>
      <c r="V160" s="107">
        <v>0</v>
      </c>
      <c r="W160" s="107">
        <v>0</v>
      </c>
      <c r="X160" s="105">
        <f t="shared" si="38"/>
        <v>0</v>
      </c>
      <c r="Y160" s="124">
        <f t="shared" si="39"/>
        <v>0</v>
      </c>
    </row>
    <row r="161" spans="1:26" x14ac:dyDescent="0.2">
      <c r="A161" s="38" t="s">
        <v>621</v>
      </c>
      <c r="B161" s="88" t="s">
        <v>90</v>
      </c>
      <c r="C161" s="94" t="s">
        <v>446</v>
      </c>
      <c r="D161" s="38"/>
      <c r="E161" s="49"/>
      <c r="F161" s="107">
        <v>0</v>
      </c>
      <c r="G161" s="107">
        <v>0</v>
      </c>
      <c r="H161" s="105">
        <f t="shared" si="32"/>
        <v>0</v>
      </c>
      <c r="I161" s="124">
        <f t="shared" si="33"/>
        <v>0</v>
      </c>
      <c r="J161" s="168"/>
      <c r="K161" s="107">
        <v>0</v>
      </c>
      <c r="L161" s="107">
        <v>0</v>
      </c>
      <c r="M161" s="105">
        <f t="shared" si="34"/>
        <v>0</v>
      </c>
      <c r="N161" s="124">
        <f t="shared" si="35"/>
        <v>0</v>
      </c>
      <c r="O161" s="260"/>
      <c r="P161" s="168"/>
      <c r="Q161" s="107">
        <v>0</v>
      </c>
      <c r="R161" s="107">
        <v>0</v>
      </c>
      <c r="S161" s="105">
        <f t="shared" si="36"/>
        <v>0</v>
      </c>
      <c r="T161" s="124">
        <f t="shared" si="37"/>
        <v>0</v>
      </c>
      <c r="U161" s="168"/>
      <c r="V161" s="107">
        <v>0</v>
      </c>
      <c r="W161" s="107">
        <v>0</v>
      </c>
      <c r="X161" s="105">
        <f t="shared" si="38"/>
        <v>0</v>
      </c>
      <c r="Y161" s="124">
        <f t="shared" si="39"/>
        <v>0</v>
      </c>
    </row>
    <row r="162" spans="1:26" x14ac:dyDescent="0.2">
      <c r="A162" s="38" t="s">
        <v>622</v>
      </c>
      <c r="B162" s="88" t="s">
        <v>91</v>
      </c>
      <c r="C162" s="94" t="s">
        <v>445</v>
      </c>
      <c r="D162" s="38"/>
      <c r="E162" s="49"/>
      <c r="F162" s="107">
        <v>0</v>
      </c>
      <c r="G162" s="107">
        <v>0</v>
      </c>
      <c r="H162" s="105">
        <f t="shared" si="32"/>
        <v>0</v>
      </c>
      <c r="I162" s="124">
        <f t="shared" si="33"/>
        <v>0</v>
      </c>
      <c r="J162" s="168"/>
      <c r="K162" s="107">
        <v>0</v>
      </c>
      <c r="L162" s="107">
        <v>0</v>
      </c>
      <c r="M162" s="105">
        <f t="shared" si="34"/>
        <v>0</v>
      </c>
      <c r="N162" s="124">
        <f t="shared" si="35"/>
        <v>0</v>
      </c>
      <c r="O162" s="260"/>
      <c r="P162" s="168"/>
      <c r="Q162" s="107">
        <v>0</v>
      </c>
      <c r="R162" s="107">
        <v>0</v>
      </c>
      <c r="S162" s="105">
        <f t="shared" si="36"/>
        <v>0</v>
      </c>
      <c r="T162" s="124">
        <f t="shared" si="37"/>
        <v>0</v>
      </c>
      <c r="U162" s="168"/>
      <c r="V162" s="107">
        <v>0</v>
      </c>
      <c r="W162" s="107">
        <v>0</v>
      </c>
      <c r="X162" s="105">
        <f t="shared" si="38"/>
        <v>0</v>
      </c>
      <c r="Y162" s="124">
        <f t="shared" si="39"/>
        <v>0</v>
      </c>
    </row>
    <row r="163" spans="1:26" x14ac:dyDescent="0.2">
      <c r="A163" s="38" t="s">
        <v>623</v>
      </c>
      <c r="B163" s="88" t="s">
        <v>92</v>
      </c>
      <c r="C163" s="94" t="s">
        <v>444</v>
      </c>
      <c r="D163" s="38"/>
      <c r="E163" s="49"/>
      <c r="F163" s="107">
        <v>0</v>
      </c>
      <c r="G163" s="107">
        <v>0</v>
      </c>
      <c r="H163" s="105">
        <f t="shared" si="32"/>
        <v>0</v>
      </c>
      <c r="I163" s="124">
        <f t="shared" si="33"/>
        <v>0</v>
      </c>
      <c r="J163" s="168"/>
      <c r="K163" s="107">
        <v>0</v>
      </c>
      <c r="L163" s="107">
        <v>0</v>
      </c>
      <c r="M163" s="105">
        <f t="shared" si="34"/>
        <v>0</v>
      </c>
      <c r="N163" s="124">
        <f t="shared" si="35"/>
        <v>0</v>
      </c>
      <c r="O163" s="260"/>
      <c r="P163" s="168"/>
      <c r="Q163" s="107">
        <v>0</v>
      </c>
      <c r="R163" s="107">
        <v>0</v>
      </c>
      <c r="S163" s="105">
        <f t="shared" si="36"/>
        <v>0</v>
      </c>
      <c r="T163" s="124">
        <f t="shared" si="37"/>
        <v>0</v>
      </c>
      <c r="U163" s="168"/>
      <c r="V163" s="107">
        <v>0</v>
      </c>
      <c r="W163" s="107">
        <v>0</v>
      </c>
      <c r="X163" s="105">
        <f t="shared" si="38"/>
        <v>0</v>
      </c>
      <c r="Y163" s="124">
        <f t="shared" si="39"/>
        <v>0</v>
      </c>
    </row>
    <row r="164" spans="1:26" s="115" customFormat="1" x14ac:dyDescent="0.2">
      <c r="A164" s="110"/>
      <c r="B164" s="111" t="s">
        <v>93</v>
      </c>
      <c r="C164" s="121" t="s">
        <v>443</v>
      </c>
      <c r="D164" s="110"/>
      <c r="E164" s="114"/>
      <c r="F164" s="322"/>
      <c r="G164" s="322"/>
      <c r="H164" s="323">
        <f t="shared" si="32"/>
        <v>0</v>
      </c>
      <c r="I164" s="126">
        <f t="shared" si="33"/>
        <v>0</v>
      </c>
      <c r="J164" s="175"/>
      <c r="K164" s="322"/>
      <c r="L164" s="322"/>
      <c r="M164" s="323">
        <f t="shared" si="34"/>
        <v>0</v>
      </c>
      <c r="N164" s="126">
        <f t="shared" si="35"/>
        <v>0</v>
      </c>
      <c r="O164" s="261"/>
      <c r="P164" s="175"/>
      <c r="Q164" s="322"/>
      <c r="R164" s="322"/>
      <c r="S164" s="323">
        <f t="shared" si="36"/>
        <v>0</v>
      </c>
      <c r="T164" s="126">
        <f t="shared" si="37"/>
        <v>0</v>
      </c>
      <c r="U164" s="175"/>
      <c r="V164" s="322"/>
      <c r="W164" s="322"/>
      <c r="X164" s="323">
        <f t="shared" si="38"/>
        <v>0</v>
      </c>
      <c r="Y164" s="126">
        <f t="shared" si="39"/>
        <v>0</v>
      </c>
      <c r="Z164" s="140"/>
    </row>
    <row r="165" spans="1:26" x14ac:dyDescent="0.2">
      <c r="A165" s="38" t="s">
        <v>624</v>
      </c>
      <c r="B165" s="88" t="s">
        <v>94</v>
      </c>
      <c r="C165" s="94" t="s">
        <v>442</v>
      </c>
      <c r="D165" s="38"/>
      <c r="E165" s="49"/>
      <c r="F165" s="107">
        <v>0</v>
      </c>
      <c r="G165" s="107">
        <v>0</v>
      </c>
      <c r="H165" s="105">
        <f t="shared" si="32"/>
        <v>0</v>
      </c>
      <c r="I165" s="124">
        <f t="shared" si="33"/>
        <v>0</v>
      </c>
      <c r="J165" s="168"/>
      <c r="K165" s="107">
        <v>0</v>
      </c>
      <c r="L165" s="107">
        <v>0</v>
      </c>
      <c r="M165" s="105">
        <f t="shared" si="34"/>
        <v>0</v>
      </c>
      <c r="N165" s="124">
        <f t="shared" si="35"/>
        <v>0</v>
      </c>
      <c r="O165" s="260"/>
      <c r="P165" s="168"/>
      <c r="Q165" s="107">
        <v>0</v>
      </c>
      <c r="R165" s="107">
        <v>0</v>
      </c>
      <c r="S165" s="105">
        <f t="shared" si="36"/>
        <v>0</v>
      </c>
      <c r="T165" s="124">
        <f t="shared" si="37"/>
        <v>0</v>
      </c>
      <c r="U165" s="168"/>
      <c r="V165" s="107">
        <v>0</v>
      </c>
      <c r="W165" s="107">
        <v>0</v>
      </c>
      <c r="X165" s="105">
        <f t="shared" si="38"/>
        <v>0</v>
      </c>
      <c r="Y165" s="124">
        <f t="shared" si="39"/>
        <v>0</v>
      </c>
    </row>
    <row r="166" spans="1:26" x14ac:dyDescent="0.2">
      <c r="A166" s="38" t="s">
        <v>625</v>
      </c>
      <c r="B166" s="88" t="s">
        <v>95</v>
      </c>
      <c r="C166" s="94" t="s">
        <v>441</v>
      </c>
      <c r="D166" s="38"/>
      <c r="E166" s="49"/>
      <c r="F166" s="107">
        <v>0</v>
      </c>
      <c r="G166" s="107">
        <v>0</v>
      </c>
      <c r="H166" s="105">
        <f t="shared" si="32"/>
        <v>0</v>
      </c>
      <c r="I166" s="124">
        <f t="shared" si="33"/>
        <v>0</v>
      </c>
      <c r="J166" s="168"/>
      <c r="K166" s="107">
        <v>0</v>
      </c>
      <c r="L166" s="107">
        <v>0</v>
      </c>
      <c r="M166" s="105">
        <f t="shared" si="34"/>
        <v>0</v>
      </c>
      <c r="N166" s="124">
        <f t="shared" si="35"/>
        <v>0</v>
      </c>
      <c r="O166" s="260"/>
      <c r="P166" s="168"/>
      <c r="Q166" s="107">
        <v>0</v>
      </c>
      <c r="R166" s="107">
        <v>0</v>
      </c>
      <c r="S166" s="105">
        <f t="shared" si="36"/>
        <v>0</v>
      </c>
      <c r="T166" s="124">
        <f t="shared" si="37"/>
        <v>0</v>
      </c>
      <c r="U166" s="168"/>
      <c r="V166" s="107">
        <v>0</v>
      </c>
      <c r="W166" s="107">
        <v>0</v>
      </c>
      <c r="X166" s="105">
        <f t="shared" si="38"/>
        <v>0</v>
      </c>
      <c r="Y166" s="124">
        <f t="shared" si="39"/>
        <v>0</v>
      </c>
    </row>
    <row r="167" spans="1:26" x14ac:dyDescent="0.2">
      <c r="A167" s="38" t="s">
        <v>626</v>
      </c>
      <c r="B167" s="88" t="s">
        <v>97</v>
      </c>
      <c r="C167" s="94" t="s">
        <v>440</v>
      </c>
      <c r="D167" s="38"/>
      <c r="E167" s="49"/>
      <c r="F167" s="107">
        <v>0</v>
      </c>
      <c r="G167" s="107">
        <v>0</v>
      </c>
      <c r="H167" s="105">
        <f t="shared" si="32"/>
        <v>0</v>
      </c>
      <c r="I167" s="124">
        <f t="shared" si="33"/>
        <v>0</v>
      </c>
      <c r="J167" s="168"/>
      <c r="K167" s="107">
        <v>0</v>
      </c>
      <c r="L167" s="107">
        <v>0</v>
      </c>
      <c r="M167" s="105">
        <f t="shared" si="34"/>
        <v>0</v>
      </c>
      <c r="N167" s="124">
        <f t="shared" si="35"/>
        <v>0</v>
      </c>
      <c r="O167" s="260"/>
      <c r="P167" s="168"/>
      <c r="Q167" s="107">
        <v>0</v>
      </c>
      <c r="R167" s="107">
        <v>0</v>
      </c>
      <c r="S167" s="105">
        <f t="shared" si="36"/>
        <v>0</v>
      </c>
      <c r="T167" s="124">
        <f t="shared" si="37"/>
        <v>0</v>
      </c>
      <c r="U167" s="168"/>
      <c r="V167" s="107">
        <v>0</v>
      </c>
      <c r="W167" s="107">
        <v>0</v>
      </c>
      <c r="X167" s="105">
        <f t="shared" si="38"/>
        <v>0</v>
      </c>
      <c r="Y167" s="124">
        <f t="shared" si="39"/>
        <v>0</v>
      </c>
    </row>
    <row r="168" spans="1:26" x14ac:dyDescent="0.2">
      <c r="A168" s="38" t="s">
        <v>627</v>
      </c>
      <c r="B168" s="88" t="s">
        <v>99</v>
      </c>
      <c r="C168" s="80" t="s">
        <v>439</v>
      </c>
      <c r="D168" s="38" t="s">
        <v>283</v>
      </c>
      <c r="E168" s="49"/>
      <c r="F168" s="107">
        <v>0</v>
      </c>
      <c r="G168" s="107">
        <v>0</v>
      </c>
      <c r="H168" s="105">
        <f t="shared" si="32"/>
        <v>0</v>
      </c>
      <c r="I168" s="124">
        <f t="shared" si="33"/>
        <v>0</v>
      </c>
      <c r="J168" s="168"/>
      <c r="K168" s="107">
        <v>0</v>
      </c>
      <c r="L168" s="107">
        <v>0</v>
      </c>
      <c r="M168" s="105">
        <f t="shared" si="34"/>
        <v>0</v>
      </c>
      <c r="N168" s="124">
        <f t="shared" si="35"/>
        <v>0</v>
      </c>
      <c r="O168" s="260"/>
      <c r="P168" s="168"/>
      <c r="Q168" s="107">
        <v>0</v>
      </c>
      <c r="R168" s="107">
        <v>0</v>
      </c>
      <c r="S168" s="105">
        <f t="shared" si="36"/>
        <v>0</v>
      </c>
      <c r="T168" s="124">
        <f t="shared" si="37"/>
        <v>0</v>
      </c>
      <c r="U168" s="168"/>
      <c r="V168" s="107">
        <v>0</v>
      </c>
      <c r="W168" s="107">
        <v>0</v>
      </c>
      <c r="X168" s="105">
        <f t="shared" si="38"/>
        <v>0</v>
      </c>
      <c r="Y168" s="124">
        <f t="shared" si="39"/>
        <v>0</v>
      </c>
    </row>
    <row r="169" spans="1:26" s="115" customFormat="1" x14ac:dyDescent="0.2">
      <c r="A169" s="110"/>
      <c r="B169" s="111" t="s">
        <v>101</v>
      </c>
      <c r="C169" s="112" t="s">
        <v>291</v>
      </c>
      <c r="D169" s="110"/>
      <c r="E169" s="116"/>
      <c r="F169" s="322"/>
      <c r="G169" s="322"/>
      <c r="H169" s="323">
        <f t="shared" si="32"/>
        <v>0</v>
      </c>
      <c r="I169" s="126">
        <f t="shared" si="33"/>
        <v>0</v>
      </c>
      <c r="J169" s="175"/>
      <c r="K169" s="322"/>
      <c r="L169" s="322"/>
      <c r="M169" s="323">
        <f t="shared" si="34"/>
        <v>0</v>
      </c>
      <c r="N169" s="126">
        <f t="shared" si="35"/>
        <v>0</v>
      </c>
      <c r="O169" s="261"/>
      <c r="P169" s="175"/>
      <c r="Q169" s="322"/>
      <c r="R169" s="322"/>
      <c r="S169" s="323">
        <f t="shared" si="36"/>
        <v>0</v>
      </c>
      <c r="T169" s="126">
        <f t="shared" si="37"/>
        <v>0</v>
      </c>
      <c r="U169" s="175"/>
      <c r="V169" s="322"/>
      <c r="W169" s="322"/>
      <c r="X169" s="323">
        <f t="shared" si="38"/>
        <v>0</v>
      </c>
      <c r="Y169" s="126">
        <f t="shared" si="39"/>
        <v>0</v>
      </c>
      <c r="Z169" s="140"/>
    </row>
    <row r="170" spans="1:26" x14ac:dyDescent="0.2">
      <c r="A170" s="38" t="s">
        <v>628</v>
      </c>
      <c r="B170" s="88" t="s">
        <v>103</v>
      </c>
      <c r="C170" s="94" t="s">
        <v>438</v>
      </c>
      <c r="D170" s="38"/>
      <c r="E170" s="49"/>
      <c r="F170" s="107">
        <v>0</v>
      </c>
      <c r="G170" s="107">
        <v>0</v>
      </c>
      <c r="H170" s="105">
        <f t="shared" si="32"/>
        <v>0</v>
      </c>
      <c r="I170" s="124">
        <f t="shared" si="33"/>
        <v>0</v>
      </c>
      <c r="J170" s="168"/>
      <c r="K170" s="107">
        <v>0</v>
      </c>
      <c r="L170" s="107">
        <v>0</v>
      </c>
      <c r="M170" s="105">
        <f t="shared" si="34"/>
        <v>0</v>
      </c>
      <c r="N170" s="124">
        <f t="shared" si="35"/>
        <v>0</v>
      </c>
      <c r="O170" s="260"/>
      <c r="P170" s="168"/>
      <c r="Q170" s="107">
        <v>0</v>
      </c>
      <c r="R170" s="107">
        <v>0</v>
      </c>
      <c r="S170" s="105">
        <f t="shared" si="36"/>
        <v>0</v>
      </c>
      <c r="T170" s="124">
        <f t="shared" si="37"/>
        <v>0</v>
      </c>
      <c r="U170" s="168"/>
      <c r="V170" s="107">
        <v>0</v>
      </c>
      <c r="W170" s="107">
        <v>0</v>
      </c>
      <c r="X170" s="105">
        <f t="shared" si="38"/>
        <v>0</v>
      </c>
      <c r="Y170" s="124">
        <f t="shared" si="39"/>
        <v>0</v>
      </c>
    </row>
    <row r="171" spans="1:26" x14ac:dyDescent="0.2">
      <c r="A171" s="41" t="s">
        <v>629</v>
      </c>
      <c r="B171" s="89" t="s">
        <v>105</v>
      </c>
      <c r="C171" s="94" t="s">
        <v>437</v>
      </c>
      <c r="D171" s="41"/>
      <c r="E171" s="49"/>
      <c r="F171" s="107">
        <v>0</v>
      </c>
      <c r="G171" s="107">
        <v>0</v>
      </c>
      <c r="H171" s="105">
        <f t="shared" si="32"/>
        <v>0</v>
      </c>
      <c r="I171" s="124">
        <f t="shared" si="33"/>
        <v>0</v>
      </c>
      <c r="J171" s="168"/>
      <c r="K171" s="107">
        <v>0</v>
      </c>
      <c r="L171" s="107">
        <v>0</v>
      </c>
      <c r="M171" s="105">
        <f t="shared" si="34"/>
        <v>0</v>
      </c>
      <c r="N171" s="124">
        <f t="shared" si="35"/>
        <v>0</v>
      </c>
      <c r="O171" s="260"/>
      <c r="P171" s="168"/>
      <c r="Q171" s="107">
        <v>0</v>
      </c>
      <c r="R171" s="107">
        <v>0</v>
      </c>
      <c r="S171" s="105">
        <f t="shared" si="36"/>
        <v>0</v>
      </c>
      <c r="T171" s="124">
        <f t="shared" si="37"/>
        <v>0</v>
      </c>
      <c r="U171" s="168"/>
      <c r="V171" s="107">
        <v>0</v>
      </c>
      <c r="W171" s="107">
        <v>0</v>
      </c>
      <c r="X171" s="105">
        <f t="shared" si="38"/>
        <v>0</v>
      </c>
      <c r="Y171" s="124">
        <f t="shared" si="39"/>
        <v>0</v>
      </c>
    </row>
    <row r="172" spans="1:26" ht="12.75" customHeight="1" x14ac:dyDescent="0.2">
      <c r="A172" s="41" t="s">
        <v>630</v>
      </c>
      <c r="B172" s="89" t="s">
        <v>107</v>
      </c>
      <c r="C172" s="94" t="s">
        <v>436</v>
      </c>
      <c r="D172" s="41"/>
      <c r="E172" s="49"/>
      <c r="F172" s="107">
        <v>0</v>
      </c>
      <c r="G172" s="107">
        <v>0</v>
      </c>
      <c r="H172" s="105">
        <f t="shared" si="32"/>
        <v>0</v>
      </c>
      <c r="I172" s="124">
        <f t="shared" si="33"/>
        <v>0</v>
      </c>
      <c r="J172" s="168"/>
      <c r="K172" s="107">
        <v>0</v>
      </c>
      <c r="L172" s="107">
        <v>0</v>
      </c>
      <c r="M172" s="105">
        <f t="shared" si="34"/>
        <v>0</v>
      </c>
      <c r="N172" s="124">
        <f t="shared" si="35"/>
        <v>0</v>
      </c>
      <c r="O172" s="260"/>
      <c r="P172" s="168"/>
      <c r="Q172" s="107">
        <v>0</v>
      </c>
      <c r="R172" s="107">
        <v>0</v>
      </c>
      <c r="S172" s="105">
        <f t="shared" si="36"/>
        <v>0</v>
      </c>
      <c r="T172" s="124">
        <f t="shared" si="37"/>
        <v>0</v>
      </c>
      <c r="U172" s="168"/>
      <c r="V172" s="107">
        <v>0</v>
      </c>
      <c r="W172" s="107">
        <v>0</v>
      </c>
      <c r="X172" s="105">
        <f t="shared" si="38"/>
        <v>0</v>
      </c>
      <c r="Y172" s="124">
        <f t="shared" si="39"/>
        <v>0</v>
      </c>
    </row>
    <row r="173" spans="1:26" x14ac:dyDescent="0.2">
      <c r="A173" s="41" t="s">
        <v>631</v>
      </c>
      <c r="B173" s="89" t="s">
        <v>109</v>
      </c>
      <c r="C173" s="94" t="s">
        <v>435</v>
      </c>
      <c r="D173" s="41"/>
      <c r="E173" s="49"/>
      <c r="F173" s="107">
        <v>0</v>
      </c>
      <c r="G173" s="107">
        <v>0</v>
      </c>
      <c r="H173" s="105">
        <f t="shared" si="32"/>
        <v>0</v>
      </c>
      <c r="I173" s="124">
        <f t="shared" si="33"/>
        <v>0</v>
      </c>
      <c r="J173" s="168"/>
      <c r="K173" s="107">
        <v>0</v>
      </c>
      <c r="L173" s="107">
        <v>0</v>
      </c>
      <c r="M173" s="105">
        <f t="shared" si="34"/>
        <v>0</v>
      </c>
      <c r="N173" s="124">
        <f t="shared" si="35"/>
        <v>0</v>
      </c>
      <c r="O173" s="260"/>
      <c r="P173" s="168"/>
      <c r="Q173" s="107">
        <v>0</v>
      </c>
      <c r="R173" s="107">
        <v>0</v>
      </c>
      <c r="S173" s="105">
        <f t="shared" si="36"/>
        <v>0</v>
      </c>
      <c r="T173" s="124">
        <f t="shared" si="37"/>
        <v>0</v>
      </c>
      <c r="U173" s="168"/>
      <c r="V173" s="107">
        <v>0</v>
      </c>
      <c r="W173" s="107">
        <v>0</v>
      </c>
      <c r="X173" s="105">
        <f t="shared" si="38"/>
        <v>0</v>
      </c>
      <c r="Y173" s="124">
        <f t="shared" si="39"/>
        <v>0</v>
      </c>
    </row>
    <row r="174" spans="1:26" x14ac:dyDescent="0.2">
      <c r="A174" s="41" t="s">
        <v>632</v>
      </c>
      <c r="B174" s="89" t="s">
        <v>111</v>
      </c>
      <c r="C174" s="94" t="s">
        <v>434</v>
      </c>
      <c r="D174" s="41"/>
      <c r="E174" s="49"/>
      <c r="F174" s="107">
        <v>0</v>
      </c>
      <c r="G174" s="107">
        <v>0</v>
      </c>
      <c r="H174" s="105">
        <f t="shared" si="32"/>
        <v>0</v>
      </c>
      <c r="I174" s="124">
        <f t="shared" si="33"/>
        <v>0</v>
      </c>
      <c r="J174" s="168"/>
      <c r="K174" s="107">
        <v>0</v>
      </c>
      <c r="L174" s="107">
        <v>0</v>
      </c>
      <c r="M174" s="105">
        <f t="shared" si="34"/>
        <v>0</v>
      </c>
      <c r="N174" s="124">
        <f t="shared" si="35"/>
        <v>0</v>
      </c>
      <c r="O174" s="260"/>
      <c r="P174" s="168"/>
      <c r="Q174" s="107">
        <v>0</v>
      </c>
      <c r="R174" s="107">
        <v>0</v>
      </c>
      <c r="S174" s="105">
        <f t="shared" si="36"/>
        <v>0</v>
      </c>
      <c r="T174" s="124">
        <f t="shared" si="37"/>
        <v>0</v>
      </c>
      <c r="U174" s="168"/>
      <c r="V174" s="107">
        <v>0</v>
      </c>
      <c r="W174" s="107">
        <v>0</v>
      </c>
      <c r="X174" s="105">
        <f t="shared" si="38"/>
        <v>0</v>
      </c>
      <c r="Y174" s="124">
        <f t="shared" si="39"/>
        <v>0</v>
      </c>
    </row>
    <row r="175" spans="1:26" ht="12.75" customHeight="1" x14ac:dyDescent="0.2">
      <c r="A175" s="41" t="s">
        <v>633</v>
      </c>
      <c r="B175" s="89" t="s">
        <v>113</v>
      </c>
      <c r="C175" s="81" t="s">
        <v>433</v>
      </c>
      <c r="D175" s="41" t="s">
        <v>281</v>
      </c>
      <c r="E175" s="49"/>
      <c r="F175" s="107">
        <v>0</v>
      </c>
      <c r="G175" s="107">
        <v>0</v>
      </c>
      <c r="H175" s="105">
        <f t="shared" si="32"/>
        <v>0</v>
      </c>
      <c r="I175" s="124">
        <f t="shared" si="33"/>
        <v>0</v>
      </c>
      <c r="J175" s="168"/>
      <c r="K175" s="107">
        <v>0</v>
      </c>
      <c r="L175" s="107">
        <v>0</v>
      </c>
      <c r="M175" s="105">
        <f t="shared" si="34"/>
        <v>0</v>
      </c>
      <c r="N175" s="124">
        <f t="shared" si="35"/>
        <v>0</v>
      </c>
      <c r="O175" s="260"/>
      <c r="P175" s="168"/>
      <c r="Q175" s="107">
        <v>0</v>
      </c>
      <c r="R175" s="107">
        <v>0</v>
      </c>
      <c r="S175" s="105">
        <f t="shared" si="36"/>
        <v>0</v>
      </c>
      <c r="T175" s="124">
        <f t="shared" si="37"/>
        <v>0</v>
      </c>
      <c r="U175" s="168"/>
      <c r="V175" s="107">
        <v>0</v>
      </c>
      <c r="W175" s="107">
        <v>0</v>
      </c>
      <c r="X175" s="105">
        <f t="shared" si="38"/>
        <v>0</v>
      </c>
      <c r="Y175" s="124">
        <f t="shared" si="39"/>
        <v>0</v>
      </c>
    </row>
    <row r="176" spans="1:26" ht="12.75" customHeight="1" x14ac:dyDescent="0.2">
      <c r="A176" s="41" t="s">
        <v>634</v>
      </c>
      <c r="B176" s="89" t="s">
        <v>115</v>
      </c>
      <c r="C176" s="80" t="s">
        <v>432</v>
      </c>
      <c r="D176" s="41"/>
      <c r="E176" s="49"/>
      <c r="F176" s="107">
        <v>0</v>
      </c>
      <c r="G176" s="107">
        <v>0</v>
      </c>
      <c r="H176" s="105">
        <f t="shared" si="32"/>
        <v>0</v>
      </c>
      <c r="I176" s="124">
        <f t="shared" si="33"/>
        <v>0</v>
      </c>
      <c r="J176" s="168"/>
      <c r="K176" s="107">
        <v>0</v>
      </c>
      <c r="L176" s="107">
        <v>0</v>
      </c>
      <c r="M176" s="105">
        <f t="shared" si="34"/>
        <v>0</v>
      </c>
      <c r="N176" s="124">
        <f t="shared" si="35"/>
        <v>0</v>
      </c>
      <c r="O176" s="260"/>
      <c r="P176" s="168"/>
      <c r="Q176" s="107">
        <v>0</v>
      </c>
      <c r="R176" s="107">
        <v>0</v>
      </c>
      <c r="S176" s="105">
        <f t="shared" si="36"/>
        <v>0</v>
      </c>
      <c r="T176" s="124">
        <f t="shared" si="37"/>
        <v>0</v>
      </c>
      <c r="U176" s="168"/>
      <c r="V176" s="107">
        <v>0</v>
      </c>
      <c r="W176" s="107">
        <v>0</v>
      </c>
      <c r="X176" s="105">
        <f t="shared" si="38"/>
        <v>0</v>
      </c>
      <c r="Y176" s="124">
        <f t="shared" si="39"/>
        <v>0</v>
      </c>
    </row>
    <row r="177" spans="1:26" s="115" customFormat="1" x14ac:dyDescent="0.2">
      <c r="A177" s="110"/>
      <c r="B177" s="111" t="s">
        <v>116</v>
      </c>
      <c r="C177" s="112" t="s">
        <v>431</v>
      </c>
      <c r="D177" s="110"/>
      <c r="E177" s="114"/>
      <c r="F177" s="322"/>
      <c r="G177" s="322"/>
      <c r="H177" s="323">
        <f t="shared" si="32"/>
        <v>0</v>
      </c>
      <c r="I177" s="126">
        <f t="shared" si="33"/>
        <v>0</v>
      </c>
      <c r="J177" s="175"/>
      <c r="K177" s="322"/>
      <c r="L177" s="322"/>
      <c r="M177" s="323">
        <f t="shared" si="34"/>
        <v>0</v>
      </c>
      <c r="N177" s="126">
        <f t="shared" si="35"/>
        <v>0</v>
      </c>
      <c r="O177" s="261"/>
      <c r="P177" s="175"/>
      <c r="Q177" s="322"/>
      <c r="R177" s="322"/>
      <c r="S177" s="323">
        <f t="shared" si="36"/>
        <v>0</v>
      </c>
      <c r="T177" s="126">
        <f t="shared" si="37"/>
        <v>0</v>
      </c>
      <c r="U177" s="175"/>
      <c r="V177" s="322"/>
      <c r="W177" s="322"/>
      <c r="X177" s="323">
        <f t="shared" si="38"/>
        <v>0</v>
      </c>
      <c r="Y177" s="126">
        <f t="shared" si="39"/>
        <v>0</v>
      </c>
      <c r="Z177" s="140"/>
    </row>
    <row r="178" spans="1:26" s="115" customFormat="1" x14ac:dyDescent="0.2">
      <c r="A178" s="110"/>
      <c r="B178" s="111" t="s">
        <v>117</v>
      </c>
      <c r="C178" s="112" t="s">
        <v>306</v>
      </c>
      <c r="D178" s="110"/>
      <c r="E178" s="114"/>
      <c r="F178" s="322"/>
      <c r="G178" s="322"/>
      <c r="H178" s="323">
        <f t="shared" si="32"/>
        <v>0</v>
      </c>
      <c r="I178" s="126">
        <f t="shared" si="33"/>
        <v>0</v>
      </c>
      <c r="J178" s="175"/>
      <c r="K178" s="322"/>
      <c r="L178" s="322"/>
      <c r="M178" s="323">
        <f t="shared" si="34"/>
        <v>0</v>
      </c>
      <c r="N178" s="126">
        <f t="shared" si="35"/>
        <v>0</v>
      </c>
      <c r="O178" s="261"/>
      <c r="P178" s="175"/>
      <c r="Q178" s="322"/>
      <c r="R178" s="322"/>
      <c r="S178" s="323">
        <f t="shared" si="36"/>
        <v>0</v>
      </c>
      <c r="T178" s="126">
        <f t="shared" si="37"/>
        <v>0</v>
      </c>
      <c r="U178" s="175"/>
      <c r="V178" s="322"/>
      <c r="W178" s="322"/>
      <c r="X178" s="323">
        <f t="shared" si="38"/>
        <v>0</v>
      </c>
      <c r="Y178" s="126">
        <f t="shared" si="39"/>
        <v>0</v>
      </c>
      <c r="Z178" s="140"/>
    </row>
    <row r="179" spans="1:26" x14ac:dyDescent="0.2">
      <c r="A179" s="38" t="s">
        <v>635</v>
      </c>
      <c r="B179" s="88" t="s">
        <v>119</v>
      </c>
      <c r="C179" s="94" t="s">
        <v>430</v>
      </c>
      <c r="D179" s="38"/>
      <c r="E179" s="49"/>
      <c r="F179" s="107">
        <v>0</v>
      </c>
      <c r="G179" s="107">
        <v>0</v>
      </c>
      <c r="H179" s="105">
        <f t="shared" si="32"/>
        <v>0</v>
      </c>
      <c r="I179" s="124">
        <f t="shared" si="33"/>
        <v>0</v>
      </c>
      <c r="J179" s="168"/>
      <c r="K179" s="107">
        <v>0</v>
      </c>
      <c r="L179" s="107">
        <v>0</v>
      </c>
      <c r="M179" s="105">
        <f t="shared" si="34"/>
        <v>0</v>
      </c>
      <c r="N179" s="124">
        <f t="shared" si="35"/>
        <v>0</v>
      </c>
      <c r="O179" s="260"/>
      <c r="P179" s="168"/>
      <c r="Q179" s="107">
        <v>0</v>
      </c>
      <c r="R179" s="107">
        <v>0</v>
      </c>
      <c r="S179" s="105">
        <f t="shared" si="36"/>
        <v>0</v>
      </c>
      <c r="T179" s="124">
        <f t="shared" si="37"/>
        <v>0</v>
      </c>
      <c r="U179" s="168"/>
      <c r="V179" s="107">
        <v>0</v>
      </c>
      <c r="W179" s="107">
        <v>0</v>
      </c>
      <c r="X179" s="105">
        <f t="shared" si="38"/>
        <v>0</v>
      </c>
      <c r="Y179" s="124">
        <f t="shared" si="39"/>
        <v>0</v>
      </c>
    </row>
    <row r="180" spans="1:26" x14ac:dyDescent="0.2">
      <c r="A180" s="38" t="s">
        <v>636</v>
      </c>
      <c r="B180" s="88" t="s">
        <v>121</v>
      </c>
      <c r="C180" s="94" t="s">
        <v>429</v>
      </c>
      <c r="D180" s="38"/>
      <c r="E180" s="49"/>
      <c r="F180" s="107">
        <v>0</v>
      </c>
      <c r="G180" s="107">
        <v>0</v>
      </c>
      <c r="H180" s="105">
        <f t="shared" si="32"/>
        <v>0</v>
      </c>
      <c r="I180" s="124">
        <f t="shared" si="33"/>
        <v>0</v>
      </c>
      <c r="J180" s="168"/>
      <c r="K180" s="107">
        <v>0</v>
      </c>
      <c r="L180" s="107">
        <v>0</v>
      </c>
      <c r="M180" s="105">
        <f t="shared" si="34"/>
        <v>0</v>
      </c>
      <c r="N180" s="124">
        <f t="shared" si="35"/>
        <v>0</v>
      </c>
      <c r="O180" s="260"/>
      <c r="P180" s="168"/>
      <c r="Q180" s="107">
        <v>0</v>
      </c>
      <c r="R180" s="107">
        <v>0</v>
      </c>
      <c r="S180" s="105">
        <f t="shared" si="36"/>
        <v>0</v>
      </c>
      <c r="T180" s="124">
        <f t="shared" si="37"/>
        <v>0</v>
      </c>
      <c r="U180" s="168"/>
      <c r="V180" s="107">
        <v>0</v>
      </c>
      <c r="W180" s="107">
        <v>0</v>
      </c>
      <c r="X180" s="105">
        <f t="shared" si="38"/>
        <v>0</v>
      </c>
      <c r="Y180" s="124">
        <f t="shared" si="39"/>
        <v>0</v>
      </c>
    </row>
    <row r="181" spans="1:26" x14ac:dyDescent="0.2">
      <c r="A181" s="38" t="s">
        <v>637</v>
      </c>
      <c r="B181" s="88" t="s">
        <v>123</v>
      </c>
      <c r="C181" s="94" t="s">
        <v>428</v>
      </c>
      <c r="D181" s="38"/>
      <c r="E181" s="49"/>
      <c r="F181" s="107">
        <v>0</v>
      </c>
      <c r="G181" s="107">
        <v>0</v>
      </c>
      <c r="H181" s="105">
        <f t="shared" si="32"/>
        <v>0</v>
      </c>
      <c r="I181" s="124">
        <f t="shared" si="33"/>
        <v>0</v>
      </c>
      <c r="J181" s="168"/>
      <c r="K181" s="107">
        <v>0</v>
      </c>
      <c r="L181" s="107">
        <v>0</v>
      </c>
      <c r="M181" s="105">
        <f t="shared" si="34"/>
        <v>0</v>
      </c>
      <c r="N181" s="124">
        <f t="shared" si="35"/>
        <v>0</v>
      </c>
      <c r="O181" s="260"/>
      <c r="P181" s="168"/>
      <c r="Q181" s="107">
        <v>0</v>
      </c>
      <c r="R181" s="107">
        <v>0</v>
      </c>
      <c r="S181" s="105">
        <f t="shared" si="36"/>
        <v>0</v>
      </c>
      <c r="T181" s="124">
        <f t="shared" si="37"/>
        <v>0</v>
      </c>
      <c r="U181" s="168"/>
      <c r="V181" s="107">
        <v>0</v>
      </c>
      <c r="W181" s="107">
        <v>0</v>
      </c>
      <c r="X181" s="105">
        <f t="shared" si="38"/>
        <v>0</v>
      </c>
      <c r="Y181" s="124">
        <f t="shared" si="39"/>
        <v>0</v>
      </c>
    </row>
    <row r="182" spans="1:26" x14ac:dyDescent="0.2">
      <c r="A182" s="38" t="s">
        <v>638</v>
      </c>
      <c r="B182" s="88" t="s">
        <v>125</v>
      </c>
      <c r="C182" s="94" t="s">
        <v>427</v>
      </c>
      <c r="D182" s="38"/>
      <c r="E182" s="49"/>
      <c r="F182" s="107">
        <v>0</v>
      </c>
      <c r="G182" s="107">
        <v>0</v>
      </c>
      <c r="H182" s="105">
        <f t="shared" si="32"/>
        <v>0</v>
      </c>
      <c r="I182" s="124">
        <f t="shared" si="33"/>
        <v>0</v>
      </c>
      <c r="J182" s="168"/>
      <c r="K182" s="107">
        <v>0</v>
      </c>
      <c r="L182" s="107">
        <v>0</v>
      </c>
      <c r="M182" s="105">
        <f t="shared" si="34"/>
        <v>0</v>
      </c>
      <c r="N182" s="124">
        <f t="shared" si="35"/>
        <v>0</v>
      </c>
      <c r="O182" s="260"/>
      <c r="P182" s="168"/>
      <c r="Q182" s="107">
        <v>0</v>
      </c>
      <c r="R182" s="107">
        <v>0</v>
      </c>
      <c r="S182" s="105">
        <f t="shared" si="36"/>
        <v>0</v>
      </c>
      <c r="T182" s="124">
        <f t="shared" si="37"/>
        <v>0</v>
      </c>
      <c r="U182" s="168"/>
      <c r="V182" s="107">
        <v>0</v>
      </c>
      <c r="W182" s="107">
        <v>0</v>
      </c>
      <c r="X182" s="105">
        <f t="shared" si="38"/>
        <v>0</v>
      </c>
      <c r="Y182" s="124">
        <f t="shared" si="39"/>
        <v>0</v>
      </c>
    </row>
    <row r="183" spans="1:26" x14ac:dyDescent="0.2">
      <c r="A183" s="41" t="s">
        <v>639</v>
      </c>
      <c r="B183" s="89" t="s">
        <v>127</v>
      </c>
      <c r="C183" s="94" t="s">
        <v>426</v>
      </c>
      <c r="D183" s="41"/>
      <c r="E183" s="49"/>
      <c r="F183" s="107">
        <v>0</v>
      </c>
      <c r="G183" s="107">
        <v>0</v>
      </c>
      <c r="H183" s="105">
        <f t="shared" si="32"/>
        <v>0</v>
      </c>
      <c r="I183" s="124">
        <f t="shared" si="33"/>
        <v>0</v>
      </c>
      <c r="J183" s="168"/>
      <c r="K183" s="107">
        <v>0</v>
      </c>
      <c r="L183" s="107">
        <v>0</v>
      </c>
      <c r="M183" s="105">
        <f t="shared" si="34"/>
        <v>0</v>
      </c>
      <c r="N183" s="124">
        <f t="shared" si="35"/>
        <v>0</v>
      </c>
      <c r="O183" s="260"/>
      <c r="P183" s="168"/>
      <c r="Q183" s="107">
        <v>0</v>
      </c>
      <c r="R183" s="107">
        <v>0</v>
      </c>
      <c r="S183" s="105">
        <f t="shared" si="36"/>
        <v>0</v>
      </c>
      <c r="T183" s="124">
        <f t="shared" si="37"/>
        <v>0</v>
      </c>
      <c r="U183" s="168"/>
      <c r="V183" s="107">
        <v>0</v>
      </c>
      <c r="W183" s="107">
        <v>0</v>
      </c>
      <c r="X183" s="105">
        <f t="shared" si="38"/>
        <v>0</v>
      </c>
      <c r="Y183" s="124">
        <f t="shared" si="39"/>
        <v>0</v>
      </c>
    </row>
    <row r="184" spans="1:26" ht="12.75" customHeight="1" x14ac:dyDescent="0.2">
      <c r="A184" s="41" t="s">
        <v>640</v>
      </c>
      <c r="B184" s="89" t="s">
        <v>129</v>
      </c>
      <c r="C184" s="94" t="s">
        <v>425</v>
      </c>
      <c r="D184" s="41"/>
      <c r="E184" s="49"/>
      <c r="F184" s="107">
        <v>0</v>
      </c>
      <c r="G184" s="107">
        <v>0</v>
      </c>
      <c r="H184" s="105">
        <f t="shared" si="32"/>
        <v>0</v>
      </c>
      <c r="I184" s="124">
        <f t="shared" si="33"/>
        <v>0</v>
      </c>
      <c r="J184" s="168"/>
      <c r="K184" s="107">
        <v>0</v>
      </c>
      <c r="L184" s="107">
        <v>0</v>
      </c>
      <c r="M184" s="105">
        <f t="shared" si="34"/>
        <v>0</v>
      </c>
      <c r="N184" s="124">
        <f t="shared" si="35"/>
        <v>0</v>
      </c>
      <c r="O184" s="260"/>
      <c r="P184" s="168"/>
      <c r="Q184" s="107">
        <v>0</v>
      </c>
      <c r="R184" s="107">
        <v>0</v>
      </c>
      <c r="S184" s="105">
        <f t="shared" si="36"/>
        <v>0</v>
      </c>
      <c r="T184" s="124">
        <f t="shared" si="37"/>
        <v>0</v>
      </c>
      <c r="U184" s="168"/>
      <c r="V184" s="107">
        <v>0</v>
      </c>
      <c r="W184" s="107">
        <v>0</v>
      </c>
      <c r="X184" s="105">
        <f t="shared" si="38"/>
        <v>0</v>
      </c>
      <c r="Y184" s="124">
        <f t="shared" si="39"/>
        <v>0</v>
      </c>
    </row>
    <row r="185" spans="1:26" ht="12.75" customHeight="1" x14ac:dyDescent="0.2">
      <c r="A185" s="38" t="s">
        <v>641</v>
      </c>
      <c r="B185" s="88" t="s">
        <v>131</v>
      </c>
      <c r="C185" s="87" t="s">
        <v>424</v>
      </c>
      <c r="D185" s="86" t="s">
        <v>283</v>
      </c>
      <c r="E185" s="49"/>
      <c r="F185" s="107">
        <v>0</v>
      </c>
      <c r="G185" s="107">
        <v>0</v>
      </c>
      <c r="H185" s="105">
        <f t="shared" si="32"/>
        <v>0</v>
      </c>
      <c r="I185" s="124">
        <f t="shared" si="33"/>
        <v>0</v>
      </c>
      <c r="J185" s="168"/>
      <c r="K185" s="107">
        <v>0</v>
      </c>
      <c r="L185" s="107">
        <v>0</v>
      </c>
      <c r="M185" s="105">
        <f t="shared" si="34"/>
        <v>0</v>
      </c>
      <c r="N185" s="124">
        <f t="shared" si="35"/>
        <v>0</v>
      </c>
      <c r="O185" s="260"/>
      <c r="P185" s="168"/>
      <c r="Q185" s="107">
        <v>0</v>
      </c>
      <c r="R185" s="107">
        <v>0</v>
      </c>
      <c r="S185" s="105">
        <f t="shared" si="36"/>
        <v>0</v>
      </c>
      <c r="T185" s="124">
        <f t="shared" si="37"/>
        <v>0</v>
      </c>
      <c r="U185" s="168"/>
      <c r="V185" s="107">
        <v>0</v>
      </c>
      <c r="W185" s="107">
        <v>0</v>
      </c>
      <c r="X185" s="105">
        <f t="shared" si="38"/>
        <v>0</v>
      </c>
      <c r="Y185" s="124">
        <f t="shared" si="39"/>
        <v>0</v>
      </c>
    </row>
    <row r="186" spans="1:26" s="115" customFormat="1" ht="12.75" customHeight="1" x14ac:dyDescent="0.2">
      <c r="A186" s="110"/>
      <c r="B186" s="111" t="s">
        <v>132</v>
      </c>
      <c r="C186" s="112" t="s">
        <v>423</v>
      </c>
      <c r="D186" s="117"/>
      <c r="E186" s="114"/>
      <c r="F186" s="322"/>
      <c r="G186" s="322"/>
      <c r="H186" s="323">
        <f t="shared" si="32"/>
        <v>0</v>
      </c>
      <c r="I186" s="126">
        <f t="shared" si="33"/>
        <v>0</v>
      </c>
      <c r="J186" s="175"/>
      <c r="K186" s="322"/>
      <c r="L186" s="322"/>
      <c r="M186" s="323">
        <f t="shared" si="34"/>
        <v>0</v>
      </c>
      <c r="N186" s="126">
        <f t="shared" si="35"/>
        <v>0</v>
      </c>
      <c r="O186" s="261"/>
      <c r="P186" s="175"/>
      <c r="Q186" s="322"/>
      <c r="R186" s="322"/>
      <c r="S186" s="323">
        <f t="shared" si="36"/>
        <v>0</v>
      </c>
      <c r="T186" s="126">
        <f t="shared" si="37"/>
        <v>0</v>
      </c>
      <c r="U186" s="175"/>
      <c r="V186" s="322"/>
      <c r="W186" s="322"/>
      <c r="X186" s="323">
        <f t="shared" si="38"/>
        <v>0</v>
      </c>
      <c r="Y186" s="126">
        <f t="shared" si="39"/>
        <v>0</v>
      </c>
      <c r="Z186" s="140"/>
    </row>
    <row r="187" spans="1:26" s="115" customFormat="1" x14ac:dyDescent="0.2">
      <c r="A187" s="110"/>
      <c r="B187" s="111" t="s">
        <v>133</v>
      </c>
      <c r="C187" s="112" t="s">
        <v>291</v>
      </c>
      <c r="D187" s="110"/>
      <c r="E187" s="116" t="s">
        <v>19</v>
      </c>
      <c r="F187" s="322"/>
      <c r="G187" s="322"/>
      <c r="H187" s="323">
        <f t="shared" si="32"/>
        <v>0</v>
      </c>
      <c r="I187" s="126">
        <f t="shared" si="33"/>
        <v>0</v>
      </c>
      <c r="J187" s="175"/>
      <c r="K187" s="322"/>
      <c r="L187" s="322"/>
      <c r="M187" s="323">
        <f t="shared" si="34"/>
        <v>0</v>
      </c>
      <c r="N187" s="126">
        <f t="shared" si="35"/>
        <v>0</v>
      </c>
      <c r="O187" s="261"/>
      <c r="P187" s="175"/>
      <c r="Q187" s="322"/>
      <c r="R187" s="322"/>
      <c r="S187" s="323">
        <f t="shared" si="36"/>
        <v>0</v>
      </c>
      <c r="T187" s="126">
        <f t="shared" si="37"/>
        <v>0</v>
      </c>
      <c r="U187" s="175"/>
      <c r="V187" s="322"/>
      <c r="W187" s="322"/>
      <c r="X187" s="323">
        <f t="shared" si="38"/>
        <v>0</v>
      </c>
      <c r="Y187" s="126">
        <f t="shared" si="39"/>
        <v>0</v>
      </c>
      <c r="Z187" s="140"/>
    </row>
    <row r="188" spans="1:26" x14ac:dyDescent="0.2">
      <c r="A188" s="38" t="s">
        <v>642</v>
      </c>
      <c r="B188" s="88" t="s">
        <v>136</v>
      </c>
      <c r="C188" s="94" t="s">
        <v>422</v>
      </c>
      <c r="D188" s="38"/>
      <c r="E188" s="49"/>
      <c r="F188" s="107">
        <v>0</v>
      </c>
      <c r="G188" s="107">
        <v>0</v>
      </c>
      <c r="H188" s="105">
        <f t="shared" si="32"/>
        <v>0</v>
      </c>
      <c r="I188" s="124">
        <f t="shared" si="33"/>
        <v>0</v>
      </c>
      <c r="J188" s="168"/>
      <c r="K188" s="107">
        <v>0</v>
      </c>
      <c r="L188" s="107">
        <v>0</v>
      </c>
      <c r="M188" s="105">
        <f t="shared" si="34"/>
        <v>0</v>
      </c>
      <c r="N188" s="124">
        <f t="shared" si="35"/>
        <v>0</v>
      </c>
      <c r="O188" s="260"/>
      <c r="P188" s="168"/>
      <c r="Q188" s="107">
        <v>0</v>
      </c>
      <c r="R188" s="107">
        <v>0</v>
      </c>
      <c r="S188" s="105">
        <f t="shared" si="36"/>
        <v>0</v>
      </c>
      <c r="T188" s="124">
        <f t="shared" si="37"/>
        <v>0</v>
      </c>
      <c r="U188" s="168"/>
      <c r="V188" s="107">
        <v>0</v>
      </c>
      <c r="W188" s="107">
        <v>0</v>
      </c>
      <c r="X188" s="105">
        <f t="shared" si="38"/>
        <v>0</v>
      </c>
      <c r="Y188" s="124">
        <f t="shared" si="39"/>
        <v>0</v>
      </c>
    </row>
    <row r="189" spans="1:26" x14ac:dyDescent="0.2">
      <c r="A189" s="38" t="s">
        <v>643</v>
      </c>
      <c r="B189" s="88" t="s">
        <v>138</v>
      </c>
      <c r="C189" s="94" t="s">
        <v>421</v>
      </c>
      <c r="D189" s="38"/>
      <c r="E189" s="49"/>
      <c r="F189" s="107">
        <v>0</v>
      </c>
      <c r="G189" s="107">
        <v>0</v>
      </c>
      <c r="H189" s="105">
        <f t="shared" si="32"/>
        <v>0</v>
      </c>
      <c r="I189" s="124">
        <f t="shared" si="33"/>
        <v>0</v>
      </c>
      <c r="J189" s="168"/>
      <c r="K189" s="107">
        <v>0</v>
      </c>
      <c r="L189" s="107">
        <v>0</v>
      </c>
      <c r="M189" s="105">
        <f t="shared" si="34"/>
        <v>0</v>
      </c>
      <c r="N189" s="124">
        <f t="shared" si="35"/>
        <v>0</v>
      </c>
      <c r="O189" s="260"/>
      <c r="P189" s="168"/>
      <c r="Q189" s="107">
        <v>0</v>
      </c>
      <c r="R189" s="107">
        <v>0</v>
      </c>
      <c r="S189" s="105">
        <f t="shared" si="36"/>
        <v>0</v>
      </c>
      <c r="T189" s="124">
        <f t="shared" si="37"/>
        <v>0</v>
      </c>
      <c r="U189" s="168"/>
      <c r="V189" s="107">
        <v>0</v>
      </c>
      <c r="W189" s="107">
        <v>0</v>
      </c>
      <c r="X189" s="105">
        <f t="shared" si="38"/>
        <v>0</v>
      </c>
      <c r="Y189" s="124">
        <f t="shared" si="39"/>
        <v>0</v>
      </c>
    </row>
    <row r="190" spans="1:26" x14ac:dyDescent="0.2">
      <c r="A190" s="38" t="s">
        <v>644</v>
      </c>
      <c r="B190" s="88" t="s">
        <v>140</v>
      </c>
      <c r="C190" s="94" t="s">
        <v>420</v>
      </c>
      <c r="D190" s="38"/>
      <c r="E190" s="49"/>
      <c r="F190" s="107">
        <v>0</v>
      </c>
      <c r="G190" s="107">
        <v>0</v>
      </c>
      <c r="H190" s="105">
        <f t="shared" si="32"/>
        <v>0</v>
      </c>
      <c r="I190" s="124">
        <f t="shared" si="33"/>
        <v>0</v>
      </c>
      <c r="J190" s="168"/>
      <c r="K190" s="107">
        <v>0</v>
      </c>
      <c r="L190" s="107">
        <v>0</v>
      </c>
      <c r="M190" s="105">
        <f t="shared" si="34"/>
        <v>0</v>
      </c>
      <c r="N190" s="124">
        <f t="shared" si="35"/>
        <v>0</v>
      </c>
      <c r="O190" s="260"/>
      <c r="P190" s="168"/>
      <c r="Q190" s="107">
        <v>0</v>
      </c>
      <c r="R190" s="107">
        <v>0</v>
      </c>
      <c r="S190" s="105">
        <f t="shared" si="36"/>
        <v>0</v>
      </c>
      <c r="T190" s="124">
        <f t="shared" si="37"/>
        <v>0</v>
      </c>
      <c r="U190" s="168"/>
      <c r="V190" s="107">
        <v>0</v>
      </c>
      <c r="W190" s="107">
        <v>0</v>
      </c>
      <c r="X190" s="105">
        <f t="shared" si="38"/>
        <v>0</v>
      </c>
      <c r="Y190" s="124">
        <f t="shared" si="39"/>
        <v>0</v>
      </c>
    </row>
    <row r="191" spans="1:26" x14ac:dyDescent="0.2">
      <c r="A191" s="38" t="s">
        <v>645</v>
      </c>
      <c r="B191" s="88" t="s">
        <v>142</v>
      </c>
      <c r="C191" s="94" t="s">
        <v>419</v>
      </c>
      <c r="D191" s="38"/>
      <c r="E191" s="49"/>
      <c r="F191" s="107">
        <v>0</v>
      </c>
      <c r="G191" s="107">
        <v>0</v>
      </c>
      <c r="H191" s="105">
        <f t="shared" si="32"/>
        <v>0</v>
      </c>
      <c r="I191" s="124">
        <f t="shared" si="33"/>
        <v>0</v>
      </c>
      <c r="J191" s="168"/>
      <c r="K191" s="107">
        <v>0</v>
      </c>
      <c r="L191" s="107">
        <v>0</v>
      </c>
      <c r="M191" s="105">
        <f t="shared" si="34"/>
        <v>0</v>
      </c>
      <c r="N191" s="124">
        <f t="shared" si="35"/>
        <v>0</v>
      </c>
      <c r="O191" s="260"/>
      <c r="P191" s="168"/>
      <c r="Q191" s="107">
        <v>0</v>
      </c>
      <c r="R191" s="107">
        <v>0</v>
      </c>
      <c r="S191" s="105">
        <f t="shared" si="36"/>
        <v>0</v>
      </c>
      <c r="T191" s="124">
        <f t="shared" si="37"/>
        <v>0</v>
      </c>
      <c r="U191" s="168"/>
      <c r="V191" s="107">
        <v>0</v>
      </c>
      <c r="W191" s="107">
        <v>0</v>
      </c>
      <c r="X191" s="105">
        <f t="shared" si="38"/>
        <v>0</v>
      </c>
      <c r="Y191" s="124">
        <f t="shared" si="39"/>
        <v>0</v>
      </c>
    </row>
    <row r="192" spans="1:26" ht="12.75" customHeight="1" x14ac:dyDescent="0.2">
      <c r="A192" s="38" t="s">
        <v>646</v>
      </c>
      <c r="B192" s="88" t="s">
        <v>144</v>
      </c>
      <c r="C192" s="94" t="s">
        <v>418</v>
      </c>
      <c r="D192" s="38"/>
      <c r="E192" s="49"/>
      <c r="F192" s="107">
        <v>0</v>
      </c>
      <c r="G192" s="107">
        <v>0</v>
      </c>
      <c r="H192" s="105">
        <f t="shared" si="32"/>
        <v>0</v>
      </c>
      <c r="I192" s="124">
        <f t="shared" si="33"/>
        <v>0</v>
      </c>
      <c r="J192" s="168"/>
      <c r="K192" s="107">
        <v>0</v>
      </c>
      <c r="L192" s="107">
        <v>0</v>
      </c>
      <c r="M192" s="105">
        <f t="shared" si="34"/>
        <v>0</v>
      </c>
      <c r="N192" s="124">
        <f t="shared" si="35"/>
        <v>0</v>
      </c>
      <c r="O192" s="260"/>
      <c r="P192" s="168"/>
      <c r="Q192" s="107">
        <v>0</v>
      </c>
      <c r="R192" s="107">
        <v>0</v>
      </c>
      <c r="S192" s="105">
        <f t="shared" si="36"/>
        <v>0</v>
      </c>
      <c r="T192" s="124">
        <f t="shared" si="37"/>
        <v>0</v>
      </c>
      <c r="U192" s="168"/>
      <c r="V192" s="107">
        <v>0</v>
      </c>
      <c r="W192" s="107">
        <v>0</v>
      </c>
      <c r="X192" s="105">
        <f t="shared" si="38"/>
        <v>0</v>
      </c>
      <c r="Y192" s="124">
        <f t="shared" si="39"/>
        <v>0</v>
      </c>
    </row>
    <row r="193" spans="1:26" s="46" customFormat="1" ht="12.75" customHeight="1" x14ac:dyDescent="0.2">
      <c r="A193" s="41" t="s">
        <v>647</v>
      </c>
      <c r="B193" s="89" t="s">
        <v>146</v>
      </c>
      <c r="C193" s="85" t="s">
        <v>417</v>
      </c>
      <c r="D193" s="41" t="s">
        <v>281</v>
      </c>
      <c r="E193" s="49"/>
      <c r="F193" s="107">
        <v>0</v>
      </c>
      <c r="G193" s="107">
        <v>0</v>
      </c>
      <c r="H193" s="105">
        <f t="shared" si="32"/>
        <v>0</v>
      </c>
      <c r="I193" s="124">
        <f t="shared" si="33"/>
        <v>0</v>
      </c>
      <c r="J193" s="168"/>
      <c r="K193" s="107">
        <v>0</v>
      </c>
      <c r="L193" s="107">
        <v>0</v>
      </c>
      <c r="M193" s="105">
        <f t="shared" si="34"/>
        <v>0</v>
      </c>
      <c r="N193" s="124">
        <f t="shared" si="35"/>
        <v>0</v>
      </c>
      <c r="O193" s="260"/>
      <c r="P193" s="168"/>
      <c r="Q193" s="107">
        <v>0</v>
      </c>
      <c r="R193" s="107">
        <v>0</v>
      </c>
      <c r="S193" s="105">
        <f t="shared" si="36"/>
        <v>0</v>
      </c>
      <c r="T193" s="124">
        <f t="shared" si="37"/>
        <v>0</v>
      </c>
      <c r="U193" s="168"/>
      <c r="V193" s="107">
        <v>0</v>
      </c>
      <c r="W193" s="107">
        <v>0</v>
      </c>
      <c r="X193" s="105">
        <f t="shared" si="38"/>
        <v>0</v>
      </c>
      <c r="Y193" s="124">
        <f t="shared" si="39"/>
        <v>0</v>
      </c>
      <c r="Z193" s="140"/>
    </row>
    <row r="194" spans="1:26" s="46" customFormat="1" x14ac:dyDescent="0.2">
      <c r="A194" s="41" t="s">
        <v>648</v>
      </c>
      <c r="B194" s="89" t="s">
        <v>148</v>
      </c>
      <c r="C194" s="80" t="s">
        <v>416</v>
      </c>
      <c r="D194" s="41"/>
      <c r="E194" s="49"/>
      <c r="F194" s="107">
        <v>0</v>
      </c>
      <c r="G194" s="107">
        <v>0</v>
      </c>
      <c r="H194" s="105">
        <f t="shared" si="32"/>
        <v>0</v>
      </c>
      <c r="I194" s="124">
        <f t="shared" si="33"/>
        <v>0</v>
      </c>
      <c r="J194" s="168"/>
      <c r="K194" s="107">
        <v>0</v>
      </c>
      <c r="L194" s="107">
        <v>0</v>
      </c>
      <c r="M194" s="105">
        <f t="shared" si="34"/>
        <v>0</v>
      </c>
      <c r="N194" s="124">
        <f t="shared" si="35"/>
        <v>0</v>
      </c>
      <c r="O194" s="260"/>
      <c r="P194" s="168"/>
      <c r="Q194" s="107">
        <v>0</v>
      </c>
      <c r="R194" s="107">
        <v>0</v>
      </c>
      <c r="S194" s="105">
        <f t="shared" si="36"/>
        <v>0</v>
      </c>
      <c r="T194" s="124">
        <f t="shared" si="37"/>
        <v>0</v>
      </c>
      <c r="U194" s="168"/>
      <c r="V194" s="107">
        <v>0</v>
      </c>
      <c r="W194" s="107">
        <v>0</v>
      </c>
      <c r="X194" s="105">
        <f t="shared" si="38"/>
        <v>0</v>
      </c>
      <c r="Y194" s="124">
        <f t="shared" si="39"/>
        <v>0</v>
      </c>
      <c r="Z194" s="140"/>
    </row>
    <row r="195" spans="1:26" s="115" customFormat="1" x14ac:dyDescent="0.2">
      <c r="A195" s="110"/>
      <c r="B195" s="111" t="s">
        <v>149</v>
      </c>
      <c r="C195" s="112" t="s">
        <v>415</v>
      </c>
      <c r="D195" s="110"/>
      <c r="E195" s="118"/>
      <c r="F195" s="322"/>
      <c r="G195" s="322"/>
      <c r="H195" s="323">
        <f t="shared" si="32"/>
        <v>0</v>
      </c>
      <c r="I195" s="126">
        <f t="shared" si="33"/>
        <v>0</v>
      </c>
      <c r="J195" s="175"/>
      <c r="K195" s="322"/>
      <c r="L195" s="322"/>
      <c r="M195" s="323">
        <f t="shared" si="34"/>
        <v>0</v>
      </c>
      <c r="N195" s="126">
        <f t="shared" si="35"/>
        <v>0</v>
      </c>
      <c r="O195" s="261"/>
      <c r="P195" s="175"/>
      <c r="Q195" s="322"/>
      <c r="R195" s="322"/>
      <c r="S195" s="323">
        <f t="shared" si="36"/>
        <v>0</v>
      </c>
      <c r="T195" s="126">
        <f t="shared" si="37"/>
        <v>0</v>
      </c>
      <c r="U195" s="175"/>
      <c r="V195" s="322"/>
      <c r="W195" s="322"/>
      <c r="X195" s="323">
        <f t="shared" si="38"/>
        <v>0</v>
      </c>
      <c r="Y195" s="126">
        <f t="shared" si="39"/>
        <v>0</v>
      </c>
      <c r="Z195" s="140"/>
    </row>
    <row r="196" spans="1:26" s="115" customFormat="1" x14ac:dyDescent="0.2">
      <c r="A196" s="110"/>
      <c r="B196" s="111" t="s">
        <v>150</v>
      </c>
      <c r="C196" s="112" t="s">
        <v>306</v>
      </c>
      <c r="D196" s="110"/>
      <c r="E196" s="118"/>
      <c r="F196" s="322"/>
      <c r="G196" s="322"/>
      <c r="H196" s="323">
        <f t="shared" si="32"/>
        <v>0</v>
      </c>
      <c r="I196" s="126">
        <f t="shared" si="33"/>
        <v>0</v>
      </c>
      <c r="J196" s="175"/>
      <c r="K196" s="322"/>
      <c r="L196" s="322"/>
      <c r="M196" s="323">
        <f t="shared" si="34"/>
        <v>0</v>
      </c>
      <c r="N196" s="126">
        <f t="shared" si="35"/>
        <v>0</v>
      </c>
      <c r="O196" s="261"/>
      <c r="P196" s="175"/>
      <c r="Q196" s="322"/>
      <c r="R196" s="322"/>
      <c r="S196" s="323">
        <f t="shared" si="36"/>
        <v>0</v>
      </c>
      <c r="T196" s="126">
        <f t="shared" si="37"/>
        <v>0</v>
      </c>
      <c r="U196" s="175"/>
      <c r="V196" s="322"/>
      <c r="W196" s="322"/>
      <c r="X196" s="323">
        <f t="shared" si="38"/>
        <v>0</v>
      </c>
      <c r="Y196" s="126">
        <f t="shared" si="39"/>
        <v>0</v>
      </c>
      <c r="Z196" s="140"/>
    </row>
    <row r="197" spans="1:26" s="46" customFormat="1" x14ac:dyDescent="0.2">
      <c r="A197" s="41" t="s">
        <v>649</v>
      </c>
      <c r="B197" s="89" t="s">
        <v>151</v>
      </c>
      <c r="C197" s="94" t="s">
        <v>414</v>
      </c>
      <c r="D197" s="41"/>
      <c r="E197" s="49"/>
      <c r="F197" s="107">
        <v>0</v>
      </c>
      <c r="G197" s="107">
        <v>0</v>
      </c>
      <c r="H197" s="105">
        <f t="shared" si="32"/>
        <v>0</v>
      </c>
      <c r="I197" s="124">
        <f t="shared" si="33"/>
        <v>0</v>
      </c>
      <c r="J197" s="168"/>
      <c r="K197" s="107">
        <v>0</v>
      </c>
      <c r="L197" s="107">
        <v>0</v>
      </c>
      <c r="M197" s="105">
        <f t="shared" si="34"/>
        <v>0</v>
      </c>
      <c r="N197" s="124">
        <f t="shared" si="35"/>
        <v>0</v>
      </c>
      <c r="O197" s="260"/>
      <c r="P197" s="168"/>
      <c r="Q197" s="107">
        <v>0</v>
      </c>
      <c r="R197" s="107">
        <v>0</v>
      </c>
      <c r="S197" s="105">
        <f t="shared" si="36"/>
        <v>0</v>
      </c>
      <c r="T197" s="124">
        <f t="shared" si="37"/>
        <v>0</v>
      </c>
      <c r="U197" s="168"/>
      <c r="V197" s="107">
        <v>0</v>
      </c>
      <c r="W197" s="107">
        <v>0</v>
      </c>
      <c r="X197" s="105">
        <f t="shared" si="38"/>
        <v>0</v>
      </c>
      <c r="Y197" s="124">
        <f t="shared" si="39"/>
        <v>0</v>
      </c>
      <c r="Z197" s="140"/>
    </row>
    <row r="198" spans="1:26" s="46" customFormat="1" x14ac:dyDescent="0.2">
      <c r="A198" s="41" t="s">
        <v>650</v>
      </c>
      <c r="B198" s="89" t="s">
        <v>153</v>
      </c>
      <c r="C198" s="94" t="s">
        <v>413</v>
      </c>
      <c r="D198" s="41"/>
      <c r="E198" s="49"/>
      <c r="F198" s="107">
        <v>0</v>
      </c>
      <c r="G198" s="107">
        <v>0</v>
      </c>
      <c r="H198" s="105">
        <f t="shared" si="32"/>
        <v>0</v>
      </c>
      <c r="I198" s="124">
        <f t="shared" si="33"/>
        <v>0</v>
      </c>
      <c r="J198" s="168"/>
      <c r="K198" s="107">
        <v>0</v>
      </c>
      <c r="L198" s="107">
        <v>0</v>
      </c>
      <c r="M198" s="105">
        <f t="shared" si="34"/>
        <v>0</v>
      </c>
      <c r="N198" s="124">
        <f t="shared" si="35"/>
        <v>0</v>
      </c>
      <c r="O198" s="260"/>
      <c r="P198" s="168"/>
      <c r="Q198" s="107">
        <v>0</v>
      </c>
      <c r="R198" s="107">
        <v>0</v>
      </c>
      <c r="S198" s="105">
        <f t="shared" si="36"/>
        <v>0</v>
      </c>
      <c r="T198" s="124">
        <f t="shared" si="37"/>
        <v>0</v>
      </c>
      <c r="U198" s="168"/>
      <c r="V198" s="107">
        <v>0</v>
      </c>
      <c r="W198" s="107">
        <v>0</v>
      </c>
      <c r="X198" s="105">
        <f t="shared" si="38"/>
        <v>0</v>
      </c>
      <c r="Y198" s="124">
        <f t="shared" si="39"/>
        <v>0</v>
      </c>
      <c r="Z198" s="140"/>
    </row>
    <row r="199" spans="1:26" s="46" customFormat="1" x14ac:dyDescent="0.2">
      <c r="A199" s="41" t="s">
        <v>651</v>
      </c>
      <c r="B199" s="89" t="s">
        <v>155</v>
      </c>
      <c r="C199" s="94" t="s">
        <v>412</v>
      </c>
      <c r="D199" s="41"/>
      <c r="E199" s="49"/>
      <c r="F199" s="107">
        <v>0</v>
      </c>
      <c r="G199" s="107">
        <v>0</v>
      </c>
      <c r="H199" s="105">
        <f t="shared" si="32"/>
        <v>0</v>
      </c>
      <c r="I199" s="124">
        <f t="shared" si="33"/>
        <v>0</v>
      </c>
      <c r="J199" s="168"/>
      <c r="K199" s="107">
        <v>0</v>
      </c>
      <c r="L199" s="107">
        <v>0</v>
      </c>
      <c r="M199" s="105">
        <f t="shared" si="34"/>
        <v>0</v>
      </c>
      <c r="N199" s="124">
        <f t="shared" si="35"/>
        <v>0</v>
      </c>
      <c r="O199" s="260"/>
      <c r="P199" s="168"/>
      <c r="Q199" s="107">
        <v>0</v>
      </c>
      <c r="R199" s="107">
        <v>0</v>
      </c>
      <c r="S199" s="105">
        <f t="shared" si="36"/>
        <v>0</v>
      </c>
      <c r="T199" s="124">
        <f t="shared" si="37"/>
        <v>0</v>
      </c>
      <c r="U199" s="168"/>
      <c r="V199" s="107">
        <v>0</v>
      </c>
      <c r="W199" s="107">
        <v>0</v>
      </c>
      <c r="X199" s="105">
        <f t="shared" si="38"/>
        <v>0</v>
      </c>
      <c r="Y199" s="124">
        <f t="shared" si="39"/>
        <v>0</v>
      </c>
      <c r="Z199" s="140"/>
    </row>
    <row r="200" spans="1:26" s="69" customFormat="1" outlineLevel="1" x14ac:dyDescent="0.2">
      <c r="A200" s="64" t="s">
        <v>1068</v>
      </c>
      <c r="B200" s="65" t="s">
        <v>1518</v>
      </c>
      <c r="C200" s="66" t="s">
        <v>1967</v>
      </c>
      <c r="D200" s="67"/>
      <c r="E200" s="68"/>
      <c r="F200" s="328">
        <v>450043.65</v>
      </c>
      <c r="G200" s="328">
        <v>0</v>
      </c>
      <c r="H200" s="151">
        <f t="shared" si="32"/>
        <v>450043.65</v>
      </c>
      <c r="I200" s="97" t="str">
        <f t="shared" si="33"/>
        <v>N.M.</v>
      </c>
      <c r="J200" s="166"/>
      <c r="K200" s="328">
        <v>450043.65</v>
      </c>
      <c r="L200" s="328">
        <v>0</v>
      </c>
      <c r="M200" s="151">
        <f t="shared" si="34"/>
        <v>450043.65</v>
      </c>
      <c r="N200" s="97" t="str">
        <f t="shared" si="35"/>
        <v>N.M.</v>
      </c>
      <c r="O200" s="273"/>
      <c r="P200" s="166"/>
      <c r="Q200" s="328">
        <v>450043.65</v>
      </c>
      <c r="R200" s="328">
        <v>0</v>
      </c>
      <c r="S200" s="151">
        <f t="shared" si="36"/>
        <v>450043.65</v>
      </c>
      <c r="T200" s="97" t="str">
        <f t="shared" si="37"/>
        <v>N.M.</v>
      </c>
      <c r="U200" s="166"/>
      <c r="V200" s="328">
        <v>450043.65</v>
      </c>
      <c r="W200" s="328">
        <v>0</v>
      </c>
      <c r="X200" s="151">
        <f t="shared" si="38"/>
        <v>450043.65</v>
      </c>
      <c r="Y200" s="97" t="str">
        <f t="shared" si="39"/>
        <v>N.M.</v>
      </c>
      <c r="Z200" s="140"/>
    </row>
    <row r="201" spans="1:26" s="46" customFormat="1" x14ac:dyDescent="0.2">
      <c r="A201" s="41" t="s">
        <v>652</v>
      </c>
      <c r="B201" s="89" t="s">
        <v>157</v>
      </c>
      <c r="C201" s="94" t="s">
        <v>411</v>
      </c>
      <c r="D201" s="41"/>
      <c r="E201" s="49"/>
      <c r="F201" s="107">
        <v>450043.65</v>
      </c>
      <c r="G201" s="107">
        <v>0</v>
      </c>
      <c r="H201" s="105">
        <f t="shared" si="32"/>
        <v>450043.65</v>
      </c>
      <c r="I201" s="124" t="str">
        <f t="shared" si="33"/>
        <v>N.M.</v>
      </c>
      <c r="J201" s="168"/>
      <c r="K201" s="107">
        <v>450043.65</v>
      </c>
      <c r="L201" s="107">
        <v>0</v>
      </c>
      <c r="M201" s="105">
        <f t="shared" si="34"/>
        <v>450043.65</v>
      </c>
      <c r="N201" s="124" t="str">
        <f t="shared" si="35"/>
        <v>N.M.</v>
      </c>
      <c r="O201" s="260"/>
      <c r="P201" s="168"/>
      <c r="Q201" s="107">
        <v>450043.65</v>
      </c>
      <c r="R201" s="107">
        <v>0</v>
      </c>
      <c r="S201" s="105">
        <f t="shared" si="36"/>
        <v>450043.65</v>
      </c>
      <c r="T201" s="124" t="str">
        <f t="shared" si="37"/>
        <v>N.M.</v>
      </c>
      <c r="U201" s="168"/>
      <c r="V201" s="107">
        <v>450043.65</v>
      </c>
      <c r="W201" s="107">
        <v>0</v>
      </c>
      <c r="X201" s="105">
        <f t="shared" si="38"/>
        <v>450043.65</v>
      </c>
      <c r="Y201" s="124" t="str">
        <f t="shared" si="39"/>
        <v>N.M.</v>
      </c>
      <c r="Z201" s="140"/>
    </row>
    <row r="202" spans="1:26" s="69" customFormat="1" outlineLevel="1" x14ac:dyDescent="0.2">
      <c r="A202" s="64" t="s">
        <v>1069</v>
      </c>
      <c r="B202" s="65" t="s">
        <v>1519</v>
      </c>
      <c r="C202" s="66" t="s">
        <v>1968</v>
      </c>
      <c r="D202" s="67"/>
      <c r="E202" s="68"/>
      <c r="F202" s="328">
        <v>0.72</v>
      </c>
      <c r="G202" s="328">
        <v>20.85</v>
      </c>
      <c r="H202" s="151">
        <f t="shared" si="32"/>
        <v>-20.130000000000003</v>
      </c>
      <c r="I202" s="97">
        <f t="shared" si="33"/>
        <v>-0.96546762589928059</v>
      </c>
      <c r="J202" s="166"/>
      <c r="K202" s="328">
        <v>-0.18</v>
      </c>
      <c r="L202" s="328">
        <v>20.85</v>
      </c>
      <c r="M202" s="151">
        <f t="shared" si="34"/>
        <v>-21.03</v>
      </c>
      <c r="N202" s="97">
        <f t="shared" si="35"/>
        <v>-1.0086330935251799</v>
      </c>
      <c r="O202" s="273"/>
      <c r="P202" s="166"/>
      <c r="Q202" s="328">
        <v>-0.18</v>
      </c>
      <c r="R202" s="328">
        <v>20.85</v>
      </c>
      <c r="S202" s="151">
        <f t="shared" si="36"/>
        <v>-21.03</v>
      </c>
      <c r="T202" s="97">
        <f t="shared" si="37"/>
        <v>-1.0086330935251799</v>
      </c>
      <c r="U202" s="166"/>
      <c r="V202" s="328">
        <v>-20.62</v>
      </c>
      <c r="W202" s="328">
        <v>20.85</v>
      </c>
      <c r="X202" s="151">
        <f t="shared" si="38"/>
        <v>-41.47</v>
      </c>
      <c r="Y202" s="97">
        <f t="shared" si="39"/>
        <v>-1.9889688249400477</v>
      </c>
      <c r="Z202" s="140"/>
    </row>
    <row r="203" spans="1:26" s="69" customFormat="1" outlineLevel="1" x14ac:dyDescent="0.2">
      <c r="A203" s="64" t="s">
        <v>1070</v>
      </c>
      <c r="B203" s="65" t="s">
        <v>1520</v>
      </c>
      <c r="C203" s="66" t="s">
        <v>1969</v>
      </c>
      <c r="D203" s="67"/>
      <c r="E203" s="68"/>
      <c r="F203" s="328">
        <v>-75.78</v>
      </c>
      <c r="G203" s="328">
        <v>4.8100000000000005</v>
      </c>
      <c r="H203" s="151">
        <f t="shared" si="32"/>
        <v>-80.59</v>
      </c>
      <c r="I203" s="97" t="str">
        <f t="shared" si="33"/>
        <v>N.M.</v>
      </c>
      <c r="J203" s="166"/>
      <c r="K203" s="328">
        <v>77.239999999999995</v>
      </c>
      <c r="L203" s="328">
        <v>24.8</v>
      </c>
      <c r="M203" s="151">
        <f t="shared" si="34"/>
        <v>52.44</v>
      </c>
      <c r="N203" s="97">
        <f t="shared" si="35"/>
        <v>2.1145161290322578</v>
      </c>
      <c r="O203" s="273"/>
      <c r="P203" s="166"/>
      <c r="Q203" s="328">
        <v>77.239999999999995</v>
      </c>
      <c r="R203" s="328">
        <v>24.8</v>
      </c>
      <c r="S203" s="151">
        <f t="shared" si="36"/>
        <v>52.44</v>
      </c>
      <c r="T203" s="97">
        <f t="shared" si="37"/>
        <v>2.1145161290322578</v>
      </c>
      <c r="U203" s="166"/>
      <c r="V203" s="328">
        <v>-33.540000000000006</v>
      </c>
      <c r="W203" s="328">
        <v>31.67</v>
      </c>
      <c r="X203" s="151">
        <f t="shared" si="38"/>
        <v>-65.210000000000008</v>
      </c>
      <c r="Y203" s="97">
        <f t="shared" si="39"/>
        <v>-2.0590464161667192</v>
      </c>
      <c r="Z203" s="140"/>
    </row>
    <row r="204" spans="1:26" s="46" customFormat="1" x14ac:dyDescent="0.2">
      <c r="A204" s="41" t="s">
        <v>653</v>
      </c>
      <c r="B204" s="89" t="s">
        <v>159</v>
      </c>
      <c r="C204" s="94" t="s">
        <v>410</v>
      </c>
      <c r="D204" s="41"/>
      <c r="E204" s="49"/>
      <c r="F204" s="107">
        <v>-75.06</v>
      </c>
      <c r="G204" s="107">
        <v>25.660000000000004</v>
      </c>
      <c r="H204" s="105">
        <f t="shared" si="32"/>
        <v>-100.72</v>
      </c>
      <c r="I204" s="124">
        <f t="shared" si="33"/>
        <v>-3.9251753702260319</v>
      </c>
      <c r="J204" s="168"/>
      <c r="K204" s="107">
        <v>77.059999999999988</v>
      </c>
      <c r="L204" s="107">
        <v>45.650000000000006</v>
      </c>
      <c r="M204" s="105">
        <f t="shared" si="34"/>
        <v>31.409999999999982</v>
      </c>
      <c r="N204" s="124">
        <f t="shared" si="35"/>
        <v>0.68806133625410681</v>
      </c>
      <c r="O204" s="260"/>
      <c r="P204" s="168"/>
      <c r="Q204" s="107">
        <v>77.059999999999988</v>
      </c>
      <c r="R204" s="107">
        <v>45.650000000000006</v>
      </c>
      <c r="S204" s="105">
        <f t="shared" si="36"/>
        <v>31.409999999999982</v>
      </c>
      <c r="T204" s="124">
        <f t="shared" si="37"/>
        <v>0.68806133625410681</v>
      </c>
      <c r="U204" s="168"/>
      <c r="V204" s="107">
        <v>-54.160000000000011</v>
      </c>
      <c r="W204" s="107">
        <v>52.52</v>
      </c>
      <c r="X204" s="105">
        <f t="shared" si="38"/>
        <v>-106.68</v>
      </c>
      <c r="Y204" s="124">
        <f t="shared" si="39"/>
        <v>-2.0312261995430312</v>
      </c>
      <c r="Z204" s="140"/>
    </row>
    <row r="205" spans="1:26" s="69" customFormat="1" outlineLevel="1" x14ac:dyDescent="0.2">
      <c r="A205" s="64" t="s">
        <v>1068</v>
      </c>
      <c r="B205" s="65" t="s">
        <v>1518</v>
      </c>
      <c r="C205" s="66" t="s">
        <v>1967</v>
      </c>
      <c r="D205" s="67"/>
      <c r="E205" s="68"/>
      <c r="F205" s="328">
        <v>450043.65</v>
      </c>
      <c r="G205" s="328">
        <v>0</v>
      </c>
      <c r="H205" s="151">
        <f t="shared" si="32"/>
        <v>450043.65</v>
      </c>
      <c r="I205" s="97" t="str">
        <f t="shared" si="33"/>
        <v>N.M.</v>
      </c>
      <c r="J205" s="166"/>
      <c r="K205" s="328">
        <v>450043.65</v>
      </c>
      <c r="L205" s="328">
        <v>0</v>
      </c>
      <c r="M205" s="151">
        <f t="shared" si="34"/>
        <v>450043.65</v>
      </c>
      <c r="N205" s="97" t="str">
        <f t="shared" si="35"/>
        <v>N.M.</v>
      </c>
      <c r="O205" s="273"/>
      <c r="P205" s="166"/>
      <c r="Q205" s="328">
        <v>450043.65</v>
      </c>
      <c r="R205" s="328">
        <v>0</v>
      </c>
      <c r="S205" s="151">
        <f t="shared" si="36"/>
        <v>450043.65</v>
      </c>
      <c r="T205" s="97" t="str">
        <f t="shared" si="37"/>
        <v>N.M.</v>
      </c>
      <c r="U205" s="166"/>
      <c r="V205" s="328">
        <v>450043.65</v>
      </c>
      <c r="W205" s="328">
        <v>0</v>
      </c>
      <c r="X205" s="151">
        <f t="shared" si="38"/>
        <v>450043.65</v>
      </c>
      <c r="Y205" s="97" t="str">
        <f t="shared" si="39"/>
        <v>N.M.</v>
      </c>
      <c r="Z205" s="140"/>
    </row>
    <row r="206" spans="1:26" s="69" customFormat="1" outlineLevel="1" x14ac:dyDescent="0.2">
      <c r="A206" s="64" t="s">
        <v>1069</v>
      </c>
      <c r="B206" s="65" t="s">
        <v>1519</v>
      </c>
      <c r="C206" s="66" t="s">
        <v>1968</v>
      </c>
      <c r="D206" s="67"/>
      <c r="E206" s="68"/>
      <c r="F206" s="328">
        <v>0.72</v>
      </c>
      <c r="G206" s="328">
        <v>20.85</v>
      </c>
      <c r="H206" s="151">
        <f t="shared" si="32"/>
        <v>-20.130000000000003</v>
      </c>
      <c r="I206" s="97">
        <f t="shared" si="33"/>
        <v>-0.96546762589928059</v>
      </c>
      <c r="J206" s="166"/>
      <c r="K206" s="328">
        <v>-0.18</v>
      </c>
      <c r="L206" s="328">
        <v>20.85</v>
      </c>
      <c r="M206" s="151">
        <f t="shared" si="34"/>
        <v>-21.03</v>
      </c>
      <c r="N206" s="97">
        <f t="shared" si="35"/>
        <v>-1.0086330935251799</v>
      </c>
      <c r="O206" s="273"/>
      <c r="P206" s="166"/>
      <c r="Q206" s="328">
        <v>-0.18</v>
      </c>
      <c r="R206" s="328">
        <v>20.85</v>
      </c>
      <c r="S206" s="151">
        <f t="shared" si="36"/>
        <v>-21.03</v>
      </c>
      <c r="T206" s="97">
        <f t="shared" si="37"/>
        <v>-1.0086330935251799</v>
      </c>
      <c r="U206" s="166"/>
      <c r="V206" s="328">
        <v>-20.62</v>
      </c>
      <c r="W206" s="328">
        <v>20.85</v>
      </c>
      <c r="X206" s="151">
        <f t="shared" si="38"/>
        <v>-41.47</v>
      </c>
      <c r="Y206" s="97">
        <f t="shared" si="39"/>
        <v>-1.9889688249400477</v>
      </c>
      <c r="Z206" s="140"/>
    </row>
    <row r="207" spans="1:26" s="69" customFormat="1" outlineLevel="1" x14ac:dyDescent="0.2">
      <c r="A207" s="64" t="s">
        <v>1070</v>
      </c>
      <c r="B207" s="65" t="s">
        <v>1520</v>
      </c>
      <c r="C207" s="66" t="s">
        <v>1969</v>
      </c>
      <c r="D207" s="67"/>
      <c r="E207" s="68"/>
      <c r="F207" s="328">
        <v>-75.78</v>
      </c>
      <c r="G207" s="328">
        <v>4.8100000000000005</v>
      </c>
      <c r="H207" s="151">
        <f t="shared" si="32"/>
        <v>-80.59</v>
      </c>
      <c r="I207" s="97" t="str">
        <f t="shared" si="33"/>
        <v>N.M.</v>
      </c>
      <c r="J207" s="166"/>
      <c r="K207" s="328">
        <v>77.239999999999995</v>
      </c>
      <c r="L207" s="328">
        <v>24.8</v>
      </c>
      <c r="M207" s="151">
        <f t="shared" si="34"/>
        <v>52.44</v>
      </c>
      <c r="N207" s="97">
        <f t="shared" si="35"/>
        <v>2.1145161290322578</v>
      </c>
      <c r="O207" s="273"/>
      <c r="P207" s="166"/>
      <c r="Q207" s="328">
        <v>77.239999999999995</v>
      </c>
      <c r="R207" s="328">
        <v>24.8</v>
      </c>
      <c r="S207" s="151">
        <f t="shared" si="36"/>
        <v>52.44</v>
      </c>
      <c r="T207" s="97">
        <f t="shared" si="37"/>
        <v>2.1145161290322578</v>
      </c>
      <c r="U207" s="166"/>
      <c r="V207" s="328">
        <v>-33.540000000000006</v>
      </c>
      <c r="W207" s="328">
        <v>31.67</v>
      </c>
      <c r="X207" s="151">
        <f t="shared" si="38"/>
        <v>-65.210000000000008</v>
      </c>
      <c r="Y207" s="97">
        <f t="shared" si="39"/>
        <v>-2.0590464161667192</v>
      </c>
      <c r="Z207" s="140"/>
    </row>
    <row r="208" spans="1:26" s="77" customFormat="1" x14ac:dyDescent="0.2">
      <c r="A208" s="41" t="s">
        <v>654</v>
      </c>
      <c r="B208" s="89" t="s">
        <v>161</v>
      </c>
      <c r="C208" s="93" t="s">
        <v>409</v>
      </c>
      <c r="D208" s="41" t="s">
        <v>283</v>
      </c>
      <c r="E208" s="49"/>
      <c r="F208" s="107">
        <v>449968.58999999997</v>
      </c>
      <c r="G208" s="107">
        <v>25.660000000000004</v>
      </c>
      <c r="H208" s="105">
        <f t="shared" si="32"/>
        <v>449942.93</v>
      </c>
      <c r="I208" s="124" t="str">
        <f t="shared" si="33"/>
        <v>N.M.</v>
      </c>
      <c r="J208" s="168"/>
      <c r="K208" s="107">
        <v>450120.71</v>
      </c>
      <c r="L208" s="107">
        <v>45.650000000000006</v>
      </c>
      <c r="M208" s="105">
        <f t="shared" si="34"/>
        <v>450075.06</v>
      </c>
      <c r="N208" s="124" t="str">
        <f t="shared" si="35"/>
        <v>N.M.</v>
      </c>
      <c r="O208" s="260"/>
      <c r="P208" s="168"/>
      <c r="Q208" s="107">
        <v>450120.71</v>
      </c>
      <c r="R208" s="107">
        <v>45.650000000000006</v>
      </c>
      <c r="S208" s="105">
        <f t="shared" si="36"/>
        <v>450075.06</v>
      </c>
      <c r="T208" s="124" t="str">
        <f t="shared" si="37"/>
        <v>N.M.</v>
      </c>
      <c r="U208" s="168"/>
      <c r="V208" s="107">
        <v>449989.49000000005</v>
      </c>
      <c r="W208" s="107">
        <v>52.52</v>
      </c>
      <c r="X208" s="105">
        <f t="shared" si="38"/>
        <v>449936.97000000003</v>
      </c>
      <c r="Y208" s="124" t="str">
        <f t="shared" si="39"/>
        <v>N.M.</v>
      </c>
      <c r="Z208" s="140"/>
    </row>
    <row r="209" spans="1:26" s="115" customFormat="1" x14ac:dyDescent="0.2">
      <c r="A209" s="110"/>
      <c r="B209" s="111" t="s">
        <v>163</v>
      </c>
      <c r="C209" s="112" t="s">
        <v>291</v>
      </c>
      <c r="D209" s="110"/>
      <c r="E209" s="118"/>
      <c r="F209" s="322"/>
      <c r="G209" s="322"/>
      <c r="H209" s="323">
        <f t="shared" si="32"/>
        <v>0</v>
      </c>
      <c r="I209" s="126">
        <f t="shared" si="33"/>
        <v>0</v>
      </c>
      <c r="J209" s="175"/>
      <c r="K209" s="322"/>
      <c r="L209" s="322"/>
      <c r="M209" s="323">
        <f t="shared" si="34"/>
        <v>0</v>
      </c>
      <c r="N209" s="126">
        <f t="shared" si="35"/>
        <v>0</v>
      </c>
      <c r="O209" s="261"/>
      <c r="P209" s="175"/>
      <c r="Q209" s="322"/>
      <c r="R209" s="322"/>
      <c r="S209" s="323">
        <f t="shared" si="36"/>
        <v>0</v>
      </c>
      <c r="T209" s="126">
        <f t="shared" si="37"/>
        <v>0</v>
      </c>
      <c r="U209" s="175"/>
      <c r="V209" s="322"/>
      <c r="W209" s="322"/>
      <c r="X209" s="323">
        <f t="shared" si="38"/>
        <v>0</v>
      </c>
      <c r="Y209" s="126">
        <f t="shared" si="39"/>
        <v>0</v>
      </c>
      <c r="Z209" s="140"/>
    </row>
    <row r="210" spans="1:26" s="46" customFormat="1" x14ac:dyDescent="0.2">
      <c r="A210" s="41" t="s">
        <v>655</v>
      </c>
      <c r="B210" s="89" t="s">
        <v>165</v>
      </c>
      <c r="C210" s="94" t="s">
        <v>408</v>
      </c>
      <c r="D210" s="41"/>
      <c r="E210" s="49"/>
      <c r="F210" s="107">
        <v>0</v>
      </c>
      <c r="G210" s="107">
        <v>0</v>
      </c>
      <c r="H210" s="105">
        <f t="shared" si="32"/>
        <v>0</v>
      </c>
      <c r="I210" s="124">
        <f t="shared" si="33"/>
        <v>0</v>
      </c>
      <c r="J210" s="168"/>
      <c r="K210" s="107">
        <v>0</v>
      </c>
      <c r="L210" s="107">
        <v>0</v>
      </c>
      <c r="M210" s="105">
        <f t="shared" si="34"/>
        <v>0</v>
      </c>
      <c r="N210" s="124">
        <f t="shared" si="35"/>
        <v>0</v>
      </c>
      <c r="O210" s="260"/>
      <c r="P210" s="168"/>
      <c r="Q210" s="107">
        <v>0</v>
      </c>
      <c r="R210" s="107">
        <v>0</v>
      </c>
      <c r="S210" s="105">
        <f t="shared" si="36"/>
        <v>0</v>
      </c>
      <c r="T210" s="124">
        <f t="shared" si="37"/>
        <v>0</v>
      </c>
      <c r="U210" s="168"/>
      <c r="V210" s="107">
        <v>0</v>
      </c>
      <c r="W210" s="107">
        <v>0</v>
      </c>
      <c r="X210" s="105">
        <f t="shared" si="38"/>
        <v>0</v>
      </c>
      <c r="Y210" s="124">
        <f t="shared" si="39"/>
        <v>0</v>
      </c>
      <c r="Z210" s="140"/>
    </row>
    <row r="211" spans="1:26" s="46" customFormat="1" x14ac:dyDescent="0.2">
      <c r="A211" s="41" t="s">
        <v>656</v>
      </c>
      <c r="B211" s="89" t="s">
        <v>166</v>
      </c>
      <c r="C211" s="94" t="s">
        <v>407</v>
      </c>
      <c r="D211" s="41"/>
      <c r="E211" s="49"/>
      <c r="F211" s="107">
        <v>0</v>
      </c>
      <c r="G211" s="107">
        <v>0</v>
      </c>
      <c r="H211" s="105">
        <f t="shared" si="32"/>
        <v>0</v>
      </c>
      <c r="I211" s="124">
        <f t="shared" si="33"/>
        <v>0</v>
      </c>
      <c r="J211" s="168"/>
      <c r="K211" s="107">
        <v>0</v>
      </c>
      <c r="L211" s="107">
        <v>0</v>
      </c>
      <c r="M211" s="105">
        <f t="shared" si="34"/>
        <v>0</v>
      </c>
      <c r="N211" s="124">
        <f t="shared" si="35"/>
        <v>0</v>
      </c>
      <c r="O211" s="260"/>
      <c r="P211" s="168"/>
      <c r="Q211" s="107">
        <v>0</v>
      </c>
      <c r="R211" s="107">
        <v>0</v>
      </c>
      <c r="S211" s="105">
        <f t="shared" si="36"/>
        <v>0</v>
      </c>
      <c r="T211" s="124">
        <f t="shared" si="37"/>
        <v>0</v>
      </c>
      <c r="U211" s="168"/>
      <c r="V211" s="107">
        <v>0</v>
      </c>
      <c r="W211" s="107">
        <v>0</v>
      </c>
      <c r="X211" s="105">
        <f t="shared" si="38"/>
        <v>0</v>
      </c>
      <c r="Y211" s="124">
        <f t="shared" si="39"/>
        <v>0</v>
      </c>
      <c r="Z211" s="140"/>
    </row>
    <row r="212" spans="1:26" s="46" customFormat="1" x14ac:dyDescent="0.2">
      <c r="A212" s="41" t="s">
        <v>657</v>
      </c>
      <c r="B212" s="89" t="s">
        <v>167</v>
      </c>
      <c r="C212" s="94" t="s">
        <v>406</v>
      </c>
      <c r="D212" s="41"/>
      <c r="E212" s="49"/>
      <c r="F212" s="107">
        <v>0</v>
      </c>
      <c r="G212" s="107">
        <v>0</v>
      </c>
      <c r="H212" s="105">
        <f t="shared" si="32"/>
        <v>0</v>
      </c>
      <c r="I212" s="124">
        <f t="shared" si="33"/>
        <v>0</v>
      </c>
      <c r="J212" s="168"/>
      <c r="K212" s="107">
        <v>0</v>
      </c>
      <c r="L212" s="107">
        <v>0</v>
      </c>
      <c r="M212" s="105">
        <f t="shared" si="34"/>
        <v>0</v>
      </c>
      <c r="N212" s="124">
        <f t="shared" si="35"/>
        <v>0</v>
      </c>
      <c r="O212" s="260"/>
      <c r="P212" s="168"/>
      <c r="Q212" s="107">
        <v>0</v>
      </c>
      <c r="R212" s="107">
        <v>0</v>
      </c>
      <c r="S212" s="105">
        <f t="shared" si="36"/>
        <v>0</v>
      </c>
      <c r="T212" s="124">
        <f t="shared" si="37"/>
        <v>0</v>
      </c>
      <c r="U212" s="168"/>
      <c r="V212" s="107">
        <v>0</v>
      </c>
      <c r="W212" s="107">
        <v>0</v>
      </c>
      <c r="X212" s="105">
        <f t="shared" si="38"/>
        <v>0</v>
      </c>
      <c r="Y212" s="124">
        <f t="shared" si="39"/>
        <v>0</v>
      </c>
      <c r="Z212" s="140"/>
    </row>
    <row r="213" spans="1:26" s="69" customFormat="1" outlineLevel="1" x14ac:dyDescent="0.2">
      <c r="A213" s="64" t="s">
        <v>1273</v>
      </c>
      <c r="B213" s="65" t="s">
        <v>1723</v>
      </c>
      <c r="C213" s="66" t="s">
        <v>2165</v>
      </c>
      <c r="D213" s="67"/>
      <c r="E213" s="68"/>
      <c r="F213" s="328">
        <v>0</v>
      </c>
      <c r="G213" s="328">
        <v>0</v>
      </c>
      <c r="H213" s="151">
        <f t="shared" si="32"/>
        <v>0</v>
      </c>
      <c r="I213" s="97">
        <f t="shared" si="33"/>
        <v>0</v>
      </c>
      <c r="J213" s="166"/>
      <c r="K213" s="328">
        <v>0</v>
      </c>
      <c r="L213" s="328">
        <v>0</v>
      </c>
      <c r="M213" s="151">
        <f t="shared" si="34"/>
        <v>0</v>
      </c>
      <c r="N213" s="97">
        <f t="shared" si="35"/>
        <v>0</v>
      </c>
      <c r="O213" s="273"/>
      <c r="P213" s="166"/>
      <c r="Q213" s="328">
        <v>0</v>
      </c>
      <c r="R213" s="328">
        <v>0</v>
      </c>
      <c r="S213" s="151">
        <f t="shared" si="36"/>
        <v>0</v>
      </c>
      <c r="T213" s="97">
        <f t="shared" si="37"/>
        <v>0</v>
      </c>
      <c r="U213" s="166"/>
      <c r="V213" s="328">
        <v>0</v>
      </c>
      <c r="W213" s="328">
        <v>0</v>
      </c>
      <c r="X213" s="151">
        <f t="shared" si="38"/>
        <v>0</v>
      </c>
      <c r="Y213" s="97">
        <f t="shared" si="39"/>
        <v>0</v>
      </c>
      <c r="Z213" s="140"/>
    </row>
    <row r="214" spans="1:26" s="46" customFormat="1" x14ac:dyDescent="0.2">
      <c r="A214" s="41" t="s">
        <v>658</v>
      </c>
      <c r="B214" s="89" t="s">
        <v>168</v>
      </c>
      <c r="C214" s="94" t="s">
        <v>405</v>
      </c>
      <c r="D214" s="41"/>
      <c r="E214" s="49"/>
      <c r="F214" s="107">
        <v>0</v>
      </c>
      <c r="G214" s="107">
        <v>0</v>
      </c>
      <c r="H214" s="105">
        <f t="shared" si="32"/>
        <v>0</v>
      </c>
      <c r="I214" s="124">
        <f t="shared" si="33"/>
        <v>0</v>
      </c>
      <c r="J214" s="168"/>
      <c r="K214" s="107">
        <v>0</v>
      </c>
      <c r="L214" s="107">
        <v>0</v>
      </c>
      <c r="M214" s="105">
        <f t="shared" si="34"/>
        <v>0</v>
      </c>
      <c r="N214" s="124">
        <f t="shared" si="35"/>
        <v>0</v>
      </c>
      <c r="O214" s="260"/>
      <c r="P214" s="168"/>
      <c r="Q214" s="107">
        <v>0</v>
      </c>
      <c r="R214" s="107">
        <v>0</v>
      </c>
      <c r="S214" s="105">
        <f t="shared" si="36"/>
        <v>0</v>
      </c>
      <c r="T214" s="124">
        <f t="shared" si="37"/>
        <v>0</v>
      </c>
      <c r="U214" s="168"/>
      <c r="V214" s="107">
        <v>0</v>
      </c>
      <c r="W214" s="107">
        <v>0</v>
      </c>
      <c r="X214" s="105">
        <f t="shared" si="38"/>
        <v>0</v>
      </c>
      <c r="Y214" s="124">
        <f t="shared" si="39"/>
        <v>0</v>
      </c>
      <c r="Z214" s="140"/>
    </row>
    <row r="215" spans="1:26" s="69" customFormat="1" outlineLevel="1" x14ac:dyDescent="0.2">
      <c r="A215" s="64" t="s">
        <v>1273</v>
      </c>
      <c r="B215" s="65" t="s">
        <v>1723</v>
      </c>
      <c r="C215" s="66" t="s">
        <v>2165</v>
      </c>
      <c r="D215" s="67"/>
      <c r="E215" s="68"/>
      <c r="F215" s="328">
        <v>0</v>
      </c>
      <c r="G215" s="328">
        <v>0</v>
      </c>
      <c r="H215" s="151">
        <f t="shared" si="32"/>
        <v>0</v>
      </c>
      <c r="I215" s="97">
        <f t="shared" si="33"/>
        <v>0</v>
      </c>
      <c r="J215" s="166"/>
      <c r="K215" s="328">
        <v>0</v>
      </c>
      <c r="L215" s="328">
        <v>0</v>
      </c>
      <c r="M215" s="151">
        <f t="shared" si="34"/>
        <v>0</v>
      </c>
      <c r="N215" s="97">
        <f t="shared" si="35"/>
        <v>0</v>
      </c>
      <c r="O215" s="273"/>
      <c r="P215" s="166"/>
      <c r="Q215" s="328">
        <v>0</v>
      </c>
      <c r="R215" s="328">
        <v>0</v>
      </c>
      <c r="S215" s="151">
        <f t="shared" si="36"/>
        <v>0</v>
      </c>
      <c r="T215" s="97">
        <f t="shared" si="37"/>
        <v>0</v>
      </c>
      <c r="U215" s="166"/>
      <c r="V215" s="328">
        <v>0</v>
      </c>
      <c r="W215" s="328">
        <v>0</v>
      </c>
      <c r="X215" s="151">
        <f t="shared" si="38"/>
        <v>0</v>
      </c>
      <c r="Y215" s="97">
        <f t="shared" si="39"/>
        <v>0</v>
      </c>
      <c r="Z215" s="140"/>
    </row>
    <row r="216" spans="1:26" s="77" customFormat="1" x14ac:dyDescent="0.2">
      <c r="A216" s="41" t="s">
        <v>659</v>
      </c>
      <c r="B216" s="89" t="s">
        <v>169</v>
      </c>
      <c r="C216" s="93" t="s">
        <v>404</v>
      </c>
      <c r="D216" s="41" t="s">
        <v>281</v>
      </c>
      <c r="E216" s="49"/>
      <c r="F216" s="107">
        <v>0</v>
      </c>
      <c r="G216" s="107">
        <v>0</v>
      </c>
      <c r="H216" s="105">
        <f t="shared" si="32"/>
        <v>0</v>
      </c>
      <c r="I216" s="124">
        <f t="shared" si="33"/>
        <v>0</v>
      </c>
      <c r="J216" s="168"/>
      <c r="K216" s="107">
        <v>0</v>
      </c>
      <c r="L216" s="107">
        <v>0</v>
      </c>
      <c r="M216" s="105">
        <f t="shared" si="34"/>
        <v>0</v>
      </c>
      <c r="N216" s="124">
        <f t="shared" si="35"/>
        <v>0</v>
      </c>
      <c r="O216" s="260"/>
      <c r="P216" s="168"/>
      <c r="Q216" s="107">
        <v>0</v>
      </c>
      <c r="R216" s="107">
        <v>0</v>
      </c>
      <c r="S216" s="105">
        <f t="shared" si="36"/>
        <v>0</v>
      </c>
      <c r="T216" s="124">
        <f t="shared" si="37"/>
        <v>0</v>
      </c>
      <c r="U216" s="168"/>
      <c r="V216" s="107">
        <v>0</v>
      </c>
      <c r="W216" s="107">
        <v>0</v>
      </c>
      <c r="X216" s="105">
        <f t="shared" si="38"/>
        <v>0</v>
      </c>
      <c r="Y216" s="124">
        <f t="shared" si="39"/>
        <v>0</v>
      </c>
      <c r="Z216" s="140"/>
    </row>
    <row r="217" spans="1:26" s="69" customFormat="1" outlineLevel="1" x14ac:dyDescent="0.2">
      <c r="A217" s="64" t="s">
        <v>1068</v>
      </c>
      <c r="B217" s="65" t="s">
        <v>1518</v>
      </c>
      <c r="C217" s="66" t="s">
        <v>1967</v>
      </c>
      <c r="D217" s="67"/>
      <c r="E217" s="68"/>
      <c r="F217" s="328">
        <v>450043.65</v>
      </c>
      <c r="G217" s="328">
        <v>0</v>
      </c>
      <c r="H217" s="151">
        <f t="shared" si="32"/>
        <v>450043.65</v>
      </c>
      <c r="I217" s="97" t="str">
        <f t="shared" si="33"/>
        <v>N.M.</v>
      </c>
      <c r="J217" s="166"/>
      <c r="K217" s="328">
        <v>450043.65</v>
      </c>
      <c r="L217" s="328">
        <v>0</v>
      </c>
      <c r="M217" s="151">
        <f t="shared" si="34"/>
        <v>450043.65</v>
      </c>
      <c r="N217" s="97" t="str">
        <f t="shared" si="35"/>
        <v>N.M.</v>
      </c>
      <c r="O217" s="273"/>
      <c r="P217" s="166"/>
      <c r="Q217" s="328">
        <v>450043.65</v>
      </c>
      <c r="R217" s="328">
        <v>0</v>
      </c>
      <c r="S217" s="151">
        <f t="shared" si="36"/>
        <v>450043.65</v>
      </c>
      <c r="T217" s="97" t="str">
        <f t="shared" si="37"/>
        <v>N.M.</v>
      </c>
      <c r="U217" s="166"/>
      <c r="V217" s="328">
        <v>450043.65</v>
      </c>
      <c r="W217" s="328">
        <v>0</v>
      </c>
      <c r="X217" s="151">
        <f t="shared" si="38"/>
        <v>450043.65</v>
      </c>
      <c r="Y217" s="97" t="str">
        <f t="shared" si="39"/>
        <v>N.M.</v>
      </c>
      <c r="Z217" s="140"/>
    </row>
    <row r="218" spans="1:26" s="69" customFormat="1" outlineLevel="1" x14ac:dyDescent="0.2">
      <c r="A218" s="64" t="s">
        <v>1069</v>
      </c>
      <c r="B218" s="65" t="s">
        <v>1519</v>
      </c>
      <c r="C218" s="66" t="s">
        <v>1968</v>
      </c>
      <c r="D218" s="67"/>
      <c r="E218" s="68"/>
      <c r="F218" s="328">
        <v>0.72</v>
      </c>
      <c r="G218" s="328">
        <v>20.85</v>
      </c>
      <c r="H218" s="151">
        <f t="shared" ref="H218:H281" si="40">+F218-G218</f>
        <v>-20.130000000000003</v>
      </c>
      <c r="I218" s="97">
        <f t="shared" ref="I218:I281" si="41">IF(G218&lt;0,IF(H218=0,0,IF(OR(G218=0,F218=0),"N.M.",IF(ABS(H218/G218)&gt;=10,"N.M.",H218/(-G218)))),IF(H218=0,0,IF(OR(G218=0,F218=0),"N.M.",IF(ABS(H218/G218)&gt;=10,"N.M.",H218/G218))))</f>
        <v>-0.96546762589928059</v>
      </c>
      <c r="J218" s="166"/>
      <c r="K218" s="328">
        <v>-0.18</v>
      </c>
      <c r="L218" s="328">
        <v>20.85</v>
      </c>
      <c r="M218" s="151">
        <f t="shared" ref="M218:M281" si="42">+K218-L218</f>
        <v>-21.03</v>
      </c>
      <c r="N218" s="97">
        <f t="shared" ref="N218:N281" si="43">IF(L218&lt;0,IF(M218=0,0,IF(OR(L218=0,K218=0),"N.M.",IF(ABS(M218/L218)&gt;=10,"N.M.",M218/(-L218)))),IF(M218=0,0,IF(OR(L218=0,K218=0),"N.M.",IF(ABS(M218/L218)&gt;=10,"N.M.",M218/L218))))</f>
        <v>-1.0086330935251799</v>
      </c>
      <c r="O218" s="273"/>
      <c r="P218" s="166"/>
      <c r="Q218" s="328">
        <v>-0.18</v>
      </c>
      <c r="R218" s="328">
        <v>20.85</v>
      </c>
      <c r="S218" s="151">
        <f t="shared" ref="S218:S281" si="44">+Q218-R218</f>
        <v>-21.03</v>
      </c>
      <c r="T218" s="97">
        <f t="shared" ref="T218:T281" si="45">IF(R218&lt;0,IF(S218=0,0,IF(OR(R218=0,Q218=0),"N.M.",IF(ABS(S218/R218)&gt;=10,"N.M.",S218/(-R218)))),IF(S218=0,0,IF(OR(R218=0,Q218=0),"N.M.",IF(ABS(S218/R218)&gt;=10,"N.M.",S218/R218))))</f>
        <v>-1.0086330935251799</v>
      </c>
      <c r="U218" s="166"/>
      <c r="V218" s="328">
        <v>-20.62</v>
      </c>
      <c r="W218" s="328">
        <v>20.85</v>
      </c>
      <c r="X218" s="151">
        <f t="shared" ref="X218:X281" si="46">+V218-W218</f>
        <v>-41.47</v>
      </c>
      <c r="Y218" s="97">
        <f t="shared" ref="Y218:Y281" si="47">IF(W218&lt;0,IF(X218=0,0,IF(OR(W218=0,V218=0),"N.M.",IF(ABS(X218/W218)&gt;=10,"N.M.",X218/(-W218)))),IF(X218=0,0,IF(OR(W218=0,V218=0),"N.M.",IF(ABS(X218/W218)&gt;=10,"N.M.",X218/W218))))</f>
        <v>-1.9889688249400477</v>
      </c>
      <c r="Z218" s="140"/>
    </row>
    <row r="219" spans="1:26" s="69" customFormat="1" outlineLevel="1" x14ac:dyDescent="0.2">
      <c r="A219" s="64" t="s">
        <v>1070</v>
      </c>
      <c r="B219" s="65" t="s">
        <v>1520</v>
      </c>
      <c r="C219" s="66" t="s">
        <v>1969</v>
      </c>
      <c r="D219" s="67"/>
      <c r="E219" s="68"/>
      <c r="F219" s="328">
        <v>-75.78</v>
      </c>
      <c r="G219" s="328">
        <v>4.8100000000000005</v>
      </c>
      <c r="H219" s="151">
        <f t="shared" si="40"/>
        <v>-80.59</v>
      </c>
      <c r="I219" s="97" t="str">
        <f t="shared" si="41"/>
        <v>N.M.</v>
      </c>
      <c r="J219" s="166"/>
      <c r="K219" s="328">
        <v>77.239999999999995</v>
      </c>
      <c r="L219" s="328">
        <v>24.8</v>
      </c>
      <c r="M219" s="151">
        <f t="shared" si="42"/>
        <v>52.44</v>
      </c>
      <c r="N219" s="97">
        <f t="shared" si="43"/>
        <v>2.1145161290322578</v>
      </c>
      <c r="O219" s="273"/>
      <c r="P219" s="166"/>
      <c r="Q219" s="328">
        <v>77.239999999999995</v>
      </c>
      <c r="R219" s="328">
        <v>24.8</v>
      </c>
      <c r="S219" s="151">
        <f t="shared" si="44"/>
        <v>52.44</v>
      </c>
      <c r="T219" s="97">
        <f t="shared" si="45"/>
        <v>2.1145161290322578</v>
      </c>
      <c r="U219" s="166"/>
      <c r="V219" s="328">
        <v>-33.540000000000006</v>
      </c>
      <c r="W219" s="328">
        <v>31.67</v>
      </c>
      <c r="X219" s="151">
        <f t="shared" si="46"/>
        <v>-65.210000000000008</v>
      </c>
      <c r="Y219" s="97">
        <f t="shared" si="47"/>
        <v>-2.0590464161667192</v>
      </c>
      <c r="Z219" s="140"/>
    </row>
    <row r="220" spans="1:26" s="69" customFormat="1" outlineLevel="1" x14ac:dyDescent="0.2">
      <c r="A220" s="64" t="s">
        <v>1273</v>
      </c>
      <c r="B220" s="65" t="s">
        <v>1723</v>
      </c>
      <c r="C220" s="66" t="s">
        <v>2165</v>
      </c>
      <c r="D220" s="67"/>
      <c r="E220" s="68"/>
      <c r="F220" s="328">
        <v>0</v>
      </c>
      <c r="G220" s="328">
        <v>0</v>
      </c>
      <c r="H220" s="151">
        <f t="shared" si="40"/>
        <v>0</v>
      </c>
      <c r="I220" s="97">
        <f t="shared" si="41"/>
        <v>0</v>
      </c>
      <c r="J220" s="166"/>
      <c r="K220" s="328">
        <v>0</v>
      </c>
      <c r="L220" s="328">
        <v>0</v>
      </c>
      <c r="M220" s="151">
        <f t="shared" si="42"/>
        <v>0</v>
      </c>
      <c r="N220" s="97">
        <f t="shared" si="43"/>
        <v>0</v>
      </c>
      <c r="O220" s="273"/>
      <c r="P220" s="166"/>
      <c r="Q220" s="328">
        <v>0</v>
      </c>
      <c r="R220" s="328">
        <v>0</v>
      </c>
      <c r="S220" s="151">
        <f t="shared" si="44"/>
        <v>0</v>
      </c>
      <c r="T220" s="97">
        <f t="shared" si="45"/>
        <v>0</v>
      </c>
      <c r="U220" s="166"/>
      <c r="V220" s="328">
        <v>0</v>
      </c>
      <c r="W220" s="328">
        <v>0</v>
      </c>
      <c r="X220" s="151">
        <f t="shared" si="46"/>
        <v>0</v>
      </c>
      <c r="Y220" s="97">
        <f t="shared" si="47"/>
        <v>0</v>
      </c>
      <c r="Z220" s="140"/>
    </row>
    <row r="221" spans="1:26" s="82" customFormat="1" x14ac:dyDescent="0.2">
      <c r="A221" s="83" t="s">
        <v>660</v>
      </c>
      <c r="B221" s="88" t="s">
        <v>171</v>
      </c>
      <c r="C221" s="81" t="s">
        <v>403</v>
      </c>
      <c r="D221" s="83"/>
      <c r="E221" s="84"/>
      <c r="F221" s="107">
        <v>449968.58999999997</v>
      </c>
      <c r="G221" s="107">
        <v>25.660000000000004</v>
      </c>
      <c r="H221" s="105">
        <f t="shared" si="40"/>
        <v>449942.93</v>
      </c>
      <c r="I221" s="124" t="str">
        <f t="shared" si="41"/>
        <v>N.M.</v>
      </c>
      <c r="J221" s="168"/>
      <c r="K221" s="107">
        <v>450120.71</v>
      </c>
      <c r="L221" s="107">
        <v>45.650000000000006</v>
      </c>
      <c r="M221" s="105">
        <f t="shared" si="42"/>
        <v>450075.06</v>
      </c>
      <c r="N221" s="124" t="str">
        <f t="shared" si="43"/>
        <v>N.M.</v>
      </c>
      <c r="O221" s="260"/>
      <c r="P221" s="168"/>
      <c r="Q221" s="107">
        <v>450120.71</v>
      </c>
      <c r="R221" s="107">
        <v>45.650000000000006</v>
      </c>
      <c r="S221" s="105">
        <f t="shared" si="44"/>
        <v>450075.06</v>
      </c>
      <c r="T221" s="124" t="str">
        <f t="shared" si="45"/>
        <v>N.M.</v>
      </c>
      <c r="U221" s="168"/>
      <c r="V221" s="107">
        <v>449989.49000000005</v>
      </c>
      <c r="W221" s="107">
        <v>52.52</v>
      </c>
      <c r="X221" s="105">
        <f t="shared" si="46"/>
        <v>449936.97000000003</v>
      </c>
      <c r="Y221" s="124" t="str">
        <f t="shared" si="47"/>
        <v>N.M.</v>
      </c>
      <c r="Z221" s="140"/>
    </row>
    <row r="222" spans="1:26" s="115" customFormat="1" x14ac:dyDescent="0.2">
      <c r="A222" s="110"/>
      <c r="B222" s="111" t="s">
        <v>173</v>
      </c>
      <c r="C222" s="112" t="s">
        <v>402</v>
      </c>
      <c r="D222" s="110"/>
      <c r="E222" s="114"/>
      <c r="F222" s="322"/>
      <c r="G222" s="322"/>
      <c r="H222" s="323">
        <f t="shared" si="40"/>
        <v>0</v>
      </c>
      <c r="I222" s="126">
        <f t="shared" si="41"/>
        <v>0</v>
      </c>
      <c r="J222" s="175"/>
      <c r="K222" s="322"/>
      <c r="L222" s="322"/>
      <c r="M222" s="323">
        <f t="shared" si="42"/>
        <v>0</v>
      </c>
      <c r="N222" s="126">
        <f t="shared" si="43"/>
        <v>0</v>
      </c>
      <c r="O222" s="261"/>
      <c r="P222" s="175"/>
      <c r="Q222" s="322"/>
      <c r="R222" s="322"/>
      <c r="S222" s="323">
        <f t="shared" si="44"/>
        <v>0</v>
      </c>
      <c r="T222" s="126">
        <f t="shared" si="45"/>
        <v>0</v>
      </c>
      <c r="U222" s="175"/>
      <c r="V222" s="322"/>
      <c r="W222" s="322"/>
      <c r="X222" s="323">
        <f t="shared" si="46"/>
        <v>0</v>
      </c>
      <c r="Y222" s="126">
        <f t="shared" si="47"/>
        <v>0</v>
      </c>
      <c r="Z222" s="140"/>
    </row>
    <row r="223" spans="1:26" s="69" customFormat="1" outlineLevel="1" x14ac:dyDescent="0.2">
      <c r="A223" s="64" t="s">
        <v>1071</v>
      </c>
      <c r="B223" s="65" t="s">
        <v>1521</v>
      </c>
      <c r="C223" s="66" t="s">
        <v>1970</v>
      </c>
      <c r="D223" s="67"/>
      <c r="E223" s="68"/>
      <c r="F223" s="328">
        <v>3760609.09</v>
      </c>
      <c r="G223" s="328">
        <v>19881750.640000001</v>
      </c>
      <c r="H223" s="151">
        <f t="shared" si="40"/>
        <v>-16121141.550000001</v>
      </c>
      <c r="I223" s="97">
        <f t="shared" si="41"/>
        <v>-0.81085120932791255</v>
      </c>
      <c r="J223" s="166"/>
      <c r="K223" s="328">
        <v>24729157.68</v>
      </c>
      <c r="L223" s="328">
        <v>39031678.640000001</v>
      </c>
      <c r="M223" s="151">
        <f t="shared" si="42"/>
        <v>-14302520.960000001</v>
      </c>
      <c r="N223" s="97">
        <f t="shared" si="43"/>
        <v>-0.36643366256204657</v>
      </c>
      <c r="O223" s="273"/>
      <c r="P223" s="166"/>
      <c r="Q223" s="328">
        <v>24729157.68</v>
      </c>
      <c r="R223" s="328">
        <v>39031678.640000001</v>
      </c>
      <c r="S223" s="151">
        <f t="shared" si="44"/>
        <v>-14302520.960000001</v>
      </c>
      <c r="T223" s="97">
        <f t="shared" si="45"/>
        <v>-0.36643366256204657</v>
      </c>
      <c r="U223" s="166"/>
      <c r="V223" s="328">
        <v>184153428.09</v>
      </c>
      <c r="W223" s="328">
        <v>102823360.56999999</v>
      </c>
      <c r="X223" s="151">
        <f t="shared" si="46"/>
        <v>81330067.520000011</v>
      </c>
      <c r="Y223" s="97">
        <f t="shared" si="47"/>
        <v>0.79096877469426996</v>
      </c>
      <c r="Z223" s="140"/>
    </row>
    <row r="224" spans="1:26" s="69" customFormat="1" outlineLevel="1" x14ac:dyDescent="0.2">
      <c r="A224" s="64" t="s">
        <v>1072</v>
      </c>
      <c r="B224" s="65" t="s">
        <v>1522</v>
      </c>
      <c r="C224" s="66" t="s">
        <v>1971</v>
      </c>
      <c r="D224" s="67"/>
      <c r="E224" s="68"/>
      <c r="F224" s="328">
        <v>236220</v>
      </c>
      <c r="G224" s="328">
        <v>0</v>
      </c>
      <c r="H224" s="151">
        <f t="shared" si="40"/>
        <v>236220</v>
      </c>
      <c r="I224" s="97" t="str">
        <f t="shared" si="41"/>
        <v>N.M.</v>
      </c>
      <c r="J224" s="166"/>
      <c r="K224" s="328">
        <v>670124.64</v>
      </c>
      <c r="L224" s="328">
        <v>0</v>
      </c>
      <c r="M224" s="151">
        <f t="shared" si="42"/>
        <v>670124.64</v>
      </c>
      <c r="N224" s="97" t="str">
        <f t="shared" si="43"/>
        <v>N.M.</v>
      </c>
      <c r="O224" s="273"/>
      <c r="P224" s="166"/>
      <c r="Q224" s="328">
        <v>670124.64</v>
      </c>
      <c r="R224" s="328">
        <v>0</v>
      </c>
      <c r="S224" s="151">
        <f t="shared" si="44"/>
        <v>670124.64</v>
      </c>
      <c r="T224" s="97" t="str">
        <f t="shared" si="45"/>
        <v>N.M.</v>
      </c>
      <c r="U224" s="166"/>
      <c r="V224" s="328">
        <v>868680</v>
      </c>
      <c r="W224" s="328">
        <v>0</v>
      </c>
      <c r="X224" s="151">
        <f t="shared" si="46"/>
        <v>868680</v>
      </c>
      <c r="Y224" s="97" t="str">
        <f t="shared" si="47"/>
        <v>N.M.</v>
      </c>
      <c r="Z224" s="140"/>
    </row>
    <row r="225" spans="1:26" s="69" customFormat="1" outlineLevel="1" x14ac:dyDescent="0.2">
      <c r="A225" s="64" t="s">
        <v>1073</v>
      </c>
      <c r="B225" s="65" t="s">
        <v>1523</v>
      </c>
      <c r="C225" s="66" t="s">
        <v>1972</v>
      </c>
      <c r="D225" s="67"/>
      <c r="E225" s="68"/>
      <c r="F225" s="328">
        <v>288828.68</v>
      </c>
      <c r="G225" s="328">
        <v>6631532.3200000003</v>
      </c>
      <c r="H225" s="151">
        <f t="shared" si="40"/>
        <v>-6342703.6400000006</v>
      </c>
      <c r="I225" s="97">
        <f t="shared" si="41"/>
        <v>-0.95644616265701932</v>
      </c>
      <c r="J225" s="166"/>
      <c r="K225" s="328">
        <v>307311.58</v>
      </c>
      <c r="L225" s="328">
        <v>18279839.390000001</v>
      </c>
      <c r="M225" s="151">
        <f t="shared" si="42"/>
        <v>-17972527.810000002</v>
      </c>
      <c r="N225" s="97">
        <f t="shared" si="43"/>
        <v>-0.98318849671249775</v>
      </c>
      <c r="O225" s="273"/>
      <c r="P225" s="166"/>
      <c r="Q225" s="328">
        <v>307311.58</v>
      </c>
      <c r="R225" s="328">
        <v>18279839.390000001</v>
      </c>
      <c r="S225" s="151">
        <f t="shared" si="44"/>
        <v>-17972527.810000002</v>
      </c>
      <c r="T225" s="97">
        <f t="shared" si="45"/>
        <v>-0.98318849671249775</v>
      </c>
      <c r="U225" s="166"/>
      <c r="V225" s="328">
        <v>46035950.589999996</v>
      </c>
      <c r="W225" s="328">
        <v>70391243.400000006</v>
      </c>
      <c r="X225" s="151">
        <f t="shared" si="46"/>
        <v>-24355292.81000001</v>
      </c>
      <c r="Y225" s="97">
        <f t="shared" si="47"/>
        <v>-0.3459989003404933</v>
      </c>
      <c r="Z225" s="140"/>
    </row>
    <row r="226" spans="1:26" s="69" customFormat="1" outlineLevel="1" x14ac:dyDescent="0.2">
      <c r="A226" s="64" t="s">
        <v>1074</v>
      </c>
      <c r="B226" s="65" t="s">
        <v>1524</v>
      </c>
      <c r="C226" s="66" t="s">
        <v>1973</v>
      </c>
      <c r="D226" s="67"/>
      <c r="E226" s="68"/>
      <c r="F226" s="328">
        <v>0</v>
      </c>
      <c r="G226" s="328">
        <v>0</v>
      </c>
      <c r="H226" s="151">
        <f t="shared" si="40"/>
        <v>0</v>
      </c>
      <c r="I226" s="97">
        <f t="shared" si="41"/>
        <v>0</v>
      </c>
      <c r="J226" s="166"/>
      <c r="K226" s="328">
        <v>0</v>
      </c>
      <c r="L226" s="328">
        <v>0</v>
      </c>
      <c r="M226" s="151">
        <f t="shared" si="42"/>
        <v>0</v>
      </c>
      <c r="N226" s="97">
        <f t="shared" si="43"/>
        <v>0</v>
      </c>
      <c r="O226" s="273"/>
      <c r="P226" s="166"/>
      <c r="Q226" s="328">
        <v>0</v>
      </c>
      <c r="R226" s="328">
        <v>0</v>
      </c>
      <c r="S226" s="151">
        <f t="shared" si="44"/>
        <v>0</v>
      </c>
      <c r="T226" s="97">
        <f t="shared" si="45"/>
        <v>0</v>
      </c>
      <c r="U226" s="166"/>
      <c r="V226" s="328">
        <v>0</v>
      </c>
      <c r="W226" s="328">
        <v>0</v>
      </c>
      <c r="X226" s="151">
        <f t="shared" si="46"/>
        <v>0</v>
      </c>
      <c r="Y226" s="97">
        <f t="shared" si="47"/>
        <v>0</v>
      </c>
      <c r="Z226" s="140"/>
    </row>
    <row r="227" spans="1:26" s="69" customFormat="1" outlineLevel="1" x14ac:dyDescent="0.2">
      <c r="A227" s="64" t="s">
        <v>1075</v>
      </c>
      <c r="B227" s="65" t="s">
        <v>1525</v>
      </c>
      <c r="C227" s="66" t="s">
        <v>1974</v>
      </c>
      <c r="D227" s="67"/>
      <c r="E227" s="68"/>
      <c r="F227" s="328">
        <v>-22.05</v>
      </c>
      <c r="G227" s="328">
        <v>-87.63</v>
      </c>
      <c r="H227" s="151">
        <f t="shared" si="40"/>
        <v>65.58</v>
      </c>
      <c r="I227" s="97">
        <f t="shared" si="41"/>
        <v>0.74837384457377609</v>
      </c>
      <c r="J227" s="166"/>
      <c r="K227" s="328">
        <v>-651.89</v>
      </c>
      <c r="L227" s="328">
        <v>204.93</v>
      </c>
      <c r="M227" s="151">
        <f t="shared" si="42"/>
        <v>-856.81999999999994</v>
      </c>
      <c r="N227" s="97">
        <f t="shared" si="43"/>
        <v>-4.1810374274142381</v>
      </c>
      <c r="O227" s="273"/>
      <c r="P227" s="166"/>
      <c r="Q227" s="328">
        <v>-651.89</v>
      </c>
      <c r="R227" s="328">
        <v>204.93</v>
      </c>
      <c r="S227" s="151">
        <f t="shared" si="44"/>
        <v>-856.81999999999994</v>
      </c>
      <c r="T227" s="97">
        <f t="shared" si="45"/>
        <v>-4.1810374274142381</v>
      </c>
      <c r="U227" s="166"/>
      <c r="V227" s="328">
        <v>213.18000000000006</v>
      </c>
      <c r="W227" s="328">
        <v>3600.7599999999998</v>
      </c>
      <c r="X227" s="151">
        <f t="shared" si="46"/>
        <v>-3387.58</v>
      </c>
      <c r="Y227" s="97">
        <f t="shared" si="47"/>
        <v>-0.94079583199102412</v>
      </c>
      <c r="Z227" s="140"/>
    </row>
    <row r="228" spans="1:26" s="69" customFormat="1" outlineLevel="1" x14ac:dyDescent="0.2">
      <c r="A228" s="64" t="s">
        <v>1076</v>
      </c>
      <c r="B228" s="65" t="s">
        <v>1526</v>
      </c>
      <c r="C228" s="66" t="s">
        <v>1975</v>
      </c>
      <c r="D228" s="67"/>
      <c r="E228" s="68"/>
      <c r="F228" s="328">
        <v>579.89</v>
      </c>
      <c r="G228" s="328">
        <v>-1885.6100000000001</v>
      </c>
      <c r="H228" s="151">
        <f t="shared" si="40"/>
        <v>2465.5</v>
      </c>
      <c r="I228" s="97">
        <f t="shared" si="41"/>
        <v>1.3075344318284268</v>
      </c>
      <c r="J228" s="166"/>
      <c r="K228" s="328">
        <v>-15227.960000000001</v>
      </c>
      <c r="L228" s="328">
        <v>-3016.4700000000003</v>
      </c>
      <c r="M228" s="151">
        <f t="shared" si="42"/>
        <v>-12211.490000000002</v>
      </c>
      <c r="N228" s="97">
        <f t="shared" si="43"/>
        <v>-4.0482716552791844</v>
      </c>
      <c r="O228" s="273"/>
      <c r="P228" s="166"/>
      <c r="Q228" s="328">
        <v>-15227.960000000001</v>
      </c>
      <c r="R228" s="328">
        <v>-3016.4700000000003</v>
      </c>
      <c r="S228" s="151">
        <f t="shared" si="44"/>
        <v>-12211.490000000002</v>
      </c>
      <c r="T228" s="97">
        <f t="shared" si="45"/>
        <v>-4.0482716552791844</v>
      </c>
      <c r="U228" s="166"/>
      <c r="V228" s="328">
        <v>-210771.3</v>
      </c>
      <c r="W228" s="328">
        <v>9255.7999999999993</v>
      </c>
      <c r="X228" s="151">
        <f t="shared" si="46"/>
        <v>-220027.09999999998</v>
      </c>
      <c r="Y228" s="97" t="str">
        <f t="shared" si="47"/>
        <v>N.M.</v>
      </c>
      <c r="Z228" s="140"/>
    </row>
    <row r="229" spans="1:26" s="69" customFormat="1" outlineLevel="1" x14ac:dyDescent="0.2">
      <c r="A229" s="64" t="s">
        <v>1077</v>
      </c>
      <c r="B229" s="65" t="s">
        <v>1527</v>
      </c>
      <c r="C229" s="66" t="s">
        <v>1976</v>
      </c>
      <c r="D229" s="67"/>
      <c r="E229" s="68"/>
      <c r="F229" s="328">
        <v>0</v>
      </c>
      <c r="G229" s="328">
        <v>125869</v>
      </c>
      <c r="H229" s="151">
        <f t="shared" si="40"/>
        <v>-125869</v>
      </c>
      <c r="I229" s="97" t="str">
        <f t="shared" si="41"/>
        <v>N.M.</v>
      </c>
      <c r="J229" s="166"/>
      <c r="K229" s="328">
        <v>0</v>
      </c>
      <c r="L229" s="328">
        <v>6170190</v>
      </c>
      <c r="M229" s="151">
        <f t="shared" si="42"/>
        <v>-6170190</v>
      </c>
      <c r="N229" s="97" t="str">
        <f t="shared" si="43"/>
        <v>N.M.</v>
      </c>
      <c r="O229" s="273"/>
      <c r="P229" s="166"/>
      <c r="Q229" s="328">
        <v>0</v>
      </c>
      <c r="R229" s="328">
        <v>6170190</v>
      </c>
      <c r="S229" s="151">
        <f t="shared" si="44"/>
        <v>-6170190</v>
      </c>
      <c r="T229" s="97" t="str">
        <f t="shared" si="45"/>
        <v>N.M.</v>
      </c>
      <c r="U229" s="166"/>
      <c r="V229" s="328">
        <v>22759444.629999999</v>
      </c>
      <c r="W229" s="328">
        <v>25322906.039999999</v>
      </c>
      <c r="X229" s="151">
        <f t="shared" si="46"/>
        <v>-2563461.41</v>
      </c>
      <c r="Y229" s="97">
        <f t="shared" si="47"/>
        <v>-0.10123093320927554</v>
      </c>
      <c r="Z229" s="140"/>
    </row>
    <row r="230" spans="1:26" s="69" customFormat="1" outlineLevel="1" x14ac:dyDescent="0.2">
      <c r="A230" s="64" t="s">
        <v>1078</v>
      </c>
      <c r="B230" s="65" t="s">
        <v>1528</v>
      </c>
      <c r="C230" s="66" t="s">
        <v>1977</v>
      </c>
      <c r="D230" s="67"/>
      <c r="E230" s="68"/>
      <c r="F230" s="328">
        <v>200435.05000000002</v>
      </c>
      <c r="G230" s="328">
        <v>177766.2</v>
      </c>
      <c r="H230" s="151">
        <f t="shared" si="40"/>
        <v>22668.850000000006</v>
      </c>
      <c r="I230" s="97">
        <f t="shared" si="41"/>
        <v>0.1275205860281651</v>
      </c>
      <c r="J230" s="166"/>
      <c r="K230" s="328">
        <v>597994.23999999999</v>
      </c>
      <c r="L230" s="328">
        <v>531663.89</v>
      </c>
      <c r="M230" s="151">
        <f t="shared" si="42"/>
        <v>66330.349999999977</v>
      </c>
      <c r="N230" s="97">
        <f t="shared" si="43"/>
        <v>0.12475993056440221</v>
      </c>
      <c r="O230" s="273"/>
      <c r="P230" s="166"/>
      <c r="Q230" s="328">
        <v>597994.23999999999</v>
      </c>
      <c r="R230" s="328">
        <v>531663.89</v>
      </c>
      <c r="S230" s="151">
        <f t="shared" si="44"/>
        <v>66330.349999999977</v>
      </c>
      <c r="T230" s="97">
        <f t="shared" si="45"/>
        <v>0.12475993056440221</v>
      </c>
      <c r="U230" s="166"/>
      <c r="V230" s="328">
        <v>2342086.12</v>
      </c>
      <c r="W230" s="328">
        <v>2119810.0700000003</v>
      </c>
      <c r="X230" s="151">
        <f t="shared" si="46"/>
        <v>222276.04999999981</v>
      </c>
      <c r="Y230" s="97">
        <f t="shared" si="47"/>
        <v>0.10485658745832818</v>
      </c>
      <c r="Z230" s="140"/>
    </row>
    <row r="231" spans="1:26" s="69" customFormat="1" outlineLevel="1" x14ac:dyDescent="0.2">
      <c r="A231" s="64" t="s">
        <v>1079</v>
      </c>
      <c r="B231" s="65" t="s">
        <v>1529</v>
      </c>
      <c r="C231" s="66" t="s">
        <v>1978</v>
      </c>
      <c r="D231" s="67"/>
      <c r="E231" s="68"/>
      <c r="F231" s="328">
        <v>-119573</v>
      </c>
      <c r="G231" s="328">
        <v>-119572.89</v>
      </c>
      <c r="H231" s="151">
        <f t="shared" si="40"/>
        <v>-0.11000000000058208</v>
      </c>
      <c r="I231" s="97">
        <f t="shared" si="41"/>
        <v>-9.1994096655673435E-7</v>
      </c>
      <c r="J231" s="166"/>
      <c r="K231" s="328">
        <v>-358719</v>
      </c>
      <c r="L231" s="328">
        <v>-358718.66000000003</v>
      </c>
      <c r="M231" s="151">
        <f t="shared" si="42"/>
        <v>-0.33999999996740371</v>
      </c>
      <c r="N231" s="97">
        <f t="shared" si="43"/>
        <v>-9.4781799186973903E-7</v>
      </c>
      <c r="O231" s="273"/>
      <c r="P231" s="166"/>
      <c r="Q231" s="328">
        <v>-358719</v>
      </c>
      <c r="R231" s="328">
        <v>-358718.66000000003</v>
      </c>
      <c r="S231" s="151">
        <f t="shared" si="44"/>
        <v>-0.33999999996740371</v>
      </c>
      <c r="T231" s="97">
        <f t="shared" si="45"/>
        <v>-9.4781799186973903E-7</v>
      </c>
      <c r="U231" s="166"/>
      <c r="V231" s="328">
        <v>-1430890.08</v>
      </c>
      <c r="W231" s="328">
        <v>-1427032.5499999998</v>
      </c>
      <c r="X231" s="151">
        <f t="shared" si="46"/>
        <v>-3857.5300000002608</v>
      </c>
      <c r="Y231" s="97">
        <f t="shared" si="47"/>
        <v>-2.7031829091776929E-3</v>
      </c>
      <c r="Z231" s="140"/>
    </row>
    <row r="232" spans="1:26" s="69" customFormat="1" outlineLevel="1" x14ac:dyDescent="0.2">
      <c r="A232" s="64" t="s">
        <v>1080</v>
      </c>
      <c r="B232" s="65" t="s">
        <v>1530</v>
      </c>
      <c r="C232" s="66" t="s">
        <v>1979</v>
      </c>
      <c r="D232" s="67"/>
      <c r="E232" s="68"/>
      <c r="F232" s="328">
        <v>72281.259999999995</v>
      </c>
      <c r="G232" s="328">
        <v>70325.88</v>
      </c>
      <c r="H232" s="151">
        <f t="shared" si="40"/>
        <v>1955.3799999999901</v>
      </c>
      <c r="I232" s="97">
        <f t="shared" si="41"/>
        <v>2.7804557866890397E-2</v>
      </c>
      <c r="J232" s="166"/>
      <c r="K232" s="328">
        <v>215679.69</v>
      </c>
      <c r="L232" s="328">
        <v>210326.74</v>
      </c>
      <c r="M232" s="151">
        <f t="shared" si="42"/>
        <v>5352.9500000000116</v>
      </c>
      <c r="N232" s="97">
        <f t="shared" si="43"/>
        <v>2.5450639324319922E-2</v>
      </c>
      <c r="O232" s="273"/>
      <c r="P232" s="166"/>
      <c r="Q232" s="328">
        <v>215679.69</v>
      </c>
      <c r="R232" s="328">
        <v>210326.74</v>
      </c>
      <c r="S232" s="151">
        <f t="shared" si="44"/>
        <v>5352.9500000000116</v>
      </c>
      <c r="T232" s="97">
        <f t="shared" si="45"/>
        <v>2.5450639324319922E-2</v>
      </c>
      <c r="U232" s="166"/>
      <c r="V232" s="328">
        <v>850109.91999999993</v>
      </c>
      <c r="W232" s="328">
        <v>848601.87</v>
      </c>
      <c r="X232" s="151">
        <f t="shared" si="46"/>
        <v>1508.0499999999302</v>
      </c>
      <c r="Y232" s="97">
        <f t="shared" si="47"/>
        <v>1.777099548460729E-3</v>
      </c>
      <c r="Z232" s="140"/>
    </row>
    <row r="233" spans="1:26" s="69" customFormat="1" outlineLevel="1" x14ac:dyDescent="0.2">
      <c r="A233" s="64" t="s">
        <v>1081</v>
      </c>
      <c r="B233" s="65" t="s">
        <v>1531</v>
      </c>
      <c r="C233" s="66" t="s">
        <v>1980</v>
      </c>
      <c r="D233" s="67"/>
      <c r="E233" s="68"/>
      <c r="F233" s="328">
        <v>38189.78</v>
      </c>
      <c r="G233" s="328">
        <v>80035.360000000001</v>
      </c>
      <c r="H233" s="151">
        <f t="shared" si="40"/>
        <v>-41845.58</v>
      </c>
      <c r="I233" s="97">
        <f t="shared" si="41"/>
        <v>-0.52283865531435103</v>
      </c>
      <c r="J233" s="166"/>
      <c r="K233" s="328">
        <v>160403.43</v>
      </c>
      <c r="L233" s="328">
        <v>138658.72</v>
      </c>
      <c r="M233" s="151">
        <f t="shared" si="42"/>
        <v>21744.709999999992</v>
      </c>
      <c r="N233" s="97">
        <f t="shared" si="43"/>
        <v>0.15682179959543829</v>
      </c>
      <c r="O233" s="273"/>
      <c r="P233" s="166"/>
      <c r="Q233" s="328">
        <v>160403.43</v>
      </c>
      <c r="R233" s="328">
        <v>138658.72</v>
      </c>
      <c r="S233" s="151">
        <f t="shared" si="44"/>
        <v>21744.709999999992</v>
      </c>
      <c r="T233" s="97">
        <f t="shared" si="45"/>
        <v>0.15682179959543829</v>
      </c>
      <c r="U233" s="166"/>
      <c r="V233" s="328">
        <v>1174171.46</v>
      </c>
      <c r="W233" s="328">
        <v>560073.61</v>
      </c>
      <c r="X233" s="151">
        <f t="shared" si="46"/>
        <v>614097.85</v>
      </c>
      <c r="Y233" s="97">
        <f t="shared" si="47"/>
        <v>1.0964591779284154</v>
      </c>
      <c r="Z233" s="140"/>
    </row>
    <row r="234" spans="1:26" s="69" customFormat="1" outlineLevel="1" x14ac:dyDescent="0.2">
      <c r="A234" s="64" t="s">
        <v>1082</v>
      </c>
      <c r="B234" s="65" t="s">
        <v>1532</v>
      </c>
      <c r="C234" s="66" t="s">
        <v>1981</v>
      </c>
      <c r="D234" s="67"/>
      <c r="E234" s="68"/>
      <c r="F234" s="328">
        <v>-1618.8600000000001</v>
      </c>
      <c r="G234" s="328">
        <v>-12985.630000000001</v>
      </c>
      <c r="H234" s="151">
        <f t="shared" si="40"/>
        <v>11366.77</v>
      </c>
      <c r="I234" s="97">
        <f t="shared" si="41"/>
        <v>0.8753345043713705</v>
      </c>
      <c r="J234" s="166"/>
      <c r="K234" s="328">
        <v>-8836.24</v>
      </c>
      <c r="L234" s="328">
        <v>-32863.24</v>
      </c>
      <c r="M234" s="151">
        <f t="shared" si="42"/>
        <v>24027</v>
      </c>
      <c r="N234" s="97">
        <f t="shared" si="43"/>
        <v>0.73112085113944947</v>
      </c>
      <c r="O234" s="273"/>
      <c r="P234" s="166"/>
      <c r="Q234" s="328">
        <v>-8836.24</v>
      </c>
      <c r="R234" s="328">
        <v>-32863.24</v>
      </c>
      <c r="S234" s="151">
        <f t="shared" si="44"/>
        <v>24027</v>
      </c>
      <c r="T234" s="97">
        <f t="shared" si="45"/>
        <v>0.73112085113944947</v>
      </c>
      <c r="U234" s="166"/>
      <c r="V234" s="328">
        <v>-286835.15999999997</v>
      </c>
      <c r="W234" s="328">
        <v>-149362.99</v>
      </c>
      <c r="X234" s="151">
        <f t="shared" si="46"/>
        <v>-137472.16999999998</v>
      </c>
      <c r="Y234" s="97">
        <f t="shared" si="47"/>
        <v>-0.92038978330575727</v>
      </c>
      <c r="Z234" s="140"/>
    </row>
    <row r="235" spans="1:26" s="69" customFormat="1" outlineLevel="1" x14ac:dyDescent="0.2">
      <c r="A235" s="64" t="s">
        <v>1083</v>
      </c>
      <c r="B235" s="65" t="s">
        <v>1533</v>
      </c>
      <c r="C235" s="66" t="s">
        <v>1982</v>
      </c>
      <c r="D235" s="67"/>
      <c r="E235" s="68"/>
      <c r="F235" s="328">
        <v>312578.2</v>
      </c>
      <c r="G235" s="328">
        <v>455830.66000000003</v>
      </c>
      <c r="H235" s="151">
        <f t="shared" si="40"/>
        <v>-143252.46000000002</v>
      </c>
      <c r="I235" s="97">
        <f t="shared" si="41"/>
        <v>-0.31426683760148999</v>
      </c>
      <c r="J235" s="166"/>
      <c r="K235" s="328">
        <v>1672145.33</v>
      </c>
      <c r="L235" s="328">
        <v>6449813.7300000004</v>
      </c>
      <c r="M235" s="151">
        <f t="shared" si="42"/>
        <v>-4777668.4000000004</v>
      </c>
      <c r="N235" s="97">
        <f t="shared" si="43"/>
        <v>-0.74074517497732451</v>
      </c>
      <c r="O235" s="273"/>
      <c r="P235" s="166"/>
      <c r="Q235" s="328">
        <v>1672145.33</v>
      </c>
      <c r="R235" s="328">
        <v>6449813.7300000004</v>
      </c>
      <c r="S235" s="151">
        <f t="shared" si="44"/>
        <v>-4777668.4000000004</v>
      </c>
      <c r="T235" s="97">
        <f t="shared" si="45"/>
        <v>-0.74074517497732451</v>
      </c>
      <c r="U235" s="166"/>
      <c r="V235" s="328">
        <v>25184299.520000003</v>
      </c>
      <c r="W235" s="328">
        <v>17574369.84</v>
      </c>
      <c r="X235" s="151">
        <f t="shared" si="46"/>
        <v>7609929.6800000034</v>
      </c>
      <c r="Y235" s="97">
        <f t="shared" si="47"/>
        <v>0.43301294722269279</v>
      </c>
      <c r="Z235" s="140"/>
    </row>
    <row r="236" spans="1:26" s="69" customFormat="1" outlineLevel="1" x14ac:dyDescent="0.2">
      <c r="A236" s="64" t="s">
        <v>1084</v>
      </c>
      <c r="B236" s="65" t="s">
        <v>1534</v>
      </c>
      <c r="C236" s="66" t="s">
        <v>1983</v>
      </c>
      <c r="D236" s="67"/>
      <c r="E236" s="68"/>
      <c r="F236" s="328">
        <v>-7797.42</v>
      </c>
      <c r="G236" s="328">
        <v>45747.340000000004</v>
      </c>
      <c r="H236" s="151">
        <f t="shared" si="40"/>
        <v>-53544.76</v>
      </c>
      <c r="I236" s="97">
        <f t="shared" si="41"/>
        <v>-1.1704453198808935</v>
      </c>
      <c r="J236" s="166"/>
      <c r="K236" s="328">
        <v>28010.11</v>
      </c>
      <c r="L236" s="328">
        <v>164592.95000000001</v>
      </c>
      <c r="M236" s="151">
        <f t="shared" si="42"/>
        <v>-136582.84000000003</v>
      </c>
      <c r="N236" s="97">
        <f t="shared" si="43"/>
        <v>-0.82982193344247135</v>
      </c>
      <c r="O236" s="273"/>
      <c r="P236" s="166"/>
      <c r="Q236" s="328">
        <v>28010.11</v>
      </c>
      <c r="R236" s="328">
        <v>164592.95000000001</v>
      </c>
      <c r="S236" s="151">
        <f t="shared" si="44"/>
        <v>-136582.84000000003</v>
      </c>
      <c r="T236" s="97">
        <f t="shared" si="45"/>
        <v>-0.82982193344247135</v>
      </c>
      <c r="U236" s="166"/>
      <c r="V236" s="328">
        <v>714191.26</v>
      </c>
      <c r="W236" s="328">
        <v>579403.67000000004</v>
      </c>
      <c r="X236" s="151">
        <f t="shared" si="46"/>
        <v>134787.58999999997</v>
      </c>
      <c r="Y236" s="97">
        <f t="shared" si="47"/>
        <v>0.23263157791182087</v>
      </c>
      <c r="Z236" s="140"/>
    </row>
    <row r="237" spans="1:26" s="69" customFormat="1" outlineLevel="1" x14ac:dyDescent="0.2">
      <c r="A237" s="64" t="s">
        <v>1085</v>
      </c>
      <c r="B237" s="65" t="s">
        <v>1535</v>
      </c>
      <c r="C237" s="66" t="s">
        <v>1984</v>
      </c>
      <c r="D237" s="67"/>
      <c r="E237" s="68"/>
      <c r="F237" s="328">
        <v>19875.689999999999</v>
      </c>
      <c r="G237" s="328">
        <v>-1361.79</v>
      </c>
      <c r="H237" s="151">
        <f t="shared" si="40"/>
        <v>21237.48</v>
      </c>
      <c r="I237" s="97" t="str">
        <f t="shared" si="41"/>
        <v>N.M.</v>
      </c>
      <c r="J237" s="166"/>
      <c r="K237" s="328">
        <v>19566.95</v>
      </c>
      <c r="L237" s="328">
        <v>-7429.46</v>
      </c>
      <c r="M237" s="151">
        <f t="shared" si="42"/>
        <v>26996.41</v>
      </c>
      <c r="N237" s="97">
        <f t="shared" si="43"/>
        <v>3.6336974692642534</v>
      </c>
      <c r="O237" s="273"/>
      <c r="P237" s="166"/>
      <c r="Q237" s="328">
        <v>19566.95</v>
      </c>
      <c r="R237" s="328">
        <v>-7429.46</v>
      </c>
      <c r="S237" s="151">
        <f t="shared" si="44"/>
        <v>26996.41</v>
      </c>
      <c r="T237" s="97">
        <f t="shared" si="45"/>
        <v>3.6336974692642534</v>
      </c>
      <c r="U237" s="166"/>
      <c r="V237" s="328">
        <v>-60312.490000000005</v>
      </c>
      <c r="W237" s="328">
        <v>-39645.94</v>
      </c>
      <c r="X237" s="151">
        <f t="shared" si="46"/>
        <v>-20666.550000000003</v>
      </c>
      <c r="Y237" s="97">
        <f t="shared" si="47"/>
        <v>-0.52127784080791129</v>
      </c>
      <c r="Z237" s="140"/>
    </row>
    <row r="238" spans="1:26" s="69" customFormat="1" outlineLevel="1" x14ac:dyDescent="0.2">
      <c r="A238" s="64" t="s">
        <v>1086</v>
      </c>
      <c r="B238" s="65" t="s">
        <v>1536</v>
      </c>
      <c r="C238" s="66" t="s">
        <v>1985</v>
      </c>
      <c r="D238" s="67"/>
      <c r="E238" s="68"/>
      <c r="F238" s="328">
        <v>0</v>
      </c>
      <c r="G238" s="328">
        <v>510.6</v>
      </c>
      <c r="H238" s="151">
        <f t="shared" si="40"/>
        <v>-510.6</v>
      </c>
      <c r="I238" s="97" t="str">
        <f t="shared" si="41"/>
        <v>N.M.</v>
      </c>
      <c r="J238" s="166"/>
      <c r="K238" s="328">
        <v>0</v>
      </c>
      <c r="L238" s="328">
        <v>1353.3</v>
      </c>
      <c r="M238" s="151">
        <f t="shared" si="42"/>
        <v>-1353.3</v>
      </c>
      <c r="N238" s="97" t="str">
        <f t="shared" si="43"/>
        <v>N.M.</v>
      </c>
      <c r="O238" s="273"/>
      <c r="P238" s="166"/>
      <c r="Q238" s="328">
        <v>0</v>
      </c>
      <c r="R238" s="328">
        <v>1353.3</v>
      </c>
      <c r="S238" s="151">
        <f t="shared" si="44"/>
        <v>-1353.3</v>
      </c>
      <c r="T238" s="97" t="str">
        <f t="shared" si="45"/>
        <v>N.M.</v>
      </c>
      <c r="U238" s="166"/>
      <c r="V238" s="328">
        <v>43120.46</v>
      </c>
      <c r="W238" s="328">
        <v>47513.950000000004</v>
      </c>
      <c r="X238" s="151">
        <f t="shared" si="46"/>
        <v>-4393.4900000000052</v>
      </c>
      <c r="Y238" s="97">
        <f t="shared" si="47"/>
        <v>-9.2467370109199615E-2</v>
      </c>
      <c r="Z238" s="140"/>
    </row>
    <row r="239" spans="1:26" s="69" customFormat="1" outlineLevel="1" x14ac:dyDescent="0.2">
      <c r="A239" s="64" t="s">
        <v>1087</v>
      </c>
      <c r="B239" s="65" t="s">
        <v>1537</v>
      </c>
      <c r="C239" s="66" t="s">
        <v>1986</v>
      </c>
      <c r="D239" s="67"/>
      <c r="E239" s="68"/>
      <c r="F239" s="328">
        <v>0</v>
      </c>
      <c r="G239" s="328">
        <v>0</v>
      </c>
      <c r="H239" s="151">
        <f t="shared" si="40"/>
        <v>0</v>
      </c>
      <c r="I239" s="97">
        <f t="shared" si="41"/>
        <v>0</v>
      </c>
      <c r="J239" s="166"/>
      <c r="K239" s="328">
        <v>0</v>
      </c>
      <c r="L239" s="328">
        <v>0</v>
      </c>
      <c r="M239" s="151">
        <f t="shared" si="42"/>
        <v>0</v>
      </c>
      <c r="N239" s="97">
        <f t="shared" si="43"/>
        <v>0</v>
      </c>
      <c r="O239" s="273"/>
      <c r="P239" s="166"/>
      <c r="Q239" s="328">
        <v>0</v>
      </c>
      <c r="R239" s="328">
        <v>0</v>
      </c>
      <c r="S239" s="151">
        <f t="shared" si="44"/>
        <v>0</v>
      </c>
      <c r="T239" s="97">
        <f t="shared" si="45"/>
        <v>0</v>
      </c>
      <c r="U239" s="166"/>
      <c r="V239" s="328">
        <v>0</v>
      </c>
      <c r="W239" s="328">
        <v>0</v>
      </c>
      <c r="X239" s="151">
        <f t="shared" si="46"/>
        <v>0</v>
      </c>
      <c r="Y239" s="97">
        <f t="shared" si="47"/>
        <v>0</v>
      </c>
      <c r="Z239" s="140"/>
    </row>
    <row r="240" spans="1:26" s="69" customFormat="1" outlineLevel="1" x14ac:dyDescent="0.2">
      <c r="A240" s="64" t="s">
        <v>1088</v>
      </c>
      <c r="B240" s="65" t="s">
        <v>1538</v>
      </c>
      <c r="C240" s="66" t="s">
        <v>1987</v>
      </c>
      <c r="D240" s="67"/>
      <c r="E240" s="68"/>
      <c r="F240" s="328">
        <v>30189.100000000002</v>
      </c>
      <c r="G240" s="328">
        <v>25918.58</v>
      </c>
      <c r="H240" s="151">
        <f t="shared" si="40"/>
        <v>4270.5200000000004</v>
      </c>
      <c r="I240" s="97">
        <f t="shared" si="41"/>
        <v>0.16476674262247393</v>
      </c>
      <c r="J240" s="166"/>
      <c r="K240" s="328">
        <v>126256.53</v>
      </c>
      <c r="L240" s="328">
        <v>117735.13</v>
      </c>
      <c r="M240" s="151">
        <f t="shared" si="42"/>
        <v>8521.3999999999942</v>
      </c>
      <c r="N240" s="97">
        <f t="shared" si="43"/>
        <v>7.2377717678657111E-2</v>
      </c>
      <c r="O240" s="273"/>
      <c r="P240" s="166"/>
      <c r="Q240" s="328">
        <v>126256.53</v>
      </c>
      <c r="R240" s="328">
        <v>117735.13</v>
      </c>
      <c r="S240" s="151">
        <f t="shared" si="44"/>
        <v>8521.3999999999942</v>
      </c>
      <c r="T240" s="97">
        <f t="shared" si="45"/>
        <v>7.2377717678657111E-2</v>
      </c>
      <c r="U240" s="166"/>
      <c r="V240" s="328">
        <v>1229635.79</v>
      </c>
      <c r="W240" s="328">
        <v>659259.54</v>
      </c>
      <c r="X240" s="151">
        <f t="shared" si="46"/>
        <v>570376.25</v>
      </c>
      <c r="Y240" s="97">
        <f t="shared" si="47"/>
        <v>0.86517708943582361</v>
      </c>
      <c r="Z240" s="140"/>
    </row>
    <row r="241" spans="1:26" s="69" customFormat="1" outlineLevel="1" x14ac:dyDescent="0.2">
      <c r="A241" s="64" t="s">
        <v>1089</v>
      </c>
      <c r="B241" s="65" t="s">
        <v>1539</v>
      </c>
      <c r="C241" s="66" t="s">
        <v>1988</v>
      </c>
      <c r="D241" s="67"/>
      <c r="E241" s="68"/>
      <c r="F241" s="328">
        <v>522281.51</v>
      </c>
      <c r="G241" s="328">
        <v>1114757.76</v>
      </c>
      <c r="H241" s="151">
        <f t="shared" si="40"/>
        <v>-592476.25</v>
      </c>
      <c r="I241" s="97">
        <f t="shared" si="41"/>
        <v>-0.53148430202450436</v>
      </c>
      <c r="J241" s="166"/>
      <c r="K241" s="328">
        <v>1350425.06</v>
      </c>
      <c r="L241" s="328">
        <v>3175923.09</v>
      </c>
      <c r="M241" s="151">
        <f t="shared" si="42"/>
        <v>-1825498.0299999998</v>
      </c>
      <c r="N241" s="97">
        <f t="shared" si="43"/>
        <v>-0.5747928958821229</v>
      </c>
      <c r="O241" s="273"/>
      <c r="P241" s="166"/>
      <c r="Q241" s="328">
        <v>1350425.06</v>
      </c>
      <c r="R241" s="328">
        <v>3175923.09</v>
      </c>
      <c r="S241" s="151">
        <f t="shared" si="44"/>
        <v>-1825498.0299999998</v>
      </c>
      <c r="T241" s="97">
        <f t="shared" si="45"/>
        <v>-0.5747928958821229</v>
      </c>
      <c r="U241" s="166"/>
      <c r="V241" s="328">
        <v>12030756.700000001</v>
      </c>
      <c r="W241" s="328">
        <v>10986938.6</v>
      </c>
      <c r="X241" s="151">
        <f t="shared" si="46"/>
        <v>1043818.1000000015</v>
      </c>
      <c r="Y241" s="97">
        <f t="shared" si="47"/>
        <v>9.5005363914566834E-2</v>
      </c>
      <c r="Z241" s="140"/>
    </row>
    <row r="242" spans="1:26" s="69" customFormat="1" outlineLevel="1" x14ac:dyDescent="0.2">
      <c r="A242" s="64" t="s">
        <v>1090</v>
      </c>
      <c r="B242" s="65" t="s">
        <v>1540</v>
      </c>
      <c r="C242" s="66" t="s">
        <v>1989</v>
      </c>
      <c r="D242" s="67"/>
      <c r="E242" s="68"/>
      <c r="F242" s="328">
        <v>-268053.28000000003</v>
      </c>
      <c r="G242" s="328">
        <v>-613075.94000000006</v>
      </c>
      <c r="H242" s="151">
        <f t="shared" si="40"/>
        <v>345022.66000000003</v>
      </c>
      <c r="I242" s="97">
        <f t="shared" si="41"/>
        <v>0.56277312073280839</v>
      </c>
      <c r="J242" s="166"/>
      <c r="K242" s="328">
        <v>-1307921.83</v>
      </c>
      <c r="L242" s="328">
        <v>-4138330.32</v>
      </c>
      <c r="M242" s="151">
        <f t="shared" si="42"/>
        <v>2830408.4899999998</v>
      </c>
      <c r="N242" s="97">
        <f t="shared" si="43"/>
        <v>0.68394938807108074</v>
      </c>
      <c r="O242" s="273"/>
      <c r="P242" s="166"/>
      <c r="Q242" s="328">
        <v>-1307921.83</v>
      </c>
      <c r="R242" s="328">
        <v>-4138330.32</v>
      </c>
      <c r="S242" s="151">
        <f t="shared" si="44"/>
        <v>2830408.4899999998</v>
      </c>
      <c r="T242" s="97">
        <f t="shared" si="45"/>
        <v>0.68394938807108074</v>
      </c>
      <c r="U242" s="166"/>
      <c r="V242" s="328">
        <v>-13079819.27</v>
      </c>
      <c r="W242" s="328">
        <v>-11354198</v>
      </c>
      <c r="X242" s="151">
        <f t="shared" si="46"/>
        <v>-1725621.2699999996</v>
      </c>
      <c r="Y242" s="97">
        <f t="shared" si="47"/>
        <v>-0.15198090345086457</v>
      </c>
      <c r="Z242" s="140"/>
    </row>
    <row r="243" spans="1:26" s="69" customFormat="1" outlineLevel="1" x14ac:dyDescent="0.2">
      <c r="A243" s="64" t="s">
        <v>1091</v>
      </c>
      <c r="B243" s="65" t="s">
        <v>1541</v>
      </c>
      <c r="C243" s="66" t="s">
        <v>1990</v>
      </c>
      <c r="D243" s="67"/>
      <c r="E243" s="68"/>
      <c r="F243" s="328">
        <v>-104621.25</v>
      </c>
      <c r="G243" s="328">
        <v>-6723.6</v>
      </c>
      <c r="H243" s="151">
        <f t="shared" si="40"/>
        <v>-97897.65</v>
      </c>
      <c r="I243" s="97" t="str">
        <f t="shared" si="41"/>
        <v>N.M.</v>
      </c>
      <c r="J243" s="166"/>
      <c r="K243" s="328">
        <v>-112229.98</v>
      </c>
      <c r="L243" s="328">
        <v>-18509.71</v>
      </c>
      <c r="M243" s="151">
        <f t="shared" si="42"/>
        <v>-93720.26999999999</v>
      </c>
      <c r="N243" s="97">
        <f t="shared" si="43"/>
        <v>-5.0633029907005564</v>
      </c>
      <c r="O243" s="273"/>
      <c r="P243" s="166"/>
      <c r="Q243" s="328">
        <v>-112229.98</v>
      </c>
      <c r="R243" s="328">
        <v>-18509.71</v>
      </c>
      <c r="S243" s="151">
        <f t="shared" si="44"/>
        <v>-93720.26999999999</v>
      </c>
      <c r="T243" s="97">
        <f t="shared" si="45"/>
        <v>-5.0633029907005564</v>
      </c>
      <c r="U243" s="166"/>
      <c r="V243" s="328">
        <v>-236696</v>
      </c>
      <c r="W243" s="328">
        <v>-35937.82</v>
      </c>
      <c r="X243" s="151">
        <f t="shared" si="46"/>
        <v>-200758.18</v>
      </c>
      <c r="Y243" s="97">
        <f t="shared" si="47"/>
        <v>-5.5862648318679318</v>
      </c>
      <c r="Z243" s="140"/>
    </row>
    <row r="244" spans="1:26" s="69" customFormat="1" outlineLevel="1" x14ac:dyDescent="0.2">
      <c r="A244" s="64" t="s">
        <v>1092</v>
      </c>
      <c r="B244" s="65" t="s">
        <v>1542</v>
      </c>
      <c r="C244" s="66" t="s">
        <v>1991</v>
      </c>
      <c r="D244" s="67"/>
      <c r="E244" s="68"/>
      <c r="F244" s="328">
        <v>708109.8</v>
      </c>
      <c r="G244" s="328">
        <v>-1249999.99</v>
      </c>
      <c r="H244" s="151">
        <f t="shared" si="40"/>
        <v>1958109.79</v>
      </c>
      <c r="I244" s="97">
        <f t="shared" si="41"/>
        <v>1.5664878445319028</v>
      </c>
      <c r="J244" s="166"/>
      <c r="K244" s="328">
        <v>2113690.8199999998</v>
      </c>
      <c r="L244" s="328">
        <v>-3749999.9699999997</v>
      </c>
      <c r="M244" s="151">
        <f t="shared" si="42"/>
        <v>5863690.7899999991</v>
      </c>
      <c r="N244" s="97">
        <f t="shared" si="43"/>
        <v>1.5636508898425403</v>
      </c>
      <c r="O244" s="273"/>
      <c r="P244" s="166"/>
      <c r="Q244" s="328">
        <v>2113690.8199999998</v>
      </c>
      <c r="R244" s="328">
        <v>-3749999.9699999997</v>
      </c>
      <c r="S244" s="151">
        <f t="shared" si="44"/>
        <v>5863690.7899999991</v>
      </c>
      <c r="T244" s="97">
        <f t="shared" si="45"/>
        <v>1.5636508898425403</v>
      </c>
      <c r="U244" s="166"/>
      <c r="V244" s="328">
        <v>-7690709.2199999988</v>
      </c>
      <c r="W244" s="328">
        <v>-14999999.879999999</v>
      </c>
      <c r="X244" s="151">
        <f t="shared" si="46"/>
        <v>7309290.6600000001</v>
      </c>
      <c r="Y244" s="97">
        <f t="shared" si="47"/>
        <v>0.48728604789828844</v>
      </c>
      <c r="Z244" s="140"/>
    </row>
    <row r="245" spans="1:26" s="69" customFormat="1" outlineLevel="1" x14ac:dyDescent="0.2">
      <c r="A245" s="64" t="s">
        <v>1093</v>
      </c>
      <c r="B245" s="65" t="s">
        <v>1543</v>
      </c>
      <c r="C245" s="66" t="s">
        <v>1992</v>
      </c>
      <c r="D245" s="67"/>
      <c r="E245" s="68"/>
      <c r="F245" s="328">
        <v>583041.14</v>
      </c>
      <c r="G245" s="328">
        <v>390203.57</v>
      </c>
      <c r="H245" s="151">
        <f t="shared" si="40"/>
        <v>192837.57</v>
      </c>
      <c r="I245" s="97">
        <f t="shared" si="41"/>
        <v>0.49419734934767512</v>
      </c>
      <c r="J245" s="166"/>
      <c r="K245" s="328">
        <v>1389250.9</v>
      </c>
      <c r="L245" s="328">
        <v>2022862.82</v>
      </c>
      <c r="M245" s="151">
        <f t="shared" si="42"/>
        <v>-633611.92000000016</v>
      </c>
      <c r="N245" s="97">
        <f t="shared" si="43"/>
        <v>-0.31322535257235096</v>
      </c>
      <c r="O245" s="273"/>
      <c r="P245" s="166"/>
      <c r="Q245" s="328">
        <v>1389250.9</v>
      </c>
      <c r="R245" s="328">
        <v>2022862.82</v>
      </c>
      <c r="S245" s="151">
        <f t="shared" si="44"/>
        <v>-633611.92000000016</v>
      </c>
      <c r="T245" s="97">
        <f t="shared" si="45"/>
        <v>-0.31322535257235096</v>
      </c>
      <c r="U245" s="166"/>
      <c r="V245" s="328">
        <v>13594068.91</v>
      </c>
      <c r="W245" s="328">
        <v>8784122.0299999993</v>
      </c>
      <c r="X245" s="151">
        <f t="shared" si="46"/>
        <v>4809946.8800000008</v>
      </c>
      <c r="Y245" s="97">
        <f t="shared" si="47"/>
        <v>0.54757286653951476</v>
      </c>
      <c r="Z245" s="140"/>
    </row>
    <row r="246" spans="1:26" s="69" customFormat="1" outlineLevel="1" x14ac:dyDescent="0.2">
      <c r="A246" s="64" t="s">
        <v>1094</v>
      </c>
      <c r="B246" s="65" t="s">
        <v>1544</v>
      </c>
      <c r="C246" s="66" t="s">
        <v>1993</v>
      </c>
      <c r="D246" s="67"/>
      <c r="E246" s="68"/>
      <c r="F246" s="328">
        <v>-138152.46</v>
      </c>
      <c r="G246" s="328">
        <v>-202352.64000000001</v>
      </c>
      <c r="H246" s="151">
        <f t="shared" si="40"/>
        <v>64200.180000000022</v>
      </c>
      <c r="I246" s="97">
        <f t="shared" si="41"/>
        <v>0.3172688036093822</v>
      </c>
      <c r="J246" s="166"/>
      <c r="K246" s="328">
        <v>-534919.74</v>
      </c>
      <c r="L246" s="328">
        <v>-1028700.3</v>
      </c>
      <c r="M246" s="151">
        <f t="shared" si="42"/>
        <v>493780.56000000006</v>
      </c>
      <c r="N246" s="97">
        <f t="shared" si="43"/>
        <v>0.48000429279548185</v>
      </c>
      <c r="O246" s="273"/>
      <c r="P246" s="166"/>
      <c r="Q246" s="328">
        <v>-534919.74</v>
      </c>
      <c r="R246" s="328">
        <v>-1028700.3</v>
      </c>
      <c r="S246" s="151">
        <f t="shared" si="44"/>
        <v>493780.56000000006</v>
      </c>
      <c r="T246" s="97">
        <f t="shared" si="45"/>
        <v>0.48000429279548185</v>
      </c>
      <c r="U246" s="166"/>
      <c r="V246" s="328">
        <v>-4029286.83</v>
      </c>
      <c r="W246" s="328">
        <v>-2647957.4800000004</v>
      </c>
      <c r="X246" s="151">
        <f t="shared" si="46"/>
        <v>-1381329.3499999996</v>
      </c>
      <c r="Y246" s="97">
        <f t="shared" si="47"/>
        <v>-0.52165843312559512</v>
      </c>
      <c r="Z246" s="140"/>
    </row>
    <row r="247" spans="1:26" s="69" customFormat="1" outlineLevel="1" x14ac:dyDescent="0.2">
      <c r="A247" s="64" t="s">
        <v>1095</v>
      </c>
      <c r="B247" s="65" t="s">
        <v>1545</v>
      </c>
      <c r="C247" s="66" t="s">
        <v>1994</v>
      </c>
      <c r="D247" s="67"/>
      <c r="E247" s="68"/>
      <c r="F247" s="328">
        <v>-139.94</v>
      </c>
      <c r="G247" s="328">
        <v>0</v>
      </c>
      <c r="H247" s="151">
        <f t="shared" si="40"/>
        <v>-139.94</v>
      </c>
      <c r="I247" s="97" t="str">
        <f t="shared" si="41"/>
        <v>N.M.</v>
      </c>
      <c r="J247" s="166"/>
      <c r="K247" s="328">
        <v>-2423.5</v>
      </c>
      <c r="L247" s="328">
        <v>-617.48</v>
      </c>
      <c r="M247" s="151">
        <f t="shared" si="42"/>
        <v>-1806.02</v>
      </c>
      <c r="N247" s="97">
        <f t="shared" si="43"/>
        <v>-2.9248234760640019</v>
      </c>
      <c r="O247" s="273"/>
      <c r="P247" s="166"/>
      <c r="Q247" s="328">
        <v>-2423.5</v>
      </c>
      <c r="R247" s="328">
        <v>-617.48</v>
      </c>
      <c r="S247" s="151">
        <f t="shared" si="44"/>
        <v>-1806.02</v>
      </c>
      <c r="T247" s="97">
        <f t="shared" si="45"/>
        <v>-2.9248234760640019</v>
      </c>
      <c r="U247" s="166"/>
      <c r="V247" s="328">
        <v>-7632.81</v>
      </c>
      <c r="W247" s="328">
        <v>-5198.1000000000004</v>
      </c>
      <c r="X247" s="151">
        <f t="shared" si="46"/>
        <v>-2434.71</v>
      </c>
      <c r="Y247" s="97">
        <f t="shared" si="47"/>
        <v>-0.46838460206613952</v>
      </c>
      <c r="Z247" s="140"/>
    </row>
    <row r="248" spans="1:26" s="69" customFormat="1" outlineLevel="1" x14ac:dyDescent="0.2">
      <c r="A248" s="64" t="s">
        <v>1096</v>
      </c>
      <c r="B248" s="65" t="s">
        <v>1546</v>
      </c>
      <c r="C248" s="66" t="s">
        <v>1995</v>
      </c>
      <c r="D248" s="67"/>
      <c r="E248" s="68"/>
      <c r="F248" s="328">
        <v>0</v>
      </c>
      <c r="G248" s="328">
        <v>0</v>
      </c>
      <c r="H248" s="151">
        <f t="shared" si="40"/>
        <v>0</v>
      </c>
      <c r="I248" s="97">
        <f t="shared" si="41"/>
        <v>0</v>
      </c>
      <c r="J248" s="166"/>
      <c r="K248" s="328">
        <v>0</v>
      </c>
      <c r="L248" s="328">
        <v>0</v>
      </c>
      <c r="M248" s="151">
        <f t="shared" si="42"/>
        <v>0</v>
      </c>
      <c r="N248" s="97">
        <f t="shared" si="43"/>
        <v>0</v>
      </c>
      <c r="O248" s="273"/>
      <c r="P248" s="166"/>
      <c r="Q248" s="328">
        <v>0</v>
      </c>
      <c r="R248" s="328">
        <v>0</v>
      </c>
      <c r="S248" s="151">
        <f t="shared" si="44"/>
        <v>0</v>
      </c>
      <c r="T248" s="97">
        <f t="shared" si="45"/>
        <v>0</v>
      </c>
      <c r="U248" s="166"/>
      <c r="V248" s="328">
        <v>9020.42</v>
      </c>
      <c r="W248" s="328">
        <v>0</v>
      </c>
      <c r="X248" s="151">
        <f t="shared" si="46"/>
        <v>9020.42</v>
      </c>
      <c r="Y248" s="97" t="str">
        <f t="shared" si="47"/>
        <v>N.M.</v>
      </c>
      <c r="Z248" s="140"/>
    </row>
    <row r="249" spans="1:26" x14ac:dyDescent="0.2">
      <c r="A249" s="38" t="s">
        <v>661</v>
      </c>
      <c r="B249" s="88" t="s">
        <v>174</v>
      </c>
      <c r="C249" s="94" t="s">
        <v>401</v>
      </c>
      <c r="D249" s="38"/>
      <c r="E249" s="49"/>
      <c r="F249" s="107">
        <v>6133240.9299999978</v>
      </c>
      <c r="G249" s="107">
        <v>26792202.190000001</v>
      </c>
      <c r="H249" s="105">
        <f t="shared" si="40"/>
        <v>-20658961.260000005</v>
      </c>
      <c r="I249" s="124">
        <f t="shared" si="41"/>
        <v>-0.77108111955465963</v>
      </c>
      <c r="J249" s="168"/>
      <c r="K249" s="107">
        <v>31039086.82</v>
      </c>
      <c r="L249" s="107">
        <v>66956657.720000021</v>
      </c>
      <c r="M249" s="105">
        <f t="shared" si="42"/>
        <v>-35917570.900000021</v>
      </c>
      <c r="N249" s="124">
        <f t="shared" si="43"/>
        <v>-0.53643016427433488</v>
      </c>
      <c r="O249" s="260"/>
      <c r="P249" s="168"/>
      <c r="Q249" s="107">
        <v>31039086.82</v>
      </c>
      <c r="R249" s="107">
        <v>66956657.720000021</v>
      </c>
      <c r="S249" s="105">
        <f t="shared" si="44"/>
        <v>-35917570.900000021</v>
      </c>
      <c r="T249" s="124">
        <f t="shared" si="45"/>
        <v>-0.53643016427433488</v>
      </c>
      <c r="U249" s="168"/>
      <c r="V249" s="107">
        <v>283956223.88999987</v>
      </c>
      <c r="W249" s="107">
        <v>210051126.98999992</v>
      </c>
      <c r="X249" s="105">
        <f t="shared" si="46"/>
        <v>73905096.899999946</v>
      </c>
      <c r="Y249" s="124">
        <f t="shared" si="47"/>
        <v>0.35184337241627084</v>
      </c>
    </row>
    <row r="250" spans="1:26" s="69" customFormat="1" outlineLevel="1" x14ac:dyDescent="0.2">
      <c r="A250" s="64" t="s">
        <v>1097</v>
      </c>
      <c r="B250" s="65" t="s">
        <v>1547</v>
      </c>
      <c r="C250" s="66" t="s">
        <v>1996</v>
      </c>
      <c r="D250" s="67"/>
      <c r="E250" s="68"/>
      <c r="F250" s="328">
        <v>2943.13</v>
      </c>
      <c r="G250" s="328">
        <v>33629.550000000003</v>
      </c>
      <c r="H250" s="151">
        <f t="shared" si="40"/>
        <v>-30686.420000000002</v>
      </c>
      <c r="I250" s="97">
        <f t="shared" si="41"/>
        <v>-0.91248381259933597</v>
      </c>
      <c r="J250" s="166"/>
      <c r="K250" s="328">
        <v>4932.5600000000004</v>
      </c>
      <c r="L250" s="328">
        <v>98021.930000000008</v>
      </c>
      <c r="M250" s="151">
        <f t="shared" si="42"/>
        <v>-93089.37000000001</v>
      </c>
      <c r="N250" s="97">
        <f t="shared" si="43"/>
        <v>-0.94967901570597524</v>
      </c>
      <c r="O250" s="273"/>
      <c r="P250" s="166"/>
      <c r="Q250" s="328">
        <v>4932.5600000000004</v>
      </c>
      <c r="R250" s="328">
        <v>98021.930000000008</v>
      </c>
      <c r="S250" s="151">
        <f t="shared" si="44"/>
        <v>-93089.37000000001</v>
      </c>
      <c r="T250" s="97">
        <f t="shared" si="45"/>
        <v>-0.94967901570597524</v>
      </c>
      <c r="U250" s="166"/>
      <c r="V250" s="328">
        <v>174000.2</v>
      </c>
      <c r="W250" s="328">
        <v>327647.63</v>
      </c>
      <c r="X250" s="151">
        <f t="shared" si="46"/>
        <v>-153647.43</v>
      </c>
      <c r="Y250" s="97">
        <f t="shared" si="47"/>
        <v>-0.46894106940434754</v>
      </c>
      <c r="Z250" s="140"/>
    </row>
    <row r="251" spans="1:26" x14ac:dyDescent="0.2">
      <c r="A251" s="38" t="s">
        <v>662</v>
      </c>
      <c r="B251" s="88" t="s">
        <v>176</v>
      </c>
      <c r="C251" s="94" t="s">
        <v>400</v>
      </c>
      <c r="D251" s="38"/>
      <c r="E251" s="49"/>
      <c r="F251" s="107">
        <v>2943.13</v>
      </c>
      <c r="G251" s="107">
        <v>33629.550000000003</v>
      </c>
      <c r="H251" s="105">
        <f t="shared" si="40"/>
        <v>-30686.420000000002</v>
      </c>
      <c r="I251" s="124">
        <f t="shared" si="41"/>
        <v>-0.91248381259933597</v>
      </c>
      <c r="J251" s="168"/>
      <c r="K251" s="107">
        <v>4932.5600000000004</v>
      </c>
      <c r="L251" s="107">
        <v>98021.930000000008</v>
      </c>
      <c r="M251" s="105">
        <f t="shared" si="42"/>
        <v>-93089.37000000001</v>
      </c>
      <c r="N251" s="124">
        <f t="shared" si="43"/>
        <v>-0.94967901570597524</v>
      </c>
      <c r="O251" s="260"/>
      <c r="P251" s="168"/>
      <c r="Q251" s="107">
        <v>4932.5600000000004</v>
      </c>
      <c r="R251" s="107">
        <v>98021.930000000008</v>
      </c>
      <c r="S251" s="105">
        <f t="shared" si="44"/>
        <v>-93089.37000000001</v>
      </c>
      <c r="T251" s="124">
        <f t="shared" si="45"/>
        <v>-0.94967901570597524</v>
      </c>
      <c r="U251" s="168"/>
      <c r="V251" s="107">
        <v>174000.2</v>
      </c>
      <c r="W251" s="107">
        <v>327647.63</v>
      </c>
      <c r="X251" s="105">
        <f t="shared" si="46"/>
        <v>-153647.43</v>
      </c>
      <c r="Y251" s="124">
        <f t="shared" si="47"/>
        <v>-0.46894106940434754</v>
      </c>
    </row>
    <row r="252" spans="1:26" s="69" customFormat="1" outlineLevel="1" x14ac:dyDescent="0.2">
      <c r="A252" s="64" t="s">
        <v>1098</v>
      </c>
      <c r="B252" s="65" t="s">
        <v>1548</v>
      </c>
      <c r="C252" s="66" t="s">
        <v>1997</v>
      </c>
      <c r="D252" s="67"/>
      <c r="E252" s="68"/>
      <c r="F252" s="328">
        <v>85199.85</v>
      </c>
      <c r="G252" s="328">
        <v>54736.83</v>
      </c>
      <c r="H252" s="151">
        <f t="shared" si="40"/>
        <v>30463.020000000004</v>
      </c>
      <c r="I252" s="97">
        <f t="shared" si="41"/>
        <v>0.55653606538778377</v>
      </c>
      <c r="J252" s="166"/>
      <c r="K252" s="328">
        <v>209019.04</v>
      </c>
      <c r="L252" s="328">
        <v>136869.19</v>
      </c>
      <c r="M252" s="151">
        <f t="shared" si="42"/>
        <v>72149.850000000006</v>
      </c>
      <c r="N252" s="97">
        <f t="shared" si="43"/>
        <v>0.52714456774384366</v>
      </c>
      <c r="O252" s="273"/>
      <c r="P252" s="166"/>
      <c r="Q252" s="328">
        <v>209019.04</v>
      </c>
      <c r="R252" s="328">
        <v>136869.19</v>
      </c>
      <c r="S252" s="151">
        <f t="shared" si="44"/>
        <v>72149.850000000006</v>
      </c>
      <c r="T252" s="97">
        <f t="shared" si="45"/>
        <v>0.52714456774384366</v>
      </c>
      <c r="U252" s="166"/>
      <c r="V252" s="328">
        <v>814455.17</v>
      </c>
      <c r="W252" s="328">
        <v>493547.49</v>
      </c>
      <c r="X252" s="151">
        <f t="shared" si="46"/>
        <v>320907.68000000005</v>
      </c>
      <c r="Y252" s="97">
        <f t="shared" si="47"/>
        <v>0.65020628511351575</v>
      </c>
      <c r="Z252" s="140"/>
    </row>
    <row r="253" spans="1:26" s="69" customFormat="1" outlineLevel="1" x14ac:dyDescent="0.2">
      <c r="A253" s="64" t="s">
        <v>1099</v>
      </c>
      <c r="B253" s="65" t="s">
        <v>1549</v>
      </c>
      <c r="C253" s="66" t="s">
        <v>1998</v>
      </c>
      <c r="D253" s="67"/>
      <c r="E253" s="68"/>
      <c r="F253" s="328">
        <v>0</v>
      </c>
      <c r="G253" s="328">
        <v>0</v>
      </c>
      <c r="H253" s="151">
        <f t="shared" si="40"/>
        <v>0</v>
      </c>
      <c r="I253" s="97">
        <f t="shared" si="41"/>
        <v>0</v>
      </c>
      <c r="J253" s="166"/>
      <c r="K253" s="328">
        <v>0</v>
      </c>
      <c r="L253" s="328">
        <v>225.18</v>
      </c>
      <c r="M253" s="151">
        <f t="shared" si="42"/>
        <v>-225.18</v>
      </c>
      <c r="N253" s="97" t="str">
        <f t="shared" si="43"/>
        <v>N.M.</v>
      </c>
      <c r="O253" s="273"/>
      <c r="P253" s="166"/>
      <c r="Q253" s="328">
        <v>0</v>
      </c>
      <c r="R253" s="328">
        <v>225.18</v>
      </c>
      <c r="S253" s="151">
        <f t="shared" si="44"/>
        <v>-225.18</v>
      </c>
      <c r="T253" s="97" t="str">
        <f t="shared" si="45"/>
        <v>N.M.</v>
      </c>
      <c r="U253" s="166"/>
      <c r="V253" s="328">
        <v>32659.58</v>
      </c>
      <c r="W253" s="328">
        <v>52597.090000000004</v>
      </c>
      <c r="X253" s="151">
        <f t="shared" si="46"/>
        <v>-19937.510000000002</v>
      </c>
      <c r="Y253" s="97">
        <f t="shared" si="47"/>
        <v>-0.37906108493834928</v>
      </c>
      <c r="Z253" s="140"/>
    </row>
    <row r="254" spans="1:26" s="69" customFormat="1" outlineLevel="1" x14ac:dyDescent="0.2">
      <c r="A254" s="64" t="s">
        <v>1100</v>
      </c>
      <c r="B254" s="65" t="s">
        <v>1550</v>
      </c>
      <c r="C254" s="66" t="s">
        <v>1999</v>
      </c>
      <c r="D254" s="67"/>
      <c r="E254" s="68"/>
      <c r="F254" s="328">
        <v>0</v>
      </c>
      <c r="G254" s="328">
        <v>15.14</v>
      </c>
      <c r="H254" s="151">
        <f t="shared" si="40"/>
        <v>-15.14</v>
      </c>
      <c r="I254" s="97" t="str">
        <f t="shared" si="41"/>
        <v>N.M.</v>
      </c>
      <c r="J254" s="166"/>
      <c r="K254" s="328">
        <v>0</v>
      </c>
      <c r="L254" s="328">
        <v>15.14</v>
      </c>
      <c r="M254" s="151">
        <f t="shared" si="42"/>
        <v>-15.14</v>
      </c>
      <c r="N254" s="97" t="str">
        <f t="shared" si="43"/>
        <v>N.M.</v>
      </c>
      <c r="O254" s="273"/>
      <c r="P254" s="166"/>
      <c r="Q254" s="328">
        <v>0</v>
      </c>
      <c r="R254" s="328">
        <v>15.14</v>
      </c>
      <c r="S254" s="151">
        <f t="shared" si="44"/>
        <v>-15.14</v>
      </c>
      <c r="T254" s="97" t="str">
        <f t="shared" si="45"/>
        <v>N.M.</v>
      </c>
      <c r="U254" s="166"/>
      <c r="V254" s="328">
        <v>157.91</v>
      </c>
      <c r="W254" s="328">
        <v>15.14</v>
      </c>
      <c r="X254" s="151">
        <f t="shared" si="46"/>
        <v>142.76999999999998</v>
      </c>
      <c r="Y254" s="97">
        <f t="shared" si="47"/>
        <v>9.4299867899603687</v>
      </c>
      <c r="Z254" s="140"/>
    </row>
    <row r="255" spans="1:26" s="69" customFormat="1" outlineLevel="1" x14ac:dyDescent="0.2">
      <c r="A255" s="64" t="s">
        <v>1101</v>
      </c>
      <c r="B255" s="65" t="s">
        <v>1551</v>
      </c>
      <c r="C255" s="66" t="s">
        <v>2000</v>
      </c>
      <c r="D255" s="67"/>
      <c r="E255" s="68"/>
      <c r="F255" s="328">
        <v>0</v>
      </c>
      <c r="G255" s="328">
        <v>2.04</v>
      </c>
      <c r="H255" s="151">
        <f t="shared" si="40"/>
        <v>-2.04</v>
      </c>
      <c r="I255" s="97" t="str">
        <f t="shared" si="41"/>
        <v>N.M.</v>
      </c>
      <c r="J255" s="166"/>
      <c r="K255" s="328">
        <v>0</v>
      </c>
      <c r="L255" s="328">
        <v>2.04</v>
      </c>
      <c r="M255" s="151">
        <f t="shared" si="42"/>
        <v>-2.04</v>
      </c>
      <c r="N255" s="97" t="str">
        <f t="shared" si="43"/>
        <v>N.M.</v>
      </c>
      <c r="O255" s="273"/>
      <c r="P255" s="166"/>
      <c r="Q255" s="328">
        <v>0</v>
      </c>
      <c r="R255" s="328">
        <v>2.04</v>
      </c>
      <c r="S255" s="151">
        <f t="shared" si="44"/>
        <v>-2.04</v>
      </c>
      <c r="T255" s="97" t="str">
        <f t="shared" si="45"/>
        <v>N.M.</v>
      </c>
      <c r="U255" s="166"/>
      <c r="V255" s="328">
        <v>-2.04</v>
      </c>
      <c r="W255" s="328">
        <v>2.04</v>
      </c>
      <c r="X255" s="151">
        <f t="shared" si="46"/>
        <v>-4.08</v>
      </c>
      <c r="Y255" s="97">
        <f t="shared" si="47"/>
        <v>-2</v>
      </c>
      <c r="Z255" s="140"/>
    </row>
    <row r="256" spans="1:26" s="69" customFormat="1" outlineLevel="1" x14ac:dyDescent="0.2">
      <c r="A256" s="64" t="s">
        <v>1102</v>
      </c>
      <c r="B256" s="65" t="s">
        <v>1552</v>
      </c>
      <c r="C256" s="66" t="s">
        <v>2001</v>
      </c>
      <c r="D256" s="67"/>
      <c r="E256" s="68"/>
      <c r="F256" s="328">
        <v>0</v>
      </c>
      <c r="G256" s="328">
        <v>0</v>
      </c>
      <c r="H256" s="151">
        <f t="shared" si="40"/>
        <v>0</v>
      </c>
      <c r="I256" s="97">
        <f t="shared" si="41"/>
        <v>0</v>
      </c>
      <c r="J256" s="166"/>
      <c r="K256" s="328">
        <v>0</v>
      </c>
      <c r="L256" s="328">
        <v>0</v>
      </c>
      <c r="M256" s="151">
        <f t="shared" si="42"/>
        <v>0</v>
      </c>
      <c r="N256" s="97">
        <f t="shared" si="43"/>
        <v>0</v>
      </c>
      <c r="O256" s="273"/>
      <c r="P256" s="166"/>
      <c r="Q256" s="328">
        <v>0</v>
      </c>
      <c r="R256" s="328">
        <v>0</v>
      </c>
      <c r="S256" s="151">
        <f t="shared" si="44"/>
        <v>0</v>
      </c>
      <c r="T256" s="97">
        <f t="shared" si="45"/>
        <v>0</v>
      </c>
      <c r="U256" s="166"/>
      <c r="V256" s="328">
        <v>0</v>
      </c>
      <c r="W256" s="328">
        <v>10.51</v>
      </c>
      <c r="X256" s="151">
        <f t="shared" si="46"/>
        <v>-10.51</v>
      </c>
      <c r="Y256" s="97" t="str">
        <f t="shared" si="47"/>
        <v>N.M.</v>
      </c>
      <c r="Z256" s="140"/>
    </row>
    <row r="257" spans="1:26" x14ac:dyDescent="0.2">
      <c r="A257" s="38" t="s">
        <v>663</v>
      </c>
      <c r="B257" s="88" t="s">
        <v>177</v>
      </c>
      <c r="C257" s="94" t="s">
        <v>399</v>
      </c>
      <c r="D257" s="38"/>
      <c r="E257" s="49"/>
      <c r="F257" s="107">
        <v>85199.85</v>
      </c>
      <c r="G257" s="107">
        <v>54754.01</v>
      </c>
      <c r="H257" s="105">
        <f t="shared" si="40"/>
        <v>30445.840000000004</v>
      </c>
      <c r="I257" s="124">
        <f t="shared" si="41"/>
        <v>0.55604767577753667</v>
      </c>
      <c r="J257" s="168"/>
      <c r="K257" s="107">
        <v>209019.04</v>
      </c>
      <c r="L257" s="107">
        <v>137111.55000000002</v>
      </c>
      <c r="M257" s="105">
        <f t="shared" si="42"/>
        <v>71907.489999999991</v>
      </c>
      <c r="N257" s="124">
        <f t="shared" si="43"/>
        <v>0.52444516891538295</v>
      </c>
      <c r="O257" s="260"/>
      <c r="P257" s="168"/>
      <c r="Q257" s="107">
        <v>209019.04</v>
      </c>
      <c r="R257" s="107">
        <v>137111.55000000002</v>
      </c>
      <c r="S257" s="105">
        <f t="shared" si="44"/>
        <v>71907.489999999991</v>
      </c>
      <c r="T257" s="124">
        <f t="shared" si="45"/>
        <v>0.52444516891538295</v>
      </c>
      <c r="U257" s="168"/>
      <c r="V257" s="107">
        <v>847270.62</v>
      </c>
      <c r="W257" s="107">
        <v>546172.27</v>
      </c>
      <c r="X257" s="105">
        <f t="shared" si="46"/>
        <v>301098.34999999998</v>
      </c>
      <c r="Y257" s="124">
        <f t="shared" si="47"/>
        <v>0.55128824097935247</v>
      </c>
    </row>
    <row r="258" spans="1:26" s="69" customFormat="1" outlineLevel="1" x14ac:dyDescent="0.2">
      <c r="A258" s="64" t="s">
        <v>1071</v>
      </c>
      <c r="B258" s="65" t="s">
        <v>1521</v>
      </c>
      <c r="C258" s="66" t="s">
        <v>1970</v>
      </c>
      <c r="D258" s="67"/>
      <c r="E258" s="68"/>
      <c r="F258" s="328">
        <v>3760609.09</v>
      </c>
      <c r="G258" s="328">
        <v>19881750.640000001</v>
      </c>
      <c r="H258" s="151">
        <f t="shared" si="40"/>
        <v>-16121141.550000001</v>
      </c>
      <c r="I258" s="97">
        <f t="shared" si="41"/>
        <v>-0.81085120932791255</v>
      </c>
      <c r="J258" s="166"/>
      <c r="K258" s="328">
        <v>24729157.68</v>
      </c>
      <c r="L258" s="328">
        <v>39031678.640000001</v>
      </c>
      <c r="M258" s="151">
        <f t="shared" si="42"/>
        <v>-14302520.960000001</v>
      </c>
      <c r="N258" s="97">
        <f t="shared" si="43"/>
        <v>-0.36643366256204657</v>
      </c>
      <c r="O258" s="273"/>
      <c r="P258" s="166"/>
      <c r="Q258" s="328">
        <v>24729157.68</v>
      </c>
      <c r="R258" s="328">
        <v>39031678.640000001</v>
      </c>
      <c r="S258" s="151">
        <f t="shared" si="44"/>
        <v>-14302520.960000001</v>
      </c>
      <c r="T258" s="97">
        <f t="shared" si="45"/>
        <v>-0.36643366256204657</v>
      </c>
      <c r="U258" s="166"/>
      <c r="V258" s="328">
        <v>184153428.09</v>
      </c>
      <c r="W258" s="328">
        <v>102823360.56999999</v>
      </c>
      <c r="X258" s="151">
        <f t="shared" si="46"/>
        <v>81330067.520000011</v>
      </c>
      <c r="Y258" s="97">
        <f t="shared" si="47"/>
        <v>0.79096877469426996</v>
      </c>
      <c r="Z258" s="140"/>
    </row>
    <row r="259" spans="1:26" s="69" customFormat="1" outlineLevel="1" x14ac:dyDescent="0.2">
      <c r="A259" s="64" t="s">
        <v>1072</v>
      </c>
      <c r="B259" s="65" t="s">
        <v>1522</v>
      </c>
      <c r="C259" s="66" t="s">
        <v>1971</v>
      </c>
      <c r="D259" s="67"/>
      <c r="E259" s="68"/>
      <c r="F259" s="328">
        <v>236220</v>
      </c>
      <c r="G259" s="328">
        <v>0</v>
      </c>
      <c r="H259" s="151">
        <f t="shared" si="40"/>
        <v>236220</v>
      </c>
      <c r="I259" s="97" t="str">
        <f t="shared" si="41"/>
        <v>N.M.</v>
      </c>
      <c r="J259" s="166"/>
      <c r="K259" s="328">
        <v>670124.64</v>
      </c>
      <c r="L259" s="328">
        <v>0</v>
      </c>
      <c r="M259" s="151">
        <f t="shared" si="42"/>
        <v>670124.64</v>
      </c>
      <c r="N259" s="97" t="str">
        <f t="shared" si="43"/>
        <v>N.M.</v>
      </c>
      <c r="O259" s="273"/>
      <c r="P259" s="166"/>
      <c r="Q259" s="328">
        <v>670124.64</v>
      </c>
      <c r="R259" s="328">
        <v>0</v>
      </c>
      <c r="S259" s="151">
        <f t="shared" si="44"/>
        <v>670124.64</v>
      </c>
      <c r="T259" s="97" t="str">
        <f t="shared" si="45"/>
        <v>N.M.</v>
      </c>
      <c r="U259" s="166"/>
      <c r="V259" s="328">
        <v>868680</v>
      </c>
      <c r="W259" s="328">
        <v>0</v>
      </c>
      <c r="X259" s="151">
        <f t="shared" si="46"/>
        <v>868680</v>
      </c>
      <c r="Y259" s="97" t="str">
        <f t="shared" si="47"/>
        <v>N.M.</v>
      </c>
      <c r="Z259" s="140"/>
    </row>
    <row r="260" spans="1:26" s="69" customFormat="1" outlineLevel="1" x14ac:dyDescent="0.2">
      <c r="A260" s="64" t="s">
        <v>1073</v>
      </c>
      <c r="B260" s="65" t="s">
        <v>1523</v>
      </c>
      <c r="C260" s="66" t="s">
        <v>1972</v>
      </c>
      <c r="D260" s="67"/>
      <c r="E260" s="68"/>
      <c r="F260" s="328">
        <v>288828.68</v>
      </c>
      <c r="G260" s="328">
        <v>6631532.3200000003</v>
      </c>
      <c r="H260" s="151">
        <f t="shared" si="40"/>
        <v>-6342703.6400000006</v>
      </c>
      <c r="I260" s="97">
        <f t="shared" si="41"/>
        <v>-0.95644616265701932</v>
      </c>
      <c r="J260" s="166"/>
      <c r="K260" s="328">
        <v>307311.58</v>
      </c>
      <c r="L260" s="328">
        <v>18279839.390000001</v>
      </c>
      <c r="M260" s="151">
        <f t="shared" si="42"/>
        <v>-17972527.810000002</v>
      </c>
      <c r="N260" s="97">
        <f t="shared" si="43"/>
        <v>-0.98318849671249775</v>
      </c>
      <c r="O260" s="273"/>
      <c r="P260" s="166"/>
      <c r="Q260" s="328">
        <v>307311.58</v>
      </c>
      <c r="R260" s="328">
        <v>18279839.390000001</v>
      </c>
      <c r="S260" s="151">
        <f t="shared" si="44"/>
        <v>-17972527.810000002</v>
      </c>
      <c r="T260" s="97">
        <f t="shared" si="45"/>
        <v>-0.98318849671249775</v>
      </c>
      <c r="U260" s="166"/>
      <c r="V260" s="328">
        <v>46035950.589999996</v>
      </c>
      <c r="W260" s="328">
        <v>70391243.400000006</v>
      </c>
      <c r="X260" s="151">
        <f t="shared" si="46"/>
        <v>-24355292.81000001</v>
      </c>
      <c r="Y260" s="97">
        <f t="shared" si="47"/>
        <v>-0.3459989003404933</v>
      </c>
      <c r="Z260" s="140"/>
    </row>
    <row r="261" spans="1:26" s="69" customFormat="1" outlineLevel="1" x14ac:dyDescent="0.2">
      <c r="A261" s="64" t="s">
        <v>1074</v>
      </c>
      <c r="B261" s="65" t="s">
        <v>1524</v>
      </c>
      <c r="C261" s="66" t="s">
        <v>1973</v>
      </c>
      <c r="D261" s="67"/>
      <c r="E261" s="68"/>
      <c r="F261" s="328">
        <v>0</v>
      </c>
      <c r="G261" s="328">
        <v>0</v>
      </c>
      <c r="H261" s="151">
        <f t="shared" si="40"/>
        <v>0</v>
      </c>
      <c r="I261" s="97">
        <f t="shared" si="41"/>
        <v>0</v>
      </c>
      <c r="J261" s="166"/>
      <c r="K261" s="328">
        <v>0</v>
      </c>
      <c r="L261" s="328">
        <v>0</v>
      </c>
      <c r="M261" s="151">
        <f t="shared" si="42"/>
        <v>0</v>
      </c>
      <c r="N261" s="97">
        <f t="shared" si="43"/>
        <v>0</v>
      </c>
      <c r="O261" s="273"/>
      <c r="P261" s="166"/>
      <c r="Q261" s="328">
        <v>0</v>
      </c>
      <c r="R261" s="328">
        <v>0</v>
      </c>
      <c r="S261" s="151">
        <f t="shared" si="44"/>
        <v>0</v>
      </c>
      <c r="T261" s="97">
        <f t="shared" si="45"/>
        <v>0</v>
      </c>
      <c r="U261" s="166"/>
      <c r="V261" s="328">
        <v>0</v>
      </c>
      <c r="W261" s="328">
        <v>0</v>
      </c>
      <c r="X261" s="151">
        <f t="shared" si="46"/>
        <v>0</v>
      </c>
      <c r="Y261" s="97">
        <f t="shared" si="47"/>
        <v>0</v>
      </c>
      <c r="Z261" s="140"/>
    </row>
    <row r="262" spans="1:26" s="69" customFormat="1" outlineLevel="1" x14ac:dyDescent="0.2">
      <c r="A262" s="64" t="s">
        <v>1075</v>
      </c>
      <c r="B262" s="65" t="s">
        <v>1525</v>
      </c>
      <c r="C262" s="66" t="s">
        <v>1974</v>
      </c>
      <c r="D262" s="67"/>
      <c r="E262" s="68"/>
      <c r="F262" s="328">
        <v>-22.05</v>
      </c>
      <c r="G262" s="328">
        <v>-87.63</v>
      </c>
      <c r="H262" s="151">
        <f t="shared" si="40"/>
        <v>65.58</v>
      </c>
      <c r="I262" s="97">
        <f t="shared" si="41"/>
        <v>0.74837384457377609</v>
      </c>
      <c r="J262" s="166"/>
      <c r="K262" s="328">
        <v>-651.89</v>
      </c>
      <c r="L262" s="328">
        <v>204.93</v>
      </c>
      <c r="M262" s="151">
        <f t="shared" si="42"/>
        <v>-856.81999999999994</v>
      </c>
      <c r="N262" s="97">
        <f t="shared" si="43"/>
        <v>-4.1810374274142381</v>
      </c>
      <c r="O262" s="273"/>
      <c r="P262" s="166"/>
      <c r="Q262" s="328">
        <v>-651.89</v>
      </c>
      <c r="R262" s="328">
        <v>204.93</v>
      </c>
      <c r="S262" s="151">
        <f t="shared" si="44"/>
        <v>-856.81999999999994</v>
      </c>
      <c r="T262" s="97">
        <f t="shared" si="45"/>
        <v>-4.1810374274142381</v>
      </c>
      <c r="U262" s="166"/>
      <c r="V262" s="328">
        <v>213.18000000000006</v>
      </c>
      <c r="W262" s="328">
        <v>3600.7599999999998</v>
      </c>
      <c r="X262" s="151">
        <f t="shared" si="46"/>
        <v>-3387.58</v>
      </c>
      <c r="Y262" s="97">
        <f t="shared" si="47"/>
        <v>-0.94079583199102412</v>
      </c>
      <c r="Z262" s="140"/>
    </row>
    <row r="263" spans="1:26" s="69" customFormat="1" outlineLevel="1" x14ac:dyDescent="0.2">
      <c r="A263" s="64" t="s">
        <v>1076</v>
      </c>
      <c r="B263" s="65" t="s">
        <v>1526</v>
      </c>
      <c r="C263" s="66" t="s">
        <v>1975</v>
      </c>
      <c r="D263" s="67"/>
      <c r="E263" s="68"/>
      <c r="F263" s="328">
        <v>579.89</v>
      </c>
      <c r="G263" s="328">
        <v>-1885.6100000000001</v>
      </c>
      <c r="H263" s="151">
        <f t="shared" si="40"/>
        <v>2465.5</v>
      </c>
      <c r="I263" s="97">
        <f t="shared" si="41"/>
        <v>1.3075344318284268</v>
      </c>
      <c r="J263" s="166"/>
      <c r="K263" s="328">
        <v>-15227.960000000001</v>
      </c>
      <c r="L263" s="328">
        <v>-3016.4700000000003</v>
      </c>
      <c r="M263" s="151">
        <f t="shared" si="42"/>
        <v>-12211.490000000002</v>
      </c>
      <c r="N263" s="97">
        <f t="shared" si="43"/>
        <v>-4.0482716552791844</v>
      </c>
      <c r="O263" s="273"/>
      <c r="P263" s="166"/>
      <c r="Q263" s="328">
        <v>-15227.960000000001</v>
      </c>
      <c r="R263" s="328">
        <v>-3016.4700000000003</v>
      </c>
      <c r="S263" s="151">
        <f t="shared" si="44"/>
        <v>-12211.490000000002</v>
      </c>
      <c r="T263" s="97">
        <f t="shared" si="45"/>
        <v>-4.0482716552791844</v>
      </c>
      <c r="U263" s="166"/>
      <c r="V263" s="328">
        <v>-210771.3</v>
      </c>
      <c r="W263" s="328">
        <v>9255.7999999999993</v>
      </c>
      <c r="X263" s="151">
        <f t="shared" si="46"/>
        <v>-220027.09999999998</v>
      </c>
      <c r="Y263" s="97" t="str">
        <f t="shared" si="47"/>
        <v>N.M.</v>
      </c>
      <c r="Z263" s="140"/>
    </row>
    <row r="264" spans="1:26" s="69" customFormat="1" outlineLevel="1" x14ac:dyDescent="0.2">
      <c r="A264" s="64" t="s">
        <v>1077</v>
      </c>
      <c r="B264" s="65" t="s">
        <v>1527</v>
      </c>
      <c r="C264" s="66" t="s">
        <v>1976</v>
      </c>
      <c r="D264" s="67"/>
      <c r="E264" s="68"/>
      <c r="F264" s="328">
        <v>0</v>
      </c>
      <c r="G264" s="328">
        <v>125869</v>
      </c>
      <c r="H264" s="151">
        <f t="shared" si="40"/>
        <v>-125869</v>
      </c>
      <c r="I264" s="97" t="str">
        <f t="shared" si="41"/>
        <v>N.M.</v>
      </c>
      <c r="J264" s="166"/>
      <c r="K264" s="328">
        <v>0</v>
      </c>
      <c r="L264" s="328">
        <v>6170190</v>
      </c>
      <c r="M264" s="151">
        <f t="shared" si="42"/>
        <v>-6170190</v>
      </c>
      <c r="N264" s="97" t="str">
        <f t="shared" si="43"/>
        <v>N.M.</v>
      </c>
      <c r="O264" s="273"/>
      <c r="P264" s="166"/>
      <c r="Q264" s="328">
        <v>0</v>
      </c>
      <c r="R264" s="328">
        <v>6170190</v>
      </c>
      <c r="S264" s="151">
        <f t="shared" si="44"/>
        <v>-6170190</v>
      </c>
      <c r="T264" s="97" t="str">
        <f t="shared" si="45"/>
        <v>N.M.</v>
      </c>
      <c r="U264" s="166"/>
      <c r="V264" s="328">
        <v>22759444.629999999</v>
      </c>
      <c r="W264" s="328">
        <v>25322906.039999999</v>
      </c>
      <c r="X264" s="151">
        <f t="shared" si="46"/>
        <v>-2563461.41</v>
      </c>
      <c r="Y264" s="97">
        <f t="shared" si="47"/>
        <v>-0.10123093320927554</v>
      </c>
      <c r="Z264" s="140"/>
    </row>
    <row r="265" spans="1:26" s="69" customFormat="1" outlineLevel="1" x14ac:dyDescent="0.2">
      <c r="A265" s="64" t="s">
        <v>1078</v>
      </c>
      <c r="B265" s="65" t="s">
        <v>1528</v>
      </c>
      <c r="C265" s="66" t="s">
        <v>1977</v>
      </c>
      <c r="D265" s="67"/>
      <c r="E265" s="68"/>
      <c r="F265" s="328">
        <v>200435.05000000002</v>
      </c>
      <c r="G265" s="328">
        <v>177766.2</v>
      </c>
      <c r="H265" s="151">
        <f t="shared" si="40"/>
        <v>22668.850000000006</v>
      </c>
      <c r="I265" s="97">
        <f t="shared" si="41"/>
        <v>0.1275205860281651</v>
      </c>
      <c r="J265" s="166"/>
      <c r="K265" s="328">
        <v>597994.23999999999</v>
      </c>
      <c r="L265" s="328">
        <v>531663.89</v>
      </c>
      <c r="M265" s="151">
        <f t="shared" si="42"/>
        <v>66330.349999999977</v>
      </c>
      <c r="N265" s="97">
        <f t="shared" si="43"/>
        <v>0.12475993056440221</v>
      </c>
      <c r="O265" s="273"/>
      <c r="P265" s="166"/>
      <c r="Q265" s="328">
        <v>597994.23999999999</v>
      </c>
      <c r="R265" s="328">
        <v>531663.89</v>
      </c>
      <c r="S265" s="151">
        <f t="shared" si="44"/>
        <v>66330.349999999977</v>
      </c>
      <c r="T265" s="97">
        <f t="shared" si="45"/>
        <v>0.12475993056440221</v>
      </c>
      <c r="U265" s="166"/>
      <c r="V265" s="328">
        <v>2342086.12</v>
      </c>
      <c r="W265" s="328">
        <v>2119810.0700000003</v>
      </c>
      <c r="X265" s="151">
        <f t="shared" si="46"/>
        <v>222276.04999999981</v>
      </c>
      <c r="Y265" s="97">
        <f t="shared" si="47"/>
        <v>0.10485658745832818</v>
      </c>
      <c r="Z265" s="140"/>
    </row>
    <row r="266" spans="1:26" s="69" customFormat="1" outlineLevel="1" x14ac:dyDescent="0.2">
      <c r="A266" s="64" t="s">
        <v>1079</v>
      </c>
      <c r="B266" s="65" t="s">
        <v>1529</v>
      </c>
      <c r="C266" s="66" t="s">
        <v>1978</v>
      </c>
      <c r="D266" s="67"/>
      <c r="E266" s="68"/>
      <c r="F266" s="328">
        <v>-119573</v>
      </c>
      <c r="G266" s="328">
        <v>-119572.89</v>
      </c>
      <c r="H266" s="151">
        <f t="shared" si="40"/>
        <v>-0.11000000000058208</v>
      </c>
      <c r="I266" s="97">
        <f t="shared" si="41"/>
        <v>-9.1994096655673435E-7</v>
      </c>
      <c r="J266" s="166"/>
      <c r="K266" s="328">
        <v>-358719</v>
      </c>
      <c r="L266" s="328">
        <v>-358718.66000000003</v>
      </c>
      <c r="M266" s="151">
        <f t="shared" si="42"/>
        <v>-0.33999999996740371</v>
      </c>
      <c r="N266" s="97">
        <f t="shared" si="43"/>
        <v>-9.4781799186973903E-7</v>
      </c>
      <c r="O266" s="273"/>
      <c r="P266" s="166"/>
      <c r="Q266" s="328">
        <v>-358719</v>
      </c>
      <c r="R266" s="328">
        <v>-358718.66000000003</v>
      </c>
      <c r="S266" s="151">
        <f t="shared" si="44"/>
        <v>-0.33999999996740371</v>
      </c>
      <c r="T266" s="97">
        <f t="shared" si="45"/>
        <v>-9.4781799186973903E-7</v>
      </c>
      <c r="U266" s="166"/>
      <c r="V266" s="328">
        <v>-1430890.08</v>
      </c>
      <c r="W266" s="328">
        <v>-1427032.5499999998</v>
      </c>
      <c r="X266" s="151">
        <f t="shared" si="46"/>
        <v>-3857.5300000002608</v>
      </c>
      <c r="Y266" s="97">
        <f t="shared" si="47"/>
        <v>-2.7031829091776929E-3</v>
      </c>
      <c r="Z266" s="140"/>
    </row>
    <row r="267" spans="1:26" s="69" customFormat="1" outlineLevel="1" x14ac:dyDescent="0.2">
      <c r="A267" s="64" t="s">
        <v>1080</v>
      </c>
      <c r="B267" s="65" t="s">
        <v>1530</v>
      </c>
      <c r="C267" s="66" t="s">
        <v>1979</v>
      </c>
      <c r="D267" s="67"/>
      <c r="E267" s="68"/>
      <c r="F267" s="328">
        <v>72281.259999999995</v>
      </c>
      <c r="G267" s="328">
        <v>70325.88</v>
      </c>
      <c r="H267" s="151">
        <f t="shared" si="40"/>
        <v>1955.3799999999901</v>
      </c>
      <c r="I267" s="97">
        <f t="shared" si="41"/>
        <v>2.7804557866890397E-2</v>
      </c>
      <c r="J267" s="166"/>
      <c r="K267" s="328">
        <v>215679.69</v>
      </c>
      <c r="L267" s="328">
        <v>210326.74</v>
      </c>
      <c r="M267" s="151">
        <f t="shared" si="42"/>
        <v>5352.9500000000116</v>
      </c>
      <c r="N267" s="97">
        <f t="shared" si="43"/>
        <v>2.5450639324319922E-2</v>
      </c>
      <c r="O267" s="273"/>
      <c r="P267" s="166"/>
      <c r="Q267" s="328">
        <v>215679.69</v>
      </c>
      <c r="R267" s="328">
        <v>210326.74</v>
      </c>
      <c r="S267" s="151">
        <f t="shared" si="44"/>
        <v>5352.9500000000116</v>
      </c>
      <c r="T267" s="97">
        <f t="shared" si="45"/>
        <v>2.5450639324319922E-2</v>
      </c>
      <c r="U267" s="166"/>
      <c r="V267" s="328">
        <v>850109.91999999993</v>
      </c>
      <c r="W267" s="328">
        <v>848601.87</v>
      </c>
      <c r="X267" s="151">
        <f t="shared" si="46"/>
        <v>1508.0499999999302</v>
      </c>
      <c r="Y267" s="97">
        <f t="shared" si="47"/>
        <v>1.777099548460729E-3</v>
      </c>
      <c r="Z267" s="140"/>
    </row>
    <row r="268" spans="1:26" s="69" customFormat="1" outlineLevel="1" x14ac:dyDescent="0.2">
      <c r="A268" s="64" t="s">
        <v>1081</v>
      </c>
      <c r="B268" s="65" t="s">
        <v>1531</v>
      </c>
      <c r="C268" s="66" t="s">
        <v>1980</v>
      </c>
      <c r="D268" s="67"/>
      <c r="E268" s="68"/>
      <c r="F268" s="328">
        <v>38189.78</v>
      </c>
      <c r="G268" s="328">
        <v>80035.360000000001</v>
      </c>
      <c r="H268" s="151">
        <f t="shared" si="40"/>
        <v>-41845.58</v>
      </c>
      <c r="I268" s="97">
        <f t="shared" si="41"/>
        <v>-0.52283865531435103</v>
      </c>
      <c r="J268" s="166"/>
      <c r="K268" s="328">
        <v>160403.43</v>
      </c>
      <c r="L268" s="328">
        <v>138658.72</v>
      </c>
      <c r="M268" s="151">
        <f t="shared" si="42"/>
        <v>21744.709999999992</v>
      </c>
      <c r="N268" s="97">
        <f t="shared" si="43"/>
        <v>0.15682179959543829</v>
      </c>
      <c r="O268" s="273"/>
      <c r="P268" s="166"/>
      <c r="Q268" s="328">
        <v>160403.43</v>
      </c>
      <c r="R268" s="328">
        <v>138658.72</v>
      </c>
      <c r="S268" s="151">
        <f t="shared" si="44"/>
        <v>21744.709999999992</v>
      </c>
      <c r="T268" s="97">
        <f t="shared" si="45"/>
        <v>0.15682179959543829</v>
      </c>
      <c r="U268" s="166"/>
      <c r="V268" s="328">
        <v>1174171.46</v>
      </c>
      <c r="W268" s="328">
        <v>560073.61</v>
      </c>
      <c r="X268" s="151">
        <f t="shared" si="46"/>
        <v>614097.85</v>
      </c>
      <c r="Y268" s="97">
        <f t="shared" si="47"/>
        <v>1.0964591779284154</v>
      </c>
      <c r="Z268" s="140"/>
    </row>
    <row r="269" spans="1:26" s="69" customFormat="1" outlineLevel="1" x14ac:dyDescent="0.2">
      <c r="A269" s="64" t="s">
        <v>1082</v>
      </c>
      <c r="B269" s="65" t="s">
        <v>1532</v>
      </c>
      <c r="C269" s="66" t="s">
        <v>1981</v>
      </c>
      <c r="D269" s="67"/>
      <c r="E269" s="68"/>
      <c r="F269" s="328">
        <v>-1618.8600000000001</v>
      </c>
      <c r="G269" s="328">
        <v>-12985.630000000001</v>
      </c>
      <c r="H269" s="151">
        <f t="shared" si="40"/>
        <v>11366.77</v>
      </c>
      <c r="I269" s="97">
        <f t="shared" si="41"/>
        <v>0.8753345043713705</v>
      </c>
      <c r="J269" s="166"/>
      <c r="K269" s="328">
        <v>-8836.24</v>
      </c>
      <c r="L269" s="328">
        <v>-32863.24</v>
      </c>
      <c r="M269" s="151">
        <f t="shared" si="42"/>
        <v>24027</v>
      </c>
      <c r="N269" s="97">
        <f t="shared" si="43"/>
        <v>0.73112085113944947</v>
      </c>
      <c r="O269" s="273"/>
      <c r="P269" s="166"/>
      <c r="Q269" s="328">
        <v>-8836.24</v>
      </c>
      <c r="R269" s="328">
        <v>-32863.24</v>
      </c>
      <c r="S269" s="151">
        <f t="shared" si="44"/>
        <v>24027</v>
      </c>
      <c r="T269" s="97">
        <f t="shared" si="45"/>
        <v>0.73112085113944947</v>
      </c>
      <c r="U269" s="166"/>
      <c r="V269" s="328">
        <v>-286835.15999999997</v>
      </c>
      <c r="W269" s="328">
        <v>-149362.99</v>
      </c>
      <c r="X269" s="151">
        <f t="shared" si="46"/>
        <v>-137472.16999999998</v>
      </c>
      <c r="Y269" s="97">
        <f t="shared" si="47"/>
        <v>-0.92038978330575727</v>
      </c>
      <c r="Z269" s="140"/>
    </row>
    <row r="270" spans="1:26" s="69" customFormat="1" outlineLevel="1" x14ac:dyDescent="0.2">
      <c r="A270" s="64" t="s">
        <v>1083</v>
      </c>
      <c r="B270" s="65" t="s">
        <v>1533</v>
      </c>
      <c r="C270" s="66" t="s">
        <v>1982</v>
      </c>
      <c r="D270" s="67"/>
      <c r="E270" s="68"/>
      <c r="F270" s="328">
        <v>312578.2</v>
      </c>
      <c r="G270" s="328">
        <v>455830.66000000003</v>
      </c>
      <c r="H270" s="151">
        <f t="shared" si="40"/>
        <v>-143252.46000000002</v>
      </c>
      <c r="I270" s="97">
        <f t="shared" si="41"/>
        <v>-0.31426683760148999</v>
      </c>
      <c r="J270" s="166"/>
      <c r="K270" s="328">
        <v>1672145.33</v>
      </c>
      <c r="L270" s="328">
        <v>6449813.7300000004</v>
      </c>
      <c r="M270" s="151">
        <f t="shared" si="42"/>
        <v>-4777668.4000000004</v>
      </c>
      <c r="N270" s="97">
        <f t="shared" si="43"/>
        <v>-0.74074517497732451</v>
      </c>
      <c r="O270" s="273"/>
      <c r="P270" s="166"/>
      <c r="Q270" s="328">
        <v>1672145.33</v>
      </c>
      <c r="R270" s="328">
        <v>6449813.7300000004</v>
      </c>
      <c r="S270" s="151">
        <f t="shared" si="44"/>
        <v>-4777668.4000000004</v>
      </c>
      <c r="T270" s="97">
        <f t="shared" si="45"/>
        <v>-0.74074517497732451</v>
      </c>
      <c r="U270" s="166"/>
      <c r="V270" s="328">
        <v>25184299.520000003</v>
      </c>
      <c r="W270" s="328">
        <v>17574369.84</v>
      </c>
      <c r="X270" s="151">
        <f t="shared" si="46"/>
        <v>7609929.6800000034</v>
      </c>
      <c r="Y270" s="97">
        <f t="shared" si="47"/>
        <v>0.43301294722269279</v>
      </c>
      <c r="Z270" s="140"/>
    </row>
    <row r="271" spans="1:26" s="69" customFormat="1" outlineLevel="1" x14ac:dyDescent="0.2">
      <c r="A271" s="64" t="s">
        <v>1084</v>
      </c>
      <c r="B271" s="65" t="s">
        <v>1534</v>
      </c>
      <c r="C271" s="66" t="s">
        <v>1983</v>
      </c>
      <c r="D271" s="67"/>
      <c r="E271" s="68"/>
      <c r="F271" s="328">
        <v>-7797.42</v>
      </c>
      <c r="G271" s="328">
        <v>45747.340000000004</v>
      </c>
      <c r="H271" s="151">
        <f t="shared" si="40"/>
        <v>-53544.76</v>
      </c>
      <c r="I271" s="97">
        <f t="shared" si="41"/>
        <v>-1.1704453198808935</v>
      </c>
      <c r="J271" s="166"/>
      <c r="K271" s="328">
        <v>28010.11</v>
      </c>
      <c r="L271" s="328">
        <v>164592.95000000001</v>
      </c>
      <c r="M271" s="151">
        <f t="shared" si="42"/>
        <v>-136582.84000000003</v>
      </c>
      <c r="N271" s="97">
        <f t="shared" si="43"/>
        <v>-0.82982193344247135</v>
      </c>
      <c r="O271" s="273"/>
      <c r="P271" s="166"/>
      <c r="Q271" s="328">
        <v>28010.11</v>
      </c>
      <c r="R271" s="328">
        <v>164592.95000000001</v>
      </c>
      <c r="S271" s="151">
        <f t="shared" si="44"/>
        <v>-136582.84000000003</v>
      </c>
      <c r="T271" s="97">
        <f t="shared" si="45"/>
        <v>-0.82982193344247135</v>
      </c>
      <c r="U271" s="166"/>
      <c r="V271" s="328">
        <v>714191.26</v>
      </c>
      <c r="W271" s="328">
        <v>579403.67000000004</v>
      </c>
      <c r="X271" s="151">
        <f t="shared" si="46"/>
        <v>134787.58999999997</v>
      </c>
      <c r="Y271" s="97">
        <f t="shared" si="47"/>
        <v>0.23263157791182087</v>
      </c>
      <c r="Z271" s="140"/>
    </row>
    <row r="272" spans="1:26" s="69" customFormat="1" outlineLevel="1" x14ac:dyDescent="0.2">
      <c r="A272" s="64" t="s">
        <v>1085</v>
      </c>
      <c r="B272" s="65" t="s">
        <v>1535</v>
      </c>
      <c r="C272" s="66" t="s">
        <v>1984</v>
      </c>
      <c r="D272" s="67"/>
      <c r="E272" s="68"/>
      <c r="F272" s="328">
        <v>19875.689999999999</v>
      </c>
      <c r="G272" s="328">
        <v>-1361.79</v>
      </c>
      <c r="H272" s="151">
        <f t="shared" si="40"/>
        <v>21237.48</v>
      </c>
      <c r="I272" s="97" t="str">
        <f t="shared" si="41"/>
        <v>N.M.</v>
      </c>
      <c r="J272" s="166"/>
      <c r="K272" s="328">
        <v>19566.95</v>
      </c>
      <c r="L272" s="328">
        <v>-7429.46</v>
      </c>
      <c r="M272" s="151">
        <f t="shared" si="42"/>
        <v>26996.41</v>
      </c>
      <c r="N272" s="97">
        <f t="shared" si="43"/>
        <v>3.6336974692642534</v>
      </c>
      <c r="O272" s="273"/>
      <c r="P272" s="166"/>
      <c r="Q272" s="328">
        <v>19566.95</v>
      </c>
      <c r="R272" s="328">
        <v>-7429.46</v>
      </c>
      <c r="S272" s="151">
        <f t="shared" si="44"/>
        <v>26996.41</v>
      </c>
      <c r="T272" s="97">
        <f t="shared" si="45"/>
        <v>3.6336974692642534</v>
      </c>
      <c r="U272" s="166"/>
      <c r="V272" s="328">
        <v>-60312.490000000005</v>
      </c>
      <c r="W272" s="328">
        <v>-39645.94</v>
      </c>
      <c r="X272" s="151">
        <f t="shared" si="46"/>
        <v>-20666.550000000003</v>
      </c>
      <c r="Y272" s="97">
        <f t="shared" si="47"/>
        <v>-0.52127784080791129</v>
      </c>
      <c r="Z272" s="140"/>
    </row>
    <row r="273" spans="1:26" s="69" customFormat="1" outlineLevel="1" x14ac:dyDescent="0.2">
      <c r="A273" s="64" t="s">
        <v>1086</v>
      </c>
      <c r="B273" s="65" t="s">
        <v>1536</v>
      </c>
      <c r="C273" s="66" t="s">
        <v>1985</v>
      </c>
      <c r="D273" s="67"/>
      <c r="E273" s="68"/>
      <c r="F273" s="328">
        <v>0</v>
      </c>
      <c r="G273" s="328">
        <v>510.6</v>
      </c>
      <c r="H273" s="151">
        <f t="shared" si="40"/>
        <v>-510.6</v>
      </c>
      <c r="I273" s="97" t="str">
        <f t="shared" si="41"/>
        <v>N.M.</v>
      </c>
      <c r="J273" s="166"/>
      <c r="K273" s="328">
        <v>0</v>
      </c>
      <c r="L273" s="328">
        <v>1353.3</v>
      </c>
      <c r="M273" s="151">
        <f t="shared" si="42"/>
        <v>-1353.3</v>
      </c>
      <c r="N273" s="97" t="str">
        <f t="shared" si="43"/>
        <v>N.M.</v>
      </c>
      <c r="O273" s="273"/>
      <c r="P273" s="166"/>
      <c r="Q273" s="328">
        <v>0</v>
      </c>
      <c r="R273" s="328">
        <v>1353.3</v>
      </c>
      <c r="S273" s="151">
        <f t="shared" si="44"/>
        <v>-1353.3</v>
      </c>
      <c r="T273" s="97" t="str">
        <f t="shared" si="45"/>
        <v>N.M.</v>
      </c>
      <c r="U273" s="166"/>
      <c r="V273" s="328">
        <v>43120.46</v>
      </c>
      <c r="W273" s="328">
        <v>47513.950000000004</v>
      </c>
      <c r="X273" s="151">
        <f t="shared" si="46"/>
        <v>-4393.4900000000052</v>
      </c>
      <c r="Y273" s="97">
        <f t="shared" si="47"/>
        <v>-9.2467370109199615E-2</v>
      </c>
      <c r="Z273" s="140"/>
    </row>
    <row r="274" spans="1:26" s="69" customFormat="1" outlineLevel="1" x14ac:dyDescent="0.2">
      <c r="A274" s="64" t="s">
        <v>1087</v>
      </c>
      <c r="B274" s="65" t="s">
        <v>1537</v>
      </c>
      <c r="C274" s="66" t="s">
        <v>1986</v>
      </c>
      <c r="D274" s="67"/>
      <c r="E274" s="68"/>
      <c r="F274" s="328">
        <v>0</v>
      </c>
      <c r="G274" s="328">
        <v>0</v>
      </c>
      <c r="H274" s="151">
        <f t="shared" si="40"/>
        <v>0</v>
      </c>
      <c r="I274" s="97">
        <f t="shared" si="41"/>
        <v>0</v>
      </c>
      <c r="J274" s="166"/>
      <c r="K274" s="328">
        <v>0</v>
      </c>
      <c r="L274" s="328">
        <v>0</v>
      </c>
      <c r="M274" s="151">
        <f t="shared" si="42"/>
        <v>0</v>
      </c>
      <c r="N274" s="97">
        <f t="shared" si="43"/>
        <v>0</v>
      </c>
      <c r="O274" s="273"/>
      <c r="P274" s="166"/>
      <c r="Q274" s="328">
        <v>0</v>
      </c>
      <c r="R274" s="328">
        <v>0</v>
      </c>
      <c r="S274" s="151">
        <f t="shared" si="44"/>
        <v>0</v>
      </c>
      <c r="T274" s="97">
        <f t="shared" si="45"/>
        <v>0</v>
      </c>
      <c r="U274" s="166"/>
      <c r="V274" s="328">
        <v>0</v>
      </c>
      <c r="W274" s="328">
        <v>0</v>
      </c>
      <c r="X274" s="151">
        <f t="shared" si="46"/>
        <v>0</v>
      </c>
      <c r="Y274" s="97">
        <f t="shared" si="47"/>
        <v>0</v>
      </c>
      <c r="Z274" s="140"/>
    </row>
    <row r="275" spans="1:26" s="69" customFormat="1" outlineLevel="1" x14ac:dyDescent="0.2">
      <c r="A275" s="64" t="s">
        <v>1088</v>
      </c>
      <c r="B275" s="65" t="s">
        <v>1538</v>
      </c>
      <c r="C275" s="66" t="s">
        <v>1987</v>
      </c>
      <c r="D275" s="67"/>
      <c r="E275" s="68"/>
      <c r="F275" s="328">
        <v>30189.100000000002</v>
      </c>
      <c r="G275" s="328">
        <v>25918.58</v>
      </c>
      <c r="H275" s="151">
        <f t="shared" si="40"/>
        <v>4270.5200000000004</v>
      </c>
      <c r="I275" s="97">
        <f t="shared" si="41"/>
        <v>0.16476674262247393</v>
      </c>
      <c r="J275" s="166"/>
      <c r="K275" s="328">
        <v>126256.53</v>
      </c>
      <c r="L275" s="328">
        <v>117735.13</v>
      </c>
      <c r="M275" s="151">
        <f t="shared" si="42"/>
        <v>8521.3999999999942</v>
      </c>
      <c r="N275" s="97">
        <f t="shared" si="43"/>
        <v>7.2377717678657111E-2</v>
      </c>
      <c r="O275" s="273"/>
      <c r="P275" s="166"/>
      <c r="Q275" s="328">
        <v>126256.53</v>
      </c>
      <c r="R275" s="328">
        <v>117735.13</v>
      </c>
      <c r="S275" s="151">
        <f t="shared" si="44"/>
        <v>8521.3999999999942</v>
      </c>
      <c r="T275" s="97">
        <f t="shared" si="45"/>
        <v>7.2377717678657111E-2</v>
      </c>
      <c r="U275" s="166"/>
      <c r="V275" s="328">
        <v>1229635.79</v>
      </c>
      <c r="W275" s="328">
        <v>659259.54</v>
      </c>
      <c r="X275" s="151">
        <f t="shared" si="46"/>
        <v>570376.25</v>
      </c>
      <c r="Y275" s="97">
        <f t="shared" si="47"/>
        <v>0.86517708943582361</v>
      </c>
      <c r="Z275" s="140"/>
    </row>
    <row r="276" spans="1:26" s="69" customFormat="1" outlineLevel="1" x14ac:dyDescent="0.2">
      <c r="A276" s="64" t="s">
        <v>1089</v>
      </c>
      <c r="B276" s="65" t="s">
        <v>1539</v>
      </c>
      <c r="C276" s="66" t="s">
        <v>1988</v>
      </c>
      <c r="D276" s="67"/>
      <c r="E276" s="68"/>
      <c r="F276" s="328">
        <v>522281.51</v>
      </c>
      <c r="G276" s="328">
        <v>1114757.76</v>
      </c>
      <c r="H276" s="151">
        <f t="shared" si="40"/>
        <v>-592476.25</v>
      </c>
      <c r="I276" s="97">
        <f t="shared" si="41"/>
        <v>-0.53148430202450436</v>
      </c>
      <c r="J276" s="166"/>
      <c r="K276" s="328">
        <v>1350425.06</v>
      </c>
      <c r="L276" s="328">
        <v>3175923.09</v>
      </c>
      <c r="M276" s="151">
        <f t="shared" si="42"/>
        <v>-1825498.0299999998</v>
      </c>
      <c r="N276" s="97">
        <f t="shared" si="43"/>
        <v>-0.5747928958821229</v>
      </c>
      <c r="O276" s="273"/>
      <c r="P276" s="166"/>
      <c r="Q276" s="328">
        <v>1350425.06</v>
      </c>
      <c r="R276" s="328">
        <v>3175923.09</v>
      </c>
      <c r="S276" s="151">
        <f t="shared" si="44"/>
        <v>-1825498.0299999998</v>
      </c>
      <c r="T276" s="97">
        <f t="shared" si="45"/>
        <v>-0.5747928958821229</v>
      </c>
      <c r="U276" s="166"/>
      <c r="V276" s="328">
        <v>12030756.700000001</v>
      </c>
      <c r="W276" s="328">
        <v>10986938.6</v>
      </c>
      <c r="X276" s="151">
        <f t="shared" si="46"/>
        <v>1043818.1000000015</v>
      </c>
      <c r="Y276" s="97">
        <f t="shared" si="47"/>
        <v>9.5005363914566834E-2</v>
      </c>
      <c r="Z276" s="140"/>
    </row>
    <row r="277" spans="1:26" s="69" customFormat="1" outlineLevel="1" x14ac:dyDescent="0.2">
      <c r="A277" s="64" t="s">
        <v>1090</v>
      </c>
      <c r="B277" s="65" t="s">
        <v>1540</v>
      </c>
      <c r="C277" s="66" t="s">
        <v>1989</v>
      </c>
      <c r="D277" s="67"/>
      <c r="E277" s="68"/>
      <c r="F277" s="328">
        <v>-268053.28000000003</v>
      </c>
      <c r="G277" s="328">
        <v>-613075.94000000006</v>
      </c>
      <c r="H277" s="151">
        <f t="shared" si="40"/>
        <v>345022.66000000003</v>
      </c>
      <c r="I277" s="97">
        <f t="shared" si="41"/>
        <v>0.56277312073280839</v>
      </c>
      <c r="J277" s="166"/>
      <c r="K277" s="328">
        <v>-1307921.83</v>
      </c>
      <c r="L277" s="328">
        <v>-4138330.32</v>
      </c>
      <c r="M277" s="151">
        <f t="shared" si="42"/>
        <v>2830408.4899999998</v>
      </c>
      <c r="N277" s="97">
        <f t="shared" si="43"/>
        <v>0.68394938807108074</v>
      </c>
      <c r="O277" s="273"/>
      <c r="P277" s="166"/>
      <c r="Q277" s="328">
        <v>-1307921.83</v>
      </c>
      <c r="R277" s="328">
        <v>-4138330.32</v>
      </c>
      <c r="S277" s="151">
        <f t="shared" si="44"/>
        <v>2830408.4899999998</v>
      </c>
      <c r="T277" s="97">
        <f t="shared" si="45"/>
        <v>0.68394938807108074</v>
      </c>
      <c r="U277" s="166"/>
      <c r="V277" s="328">
        <v>-13079819.27</v>
      </c>
      <c r="W277" s="328">
        <v>-11354198</v>
      </c>
      <c r="X277" s="151">
        <f t="shared" si="46"/>
        <v>-1725621.2699999996</v>
      </c>
      <c r="Y277" s="97">
        <f t="shared" si="47"/>
        <v>-0.15198090345086457</v>
      </c>
      <c r="Z277" s="140"/>
    </row>
    <row r="278" spans="1:26" s="69" customFormat="1" outlineLevel="1" x14ac:dyDescent="0.2">
      <c r="A278" s="64" t="s">
        <v>1091</v>
      </c>
      <c r="B278" s="65" t="s">
        <v>1541</v>
      </c>
      <c r="C278" s="66" t="s">
        <v>1990</v>
      </c>
      <c r="D278" s="67"/>
      <c r="E278" s="68"/>
      <c r="F278" s="328">
        <v>-104621.25</v>
      </c>
      <c r="G278" s="328">
        <v>-6723.6</v>
      </c>
      <c r="H278" s="151">
        <f t="shared" si="40"/>
        <v>-97897.65</v>
      </c>
      <c r="I278" s="97" t="str">
        <f t="shared" si="41"/>
        <v>N.M.</v>
      </c>
      <c r="J278" s="166"/>
      <c r="K278" s="328">
        <v>-112229.98</v>
      </c>
      <c r="L278" s="328">
        <v>-18509.71</v>
      </c>
      <c r="M278" s="151">
        <f t="shared" si="42"/>
        <v>-93720.26999999999</v>
      </c>
      <c r="N278" s="97">
        <f t="shared" si="43"/>
        <v>-5.0633029907005564</v>
      </c>
      <c r="O278" s="273"/>
      <c r="P278" s="166"/>
      <c r="Q278" s="328">
        <v>-112229.98</v>
      </c>
      <c r="R278" s="328">
        <v>-18509.71</v>
      </c>
      <c r="S278" s="151">
        <f t="shared" si="44"/>
        <v>-93720.26999999999</v>
      </c>
      <c r="T278" s="97">
        <f t="shared" si="45"/>
        <v>-5.0633029907005564</v>
      </c>
      <c r="U278" s="166"/>
      <c r="V278" s="328">
        <v>-236696</v>
      </c>
      <c r="W278" s="328">
        <v>-35937.82</v>
      </c>
      <c r="X278" s="151">
        <f t="shared" si="46"/>
        <v>-200758.18</v>
      </c>
      <c r="Y278" s="97">
        <f t="shared" si="47"/>
        <v>-5.5862648318679318</v>
      </c>
      <c r="Z278" s="140"/>
    </row>
    <row r="279" spans="1:26" s="69" customFormat="1" outlineLevel="1" x14ac:dyDescent="0.2">
      <c r="A279" s="64" t="s">
        <v>1092</v>
      </c>
      <c r="B279" s="65" t="s">
        <v>1542</v>
      </c>
      <c r="C279" s="66" t="s">
        <v>1991</v>
      </c>
      <c r="D279" s="67"/>
      <c r="E279" s="68"/>
      <c r="F279" s="328">
        <v>708109.8</v>
      </c>
      <c r="G279" s="328">
        <v>-1249999.99</v>
      </c>
      <c r="H279" s="151">
        <f t="shared" si="40"/>
        <v>1958109.79</v>
      </c>
      <c r="I279" s="97">
        <f t="shared" si="41"/>
        <v>1.5664878445319028</v>
      </c>
      <c r="J279" s="166"/>
      <c r="K279" s="328">
        <v>2113690.8199999998</v>
      </c>
      <c r="L279" s="328">
        <v>-3749999.9699999997</v>
      </c>
      <c r="M279" s="151">
        <f t="shared" si="42"/>
        <v>5863690.7899999991</v>
      </c>
      <c r="N279" s="97">
        <f t="shared" si="43"/>
        <v>1.5636508898425403</v>
      </c>
      <c r="O279" s="273"/>
      <c r="P279" s="166"/>
      <c r="Q279" s="328">
        <v>2113690.8199999998</v>
      </c>
      <c r="R279" s="328">
        <v>-3749999.9699999997</v>
      </c>
      <c r="S279" s="151">
        <f t="shared" si="44"/>
        <v>5863690.7899999991</v>
      </c>
      <c r="T279" s="97">
        <f t="shared" si="45"/>
        <v>1.5636508898425403</v>
      </c>
      <c r="U279" s="166"/>
      <c r="V279" s="328">
        <v>-7690709.2199999988</v>
      </c>
      <c r="W279" s="328">
        <v>-14999999.879999999</v>
      </c>
      <c r="X279" s="151">
        <f t="shared" si="46"/>
        <v>7309290.6600000001</v>
      </c>
      <c r="Y279" s="97">
        <f t="shared" si="47"/>
        <v>0.48728604789828844</v>
      </c>
      <c r="Z279" s="140"/>
    </row>
    <row r="280" spans="1:26" s="69" customFormat="1" outlineLevel="1" x14ac:dyDescent="0.2">
      <c r="A280" s="64" t="s">
        <v>1093</v>
      </c>
      <c r="B280" s="65" t="s">
        <v>1543</v>
      </c>
      <c r="C280" s="66" t="s">
        <v>1992</v>
      </c>
      <c r="D280" s="67"/>
      <c r="E280" s="68"/>
      <c r="F280" s="328">
        <v>583041.14</v>
      </c>
      <c r="G280" s="328">
        <v>390203.57</v>
      </c>
      <c r="H280" s="151">
        <f t="shared" si="40"/>
        <v>192837.57</v>
      </c>
      <c r="I280" s="97">
        <f t="shared" si="41"/>
        <v>0.49419734934767512</v>
      </c>
      <c r="J280" s="166"/>
      <c r="K280" s="328">
        <v>1389250.9</v>
      </c>
      <c r="L280" s="328">
        <v>2022862.82</v>
      </c>
      <c r="M280" s="151">
        <f t="shared" si="42"/>
        <v>-633611.92000000016</v>
      </c>
      <c r="N280" s="97">
        <f t="shared" si="43"/>
        <v>-0.31322535257235096</v>
      </c>
      <c r="O280" s="273"/>
      <c r="P280" s="166"/>
      <c r="Q280" s="328">
        <v>1389250.9</v>
      </c>
      <c r="R280" s="328">
        <v>2022862.82</v>
      </c>
      <c r="S280" s="151">
        <f t="shared" si="44"/>
        <v>-633611.92000000016</v>
      </c>
      <c r="T280" s="97">
        <f t="shared" si="45"/>
        <v>-0.31322535257235096</v>
      </c>
      <c r="U280" s="166"/>
      <c r="V280" s="328">
        <v>13594068.91</v>
      </c>
      <c r="W280" s="328">
        <v>8784122.0299999993</v>
      </c>
      <c r="X280" s="151">
        <f t="shared" si="46"/>
        <v>4809946.8800000008</v>
      </c>
      <c r="Y280" s="97">
        <f t="shared" si="47"/>
        <v>0.54757286653951476</v>
      </c>
      <c r="Z280" s="140"/>
    </row>
    <row r="281" spans="1:26" s="69" customFormat="1" outlineLevel="1" x14ac:dyDescent="0.2">
      <c r="A281" s="64" t="s">
        <v>1094</v>
      </c>
      <c r="B281" s="65" t="s">
        <v>1544</v>
      </c>
      <c r="C281" s="66" t="s">
        <v>1993</v>
      </c>
      <c r="D281" s="67"/>
      <c r="E281" s="68"/>
      <c r="F281" s="328">
        <v>-138152.46</v>
      </c>
      <c r="G281" s="328">
        <v>-202352.64000000001</v>
      </c>
      <c r="H281" s="151">
        <f t="shared" si="40"/>
        <v>64200.180000000022</v>
      </c>
      <c r="I281" s="97">
        <f t="shared" si="41"/>
        <v>0.3172688036093822</v>
      </c>
      <c r="J281" s="166"/>
      <c r="K281" s="328">
        <v>-534919.74</v>
      </c>
      <c r="L281" s="328">
        <v>-1028700.3</v>
      </c>
      <c r="M281" s="151">
        <f t="shared" si="42"/>
        <v>493780.56000000006</v>
      </c>
      <c r="N281" s="97">
        <f t="shared" si="43"/>
        <v>0.48000429279548185</v>
      </c>
      <c r="O281" s="273"/>
      <c r="P281" s="166"/>
      <c r="Q281" s="328">
        <v>-534919.74</v>
      </c>
      <c r="R281" s="328">
        <v>-1028700.3</v>
      </c>
      <c r="S281" s="151">
        <f t="shared" si="44"/>
        <v>493780.56000000006</v>
      </c>
      <c r="T281" s="97">
        <f t="shared" si="45"/>
        <v>0.48000429279548185</v>
      </c>
      <c r="U281" s="166"/>
      <c r="V281" s="328">
        <v>-4029286.83</v>
      </c>
      <c r="W281" s="328">
        <v>-2647957.4800000004</v>
      </c>
      <c r="X281" s="151">
        <f t="shared" si="46"/>
        <v>-1381329.3499999996</v>
      </c>
      <c r="Y281" s="97">
        <f t="shared" si="47"/>
        <v>-0.52165843312559512</v>
      </c>
      <c r="Z281" s="140"/>
    </row>
    <row r="282" spans="1:26" s="69" customFormat="1" outlineLevel="1" x14ac:dyDescent="0.2">
      <c r="A282" s="64" t="s">
        <v>1095</v>
      </c>
      <c r="B282" s="65" t="s">
        <v>1545</v>
      </c>
      <c r="C282" s="66" t="s">
        <v>1994</v>
      </c>
      <c r="D282" s="67"/>
      <c r="E282" s="68"/>
      <c r="F282" s="328">
        <v>-139.94</v>
      </c>
      <c r="G282" s="328">
        <v>0</v>
      </c>
      <c r="H282" s="151">
        <f t="shared" ref="H282:H345" si="48">+F282-G282</f>
        <v>-139.94</v>
      </c>
      <c r="I282" s="97" t="str">
        <f t="shared" ref="I282:I345" si="49">IF(G282&lt;0,IF(H282=0,0,IF(OR(G282=0,F282=0),"N.M.",IF(ABS(H282/G282)&gt;=10,"N.M.",H282/(-G282)))),IF(H282=0,0,IF(OR(G282=0,F282=0),"N.M.",IF(ABS(H282/G282)&gt;=10,"N.M.",H282/G282))))</f>
        <v>N.M.</v>
      </c>
      <c r="J282" s="166"/>
      <c r="K282" s="328">
        <v>-2423.5</v>
      </c>
      <c r="L282" s="328">
        <v>-617.48</v>
      </c>
      <c r="M282" s="151">
        <f t="shared" ref="M282:M345" si="50">+K282-L282</f>
        <v>-1806.02</v>
      </c>
      <c r="N282" s="97">
        <f t="shared" ref="N282:N345" si="51">IF(L282&lt;0,IF(M282=0,0,IF(OR(L282=0,K282=0),"N.M.",IF(ABS(M282/L282)&gt;=10,"N.M.",M282/(-L282)))),IF(M282=0,0,IF(OR(L282=0,K282=0),"N.M.",IF(ABS(M282/L282)&gt;=10,"N.M.",M282/L282))))</f>
        <v>-2.9248234760640019</v>
      </c>
      <c r="O282" s="273"/>
      <c r="P282" s="166"/>
      <c r="Q282" s="328">
        <v>-2423.5</v>
      </c>
      <c r="R282" s="328">
        <v>-617.48</v>
      </c>
      <c r="S282" s="151">
        <f t="shared" ref="S282:S345" si="52">+Q282-R282</f>
        <v>-1806.02</v>
      </c>
      <c r="T282" s="97">
        <f t="shared" ref="T282:T345" si="53">IF(R282&lt;0,IF(S282=0,0,IF(OR(R282=0,Q282=0),"N.M.",IF(ABS(S282/R282)&gt;=10,"N.M.",S282/(-R282)))),IF(S282=0,0,IF(OR(R282=0,Q282=0),"N.M.",IF(ABS(S282/R282)&gt;=10,"N.M.",S282/R282))))</f>
        <v>-2.9248234760640019</v>
      </c>
      <c r="U282" s="166"/>
      <c r="V282" s="328">
        <v>-7632.81</v>
      </c>
      <c r="W282" s="328">
        <v>-5198.1000000000004</v>
      </c>
      <c r="X282" s="151">
        <f t="shared" ref="X282:X345" si="54">+V282-W282</f>
        <v>-2434.71</v>
      </c>
      <c r="Y282" s="97">
        <f t="shared" ref="Y282:Y345" si="55">IF(W282&lt;0,IF(X282=0,0,IF(OR(W282=0,V282=0),"N.M.",IF(ABS(X282/W282)&gt;=10,"N.M.",X282/(-W282)))),IF(X282=0,0,IF(OR(W282=0,V282=0),"N.M.",IF(ABS(X282/W282)&gt;=10,"N.M.",X282/W282))))</f>
        <v>-0.46838460206613952</v>
      </c>
      <c r="Z282" s="140"/>
    </row>
    <row r="283" spans="1:26" s="69" customFormat="1" outlineLevel="1" x14ac:dyDescent="0.2">
      <c r="A283" s="64" t="s">
        <v>1096</v>
      </c>
      <c r="B283" s="65" t="s">
        <v>1546</v>
      </c>
      <c r="C283" s="66" t="s">
        <v>1995</v>
      </c>
      <c r="D283" s="67"/>
      <c r="E283" s="68"/>
      <c r="F283" s="328">
        <v>0</v>
      </c>
      <c r="G283" s="328">
        <v>0</v>
      </c>
      <c r="H283" s="151">
        <f t="shared" si="48"/>
        <v>0</v>
      </c>
      <c r="I283" s="97">
        <f t="shared" si="49"/>
        <v>0</v>
      </c>
      <c r="J283" s="166"/>
      <c r="K283" s="328">
        <v>0</v>
      </c>
      <c r="L283" s="328">
        <v>0</v>
      </c>
      <c r="M283" s="151">
        <f t="shared" si="50"/>
        <v>0</v>
      </c>
      <c r="N283" s="97">
        <f t="shared" si="51"/>
        <v>0</v>
      </c>
      <c r="O283" s="273"/>
      <c r="P283" s="166"/>
      <c r="Q283" s="328">
        <v>0</v>
      </c>
      <c r="R283" s="328">
        <v>0</v>
      </c>
      <c r="S283" s="151">
        <f t="shared" si="52"/>
        <v>0</v>
      </c>
      <c r="T283" s="97">
        <f t="shared" si="53"/>
        <v>0</v>
      </c>
      <c r="U283" s="166"/>
      <c r="V283" s="328">
        <v>9020.42</v>
      </c>
      <c r="W283" s="328">
        <v>0</v>
      </c>
      <c r="X283" s="151">
        <f t="shared" si="54"/>
        <v>9020.42</v>
      </c>
      <c r="Y283" s="97" t="str">
        <f t="shared" si="55"/>
        <v>N.M.</v>
      </c>
      <c r="Z283" s="140"/>
    </row>
    <row r="284" spans="1:26" s="69" customFormat="1" outlineLevel="1" x14ac:dyDescent="0.2">
      <c r="A284" s="64" t="s">
        <v>1097</v>
      </c>
      <c r="B284" s="65" t="s">
        <v>1547</v>
      </c>
      <c r="C284" s="66" t="s">
        <v>1996</v>
      </c>
      <c r="D284" s="67"/>
      <c r="E284" s="68"/>
      <c r="F284" s="328">
        <v>2943.13</v>
      </c>
      <c r="G284" s="328">
        <v>33629.550000000003</v>
      </c>
      <c r="H284" s="151">
        <f t="shared" si="48"/>
        <v>-30686.420000000002</v>
      </c>
      <c r="I284" s="97">
        <f t="shared" si="49"/>
        <v>-0.91248381259933597</v>
      </c>
      <c r="J284" s="166"/>
      <c r="K284" s="328">
        <v>4932.5600000000004</v>
      </c>
      <c r="L284" s="328">
        <v>98021.930000000008</v>
      </c>
      <c r="M284" s="151">
        <f t="shared" si="50"/>
        <v>-93089.37000000001</v>
      </c>
      <c r="N284" s="97">
        <f t="shared" si="51"/>
        <v>-0.94967901570597524</v>
      </c>
      <c r="O284" s="273"/>
      <c r="P284" s="166"/>
      <c r="Q284" s="328">
        <v>4932.5600000000004</v>
      </c>
      <c r="R284" s="328">
        <v>98021.930000000008</v>
      </c>
      <c r="S284" s="151">
        <f t="shared" si="52"/>
        <v>-93089.37000000001</v>
      </c>
      <c r="T284" s="97">
        <f t="shared" si="53"/>
        <v>-0.94967901570597524</v>
      </c>
      <c r="U284" s="166"/>
      <c r="V284" s="328">
        <v>174000.2</v>
      </c>
      <c r="W284" s="328">
        <v>327647.63</v>
      </c>
      <c r="X284" s="151">
        <f t="shared" si="54"/>
        <v>-153647.43</v>
      </c>
      <c r="Y284" s="97">
        <f t="shared" si="55"/>
        <v>-0.46894106940434754</v>
      </c>
      <c r="Z284" s="140"/>
    </row>
    <row r="285" spans="1:26" s="69" customFormat="1" outlineLevel="1" x14ac:dyDescent="0.2">
      <c r="A285" s="64" t="s">
        <v>1098</v>
      </c>
      <c r="B285" s="65" t="s">
        <v>1548</v>
      </c>
      <c r="C285" s="66" t="s">
        <v>1997</v>
      </c>
      <c r="D285" s="67"/>
      <c r="E285" s="68"/>
      <c r="F285" s="328">
        <v>85199.85</v>
      </c>
      <c r="G285" s="328">
        <v>54736.83</v>
      </c>
      <c r="H285" s="151">
        <f t="shared" si="48"/>
        <v>30463.020000000004</v>
      </c>
      <c r="I285" s="97">
        <f t="shared" si="49"/>
        <v>0.55653606538778377</v>
      </c>
      <c r="J285" s="166"/>
      <c r="K285" s="328">
        <v>209019.04</v>
      </c>
      <c r="L285" s="328">
        <v>136869.19</v>
      </c>
      <c r="M285" s="151">
        <f t="shared" si="50"/>
        <v>72149.850000000006</v>
      </c>
      <c r="N285" s="97">
        <f t="shared" si="51"/>
        <v>0.52714456774384366</v>
      </c>
      <c r="O285" s="273"/>
      <c r="P285" s="166"/>
      <c r="Q285" s="328">
        <v>209019.04</v>
      </c>
      <c r="R285" s="328">
        <v>136869.19</v>
      </c>
      <c r="S285" s="151">
        <f t="shared" si="52"/>
        <v>72149.850000000006</v>
      </c>
      <c r="T285" s="97">
        <f t="shared" si="53"/>
        <v>0.52714456774384366</v>
      </c>
      <c r="U285" s="166"/>
      <c r="V285" s="328">
        <v>814455.17</v>
      </c>
      <c r="W285" s="328">
        <v>493547.49</v>
      </c>
      <c r="X285" s="151">
        <f t="shared" si="54"/>
        <v>320907.68000000005</v>
      </c>
      <c r="Y285" s="97">
        <f t="shared" si="55"/>
        <v>0.65020628511351575</v>
      </c>
      <c r="Z285" s="140"/>
    </row>
    <row r="286" spans="1:26" s="69" customFormat="1" outlineLevel="1" x14ac:dyDescent="0.2">
      <c r="A286" s="64" t="s">
        <v>1099</v>
      </c>
      <c r="B286" s="65" t="s">
        <v>1549</v>
      </c>
      <c r="C286" s="66" t="s">
        <v>1998</v>
      </c>
      <c r="D286" s="67"/>
      <c r="E286" s="68"/>
      <c r="F286" s="328">
        <v>0</v>
      </c>
      <c r="G286" s="328">
        <v>0</v>
      </c>
      <c r="H286" s="151">
        <f t="shared" si="48"/>
        <v>0</v>
      </c>
      <c r="I286" s="97">
        <f t="shared" si="49"/>
        <v>0</v>
      </c>
      <c r="J286" s="166"/>
      <c r="K286" s="328">
        <v>0</v>
      </c>
      <c r="L286" s="328">
        <v>225.18</v>
      </c>
      <c r="M286" s="151">
        <f t="shared" si="50"/>
        <v>-225.18</v>
      </c>
      <c r="N286" s="97" t="str">
        <f t="shared" si="51"/>
        <v>N.M.</v>
      </c>
      <c r="O286" s="273"/>
      <c r="P286" s="166"/>
      <c r="Q286" s="328">
        <v>0</v>
      </c>
      <c r="R286" s="328">
        <v>225.18</v>
      </c>
      <c r="S286" s="151">
        <f t="shared" si="52"/>
        <v>-225.18</v>
      </c>
      <c r="T286" s="97" t="str">
        <f t="shared" si="53"/>
        <v>N.M.</v>
      </c>
      <c r="U286" s="166"/>
      <c r="V286" s="328">
        <v>32659.58</v>
      </c>
      <c r="W286" s="328">
        <v>52597.090000000004</v>
      </c>
      <c r="X286" s="151">
        <f t="shared" si="54"/>
        <v>-19937.510000000002</v>
      </c>
      <c r="Y286" s="97">
        <f t="shared" si="55"/>
        <v>-0.37906108493834928</v>
      </c>
      <c r="Z286" s="140"/>
    </row>
    <row r="287" spans="1:26" s="69" customFormat="1" outlineLevel="1" x14ac:dyDescent="0.2">
      <c r="A287" s="64" t="s">
        <v>1100</v>
      </c>
      <c r="B287" s="65" t="s">
        <v>1550</v>
      </c>
      <c r="C287" s="66" t="s">
        <v>1999</v>
      </c>
      <c r="D287" s="67"/>
      <c r="E287" s="68"/>
      <c r="F287" s="328">
        <v>0</v>
      </c>
      <c r="G287" s="328">
        <v>15.14</v>
      </c>
      <c r="H287" s="151">
        <f t="shared" si="48"/>
        <v>-15.14</v>
      </c>
      <c r="I287" s="97" t="str">
        <f t="shared" si="49"/>
        <v>N.M.</v>
      </c>
      <c r="J287" s="166"/>
      <c r="K287" s="328">
        <v>0</v>
      </c>
      <c r="L287" s="328">
        <v>15.14</v>
      </c>
      <c r="M287" s="151">
        <f t="shared" si="50"/>
        <v>-15.14</v>
      </c>
      <c r="N287" s="97" t="str">
        <f t="shared" si="51"/>
        <v>N.M.</v>
      </c>
      <c r="O287" s="273"/>
      <c r="P287" s="166"/>
      <c r="Q287" s="328">
        <v>0</v>
      </c>
      <c r="R287" s="328">
        <v>15.14</v>
      </c>
      <c r="S287" s="151">
        <f t="shared" si="52"/>
        <v>-15.14</v>
      </c>
      <c r="T287" s="97" t="str">
        <f t="shared" si="53"/>
        <v>N.M.</v>
      </c>
      <c r="U287" s="166"/>
      <c r="V287" s="328">
        <v>157.91</v>
      </c>
      <c r="W287" s="328">
        <v>15.14</v>
      </c>
      <c r="X287" s="151">
        <f t="shared" si="54"/>
        <v>142.76999999999998</v>
      </c>
      <c r="Y287" s="97">
        <f t="shared" si="55"/>
        <v>9.4299867899603687</v>
      </c>
      <c r="Z287" s="140"/>
    </row>
    <row r="288" spans="1:26" s="69" customFormat="1" outlineLevel="1" x14ac:dyDescent="0.2">
      <c r="A288" s="64" t="s">
        <v>1101</v>
      </c>
      <c r="B288" s="65" t="s">
        <v>1551</v>
      </c>
      <c r="C288" s="66" t="s">
        <v>2000</v>
      </c>
      <c r="D288" s="67"/>
      <c r="E288" s="68"/>
      <c r="F288" s="328">
        <v>0</v>
      </c>
      <c r="G288" s="328">
        <v>2.04</v>
      </c>
      <c r="H288" s="151">
        <f t="shared" si="48"/>
        <v>-2.04</v>
      </c>
      <c r="I288" s="97" t="str">
        <f t="shared" si="49"/>
        <v>N.M.</v>
      </c>
      <c r="J288" s="166"/>
      <c r="K288" s="328">
        <v>0</v>
      </c>
      <c r="L288" s="328">
        <v>2.04</v>
      </c>
      <c r="M288" s="151">
        <f t="shared" si="50"/>
        <v>-2.04</v>
      </c>
      <c r="N288" s="97" t="str">
        <f t="shared" si="51"/>
        <v>N.M.</v>
      </c>
      <c r="O288" s="273"/>
      <c r="P288" s="166"/>
      <c r="Q288" s="328">
        <v>0</v>
      </c>
      <c r="R288" s="328">
        <v>2.04</v>
      </c>
      <c r="S288" s="151">
        <f t="shared" si="52"/>
        <v>-2.04</v>
      </c>
      <c r="T288" s="97" t="str">
        <f t="shared" si="53"/>
        <v>N.M.</v>
      </c>
      <c r="U288" s="166"/>
      <c r="V288" s="328">
        <v>-2.04</v>
      </c>
      <c r="W288" s="328">
        <v>2.04</v>
      </c>
      <c r="X288" s="151">
        <f t="shared" si="54"/>
        <v>-4.08</v>
      </c>
      <c r="Y288" s="97">
        <f t="shared" si="55"/>
        <v>-2</v>
      </c>
      <c r="Z288" s="140"/>
    </row>
    <row r="289" spans="1:26" s="69" customFormat="1" outlineLevel="1" x14ac:dyDescent="0.2">
      <c r="A289" s="64" t="s">
        <v>1102</v>
      </c>
      <c r="B289" s="65" t="s">
        <v>1552</v>
      </c>
      <c r="C289" s="66" t="s">
        <v>2001</v>
      </c>
      <c r="D289" s="67"/>
      <c r="E289" s="68"/>
      <c r="F289" s="328">
        <v>0</v>
      </c>
      <c r="G289" s="328">
        <v>0</v>
      </c>
      <c r="H289" s="151">
        <f t="shared" si="48"/>
        <v>0</v>
      </c>
      <c r="I289" s="97">
        <f t="shared" si="49"/>
        <v>0</v>
      </c>
      <c r="J289" s="166"/>
      <c r="K289" s="328">
        <v>0</v>
      </c>
      <c r="L289" s="328">
        <v>0</v>
      </c>
      <c r="M289" s="151">
        <f t="shared" si="50"/>
        <v>0</v>
      </c>
      <c r="N289" s="97">
        <f t="shared" si="51"/>
        <v>0</v>
      </c>
      <c r="O289" s="273"/>
      <c r="P289" s="166"/>
      <c r="Q289" s="328">
        <v>0</v>
      </c>
      <c r="R289" s="328">
        <v>0</v>
      </c>
      <c r="S289" s="151">
        <f t="shared" si="52"/>
        <v>0</v>
      </c>
      <c r="T289" s="97">
        <f t="shared" si="53"/>
        <v>0</v>
      </c>
      <c r="U289" s="166"/>
      <c r="V289" s="328">
        <v>0</v>
      </c>
      <c r="W289" s="328">
        <v>10.51</v>
      </c>
      <c r="X289" s="151">
        <f t="shared" si="54"/>
        <v>-10.51</v>
      </c>
      <c r="Y289" s="97" t="str">
        <f t="shared" si="55"/>
        <v>N.M.</v>
      </c>
      <c r="Z289" s="140"/>
    </row>
    <row r="290" spans="1:26" x14ac:dyDescent="0.2">
      <c r="A290" s="38" t="s">
        <v>664</v>
      </c>
      <c r="B290" s="88" t="s">
        <v>267</v>
      </c>
      <c r="C290" s="93" t="s">
        <v>398</v>
      </c>
      <c r="D290" s="38" t="s">
        <v>283</v>
      </c>
      <c r="E290" s="49"/>
      <c r="F290" s="107">
        <v>6221383.9099999974</v>
      </c>
      <c r="G290" s="107">
        <v>26880585.75</v>
      </c>
      <c r="H290" s="105">
        <f t="shared" si="48"/>
        <v>-20659201.840000004</v>
      </c>
      <c r="I290" s="124">
        <f t="shared" si="49"/>
        <v>-0.76855474922082023</v>
      </c>
      <c r="J290" s="168"/>
      <c r="K290" s="107">
        <v>31253038.419999998</v>
      </c>
      <c r="L290" s="107">
        <v>67191791.200000033</v>
      </c>
      <c r="M290" s="105">
        <f t="shared" si="50"/>
        <v>-35938752.780000031</v>
      </c>
      <c r="N290" s="124">
        <f t="shared" si="51"/>
        <v>-0.53486820544828717</v>
      </c>
      <c r="O290" s="260"/>
      <c r="P290" s="168"/>
      <c r="Q290" s="107">
        <v>31253038.419999998</v>
      </c>
      <c r="R290" s="107">
        <v>67191791.200000033</v>
      </c>
      <c r="S290" s="105">
        <f t="shared" si="52"/>
        <v>-35938752.780000031</v>
      </c>
      <c r="T290" s="124">
        <f t="shared" si="53"/>
        <v>-0.53486820544828717</v>
      </c>
      <c r="U290" s="168"/>
      <c r="V290" s="107">
        <v>284977494.70999986</v>
      </c>
      <c r="W290" s="107">
        <v>210924946.88999993</v>
      </c>
      <c r="X290" s="105">
        <f t="shared" si="54"/>
        <v>74052547.819999933</v>
      </c>
      <c r="Y290" s="124">
        <f t="shared" si="55"/>
        <v>0.35108482382892003</v>
      </c>
    </row>
    <row r="291" spans="1:26" s="69" customFormat="1" outlineLevel="1" x14ac:dyDescent="0.2">
      <c r="A291" s="64" t="s">
        <v>1049</v>
      </c>
      <c r="B291" s="65" t="s">
        <v>1499</v>
      </c>
      <c r="C291" s="66" t="s">
        <v>1948</v>
      </c>
      <c r="D291" s="67"/>
      <c r="E291" s="68"/>
      <c r="F291" s="328">
        <v>429791.92</v>
      </c>
      <c r="G291" s="328">
        <v>448307.20000000001</v>
      </c>
      <c r="H291" s="151">
        <f t="shared" si="48"/>
        <v>-18515.280000000028</v>
      </c>
      <c r="I291" s="97">
        <f t="shared" si="49"/>
        <v>-4.130042970534497E-2</v>
      </c>
      <c r="J291" s="166"/>
      <c r="K291" s="328">
        <v>1259501.44</v>
      </c>
      <c r="L291" s="328">
        <v>1267293.3900000001</v>
      </c>
      <c r="M291" s="151">
        <f t="shared" si="50"/>
        <v>-7791.9500000001863</v>
      </c>
      <c r="N291" s="97">
        <f t="shared" si="51"/>
        <v>-6.1484973104769256E-3</v>
      </c>
      <c r="O291" s="273"/>
      <c r="P291" s="166"/>
      <c r="Q291" s="328">
        <v>1259501.44</v>
      </c>
      <c r="R291" s="328">
        <v>1267293.3900000001</v>
      </c>
      <c r="S291" s="151">
        <f t="shared" si="52"/>
        <v>-7791.9500000001863</v>
      </c>
      <c r="T291" s="97">
        <f t="shared" si="53"/>
        <v>-6.1484973104769256E-3</v>
      </c>
      <c r="U291" s="166"/>
      <c r="V291" s="328">
        <v>5717095.8800000008</v>
      </c>
      <c r="W291" s="328">
        <v>4929984.4000000004</v>
      </c>
      <c r="X291" s="151">
        <f t="shared" si="54"/>
        <v>787111.48000000045</v>
      </c>
      <c r="Y291" s="97">
        <f t="shared" si="55"/>
        <v>0.15965800622006032</v>
      </c>
      <c r="Z291" s="140"/>
    </row>
    <row r="292" spans="1:26" s="69" customFormat="1" outlineLevel="1" x14ac:dyDescent="0.2">
      <c r="A292" s="64" t="s">
        <v>1050</v>
      </c>
      <c r="B292" s="65" t="s">
        <v>1500</v>
      </c>
      <c r="C292" s="66" t="s">
        <v>1949</v>
      </c>
      <c r="D292" s="67"/>
      <c r="E292" s="68"/>
      <c r="F292" s="328">
        <v>0</v>
      </c>
      <c r="G292" s="328">
        <v>0</v>
      </c>
      <c r="H292" s="151">
        <f t="shared" si="48"/>
        <v>0</v>
      </c>
      <c r="I292" s="97">
        <f t="shared" si="49"/>
        <v>0</v>
      </c>
      <c r="J292" s="166"/>
      <c r="K292" s="328">
        <v>0</v>
      </c>
      <c r="L292" s="328">
        <v>0</v>
      </c>
      <c r="M292" s="151">
        <f t="shared" si="50"/>
        <v>0</v>
      </c>
      <c r="N292" s="97">
        <f t="shared" si="51"/>
        <v>0</v>
      </c>
      <c r="O292" s="273"/>
      <c r="P292" s="166"/>
      <c r="Q292" s="328">
        <v>0</v>
      </c>
      <c r="R292" s="328">
        <v>0</v>
      </c>
      <c r="S292" s="151">
        <f t="shared" si="52"/>
        <v>0</v>
      </c>
      <c r="T292" s="97">
        <f t="shared" si="53"/>
        <v>0</v>
      </c>
      <c r="U292" s="166"/>
      <c r="V292" s="328">
        <v>0</v>
      </c>
      <c r="W292" s="328">
        <v>15359.324000000001</v>
      </c>
      <c r="X292" s="151">
        <f t="shared" si="54"/>
        <v>-15359.324000000001</v>
      </c>
      <c r="Y292" s="97" t="str">
        <f t="shared" si="55"/>
        <v>N.M.</v>
      </c>
      <c r="Z292" s="140"/>
    </row>
    <row r="293" spans="1:26" s="69" customFormat="1" outlineLevel="1" x14ac:dyDescent="0.2">
      <c r="A293" s="64" t="s">
        <v>1035</v>
      </c>
      <c r="B293" s="65" t="s">
        <v>1485</v>
      </c>
      <c r="C293" s="66" t="s">
        <v>1934</v>
      </c>
      <c r="D293" s="67"/>
      <c r="E293" s="68"/>
      <c r="F293" s="328">
        <v>557819.46</v>
      </c>
      <c r="G293" s="328">
        <v>531008.28</v>
      </c>
      <c r="H293" s="151">
        <f t="shared" si="48"/>
        <v>26811.179999999935</v>
      </c>
      <c r="I293" s="97">
        <f t="shared" si="49"/>
        <v>5.0491077088289343E-2</v>
      </c>
      <c r="J293" s="166"/>
      <c r="K293" s="328">
        <v>792109.49</v>
      </c>
      <c r="L293" s="328">
        <v>1498332.12</v>
      </c>
      <c r="M293" s="151">
        <f t="shared" si="50"/>
        <v>-706222.63000000012</v>
      </c>
      <c r="N293" s="97">
        <f t="shared" si="51"/>
        <v>-0.47133917812560816</v>
      </c>
      <c r="O293" s="273"/>
      <c r="P293" s="166"/>
      <c r="Q293" s="328">
        <v>792109.49</v>
      </c>
      <c r="R293" s="328">
        <v>1498332.12</v>
      </c>
      <c r="S293" s="151">
        <f t="shared" si="52"/>
        <v>-706222.63000000012</v>
      </c>
      <c r="T293" s="97">
        <f t="shared" si="53"/>
        <v>-0.47133917812560816</v>
      </c>
      <c r="U293" s="166"/>
      <c r="V293" s="328">
        <v>6765493.7089999998</v>
      </c>
      <c r="W293" s="328">
        <v>5724010.0959999999</v>
      </c>
      <c r="X293" s="151">
        <f t="shared" si="54"/>
        <v>1041483.6129999999</v>
      </c>
      <c r="Y293" s="97">
        <f t="shared" si="55"/>
        <v>0.1819499958128655</v>
      </c>
      <c r="Z293" s="140"/>
    </row>
    <row r="294" spans="1:26" s="69" customFormat="1" outlineLevel="1" x14ac:dyDescent="0.2">
      <c r="A294" s="64" t="s">
        <v>1036</v>
      </c>
      <c r="B294" s="65" t="s">
        <v>1486</v>
      </c>
      <c r="C294" s="66" t="s">
        <v>1935</v>
      </c>
      <c r="D294" s="67"/>
      <c r="E294" s="68"/>
      <c r="F294" s="328">
        <v>6740326.6299999999</v>
      </c>
      <c r="G294" s="328">
        <v>13308.17</v>
      </c>
      <c r="H294" s="151">
        <f t="shared" si="48"/>
        <v>6727018.46</v>
      </c>
      <c r="I294" s="97" t="str">
        <f t="shared" si="49"/>
        <v>N.M.</v>
      </c>
      <c r="J294" s="166"/>
      <c r="K294" s="328">
        <v>13846030.32</v>
      </c>
      <c r="L294" s="328">
        <v>8269776.9100000001</v>
      </c>
      <c r="M294" s="151">
        <f t="shared" si="50"/>
        <v>5576253.4100000001</v>
      </c>
      <c r="N294" s="97">
        <f t="shared" si="51"/>
        <v>0.67429308803446308</v>
      </c>
      <c r="O294" s="273"/>
      <c r="P294" s="166"/>
      <c r="Q294" s="328">
        <v>13846030.32</v>
      </c>
      <c r="R294" s="328">
        <v>8269776.9100000001</v>
      </c>
      <c r="S294" s="151">
        <f t="shared" si="52"/>
        <v>5576253.4100000001</v>
      </c>
      <c r="T294" s="97">
        <f t="shared" si="53"/>
        <v>0.67429308803446308</v>
      </c>
      <c r="U294" s="166"/>
      <c r="V294" s="328">
        <v>48218495.590000004</v>
      </c>
      <c r="W294" s="328">
        <v>51442022.450000003</v>
      </c>
      <c r="X294" s="151">
        <f t="shared" si="54"/>
        <v>-3223526.8599999994</v>
      </c>
      <c r="Y294" s="97">
        <f t="shared" si="55"/>
        <v>-6.2663299506413542E-2</v>
      </c>
      <c r="Z294" s="140"/>
    </row>
    <row r="295" spans="1:26" s="69" customFormat="1" outlineLevel="1" x14ac:dyDescent="0.2">
      <c r="A295" s="64" t="s">
        <v>1037</v>
      </c>
      <c r="B295" s="65" t="s">
        <v>1487</v>
      </c>
      <c r="C295" s="66" t="s">
        <v>1936</v>
      </c>
      <c r="D295" s="67"/>
      <c r="E295" s="68"/>
      <c r="F295" s="328">
        <v>236080.75</v>
      </c>
      <c r="G295" s="328">
        <v>162946.55000000002</v>
      </c>
      <c r="H295" s="151">
        <f t="shared" si="48"/>
        <v>73134.199999999983</v>
      </c>
      <c r="I295" s="97">
        <f t="shared" si="49"/>
        <v>0.44882324909609916</v>
      </c>
      <c r="J295" s="166"/>
      <c r="K295" s="328">
        <v>523173.34</v>
      </c>
      <c r="L295" s="328">
        <v>770370.87</v>
      </c>
      <c r="M295" s="151">
        <f t="shared" si="50"/>
        <v>-247197.52999999997</v>
      </c>
      <c r="N295" s="97">
        <f t="shared" si="51"/>
        <v>-0.32088120102464412</v>
      </c>
      <c r="O295" s="273"/>
      <c r="P295" s="166"/>
      <c r="Q295" s="328">
        <v>523173.34</v>
      </c>
      <c r="R295" s="328">
        <v>770370.87</v>
      </c>
      <c r="S295" s="151">
        <f t="shared" si="52"/>
        <v>-247197.52999999997</v>
      </c>
      <c r="T295" s="97">
        <f t="shared" si="53"/>
        <v>-0.32088120102464412</v>
      </c>
      <c r="U295" s="166"/>
      <c r="V295" s="328">
        <v>2321885.6999999997</v>
      </c>
      <c r="W295" s="328">
        <v>3774924.64</v>
      </c>
      <c r="X295" s="151">
        <f t="shared" si="54"/>
        <v>-1453038.9400000004</v>
      </c>
      <c r="Y295" s="97">
        <f t="shared" si="55"/>
        <v>-0.38491866158154625</v>
      </c>
      <c r="Z295" s="140"/>
    </row>
    <row r="296" spans="1:26" s="69" customFormat="1" outlineLevel="1" x14ac:dyDescent="0.2">
      <c r="A296" s="64" t="s">
        <v>1038</v>
      </c>
      <c r="B296" s="65" t="s">
        <v>1488</v>
      </c>
      <c r="C296" s="66" t="s">
        <v>1937</v>
      </c>
      <c r="D296" s="67"/>
      <c r="E296" s="68"/>
      <c r="F296" s="328">
        <v>-5232792.21</v>
      </c>
      <c r="G296" s="328">
        <v>-7067631</v>
      </c>
      <c r="H296" s="151">
        <f t="shared" si="48"/>
        <v>1834838.79</v>
      </c>
      <c r="I296" s="97">
        <f t="shared" si="49"/>
        <v>0.25961157140207236</v>
      </c>
      <c r="J296" s="166"/>
      <c r="K296" s="328">
        <v>17775329.550000001</v>
      </c>
      <c r="L296" s="328">
        <v>-7335973.9800000004</v>
      </c>
      <c r="M296" s="151">
        <f t="shared" si="50"/>
        <v>25111303.530000001</v>
      </c>
      <c r="N296" s="97">
        <f t="shared" si="51"/>
        <v>3.4230360683476686</v>
      </c>
      <c r="O296" s="273"/>
      <c r="P296" s="166"/>
      <c r="Q296" s="328">
        <v>17775329.550000001</v>
      </c>
      <c r="R296" s="328">
        <v>-7335973.9800000004</v>
      </c>
      <c r="S296" s="151">
        <f t="shared" si="52"/>
        <v>25111303.530000001</v>
      </c>
      <c r="T296" s="97">
        <f t="shared" si="53"/>
        <v>3.4230360683476686</v>
      </c>
      <c r="U296" s="166"/>
      <c r="V296" s="328">
        <v>10086011.790000001</v>
      </c>
      <c r="W296" s="328">
        <v>-13085993.030000001</v>
      </c>
      <c r="X296" s="151">
        <f t="shared" si="54"/>
        <v>23172004.82</v>
      </c>
      <c r="Y296" s="97">
        <f t="shared" si="55"/>
        <v>1.7707486750816341</v>
      </c>
      <c r="Z296" s="140"/>
    </row>
    <row r="297" spans="1:26" s="69" customFormat="1" outlineLevel="1" x14ac:dyDescent="0.2">
      <c r="A297" s="64" t="s">
        <v>1039</v>
      </c>
      <c r="B297" s="65" t="s">
        <v>1489</v>
      </c>
      <c r="C297" s="66" t="s">
        <v>1938</v>
      </c>
      <c r="D297" s="67"/>
      <c r="E297" s="68"/>
      <c r="F297" s="328">
        <v>0</v>
      </c>
      <c r="G297" s="328">
        <v>0</v>
      </c>
      <c r="H297" s="151">
        <f t="shared" si="48"/>
        <v>0</v>
      </c>
      <c r="I297" s="97">
        <f t="shared" si="49"/>
        <v>0</v>
      </c>
      <c r="J297" s="166"/>
      <c r="K297" s="328">
        <v>0</v>
      </c>
      <c r="L297" s="328">
        <v>0</v>
      </c>
      <c r="M297" s="151">
        <f t="shared" si="50"/>
        <v>0</v>
      </c>
      <c r="N297" s="97">
        <f t="shared" si="51"/>
        <v>0</v>
      </c>
      <c r="O297" s="273"/>
      <c r="P297" s="166"/>
      <c r="Q297" s="328">
        <v>0</v>
      </c>
      <c r="R297" s="328">
        <v>0</v>
      </c>
      <c r="S297" s="151">
        <f t="shared" si="52"/>
        <v>0</v>
      </c>
      <c r="T297" s="97">
        <f t="shared" si="53"/>
        <v>0</v>
      </c>
      <c r="U297" s="166"/>
      <c r="V297" s="328">
        <v>0</v>
      </c>
      <c r="W297" s="328">
        <v>1500</v>
      </c>
      <c r="X297" s="151">
        <f t="shared" si="54"/>
        <v>-1500</v>
      </c>
      <c r="Y297" s="97" t="str">
        <f t="shared" si="55"/>
        <v>N.M.</v>
      </c>
      <c r="Z297" s="140"/>
    </row>
    <row r="298" spans="1:26" s="69" customFormat="1" outlineLevel="1" x14ac:dyDescent="0.2">
      <c r="A298" s="64" t="s">
        <v>1040</v>
      </c>
      <c r="B298" s="65" t="s">
        <v>1490</v>
      </c>
      <c r="C298" s="66" t="s">
        <v>1939</v>
      </c>
      <c r="D298" s="67"/>
      <c r="E298" s="68"/>
      <c r="F298" s="328">
        <v>0</v>
      </c>
      <c r="G298" s="328">
        <v>0</v>
      </c>
      <c r="H298" s="151">
        <f t="shared" si="48"/>
        <v>0</v>
      </c>
      <c r="I298" s="97">
        <f t="shared" si="49"/>
        <v>0</v>
      </c>
      <c r="J298" s="166"/>
      <c r="K298" s="328">
        <v>0</v>
      </c>
      <c r="L298" s="328">
        <v>0</v>
      </c>
      <c r="M298" s="151">
        <f t="shared" si="50"/>
        <v>0</v>
      </c>
      <c r="N298" s="97">
        <f t="shared" si="51"/>
        <v>0</v>
      </c>
      <c r="O298" s="273"/>
      <c r="P298" s="166"/>
      <c r="Q298" s="328">
        <v>0</v>
      </c>
      <c r="R298" s="328">
        <v>0</v>
      </c>
      <c r="S298" s="151">
        <f t="shared" si="52"/>
        <v>0</v>
      </c>
      <c r="T298" s="97">
        <f t="shared" si="53"/>
        <v>0</v>
      </c>
      <c r="U298" s="166"/>
      <c r="V298" s="328">
        <v>221526.38</v>
      </c>
      <c r="W298" s="328">
        <v>22922.93</v>
      </c>
      <c r="X298" s="151">
        <f t="shared" si="54"/>
        <v>198603.45</v>
      </c>
      <c r="Y298" s="97">
        <f t="shared" si="55"/>
        <v>8.6639644233961377</v>
      </c>
      <c r="Z298" s="140"/>
    </row>
    <row r="299" spans="1:26" s="69" customFormat="1" outlineLevel="1" x14ac:dyDescent="0.2">
      <c r="A299" s="64" t="s">
        <v>1041</v>
      </c>
      <c r="B299" s="65" t="s">
        <v>1491</v>
      </c>
      <c r="C299" s="66" t="s">
        <v>1940</v>
      </c>
      <c r="D299" s="67"/>
      <c r="E299" s="68"/>
      <c r="F299" s="328">
        <v>160547.45000000001</v>
      </c>
      <c r="G299" s="328">
        <v>237737.59</v>
      </c>
      <c r="H299" s="151">
        <f t="shared" si="48"/>
        <v>-77190.139999999985</v>
      </c>
      <c r="I299" s="97">
        <f t="shared" si="49"/>
        <v>-0.32468630644400825</v>
      </c>
      <c r="J299" s="166"/>
      <c r="K299" s="328">
        <v>952830.34</v>
      </c>
      <c r="L299" s="328">
        <v>668356.57000000007</v>
      </c>
      <c r="M299" s="151">
        <f t="shared" si="50"/>
        <v>284473.7699999999</v>
      </c>
      <c r="N299" s="97">
        <f t="shared" si="51"/>
        <v>0.42563174025505557</v>
      </c>
      <c r="O299" s="273"/>
      <c r="P299" s="166"/>
      <c r="Q299" s="328">
        <v>952830.34</v>
      </c>
      <c r="R299" s="328">
        <v>668356.57000000007</v>
      </c>
      <c r="S299" s="151">
        <f t="shared" si="52"/>
        <v>284473.7699999999</v>
      </c>
      <c r="T299" s="97">
        <f t="shared" si="53"/>
        <v>0.42563174025505557</v>
      </c>
      <c r="U299" s="166"/>
      <c r="V299" s="328">
        <v>4710090.41</v>
      </c>
      <c r="W299" s="328">
        <v>2858338.71</v>
      </c>
      <c r="X299" s="151">
        <f t="shared" si="54"/>
        <v>1851751.7000000002</v>
      </c>
      <c r="Y299" s="97">
        <f t="shared" si="55"/>
        <v>0.64784194172705312</v>
      </c>
      <c r="Z299" s="140"/>
    </row>
    <row r="300" spans="1:26" s="69" customFormat="1" outlineLevel="1" x14ac:dyDescent="0.2">
      <c r="A300" s="64" t="s">
        <v>1042</v>
      </c>
      <c r="B300" s="65" t="s">
        <v>1492</v>
      </c>
      <c r="C300" s="66" t="s">
        <v>1941</v>
      </c>
      <c r="D300" s="67"/>
      <c r="E300" s="68"/>
      <c r="F300" s="328">
        <v>2870475.3200000003</v>
      </c>
      <c r="G300" s="328">
        <v>1426400.02</v>
      </c>
      <c r="H300" s="151">
        <f t="shared" si="48"/>
        <v>1444075.3000000003</v>
      </c>
      <c r="I300" s="97">
        <f t="shared" si="49"/>
        <v>1.0123915309535683</v>
      </c>
      <c r="J300" s="166"/>
      <c r="K300" s="328">
        <v>8621819.7300000004</v>
      </c>
      <c r="L300" s="328">
        <v>9646917.0399999991</v>
      </c>
      <c r="M300" s="151">
        <f t="shared" si="50"/>
        <v>-1025097.3099999987</v>
      </c>
      <c r="N300" s="97">
        <f t="shared" si="51"/>
        <v>-0.10626164874742187</v>
      </c>
      <c r="O300" s="273"/>
      <c r="P300" s="166"/>
      <c r="Q300" s="328">
        <v>8621819.7300000004</v>
      </c>
      <c r="R300" s="328">
        <v>9646917.0399999991</v>
      </c>
      <c r="S300" s="151">
        <f t="shared" si="52"/>
        <v>-1025097.3099999987</v>
      </c>
      <c r="T300" s="97">
        <f t="shared" si="53"/>
        <v>-0.10626164874742187</v>
      </c>
      <c r="U300" s="166"/>
      <c r="V300" s="328">
        <v>28179483.449999999</v>
      </c>
      <c r="W300" s="328">
        <v>22179928.489999998</v>
      </c>
      <c r="X300" s="151">
        <f t="shared" si="54"/>
        <v>5999554.9600000009</v>
      </c>
      <c r="Y300" s="97">
        <f t="shared" si="55"/>
        <v>0.27049478372777214</v>
      </c>
      <c r="Z300" s="140"/>
    </row>
    <row r="301" spans="1:26" s="69" customFormat="1" outlineLevel="1" x14ac:dyDescent="0.2">
      <c r="A301" s="64" t="s">
        <v>1043</v>
      </c>
      <c r="B301" s="65" t="s">
        <v>1493</v>
      </c>
      <c r="C301" s="66" t="s">
        <v>1942</v>
      </c>
      <c r="D301" s="67"/>
      <c r="E301" s="68"/>
      <c r="F301" s="328">
        <v>17131.91</v>
      </c>
      <c r="G301" s="328">
        <v>-66625.5</v>
      </c>
      <c r="H301" s="151">
        <f t="shared" si="48"/>
        <v>83757.41</v>
      </c>
      <c r="I301" s="97">
        <f t="shared" si="49"/>
        <v>1.2571374323644851</v>
      </c>
      <c r="J301" s="166"/>
      <c r="K301" s="328">
        <v>54933.78</v>
      </c>
      <c r="L301" s="328">
        <v>5878.59</v>
      </c>
      <c r="M301" s="151">
        <f t="shared" si="50"/>
        <v>49055.19</v>
      </c>
      <c r="N301" s="97">
        <f t="shared" si="51"/>
        <v>8.3447204176511711</v>
      </c>
      <c r="O301" s="273"/>
      <c r="P301" s="166"/>
      <c r="Q301" s="328">
        <v>54933.78</v>
      </c>
      <c r="R301" s="328">
        <v>5878.59</v>
      </c>
      <c r="S301" s="151">
        <f t="shared" si="52"/>
        <v>49055.19</v>
      </c>
      <c r="T301" s="97">
        <f t="shared" si="53"/>
        <v>8.3447204176511711</v>
      </c>
      <c r="U301" s="166"/>
      <c r="V301" s="328">
        <v>75598.78</v>
      </c>
      <c r="W301" s="328">
        <v>132649.18</v>
      </c>
      <c r="X301" s="151">
        <f t="shared" si="54"/>
        <v>-57050.399999999994</v>
      </c>
      <c r="Y301" s="97">
        <f t="shared" si="55"/>
        <v>-0.43008482977429635</v>
      </c>
      <c r="Z301" s="140"/>
    </row>
    <row r="302" spans="1:26" s="69" customFormat="1" outlineLevel="1" x14ac:dyDescent="0.2">
      <c r="A302" s="64" t="s">
        <v>1044</v>
      </c>
      <c r="B302" s="65" t="s">
        <v>1494</v>
      </c>
      <c r="C302" s="66" t="s">
        <v>1943</v>
      </c>
      <c r="D302" s="67"/>
      <c r="E302" s="68"/>
      <c r="F302" s="328">
        <v>64183.270000000004</v>
      </c>
      <c r="G302" s="328">
        <v>56648.14</v>
      </c>
      <c r="H302" s="151">
        <f t="shared" si="48"/>
        <v>7535.1300000000047</v>
      </c>
      <c r="I302" s="97">
        <f t="shared" si="49"/>
        <v>0.13301637088172719</v>
      </c>
      <c r="J302" s="166"/>
      <c r="K302" s="328">
        <v>178928.5</v>
      </c>
      <c r="L302" s="328">
        <v>165000.47</v>
      </c>
      <c r="M302" s="151">
        <f t="shared" si="50"/>
        <v>13928.029999999999</v>
      </c>
      <c r="N302" s="97">
        <f t="shared" si="51"/>
        <v>8.4412062583821723E-2</v>
      </c>
      <c r="O302" s="273"/>
      <c r="P302" s="166"/>
      <c r="Q302" s="328">
        <v>178928.5</v>
      </c>
      <c r="R302" s="328">
        <v>165000.47</v>
      </c>
      <c r="S302" s="151">
        <f t="shared" si="52"/>
        <v>13928.029999999999</v>
      </c>
      <c r="T302" s="97">
        <f t="shared" si="53"/>
        <v>8.4412062583821723E-2</v>
      </c>
      <c r="U302" s="166"/>
      <c r="V302" s="328">
        <v>727836.34</v>
      </c>
      <c r="W302" s="328">
        <v>523082.20999999996</v>
      </c>
      <c r="X302" s="151">
        <f t="shared" si="54"/>
        <v>204754.13</v>
      </c>
      <c r="Y302" s="97">
        <f t="shared" si="55"/>
        <v>0.39143776271802477</v>
      </c>
      <c r="Z302" s="140"/>
    </row>
    <row r="303" spans="1:26" s="69" customFormat="1" outlineLevel="1" x14ac:dyDescent="0.2">
      <c r="A303" s="64" t="s">
        <v>1045</v>
      </c>
      <c r="B303" s="65" t="s">
        <v>1495</v>
      </c>
      <c r="C303" s="66" t="s">
        <v>1944</v>
      </c>
      <c r="D303" s="67"/>
      <c r="E303" s="68"/>
      <c r="F303" s="328">
        <v>-94719.11</v>
      </c>
      <c r="G303" s="328">
        <v>-62218.8</v>
      </c>
      <c r="H303" s="151">
        <f t="shared" si="48"/>
        <v>-32500.309999999998</v>
      </c>
      <c r="I303" s="97">
        <f t="shared" si="49"/>
        <v>-0.52235514024699925</v>
      </c>
      <c r="J303" s="166"/>
      <c r="K303" s="328">
        <v>-206985.29</v>
      </c>
      <c r="L303" s="328">
        <v>-264582.13</v>
      </c>
      <c r="M303" s="151">
        <f t="shared" si="50"/>
        <v>57596.84</v>
      </c>
      <c r="N303" s="97">
        <f t="shared" si="51"/>
        <v>0.21768983415471027</v>
      </c>
      <c r="O303" s="273"/>
      <c r="P303" s="166"/>
      <c r="Q303" s="328">
        <v>-206985.29</v>
      </c>
      <c r="R303" s="328">
        <v>-264582.13</v>
      </c>
      <c r="S303" s="151">
        <f t="shared" si="52"/>
        <v>57596.84</v>
      </c>
      <c r="T303" s="97">
        <f t="shared" si="53"/>
        <v>0.21768983415471027</v>
      </c>
      <c r="U303" s="166"/>
      <c r="V303" s="328">
        <v>-540210.82000000007</v>
      </c>
      <c r="W303" s="328">
        <v>-1041490.0700000001</v>
      </c>
      <c r="X303" s="151">
        <f t="shared" si="54"/>
        <v>501279.25</v>
      </c>
      <c r="Y303" s="97">
        <f t="shared" si="55"/>
        <v>0.48130967777734068</v>
      </c>
      <c r="Z303" s="140"/>
    </row>
    <row r="304" spans="1:26" s="69" customFormat="1" outlineLevel="1" x14ac:dyDescent="0.2">
      <c r="A304" s="64" t="s">
        <v>1046</v>
      </c>
      <c r="B304" s="65" t="s">
        <v>1496</v>
      </c>
      <c r="C304" s="66" t="s">
        <v>1945</v>
      </c>
      <c r="D304" s="67"/>
      <c r="E304" s="68"/>
      <c r="F304" s="328">
        <v>0</v>
      </c>
      <c r="G304" s="328">
        <v>0</v>
      </c>
      <c r="H304" s="151">
        <f t="shared" si="48"/>
        <v>0</v>
      </c>
      <c r="I304" s="97">
        <f t="shared" si="49"/>
        <v>0</v>
      </c>
      <c r="J304" s="166"/>
      <c r="K304" s="328">
        <v>0</v>
      </c>
      <c r="L304" s="328">
        <v>0</v>
      </c>
      <c r="M304" s="151">
        <f t="shared" si="50"/>
        <v>0</v>
      </c>
      <c r="N304" s="97">
        <f t="shared" si="51"/>
        <v>0</v>
      </c>
      <c r="O304" s="273"/>
      <c r="P304" s="166"/>
      <c r="Q304" s="328">
        <v>0</v>
      </c>
      <c r="R304" s="328">
        <v>0</v>
      </c>
      <c r="S304" s="151">
        <f t="shared" si="52"/>
        <v>0</v>
      </c>
      <c r="T304" s="97">
        <f t="shared" si="53"/>
        <v>0</v>
      </c>
      <c r="U304" s="166"/>
      <c r="V304" s="328">
        <v>-680000</v>
      </c>
      <c r="W304" s="328">
        <v>0</v>
      </c>
      <c r="X304" s="151">
        <f t="shared" si="54"/>
        <v>-680000</v>
      </c>
      <c r="Y304" s="97" t="str">
        <f t="shared" si="55"/>
        <v>N.M.</v>
      </c>
      <c r="Z304" s="140"/>
    </row>
    <row r="305" spans="1:26" s="69" customFormat="1" outlineLevel="1" x14ac:dyDescent="0.2">
      <c r="A305" s="64" t="s">
        <v>1047</v>
      </c>
      <c r="B305" s="65" t="s">
        <v>1497</v>
      </c>
      <c r="C305" s="66" t="s">
        <v>1946</v>
      </c>
      <c r="D305" s="67"/>
      <c r="E305" s="68"/>
      <c r="F305" s="328">
        <v>504295.2</v>
      </c>
      <c r="G305" s="328">
        <v>485705.52</v>
      </c>
      <c r="H305" s="151">
        <f t="shared" si="48"/>
        <v>18589.679999999993</v>
      </c>
      <c r="I305" s="97">
        <f t="shared" si="49"/>
        <v>3.8273561313447689E-2</v>
      </c>
      <c r="J305" s="166"/>
      <c r="K305" s="328">
        <v>1469489.78</v>
      </c>
      <c r="L305" s="328">
        <v>1417798.08</v>
      </c>
      <c r="M305" s="151">
        <f t="shared" si="50"/>
        <v>51691.699999999953</v>
      </c>
      <c r="N305" s="97">
        <f t="shared" si="51"/>
        <v>3.6459140923649686E-2</v>
      </c>
      <c r="O305" s="273"/>
      <c r="P305" s="166"/>
      <c r="Q305" s="328">
        <v>1469489.78</v>
      </c>
      <c r="R305" s="328">
        <v>1417798.08</v>
      </c>
      <c r="S305" s="151">
        <f t="shared" si="52"/>
        <v>51691.699999999953</v>
      </c>
      <c r="T305" s="97">
        <f t="shared" si="53"/>
        <v>3.6459140923649686E-2</v>
      </c>
      <c r="U305" s="166"/>
      <c r="V305" s="328">
        <v>5948283.6200000001</v>
      </c>
      <c r="W305" s="328">
        <v>5686973.9900000002</v>
      </c>
      <c r="X305" s="151">
        <f t="shared" si="54"/>
        <v>261309.62999999989</v>
      </c>
      <c r="Y305" s="97">
        <f t="shared" si="55"/>
        <v>4.5948799917053931E-2</v>
      </c>
      <c r="Z305" s="140"/>
    </row>
    <row r="306" spans="1:26" s="69" customFormat="1" outlineLevel="1" x14ac:dyDescent="0.2">
      <c r="A306" s="64" t="s">
        <v>1048</v>
      </c>
      <c r="B306" s="65" t="s">
        <v>1498</v>
      </c>
      <c r="C306" s="66" t="s">
        <v>1947</v>
      </c>
      <c r="D306" s="67"/>
      <c r="E306" s="68"/>
      <c r="F306" s="328">
        <v>0.15</v>
      </c>
      <c r="G306" s="328">
        <v>0</v>
      </c>
      <c r="H306" s="151">
        <f t="shared" si="48"/>
        <v>0.15</v>
      </c>
      <c r="I306" s="97" t="str">
        <f t="shared" si="49"/>
        <v>N.M.</v>
      </c>
      <c r="J306" s="166"/>
      <c r="K306" s="328">
        <v>0.13</v>
      </c>
      <c r="L306" s="328">
        <v>0</v>
      </c>
      <c r="M306" s="151">
        <f t="shared" si="50"/>
        <v>0.13</v>
      </c>
      <c r="N306" s="97" t="str">
        <f t="shared" si="51"/>
        <v>N.M.</v>
      </c>
      <c r="O306" s="273"/>
      <c r="P306" s="166"/>
      <c r="Q306" s="328">
        <v>0.13</v>
      </c>
      <c r="R306" s="328">
        <v>0</v>
      </c>
      <c r="S306" s="151">
        <f t="shared" si="52"/>
        <v>0.13</v>
      </c>
      <c r="T306" s="97" t="str">
        <f t="shared" si="53"/>
        <v>N.M.</v>
      </c>
      <c r="U306" s="166"/>
      <c r="V306" s="328">
        <v>0.13</v>
      </c>
      <c r="W306" s="328">
        <v>-0.33</v>
      </c>
      <c r="X306" s="151">
        <f t="shared" si="54"/>
        <v>0.46</v>
      </c>
      <c r="Y306" s="97">
        <f t="shared" si="55"/>
        <v>1.393939393939394</v>
      </c>
      <c r="Z306" s="140"/>
    </row>
    <row r="307" spans="1:26" s="69" customFormat="1" outlineLevel="1" x14ac:dyDescent="0.2">
      <c r="A307" s="64" t="s">
        <v>1051</v>
      </c>
      <c r="B307" s="65" t="s">
        <v>1501</v>
      </c>
      <c r="C307" s="66" t="s">
        <v>1950</v>
      </c>
      <c r="D307" s="67"/>
      <c r="E307" s="68"/>
      <c r="F307" s="328">
        <v>109327.69</v>
      </c>
      <c r="G307" s="328">
        <v>143849.24</v>
      </c>
      <c r="H307" s="151">
        <f t="shared" si="48"/>
        <v>-34521.549999999988</v>
      </c>
      <c r="I307" s="97">
        <f t="shared" si="49"/>
        <v>-0.2399842362740324</v>
      </c>
      <c r="J307" s="166"/>
      <c r="K307" s="328">
        <v>376334.36</v>
      </c>
      <c r="L307" s="328">
        <v>503330.15</v>
      </c>
      <c r="M307" s="151">
        <f t="shared" si="50"/>
        <v>-126995.79000000004</v>
      </c>
      <c r="N307" s="97">
        <f t="shared" si="51"/>
        <v>-0.25231111229875663</v>
      </c>
      <c r="O307" s="273"/>
      <c r="P307" s="166"/>
      <c r="Q307" s="328">
        <v>376334.36</v>
      </c>
      <c r="R307" s="328">
        <v>503330.15</v>
      </c>
      <c r="S307" s="151">
        <f t="shared" si="52"/>
        <v>-126995.79000000004</v>
      </c>
      <c r="T307" s="97">
        <f t="shared" si="53"/>
        <v>-0.25231111229875663</v>
      </c>
      <c r="U307" s="166"/>
      <c r="V307" s="328">
        <v>1975739.9100000001</v>
      </c>
      <c r="W307" s="328">
        <v>2119507.37</v>
      </c>
      <c r="X307" s="151">
        <f t="shared" si="54"/>
        <v>-143767.45999999996</v>
      </c>
      <c r="Y307" s="97">
        <f t="shared" si="55"/>
        <v>-6.7830601598710155E-2</v>
      </c>
      <c r="Z307" s="140"/>
    </row>
    <row r="308" spans="1:26" s="69" customFormat="1" outlineLevel="1" x14ac:dyDescent="0.2">
      <c r="A308" s="64" t="s">
        <v>1052</v>
      </c>
      <c r="B308" s="65" t="s">
        <v>1502</v>
      </c>
      <c r="C308" s="66" t="s">
        <v>1951</v>
      </c>
      <c r="D308" s="67"/>
      <c r="E308" s="68"/>
      <c r="F308" s="328">
        <v>263449.16000000003</v>
      </c>
      <c r="G308" s="328">
        <v>930.01</v>
      </c>
      <c r="H308" s="151">
        <f t="shared" si="48"/>
        <v>262519.15000000002</v>
      </c>
      <c r="I308" s="97" t="str">
        <f t="shared" si="49"/>
        <v>N.M.</v>
      </c>
      <c r="J308" s="166"/>
      <c r="K308" s="328">
        <v>424307</v>
      </c>
      <c r="L308" s="328">
        <v>237922.1</v>
      </c>
      <c r="M308" s="151">
        <f t="shared" si="50"/>
        <v>186384.9</v>
      </c>
      <c r="N308" s="97">
        <f t="shared" si="51"/>
        <v>0.78338624280804514</v>
      </c>
      <c r="O308" s="273"/>
      <c r="P308" s="166"/>
      <c r="Q308" s="328">
        <v>424307</v>
      </c>
      <c r="R308" s="328">
        <v>237922.1</v>
      </c>
      <c r="S308" s="151">
        <f t="shared" si="52"/>
        <v>186384.9</v>
      </c>
      <c r="T308" s="97">
        <f t="shared" si="53"/>
        <v>0.78338624280804514</v>
      </c>
      <c r="U308" s="166"/>
      <c r="V308" s="328">
        <v>1278849.78</v>
      </c>
      <c r="W308" s="328">
        <v>951108.13</v>
      </c>
      <c r="X308" s="151">
        <f t="shared" si="54"/>
        <v>327741.65000000002</v>
      </c>
      <c r="Y308" s="97">
        <f t="shared" si="55"/>
        <v>0.34458926347312374</v>
      </c>
      <c r="Z308" s="140"/>
    </row>
    <row r="309" spans="1:26" s="69" customFormat="1" outlineLevel="1" x14ac:dyDescent="0.2">
      <c r="A309" s="64" t="s">
        <v>1053</v>
      </c>
      <c r="B309" s="65" t="s">
        <v>1503</v>
      </c>
      <c r="C309" s="66" t="s">
        <v>1952</v>
      </c>
      <c r="D309" s="67"/>
      <c r="E309" s="68"/>
      <c r="F309" s="328">
        <v>546.03</v>
      </c>
      <c r="G309" s="328">
        <v>794.5</v>
      </c>
      <c r="H309" s="151">
        <f t="shared" si="48"/>
        <v>-248.47000000000003</v>
      </c>
      <c r="I309" s="97">
        <f t="shared" si="49"/>
        <v>-0.31273757079924486</v>
      </c>
      <c r="J309" s="166"/>
      <c r="K309" s="328">
        <v>1668.39</v>
      </c>
      <c r="L309" s="328">
        <v>93049.82</v>
      </c>
      <c r="M309" s="151">
        <f t="shared" si="50"/>
        <v>-91381.430000000008</v>
      </c>
      <c r="N309" s="97">
        <f t="shared" si="51"/>
        <v>-0.98206992770109602</v>
      </c>
      <c r="O309" s="273"/>
      <c r="P309" s="166"/>
      <c r="Q309" s="328">
        <v>1668.39</v>
      </c>
      <c r="R309" s="328">
        <v>93049.82</v>
      </c>
      <c r="S309" s="151">
        <f t="shared" si="52"/>
        <v>-91381.430000000008</v>
      </c>
      <c r="T309" s="97">
        <f t="shared" si="53"/>
        <v>-0.98206992770109602</v>
      </c>
      <c r="U309" s="166"/>
      <c r="V309" s="328">
        <v>296763.01</v>
      </c>
      <c r="W309" s="328">
        <v>353389.51</v>
      </c>
      <c r="X309" s="151">
        <f t="shared" si="54"/>
        <v>-56626.5</v>
      </c>
      <c r="Y309" s="97">
        <f t="shared" si="55"/>
        <v>-0.16023820288270582</v>
      </c>
      <c r="Z309" s="140"/>
    </row>
    <row r="310" spans="1:26" s="69" customFormat="1" outlineLevel="1" x14ac:dyDescent="0.2">
      <c r="A310" s="64" t="s">
        <v>1054</v>
      </c>
      <c r="B310" s="65" t="s">
        <v>1504</v>
      </c>
      <c r="C310" s="66" t="s">
        <v>1953</v>
      </c>
      <c r="D310" s="67"/>
      <c r="E310" s="68"/>
      <c r="F310" s="328">
        <v>229153.21</v>
      </c>
      <c r="G310" s="328">
        <v>6699.45</v>
      </c>
      <c r="H310" s="151">
        <f t="shared" si="48"/>
        <v>222453.75999999998</v>
      </c>
      <c r="I310" s="97" t="str">
        <f t="shared" si="49"/>
        <v>N.M.</v>
      </c>
      <c r="J310" s="166"/>
      <c r="K310" s="328">
        <v>454352.7</v>
      </c>
      <c r="L310" s="328">
        <v>488890.93</v>
      </c>
      <c r="M310" s="151">
        <f t="shared" si="50"/>
        <v>-34538.229999999981</v>
      </c>
      <c r="N310" s="97">
        <f t="shared" si="51"/>
        <v>-7.0646084598051315E-2</v>
      </c>
      <c r="O310" s="273"/>
      <c r="P310" s="166"/>
      <c r="Q310" s="328">
        <v>454352.7</v>
      </c>
      <c r="R310" s="328">
        <v>488890.93</v>
      </c>
      <c r="S310" s="151">
        <f t="shared" si="52"/>
        <v>-34538.229999999981</v>
      </c>
      <c r="T310" s="97">
        <f t="shared" si="53"/>
        <v>-7.0646084598051315E-2</v>
      </c>
      <c r="U310" s="166"/>
      <c r="V310" s="328">
        <v>1969316.73</v>
      </c>
      <c r="W310" s="328">
        <v>3124587.15</v>
      </c>
      <c r="X310" s="151">
        <f t="shared" si="54"/>
        <v>-1155270.42</v>
      </c>
      <c r="Y310" s="97">
        <f t="shared" si="55"/>
        <v>-0.3697353808806389</v>
      </c>
      <c r="Z310" s="140"/>
    </row>
    <row r="311" spans="1:26" s="69" customFormat="1" outlineLevel="1" x14ac:dyDescent="0.2">
      <c r="A311" s="64" t="s">
        <v>1055</v>
      </c>
      <c r="B311" s="65" t="s">
        <v>1505</v>
      </c>
      <c r="C311" s="66" t="s">
        <v>1954</v>
      </c>
      <c r="D311" s="67"/>
      <c r="E311" s="68"/>
      <c r="F311" s="328">
        <v>0</v>
      </c>
      <c r="G311" s="328">
        <v>25677.93</v>
      </c>
      <c r="H311" s="151">
        <f t="shared" si="48"/>
        <v>-25677.93</v>
      </c>
      <c r="I311" s="97" t="str">
        <f t="shared" si="49"/>
        <v>N.M.</v>
      </c>
      <c r="J311" s="166"/>
      <c r="K311" s="328">
        <v>78564.759999999995</v>
      </c>
      <c r="L311" s="328">
        <v>45481.18</v>
      </c>
      <c r="M311" s="151">
        <f t="shared" si="50"/>
        <v>33083.579999999994</v>
      </c>
      <c r="N311" s="97">
        <f t="shared" si="51"/>
        <v>0.72741252535664191</v>
      </c>
      <c r="O311" s="273"/>
      <c r="P311" s="166"/>
      <c r="Q311" s="328">
        <v>78564.759999999995</v>
      </c>
      <c r="R311" s="328">
        <v>45481.18</v>
      </c>
      <c r="S311" s="151">
        <f t="shared" si="52"/>
        <v>33083.579999999994</v>
      </c>
      <c r="T311" s="97">
        <f t="shared" si="53"/>
        <v>0.72741252535664191</v>
      </c>
      <c r="U311" s="166"/>
      <c r="V311" s="328">
        <v>142325.69</v>
      </c>
      <c r="W311" s="328">
        <v>188836.87</v>
      </c>
      <c r="X311" s="151">
        <f t="shared" si="54"/>
        <v>-46511.179999999993</v>
      </c>
      <c r="Y311" s="97">
        <f t="shared" si="55"/>
        <v>-0.24630348935565388</v>
      </c>
      <c r="Z311" s="140"/>
    </row>
    <row r="312" spans="1:26" s="69" customFormat="1" outlineLevel="1" x14ac:dyDescent="0.2">
      <c r="A312" s="64" t="s">
        <v>1056</v>
      </c>
      <c r="B312" s="65" t="s">
        <v>1506</v>
      </c>
      <c r="C312" s="66" t="s">
        <v>1955</v>
      </c>
      <c r="D312" s="67"/>
      <c r="E312" s="68"/>
      <c r="F312" s="328">
        <v>0</v>
      </c>
      <c r="G312" s="328">
        <v>0</v>
      </c>
      <c r="H312" s="151">
        <f t="shared" si="48"/>
        <v>0</v>
      </c>
      <c r="I312" s="97">
        <f t="shared" si="49"/>
        <v>0</v>
      </c>
      <c r="J312" s="166"/>
      <c r="K312" s="328">
        <v>0</v>
      </c>
      <c r="L312" s="328">
        <v>375.42</v>
      </c>
      <c r="M312" s="151">
        <f t="shared" si="50"/>
        <v>-375.42</v>
      </c>
      <c r="N312" s="97" t="str">
        <f t="shared" si="51"/>
        <v>N.M.</v>
      </c>
      <c r="O312" s="273"/>
      <c r="P312" s="166"/>
      <c r="Q312" s="328">
        <v>0</v>
      </c>
      <c r="R312" s="328">
        <v>375.42</v>
      </c>
      <c r="S312" s="151">
        <f t="shared" si="52"/>
        <v>-375.42</v>
      </c>
      <c r="T312" s="97" t="str">
        <f t="shared" si="53"/>
        <v>N.M.</v>
      </c>
      <c r="U312" s="166"/>
      <c r="V312" s="328">
        <v>0</v>
      </c>
      <c r="W312" s="328">
        <v>271675.76</v>
      </c>
      <c r="X312" s="151">
        <f t="shared" si="54"/>
        <v>-271675.76</v>
      </c>
      <c r="Y312" s="97" t="str">
        <f t="shared" si="55"/>
        <v>N.M.</v>
      </c>
      <c r="Z312" s="140"/>
    </row>
    <row r="313" spans="1:26" s="69" customFormat="1" outlineLevel="1" x14ac:dyDescent="0.2">
      <c r="A313" s="64" t="s">
        <v>1057</v>
      </c>
      <c r="B313" s="65" t="s">
        <v>1507</v>
      </c>
      <c r="C313" s="66" t="s">
        <v>1956</v>
      </c>
      <c r="D313" s="67"/>
      <c r="E313" s="68"/>
      <c r="F313" s="328">
        <v>-0.41000000000000003</v>
      </c>
      <c r="G313" s="328">
        <v>3.2800000000000002</v>
      </c>
      <c r="H313" s="151">
        <f t="shared" si="48"/>
        <v>-3.6900000000000004</v>
      </c>
      <c r="I313" s="97">
        <f t="shared" si="49"/>
        <v>-1.125</v>
      </c>
      <c r="J313" s="166"/>
      <c r="K313" s="328">
        <v>4.9400000000000004</v>
      </c>
      <c r="L313" s="328">
        <v>7.55</v>
      </c>
      <c r="M313" s="151">
        <f t="shared" si="50"/>
        <v>-2.6099999999999994</v>
      </c>
      <c r="N313" s="97">
        <f t="shared" si="51"/>
        <v>-0.34569536423841052</v>
      </c>
      <c r="O313" s="273"/>
      <c r="P313" s="166"/>
      <c r="Q313" s="328">
        <v>4.9400000000000004</v>
      </c>
      <c r="R313" s="328">
        <v>7.55</v>
      </c>
      <c r="S313" s="151">
        <f t="shared" si="52"/>
        <v>-2.6099999999999994</v>
      </c>
      <c r="T313" s="97">
        <f t="shared" si="53"/>
        <v>-0.34569536423841052</v>
      </c>
      <c r="U313" s="166"/>
      <c r="V313" s="328">
        <v>-7.19</v>
      </c>
      <c r="W313" s="328">
        <v>7.55</v>
      </c>
      <c r="X313" s="151">
        <f t="shared" si="54"/>
        <v>-14.74</v>
      </c>
      <c r="Y313" s="97">
        <f t="shared" si="55"/>
        <v>-1.9523178807947021</v>
      </c>
      <c r="Z313" s="140"/>
    </row>
    <row r="314" spans="1:26" s="69" customFormat="1" outlineLevel="1" x14ac:dyDescent="0.2">
      <c r="A314" s="64" t="s">
        <v>1058</v>
      </c>
      <c r="B314" s="65" t="s">
        <v>1508</v>
      </c>
      <c r="C314" s="66" t="s">
        <v>1957</v>
      </c>
      <c r="D314" s="67"/>
      <c r="E314" s="68"/>
      <c r="F314" s="328">
        <v>-1611.75</v>
      </c>
      <c r="G314" s="328">
        <v>22676.7</v>
      </c>
      <c r="H314" s="151">
        <f t="shared" si="48"/>
        <v>-24288.45</v>
      </c>
      <c r="I314" s="97">
        <f t="shared" si="49"/>
        <v>-1.071075156438106</v>
      </c>
      <c r="J314" s="166"/>
      <c r="K314" s="328">
        <v>11050.49</v>
      </c>
      <c r="L314" s="328">
        <v>98223.400000000009</v>
      </c>
      <c r="M314" s="151">
        <f t="shared" si="50"/>
        <v>-87172.91</v>
      </c>
      <c r="N314" s="97">
        <f t="shared" si="51"/>
        <v>-0.88749636033776058</v>
      </c>
      <c r="O314" s="273"/>
      <c r="P314" s="166"/>
      <c r="Q314" s="328">
        <v>11050.49</v>
      </c>
      <c r="R314" s="328">
        <v>98223.400000000009</v>
      </c>
      <c r="S314" s="151">
        <f t="shared" si="52"/>
        <v>-87172.91</v>
      </c>
      <c r="T314" s="97">
        <f t="shared" si="53"/>
        <v>-0.88749636033776058</v>
      </c>
      <c r="U314" s="166"/>
      <c r="V314" s="328">
        <v>94883.57</v>
      </c>
      <c r="W314" s="328">
        <v>329678.78000000003</v>
      </c>
      <c r="X314" s="151">
        <f t="shared" si="54"/>
        <v>-234795.21000000002</v>
      </c>
      <c r="Y314" s="97">
        <f t="shared" si="55"/>
        <v>-0.71219388157163166</v>
      </c>
      <c r="Z314" s="140"/>
    </row>
    <row r="315" spans="1:26" s="69" customFormat="1" outlineLevel="1" x14ac:dyDescent="0.2">
      <c r="A315" s="64" t="s">
        <v>1059</v>
      </c>
      <c r="B315" s="65" t="s">
        <v>1509</v>
      </c>
      <c r="C315" s="66" t="s">
        <v>1958</v>
      </c>
      <c r="D315" s="67"/>
      <c r="E315" s="68"/>
      <c r="F315" s="328">
        <v>695373.77</v>
      </c>
      <c r="G315" s="328">
        <v>582959.71499999997</v>
      </c>
      <c r="H315" s="151">
        <f t="shared" si="48"/>
        <v>112414.05500000005</v>
      </c>
      <c r="I315" s="97">
        <f t="shared" si="49"/>
        <v>0.19283331610658561</v>
      </c>
      <c r="J315" s="166"/>
      <c r="K315" s="328">
        <v>1758177.37</v>
      </c>
      <c r="L315" s="328">
        <v>704279.21499999997</v>
      </c>
      <c r="M315" s="151">
        <f t="shared" si="50"/>
        <v>1053898.1550000003</v>
      </c>
      <c r="N315" s="97">
        <f t="shared" si="51"/>
        <v>1.4964209258965571</v>
      </c>
      <c r="O315" s="273"/>
      <c r="P315" s="166"/>
      <c r="Q315" s="328">
        <v>1758177.37</v>
      </c>
      <c r="R315" s="328">
        <v>704279.21499999997</v>
      </c>
      <c r="S315" s="151">
        <f t="shared" si="52"/>
        <v>1053898.1550000003</v>
      </c>
      <c r="T315" s="97">
        <f t="shared" si="53"/>
        <v>1.4964209258965571</v>
      </c>
      <c r="U315" s="166"/>
      <c r="V315" s="328">
        <v>5925425.5199999996</v>
      </c>
      <c r="W315" s="328">
        <v>4595996.4879999999</v>
      </c>
      <c r="X315" s="151">
        <f t="shared" si="54"/>
        <v>1329429.0319999997</v>
      </c>
      <c r="Y315" s="97">
        <f t="shared" si="55"/>
        <v>0.28925806089519357</v>
      </c>
      <c r="Z315" s="140"/>
    </row>
    <row r="316" spans="1:26" s="69" customFormat="1" outlineLevel="1" x14ac:dyDescent="0.2">
      <c r="A316" s="64" t="s">
        <v>1060</v>
      </c>
      <c r="B316" s="65" t="s">
        <v>1510</v>
      </c>
      <c r="C316" s="66" t="s">
        <v>1959</v>
      </c>
      <c r="D316" s="67"/>
      <c r="E316" s="68"/>
      <c r="F316" s="328">
        <v>4517.6400000000003</v>
      </c>
      <c r="G316" s="328">
        <v>4600.9800000000005</v>
      </c>
      <c r="H316" s="151">
        <f t="shared" si="48"/>
        <v>-83.340000000000146</v>
      </c>
      <c r="I316" s="97">
        <f t="shared" si="49"/>
        <v>-1.811353233441574E-2</v>
      </c>
      <c r="J316" s="166"/>
      <c r="K316" s="328">
        <v>13659.27</v>
      </c>
      <c r="L316" s="328">
        <v>12716.62</v>
      </c>
      <c r="M316" s="151">
        <f t="shared" si="50"/>
        <v>942.64999999999964</v>
      </c>
      <c r="N316" s="97">
        <f t="shared" si="51"/>
        <v>7.4127401778145419E-2</v>
      </c>
      <c r="O316" s="273"/>
      <c r="P316" s="166"/>
      <c r="Q316" s="328">
        <v>13659.27</v>
      </c>
      <c r="R316" s="328">
        <v>12716.62</v>
      </c>
      <c r="S316" s="151">
        <f t="shared" si="52"/>
        <v>942.64999999999964</v>
      </c>
      <c r="T316" s="97">
        <f t="shared" si="53"/>
        <v>7.4127401778145419E-2</v>
      </c>
      <c r="U316" s="166"/>
      <c r="V316" s="328">
        <v>46157.26</v>
      </c>
      <c r="W316" s="328">
        <v>42560.959999999999</v>
      </c>
      <c r="X316" s="151">
        <f t="shared" si="54"/>
        <v>3596.3000000000029</v>
      </c>
      <c r="Y316" s="97">
        <f t="shared" si="55"/>
        <v>8.449762411374187E-2</v>
      </c>
      <c r="Z316" s="140"/>
    </row>
    <row r="317" spans="1:26" s="69" customFormat="1" outlineLevel="1" x14ac:dyDescent="0.2">
      <c r="A317" s="64" t="s">
        <v>1061</v>
      </c>
      <c r="B317" s="65" t="s">
        <v>1511</v>
      </c>
      <c r="C317" s="66" t="s">
        <v>1960</v>
      </c>
      <c r="D317" s="67"/>
      <c r="E317" s="68"/>
      <c r="F317" s="328">
        <v>0</v>
      </c>
      <c r="G317" s="328">
        <v>0</v>
      </c>
      <c r="H317" s="151">
        <f t="shared" si="48"/>
        <v>0</v>
      </c>
      <c r="I317" s="97">
        <f t="shared" si="49"/>
        <v>0</v>
      </c>
      <c r="J317" s="166"/>
      <c r="K317" s="328">
        <v>0</v>
      </c>
      <c r="L317" s="328">
        <v>61.28</v>
      </c>
      <c r="M317" s="151">
        <f t="shared" si="50"/>
        <v>-61.28</v>
      </c>
      <c r="N317" s="97" t="str">
        <f t="shared" si="51"/>
        <v>N.M.</v>
      </c>
      <c r="O317" s="273"/>
      <c r="P317" s="166"/>
      <c r="Q317" s="328">
        <v>0</v>
      </c>
      <c r="R317" s="328">
        <v>61.28</v>
      </c>
      <c r="S317" s="151">
        <f t="shared" si="52"/>
        <v>-61.28</v>
      </c>
      <c r="T317" s="97" t="str">
        <f t="shared" si="53"/>
        <v>N.M.</v>
      </c>
      <c r="U317" s="166"/>
      <c r="V317" s="328">
        <v>13.75</v>
      </c>
      <c r="W317" s="328">
        <v>61.28</v>
      </c>
      <c r="X317" s="151">
        <f t="shared" si="54"/>
        <v>-47.53</v>
      </c>
      <c r="Y317" s="97">
        <f t="shared" si="55"/>
        <v>-0.77562010443864227</v>
      </c>
      <c r="Z317" s="140"/>
    </row>
    <row r="318" spans="1:26" s="69" customFormat="1" outlineLevel="1" x14ac:dyDescent="0.2">
      <c r="A318" s="64" t="s">
        <v>1062</v>
      </c>
      <c r="B318" s="65" t="s">
        <v>1512</v>
      </c>
      <c r="C318" s="66" t="s">
        <v>1961</v>
      </c>
      <c r="D318" s="67"/>
      <c r="E318" s="68"/>
      <c r="F318" s="328">
        <v>0</v>
      </c>
      <c r="G318" s="328">
        <v>-11542.93</v>
      </c>
      <c r="H318" s="151">
        <f t="shared" si="48"/>
        <v>11542.93</v>
      </c>
      <c r="I318" s="97" t="str">
        <f t="shared" si="49"/>
        <v>N.M.</v>
      </c>
      <c r="J318" s="166"/>
      <c r="K318" s="328">
        <v>0</v>
      </c>
      <c r="L318" s="328">
        <v>-11542.93</v>
      </c>
      <c r="M318" s="151">
        <f t="shared" si="50"/>
        <v>11542.93</v>
      </c>
      <c r="N318" s="97" t="str">
        <f t="shared" si="51"/>
        <v>N.M.</v>
      </c>
      <c r="O318" s="273"/>
      <c r="P318" s="166"/>
      <c r="Q318" s="328">
        <v>0</v>
      </c>
      <c r="R318" s="328">
        <v>-11542.93</v>
      </c>
      <c r="S318" s="151">
        <f t="shared" si="52"/>
        <v>11542.93</v>
      </c>
      <c r="T318" s="97" t="str">
        <f t="shared" si="53"/>
        <v>N.M.</v>
      </c>
      <c r="U318" s="166"/>
      <c r="V318" s="328">
        <v>-68146</v>
      </c>
      <c r="W318" s="328">
        <v>-11542.93</v>
      </c>
      <c r="X318" s="151">
        <f t="shared" si="54"/>
        <v>-56603.07</v>
      </c>
      <c r="Y318" s="97">
        <f t="shared" si="55"/>
        <v>-4.9037003603071314</v>
      </c>
      <c r="Z318" s="140"/>
    </row>
    <row r="319" spans="1:26" s="69" customFormat="1" outlineLevel="1" x14ac:dyDescent="0.2">
      <c r="A319" s="64" t="s">
        <v>1063</v>
      </c>
      <c r="B319" s="65" t="s">
        <v>1513</v>
      </c>
      <c r="C319" s="66" t="s">
        <v>1962</v>
      </c>
      <c r="D319" s="67"/>
      <c r="E319" s="68"/>
      <c r="F319" s="328">
        <v>120.42</v>
      </c>
      <c r="G319" s="328">
        <v>0</v>
      </c>
      <c r="H319" s="151">
        <f t="shared" si="48"/>
        <v>120.42</v>
      </c>
      <c r="I319" s="97" t="str">
        <f t="shared" si="49"/>
        <v>N.M.</v>
      </c>
      <c r="J319" s="166"/>
      <c r="K319" s="328">
        <v>736.99</v>
      </c>
      <c r="L319" s="328">
        <v>34.619999999999997</v>
      </c>
      <c r="M319" s="151">
        <f t="shared" si="50"/>
        <v>702.37</v>
      </c>
      <c r="N319" s="97" t="str">
        <f t="shared" si="51"/>
        <v>N.M.</v>
      </c>
      <c r="O319" s="273"/>
      <c r="P319" s="166"/>
      <c r="Q319" s="328">
        <v>736.99</v>
      </c>
      <c r="R319" s="328">
        <v>34.619999999999997</v>
      </c>
      <c r="S319" s="151">
        <f t="shared" si="52"/>
        <v>702.37</v>
      </c>
      <c r="T319" s="97" t="str">
        <f t="shared" si="53"/>
        <v>N.M.</v>
      </c>
      <c r="U319" s="166"/>
      <c r="V319" s="328">
        <v>1516.77</v>
      </c>
      <c r="W319" s="328">
        <v>2506.2799999999997</v>
      </c>
      <c r="X319" s="151">
        <f t="shared" si="54"/>
        <v>-989.50999999999976</v>
      </c>
      <c r="Y319" s="97">
        <f t="shared" si="55"/>
        <v>-0.39481223167403479</v>
      </c>
      <c r="Z319" s="140"/>
    </row>
    <row r="320" spans="1:26" s="69" customFormat="1" outlineLevel="1" x14ac:dyDescent="0.2">
      <c r="A320" s="64" t="s">
        <v>1064</v>
      </c>
      <c r="B320" s="65" t="s">
        <v>1514</v>
      </c>
      <c r="C320" s="66" t="s">
        <v>1963</v>
      </c>
      <c r="D320" s="67"/>
      <c r="E320" s="68"/>
      <c r="F320" s="328">
        <v>0</v>
      </c>
      <c r="G320" s="328">
        <v>42.74</v>
      </c>
      <c r="H320" s="151">
        <f t="shared" si="48"/>
        <v>-42.74</v>
      </c>
      <c r="I320" s="97" t="str">
        <f t="shared" si="49"/>
        <v>N.M.</v>
      </c>
      <c r="J320" s="166"/>
      <c r="K320" s="328">
        <v>0</v>
      </c>
      <c r="L320" s="328">
        <v>73.83</v>
      </c>
      <c r="M320" s="151">
        <f t="shared" si="50"/>
        <v>-73.83</v>
      </c>
      <c r="N320" s="97" t="str">
        <f t="shared" si="51"/>
        <v>N.M.</v>
      </c>
      <c r="O320" s="273"/>
      <c r="P320" s="166"/>
      <c r="Q320" s="328">
        <v>0</v>
      </c>
      <c r="R320" s="328">
        <v>73.83</v>
      </c>
      <c r="S320" s="151">
        <f t="shared" si="52"/>
        <v>-73.83</v>
      </c>
      <c r="T320" s="97" t="str">
        <f t="shared" si="53"/>
        <v>N.M.</v>
      </c>
      <c r="U320" s="166"/>
      <c r="V320" s="328">
        <v>-73.790000000000006</v>
      </c>
      <c r="W320" s="328">
        <v>55.23</v>
      </c>
      <c r="X320" s="151">
        <f t="shared" si="54"/>
        <v>-129.02000000000001</v>
      </c>
      <c r="Y320" s="97">
        <f t="shared" si="55"/>
        <v>-2.3360492485967774</v>
      </c>
      <c r="Z320" s="140"/>
    </row>
    <row r="321" spans="1:26" s="69" customFormat="1" outlineLevel="1" x14ac:dyDescent="0.2">
      <c r="A321" s="64" t="s">
        <v>1065</v>
      </c>
      <c r="B321" s="65" t="s">
        <v>1515</v>
      </c>
      <c r="C321" s="66" t="s">
        <v>1964</v>
      </c>
      <c r="D321" s="67"/>
      <c r="E321" s="68"/>
      <c r="F321" s="328">
        <v>0</v>
      </c>
      <c r="G321" s="328">
        <v>0</v>
      </c>
      <c r="H321" s="151">
        <f t="shared" si="48"/>
        <v>0</v>
      </c>
      <c r="I321" s="97">
        <f t="shared" si="49"/>
        <v>0</v>
      </c>
      <c r="J321" s="166"/>
      <c r="K321" s="328">
        <v>0</v>
      </c>
      <c r="L321" s="328">
        <v>0</v>
      </c>
      <c r="M321" s="151">
        <f t="shared" si="50"/>
        <v>0</v>
      </c>
      <c r="N321" s="97">
        <f t="shared" si="51"/>
        <v>0</v>
      </c>
      <c r="O321" s="273"/>
      <c r="P321" s="166"/>
      <c r="Q321" s="328">
        <v>0</v>
      </c>
      <c r="R321" s="328">
        <v>0</v>
      </c>
      <c r="S321" s="151">
        <f t="shared" si="52"/>
        <v>0</v>
      </c>
      <c r="T321" s="97">
        <f t="shared" si="53"/>
        <v>0</v>
      </c>
      <c r="U321" s="166"/>
      <c r="V321" s="328">
        <v>0</v>
      </c>
      <c r="W321" s="328">
        <v>-0.01</v>
      </c>
      <c r="X321" s="151">
        <f t="shared" si="54"/>
        <v>0.01</v>
      </c>
      <c r="Y321" s="97" t="str">
        <f t="shared" si="55"/>
        <v>N.M.</v>
      </c>
      <c r="Z321" s="140"/>
    </row>
    <row r="322" spans="1:26" s="69" customFormat="1" outlineLevel="1" x14ac:dyDescent="0.2">
      <c r="A322" s="64" t="s">
        <v>1066</v>
      </c>
      <c r="B322" s="65" t="s">
        <v>1516</v>
      </c>
      <c r="C322" s="66" t="s">
        <v>1965</v>
      </c>
      <c r="D322" s="67"/>
      <c r="E322" s="68"/>
      <c r="F322" s="328">
        <v>3220.85</v>
      </c>
      <c r="G322" s="328">
        <v>158</v>
      </c>
      <c r="H322" s="151">
        <f t="shared" si="48"/>
        <v>3062.85</v>
      </c>
      <c r="I322" s="97" t="str">
        <f t="shared" si="49"/>
        <v>N.M.</v>
      </c>
      <c r="J322" s="166"/>
      <c r="K322" s="328">
        <v>10010.27</v>
      </c>
      <c r="L322" s="328">
        <v>11138.75</v>
      </c>
      <c r="M322" s="151">
        <f t="shared" si="50"/>
        <v>-1128.4799999999996</v>
      </c>
      <c r="N322" s="97">
        <f t="shared" si="51"/>
        <v>-0.10131118841880818</v>
      </c>
      <c r="O322" s="273"/>
      <c r="P322" s="166"/>
      <c r="Q322" s="328">
        <v>10010.27</v>
      </c>
      <c r="R322" s="328">
        <v>11138.75</v>
      </c>
      <c r="S322" s="151">
        <f t="shared" si="52"/>
        <v>-1128.4799999999996</v>
      </c>
      <c r="T322" s="97">
        <f t="shared" si="53"/>
        <v>-0.10131118841880818</v>
      </c>
      <c r="U322" s="166"/>
      <c r="V322" s="328">
        <v>51943.430000000008</v>
      </c>
      <c r="W322" s="328">
        <v>66831.62</v>
      </c>
      <c r="X322" s="151">
        <f t="shared" si="54"/>
        <v>-14888.189999999988</v>
      </c>
      <c r="Y322" s="97">
        <f t="shared" si="55"/>
        <v>-0.22277164611601497</v>
      </c>
      <c r="Z322" s="140"/>
    </row>
    <row r="323" spans="1:26" s="69" customFormat="1" outlineLevel="1" x14ac:dyDescent="0.2">
      <c r="A323" s="64" t="s">
        <v>1067</v>
      </c>
      <c r="B323" s="65" t="s">
        <v>1517</v>
      </c>
      <c r="C323" s="66" t="s">
        <v>1966</v>
      </c>
      <c r="D323" s="67"/>
      <c r="E323" s="68"/>
      <c r="F323" s="328">
        <v>19.670000000000002</v>
      </c>
      <c r="G323" s="328">
        <v>1</v>
      </c>
      <c r="H323" s="151">
        <f t="shared" si="48"/>
        <v>18.670000000000002</v>
      </c>
      <c r="I323" s="97" t="str">
        <f t="shared" si="49"/>
        <v>N.M.</v>
      </c>
      <c r="J323" s="166"/>
      <c r="K323" s="328">
        <v>63.96</v>
      </c>
      <c r="L323" s="328">
        <v>70.75</v>
      </c>
      <c r="M323" s="151">
        <f t="shared" si="50"/>
        <v>-6.7899999999999991</v>
      </c>
      <c r="N323" s="97">
        <f t="shared" si="51"/>
        <v>-9.5971731448763239E-2</v>
      </c>
      <c r="O323" s="273"/>
      <c r="P323" s="166"/>
      <c r="Q323" s="328">
        <v>63.96</v>
      </c>
      <c r="R323" s="328">
        <v>70.75</v>
      </c>
      <c r="S323" s="151">
        <f t="shared" si="52"/>
        <v>-6.7899999999999991</v>
      </c>
      <c r="T323" s="97">
        <f t="shared" si="53"/>
        <v>-9.5971731448763239E-2</v>
      </c>
      <c r="U323" s="166"/>
      <c r="V323" s="328">
        <v>327.58</v>
      </c>
      <c r="W323" s="328">
        <v>399.74</v>
      </c>
      <c r="X323" s="151">
        <f t="shared" si="54"/>
        <v>-72.160000000000025</v>
      </c>
      <c r="Y323" s="97">
        <f t="shared" si="55"/>
        <v>-0.18051733626857464</v>
      </c>
      <c r="Z323" s="140"/>
    </row>
    <row r="324" spans="1:26" s="69" customFormat="1" outlineLevel="1" x14ac:dyDescent="0.2">
      <c r="A324" s="64" t="s">
        <v>1264</v>
      </c>
      <c r="B324" s="65" t="s">
        <v>1714</v>
      </c>
      <c r="C324" s="66" t="s">
        <v>2156</v>
      </c>
      <c r="D324" s="67"/>
      <c r="E324" s="68"/>
      <c r="F324" s="328">
        <v>143815.01</v>
      </c>
      <c r="G324" s="328">
        <v>184528.44</v>
      </c>
      <c r="H324" s="151">
        <f t="shared" si="48"/>
        <v>-40713.429999999993</v>
      </c>
      <c r="I324" s="97">
        <f t="shared" si="49"/>
        <v>-0.22063498721389502</v>
      </c>
      <c r="J324" s="166"/>
      <c r="K324" s="328">
        <v>442713.22000000003</v>
      </c>
      <c r="L324" s="328">
        <v>456810.87</v>
      </c>
      <c r="M324" s="151">
        <f t="shared" si="50"/>
        <v>-14097.649999999965</v>
      </c>
      <c r="N324" s="97">
        <f t="shared" si="51"/>
        <v>-3.0861021323770086E-2</v>
      </c>
      <c r="O324" s="273"/>
      <c r="P324" s="166"/>
      <c r="Q324" s="328">
        <v>442713.22000000003</v>
      </c>
      <c r="R324" s="328">
        <v>456810.87</v>
      </c>
      <c r="S324" s="151">
        <f t="shared" si="52"/>
        <v>-14097.649999999965</v>
      </c>
      <c r="T324" s="97">
        <f t="shared" si="53"/>
        <v>-3.0861021323770086E-2</v>
      </c>
      <c r="U324" s="166"/>
      <c r="V324" s="328">
        <v>1615369.51</v>
      </c>
      <c r="W324" s="328">
        <v>1588854.63</v>
      </c>
      <c r="X324" s="151">
        <f t="shared" si="54"/>
        <v>26514.880000000121</v>
      </c>
      <c r="Y324" s="97">
        <f t="shared" si="55"/>
        <v>1.6688046533243964E-2</v>
      </c>
      <c r="Z324" s="140"/>
    </row>
    <row r="325" spans="1:26" s="69" customFormat="1" outlineLevel="1" x14ac:dyDescent="0.2">
      <c r="A325" s="64" t="s">
        <v>1265</v>
      </c>
      <c r="B325" s="65" t="s">
        <v>1715</v>
      </c>
      <c r="C325" s="66" t="s">
        <v>2157</v>
      </c>
      <c r="D325" s="67"/>
      <c r="E325" s="68"/>
      <c r="F325" s="328">
        <v>146280.34</v>
      </c>
      <c r="G325" s="328">
        <v>103067.79000000001</v>
      </c>
      <c r="H325" s="151">
        <f t="shared" si="48"/>
        <v>43212.549999999988</v>
      </c>
      <c r="I325" s="97">
        <f t="shared" si="49"/>
        <v>0.41926337995604623</v>
      </c>
      <c r="J325" s="166"/>
      <c r="K325" s="328">
        <v>642826.71</v>
      </c>
      <c r="L325" s="328">
        <v>460309.5</v>
      </c>
      <c r="M325" s="151">
        <f t="shared" si="50"/>
        <v>182517.20999999996</v>
      </c>
      <c r="N325" s="97">
        <f t="shared" si="51"/>
        <v>0.3965097613670801</v>
      </c>
      <c r="O325" s="273"/>
      <c r="P325" s="166"/>
      <c r="Q325" s="328">
        <v>642826.71</v>
      </c>
      <c r="R325" s="328">
        <v>460309.5</v>
      </c>
      <c r="S325" s="151">
        <f t="shared" si="52"/>
        <v>182517.20999999996</v>
      </c>
      <c r="T325" s="97">
        <f t="shared" si="53"/>
        <v>0.3965097613670801</v>
      </c>
      <c r="U325" s="166"/>
      <c r="V325" s="328">
        <v>2131947.41</v>
      </c>
      <c r="W325" s="328">
        <v>1565660.85</v>
      </c>
      <c r="X325" s="151">
        <f t="shared" si="54"/>
        <v>566286.56000000006</v>
      </c>
      <c r="Y325" s="97">
        <f t="shared" si="55"/>
        <v>0.36169171631263569</v>
      </c>
      <c r="Z325" s="140"/>
    </row>
    <row r="326" spans="1:26" s="69" customFormat="1" outlineLevel="1" x14ac:dyDescent="0.2">
      <c r="A326" s="64" t="s">
        <v>1266</v>
      </c>
      <c r="B326" s="65" t="s">
        <v>1716</v>
      </c>
      <c r="C326" s="66" t="s">
        <v>2158</v>
      </c>
      <c r="D326" s="67"/>
      <c r="E326" s="68"/>
      <c r="F326" s="328">
        <v>762059.75</v>
      </c>
      <c r="G326" s="328">
        <v>825324.74</v>
      </c>
      <c r="H326" s="151">
        <f t="shared" si="48"/>
        <v>-63264.989999999991</v>
      </c>
      <c r="I326" s="97">
        <f t="shared" si="49"/>
        <v>-7.6654663229894199E-2</v>
      </c>
      <c r="J326" s="166"/>
      <c r="K326" s="328">
        <v>2703614.73</v>
      </c>
      <c r="L326" s="328">
        <v>2011617</v>
      </c>
      <c r="M326" s="151">
        <f t="shared" si="50"/>
        <v>691997.73</v>
      </c>
      <c r="N326" s="97">
        <f t="shared" si="51"/>
        <v>0.34400073672075748</v>
      </c>
      <c r="O326" s="273"/>
      <c r="P326" s="166"/>
      <c r="Q326" s="328">
        <v>2703614.73</v>
      </c>
      <c r="R326" s="328">
        <v>2011617</v>
      </c>
      <c r="S326" s="151">
        <f t="shared" si="52"/>
        <v>691997.73</v>
      </c>
      <c r="T326" s="97">
        <f t="shared" si="53"/>
        <v>0.34400073672075748</v>
      </c>
      <c r="U326" s="166"/>
      <c r="V326" s="328">
        <v>13580372.883000001</v>
      </c>
      <c r="W326" s="328">
        <v>10313358.978</v>
      </c>
      <c r="X326" s="151">
        <f t="shared" si="54"/>
        <v>3267013.9050000012</v>
      </c>
      <c r="Y326" s="97">
        <f t="shared" si="55"/>
        <v>0.31677496264495886</v>
      </c>
      <c r="Z326" s="140"/>
    </row>
    <row r="327" spans="1:26" s="69" customFormat="1" outlineLevel="1" x14ac:dyDescent="0.2">
      <c r="A327" s="64" t="s">
        <v>1267</v>
      </c>
      <c r="B327" s="65" t="s">
        <v>1717</v>
      </c>
      <c r="C327" s="66" t="s">
        <v>2159</v>
      </c>
      <c r="D327" s="67"/>
      <c r="E327" s="68"/>
      <c r="F327" s="328">
        <v>-75.38</v>
      </c>
      <c r="G327" s="328">
        <v>0</v>
      </c>
      <c r="H327" s="151">
        <f t="shared" si="48"/>
        <v>-75.38</v>
      </c>
      <c r="I327" s="97" t="str">
        <f t="shared" si="49"/>
        <v>N.M.</v>
      </c>
      <c r="J327" s="166"/>
      <c r="K327" s="328">
        <v>8.26</v>
      </c>
      <c r="L327" s="328">
        <v>0</v>
      </c>
      <c r="M327" s="151">
        <f t="shared" si="50"/>
        <v>8.26</v>
      </c>
      <c r="N327" s="97" t="str">
        <f t="shared" si="51"/>
        <v>N.M.</v>
      </c>
      <c r="O327" s="273"/>
      <c r="P327" s="166"/>
      <c r="Q327" s="328">
        <v>8.26</v>
      </c>
      <c r="R327" s="328">
        <v>0</v>
      </c>
      <c r="S327" s="151">
        <f t="shared" si="52"/>
        <v>8.26</v>
      </c>
      <c r="T327" s="97" t="str">
        <f t="shared" si="53"/>
        <v>N.M.</v>
      </c>
      <c r="U327" s="166"/>
      <c r="V327" s="328">
        <v>19.71</v>
      </c>
      <c r="W327" s="328">
        <v>0</v>
      </c>
      <c r="X327" s="151">
        <f t="shared" si="54"/>
        <v>19.71</v>
      </c>
      <c r="Y327" s="97" t="str">
        <f t="shared" si="55"/>
        <v>N.M.</v>
      </c>
      <c r="Z327" s="140"/>
    </row>
    <row r="328" spans="1:26" s="69" customFormat="1" outlineLevel="1" x14ac:dyDescent="0.2">
      <c r="A328" s="64" t="s">
        <v>1268</v>
      </c>
      <c r="B328" s="65" t="s">
        <v>1718</v>
      </c>
      <c r="C328" s="66" t="s">
        <v>2160</v>
      </c>
      <c r="D328" s="67"/>
      <c r="E328" s="68"/>
      <c r="F328" s="328">
        <v>-122.13</v>
      </c>
      <c r="G328" s="328">
        <v>0</v>
      </c>
      <c r="H328" s="151">
        <f t="shared" si="48"/>
        <v>-122.13</v>
      </c>
      <c r="I328" s="97" t="str">
        <f t="shared" si="49"/>
        <v>N.M.</v>
      </c>
      <c r="J328" s="166"/>
      <c r="K328" s="328">
        <v>-736.26</v>
      </c>
      <c r="L328" s="328">
        <v>-36.090000000000003</v>
      </c>
      <c r="M328" s="151">
        <f t="shared" si="50"/>
        <v>-700.17</v>
      </c>
      <c r="N328" s="97" t="str">
        <f t="shared" si="51"/>
        <v>N.M.</v>
      </c>
      <c r="O328" s="273"/>
      <c r="P328" s="166"/>
      <c r="Q328" s="328">
        <v>-736.26</v>
      </c>
      <c r="R328" s="328">
        <v>-36.090000000000003</v>
      </c>
      <c r="S328" s="151">
        <f t="shared" si="52"/>
        <v>-700.17</v>
      </c>
      <c r="T328" s="97" t="str">
        <f t="shared" si="53"/>
        <v>N.M.</v>
      </c>
      <c r="U328" s="166"/>
      <c r="V328" s="328">
        <v>-3903.6499999999996</v>
      </c>
      <c r="W328" s="328">
        <v>-2537.88</v>
      </c>
      <c r="X328" s="151">
        <f t="shared" si="54"/>
        <v>-1365.7699999999995</v>
      </c>
      <c r="Y328" s="97">
        <f t="shared" si="55"/>
        <v>-0.53815389222500654</v>
      </c>
      <c r="Z328" s="140"/>
    </row>
    <row r="329" spans="1:26" s="69" customFormat="1" outlineLevel="1" x14ac:dyDescent="0.2">
      <c r="A329" s="64" t="s">
        <v>1269</v>
      </c>
      <c r="B329" s="65" t="s">
        <v>1719</v>
      </c>
      <c r="C329" s="66" t="s">
        <v>2161</v>
      </c>
      <c r="D329" s="67"/>
      <c r="E329" s="68"/>
      <c r="F329" s="328">
        <v>19338.72</v>
      </c>
      <c r="G329" s="328">
        <v>19338.72</v>
      </c>
      <c r="H329" s="151">
        <f t="shared" si="48"/>
        <v>0</v>
      </c>
      <c r="I329" s="97">
        <f t="shared" si="49"/>
        <v>0</v>
      </c>
      <c r="J329" s="166"/>
      <c r="K329" s="328">
        <v>58016.160000000003</v>
      </c>
      <c r="L329" s="328">
        <v>58016.160000000003</v>
      </c>
      <c r="M329" s="151">
        <f t="shared" si="50"/>
        <v>0</v>
      </c>
      <c r="N329" s="97">
        <f t="shared" si="51"/>
        <v>0</v>
      </c>
      <c r="O329" s="273"/>
      <c r="P329" s="166"/>
      <c r="Q329" s="328">
        <v>58016.160000000003</v>
      </c>
      <c r="R329" s="328">
        <v>58016.160000000003</v>
      </c>
      <c r="S329" s="151">
        <f t="shared" si="52"/>
        <v>0</v>
      </c>
      <c r="T329" s="97">
        <f t="shared" si="53"/>
        <v>0</v>
      </c>
      <c r="U329" s="166"/>
      <c r="V329" s="328">
        <v>232064.64000000001</v>
      </c>
      <c r="W329" s="328">
        <v>232064.64000000001</v>
      </c>
      <c r="X329" s="151">
        <f t="shared" si="54"/>
        <v>0</v>
      </c>
      <c r="Y329" s="97">
        <f t="shared" si="55"/>
        <v>0</v>
      </c>
      <c r="Z329" s="140"/>
    </row>
    <row r="330" spans="1:26" s="69" customFormat="1" outlineLevel="1" x14ac:dyDescent="0.2">
      <c r="A330" s="64" t="s">
        <v>1270</v>
      </c>
      <c r="B330" s="65" t="s">
        <v>1720</v>
      </c>
      <c r="C330" s="66" t="s">
        <v>2162</v>
      </c>
      <c r="D330" s="67"/>
      <c r="E330" s="68"/>
      <c r="F330" s="328">
        <v>62252.82</v>
      </c>
      <c r="G330" s="328">
        <v>229868.61000000002</v>
      </c>
      <c r="H330" s="151">
        <f t="shared" si="48"/>
        <v>-167615.79</v>
      </c>
      <c r="I330" s="97">
        <f t="shared" si="49"/>
        <v>-0.7291808568381738</v>
      </c>
      <c r="J330" s="166"/>
      <c r="K330" s="328">
        <v>673961.74</v>
      </c>
      <c r="L330" s="328">
        <v>561249.37</v>
      </c>
      <c r="M330" s="151">
        <f t="shared" si="50"/>
        <v>112712.37</v>
      </c>
      <c r="N330" s="97">
        <f t="shared" si="51"/>
        <v>0.20082404725015549</v>
      </c>
      <c r="O330" s="273"/>
      <c r="P330" s="166"/>
      <c r="Q330" s="328">
        <v>673961.74</v>
      </c>
      <c r="R330" s="328">
        <v>561249.37</v>
      </c>
      <c r="S330" s="151">
        <f t="shared" si="52"/>
        <v>112712.37</v>
      </c>
      <c r="T330" s="97">
        <f t="shared" si="53"/>
        <v>0.20082404725015549</v>
      </c>
      <c r="U330" s="166"/>
      <c r="V330" s="328">
        <v>4686151.29</v>
      </c>
      <c r="W330" s="328">
        <v>3489961.3969999999</v>
      </c>
      <c r="X330" s="151">
        <f t="shared" si="54"/>
        <v>1196189.8930000002</v>
      </c>
      <c r="Y330" s="97">
        <f t="shared" si="55"/>
        <v>0.34275161153021777</v>
      </c>
      <c r="Z330" s="140"/>
    </row>
    <row r="331" spans="1:26" s="69" customFormat="1" outlineLevel="1" x14ac:dyDescent="0.2">
      <c r="A331" s="64" t="s">
        <v>1271</v>
      </c>
      <c r="B331" s="65" t="s">
        <v>1721</v>
      </c>
      <c r="C331" s="66" t="s">
        <v>2163</v>
      </c>
      <c r="D331" s="67"/>
      <c r="E331" s="68"/>
      <c r="F331" s="328">
        <v>103397.48</v>
      </c>
      <c r="G331" s="328">
        <v>56736.06</v>
      </c>
      <c r="H331" s="151">
        <f t="shared" si="48"/>
        <v>46661.42</v>
      </c>
      <c r="I331" s="97">
        <f t="shared" si="49"/>
        <v>0.82242968581180997</v>
      </c>
      <c r="J331" s="166"/>
      <c r="K331" s="328">
        <v>423233.95</v>
      </c>
      <c r="L331" s="328">
        <v>220558.18</v>
      </c>
      <c r="M331" s="151">
        <f t="shared" si="50"/>
        <v>202675.77000000002</v>
      </c>
      <c r="N331" s="97">
        <f t="shared" si="51"/>
        <v>0.9189220277388942</v>
      </c>
      <c r="O331" s="273"/>
      <c r="P331" s="166"/>
      <c r="Q331" s="328">
        <v>423233.95</v>
      </c>
      <c r="R331" s="328">
        <v>220558.18</v>
      </c>
      <c r="S331" s="151">
        <f t="shared" si="52"/>
        <v>202675.77000000002</v>
      </c>
      <c r="T331" s="97">
        <f t="shared" si="53"/>
        <v>0.9189220277388942</v>
      </c>
      <c r="U331" s="166"/>
      <c r="V331" s="328">
        <v>1230389.53</v>
      </c>
      <c r="W331" s="328">
        <v>1360047.8099999998</v>
      </c>
      <c r="X331" s="151">
        <f t="shared" si="54"/>
        <v>-129658.2799999998</v>
      </c>
      <c r="Y331" s="97">
        <f t="shared" si="55"/>
        <v>-9.5333619190931099E-2</v>
      </c>
      <c r="Z331" s="140"/>
    </row>
    <row r="332" spans="1:26" s="69" customFormat="1" outlineLevel="1" x14ac:dyDescent="0.2">
      <c r="A332" s="64" t="s">
        <v>1272</v>
      </c>
      <c r="B332" s="65" t="s">
        <v>1722</v>
      </c>
      <c r="C332" s="66" t="s">
        <v>2164</v>
      </c>
      <c r="D332" s="67"/>
      <c r="E332" s="68"/>
      <c r="F332" s="328">
        <v>0</v>
      </c>
      <c r="G332" s="328">
        <v>0</v>
      </c>
      <c r="H332" s="151">
        <f t="shared" si="48"/>
        <v>0</v>
      </c>
      <c r="I332" s="97">
        <f t="shared" si="49"/>
        <v>0</v>
      </c>
      <c r="J332" s="166"/>
      <c r="K332" s="328">
        <v>0</v>
      </c>
      <c r="L332" s="328">
        <v>0</v>
      </c>
      <c r="M332" s="151">
        <f t="shared" si="50"/>
        <v>0</v>
      </c>
      <c r="N332" s="97">
        <f t="shared" si="51"/>
        <v>0</v>
      </c>
      <c r="O332" s="273"/>
      <c r="P332" s="166"/>
      <c r="Q332" s="328">
        <v>0</v>
      </c>
      <c r="R332" s="328">
        <v>0</v>
      </c>
      <c r="S332" s="151">
        <f t="shared" si="52"/>
        <v>0</v>
      </c>
      <c r="T332" s="97">
        <f t="shared" si="53"/>
        <v>0</v>
      </c>
      <c r="U332" s="166"/>
      <c r="V332" s="328">
        <v>-25.82</v>
      </c>
      <c r="W332" s="328">
        <v>0</v>
      </c>
      <c r="X332" s="151">
        <f t="shared" si="54"/>
        <v>-25.82</v>
      </c>
      <c r="Y332" s="97" t="str">
        <f t="shared" si="55"/>
        <v>N.M.</v>
      </c>
      <c r="Z332" s="140"/>
    </row>
    <row r="333" spans="1:26" s="69" customFormat="1" outlineLevel="1" x14ac:dyDescent="0.2">
      <c r="A333" s="64" t="s">
        <v>1068</v>
      </c>
      <c r="B333" s="65" t="s">
        <v>1518</v>
      </c>
      <c r="C333" s="66" t="s">
        <v>1967</v>
      </c>
      <c r="D333" s="67"/>
      <c r="E333" s="68"/>
      <c r="F333" s="328">
        <v>450043.65</v>
      </c>
      <c r="G333" s="328">
        <v>0</v>
      </c>
      <c r="H333" s="151">
        <f t="shared" si="48"/>
        <v>450043.65</v>
      </c>
      <c r="I333" s="97" t="str">
        <f t="shared" si="49"/>
        <v>N.M.</v>
      </c>
      <c r="J333" s="166"/>
      <c r="K333" s="328">
        <v>450043.65</v>
      </c>
      <c r="L333" s="328">
        <v>0</v>
      </c>
      <c r="M333" s="151">
        <f t="shared" si="50"/>
        <v>450043.65</v>
      </c>
      <c r="N333" s="97" t="str">
        <f t="shared" si="51"/>
        <v>N.M.</v>
      </c>
      <c r="O333" s="273"/>
      <c r="P333" s="166"/>
      <c r="Q333" s="328">
        <v>450043.65</v>
      </c>
      <c r="R333" s="328">
        <v>0</v>
      </c>
      <c r="S333" s="151">
        <f t="shared" si="52"/>
        <v>450043.65</v>
      </c>
      <c r="T333" s="97" t="str">
        <f t="shared" si="53"/>
        <v>N.M.</v>
      </c>
      <c r="U333" s="166"/>
      <c r="V333" s="328">
        <v>450043.65</v>
      </c>
      <c r="W333" s="328">
        <v>0</v>
      </c>
      <c r="X333" s="151">
        <f t="shared" si="54"/>
        <v>450043.65</v>
      </c>
      <c r="Y333" s="97" t="str">
        <f t="shared" si="55"/>
        <v>N.M.</v>
      </c>
      <c r="Z333" s="140"/>
    </row>
    <row r="334" spans="1:26" s="69" customFormat="1" outlineLevel="1" x14ac:dyDescent="0.2">
      <c r="A334" s="64" t="s">
        <v>1069</v>
      </c>
      <c r="B334" s="65" t="s">
        <v>1519</v>
      </c>
      <c r="C334" s="66" t="s">
        <v>1968</v>
      </c>
      <c r="D334" s="67"/>
      <c r="E334" s="68"/>
      <c r="F334" s="328">
        <v>0.72</v>
      </c>
      <c r="G334" s="328">
        <v>20.85</v>
      </c>
      <c r="H334" s="151">
        <f t="shared" si="48"/>
        <v>-20.130000000000003</v>
      </c>
      <c r="I334" s="97">
        <f t="shared" si="49"/>
        <v>-0.96546762589928059</v>
      </c>
      <c r="J334" s="166"/>
      <c r="K334" s="328">
        <v>-0.18</v>
      </c>
      <c r="L334" s="328">
        <v>20.85</v>
      </c>
      <c r="M334" s="151">
        <f t="shared" si="50"/>
        <v>-21.03</v>
      </c>
      <c r="N334" s="97">
        <f t="shared" si="51"/>
        <v>-1.0086330935251799</v>
      </c>
      <c r="O334" s="273"/>
      <c r="P334" s="166"/>
      <c r="Q334" s="328">
        <v>-0.18</v>
      </c>
      <c r="R334" s="328">
        <v>20.85</v>
      </c>
      <c r="S334" s="151">
        <f t="shared" si="52"/>
        <v>-21.03</v>
      </c>
      <c r="T334" s="97">
        <f t="shared" si="53"/>
        <v>-1.0086330935251799</v>
      </c>
      <c r="U334" s="166"/>
      <c r="V334" s="328">
        <v>-20.62</v>
      </c>
      <c r="W334" s="328">
        <v>20.85</v>
      </c>
      <c r="X334" s="151">
        <f t="shared" si="54"/>
        <v>-41.47</v>
      </c>
      <c r="Y334" s="97">
        <f t="shared" si="55"/>
        <v>-1.9889688249400477</v>
      </c>
      <c r="Z334" s="140"/>
    </row>
    <row r="335" spans="1:26" s="69" customFormat="1" outlineLevel="1" x14ac:dyDescent="0.2">
      <c r="A335" s="64" t="s">
        <v>1070</v>
      </c>
      <c r="B335" s="65" t="s">
        <v>1520</v>
      </c>
      <c r="C335" s="66" t="s">
        <v>1969</v>
      </c>
      <c r="D335" s="67"/>
      <c r="E335" s="68"/>
      <c r="F335" s="328">
        <v>-75.78</v>
      </c>
      <c r="G335" s="328">
        <v>4.8100000000000005</v>
      </c>
      <c r="H335" s="151">
        <f t="shared" si="48"/>
        <v>-80.59</v>
      </c>
      <c r="I335" s="97" t="str">
        <f t="shared" si="49"/>
        <v>N.M.</v>
      </c>
      <c r="J335" s="166"/>
      <c r="K335" s="328">
        <v>77.239999999999995</v>
      </c>
      <c r="L335" s="328">
        <v>24.8</v>
      </c>
      <c r="M335" s="151">
        <f t="shared" si="50"/>
        <v>52.44</v>
      </c>
      <c r="N335" s="97">
        <f t="shared" si="51"/>
        <v>2.1145161290322578</v>
      </c>
      <c r="O335" s="273"/>
      <c r="P335" s="166"/>
      <c r="Q335" s="328">
        <v>77.239999999999995</v>
      </c>
      <c r="R335" s="328">
        <v>24.8</v>
      </c>
      <c r="S335" s="151">
        <f t="shared" si="52"/>
        <v>52.44</v>
      </c>
      <c r="T335" s="97">
        <f t="shared" si="53"/>
        <v>2.1145161290322578</v>
      </c>
      <c r="U335" s="166"/>
      <c r="V335" s="328">
        <v>-33.540000000000006</v>
      </c>
      <c r="W335" s="328">
        <v>31.67</v>
      </c>
      <c r="X335" s="151">
        <f t="shared" si="54"/>
        <v>-65.210000000000008</v>
      </c>
      <c r="Y335" s="97">
        <f t="shared" si="55"/>
        <v>-2.0590464161667192</v>
      </c>
      <c r="Z335" s="140"/>
    </row>
    <row r="336" spans="1:26" s="69" customFormat="1" outlineLevel="1" x14ac:dyDescent="0.2">
      <c r="A336" s="64" t="s">
        <v>1273</v>
      </c>
      <c r="B336" s="65" t="s">
        <v>1723</v>
      </c>
      <c r="C336" s="66" t="s">
        <v>2165</v>
      </c>
      <c r="D336" s="67"/>
      <c r="E336" s="68"/>
      <c r="F336" s="328">
        <v>0</v>
      </c>
      <c r="G336" s="328">
        <v>0</v>
      </c>
      <c r="H336" s="151">
        <f t="shared" si="48"/>
        <v>0</v>
      </c>
      <c r="I336" s="97">
        <f t="shared" si="49"/>
        <v>0</v>
      </c>
      <c r="J336" s="166"/>
      <c r="K336" s="328">
        <v>0</v>
      </c>
      <c r="L336" s="328">
        <v>0</v>
      </c>
      <c r="M336" s="151">
        <f t="shared" si="50"/>
        <v>0</v>
      </c>
      <c r="N336" s="97">
        <f t="shared" si="51"/>
        <v>0</v>
      </c>
      <c r="O336" s="273"/>
      <c r="P336" s="166"/>
      <c r="Q336" s="328">
        <v>0</v>
      </c>
      <c r="R336" s="328">
        <v>0</v>
      </c>
      <c r="S336" s="151">
        <f t="shared" si="52"/>
        <v>0</v>
      </c>
      <c r="T336" s="97">
        <f t="shared" si="53"/>
        <v>0</v>
      </c>
      <c r="U336" s="166"/>
      <c r="V336" s="328">
        <v>0</v>
      </c>
      <c r="W336" s="328">
        <v>0</v>
      </c>
      <c r="X336" s="151">
        <f t="shared" si="54"/>
        <v>0</v>
      </c>
      <c r="Y336" s="97">
        <f t="shared" si="55"/>
        <v>0</v>
      </c>
      <c r="Z336" s="140"/>
    </row>
    <row r="337" spans="1:26" s="69" customFormat="1" outlineLevel="1" x14ac:dyDescent="0.2">
      <c r="A337" s="64" t="s">
        <v>1071</v>
      </c>
      <c r="B337" s="65" t="s">
        <v>1521</v>
      </c>
      <c r="C337" s="66" t="s">
        <v>1970</v>
      </c>
      <c r="D337" s="67"/>
      <c r="E337" s="68"/>
      <c r="F337" s="328">
        <v>3760609.09</v>
      </c>
      <c r="G337" s="328">
        <v>19881750.640000001</v>
      </c>
      <c r="H337" s="151">
        <f t="shared" si="48"/>
        <v>-16121141.550000001</v>
      </c>
      <c r="I337" s="97">
        <f t="shared" si="49"/>
        <v>-0.81085120932791255</v>
      </c>
      <c r="J337" s="166"/>
      <c r="K337" s="328">
        <v>24729157.68</v>
      </c>
      <c r="L337" s="328">
        <v>39031678.640000001</v>
      </c>
      <c r="M337" s="151">
        <f t="shared" si="50"/>
        <v>-14302520.960000001</v>
      </c>
      <c r="N337" s="97">
        <f t="shared" si="51"/>
        <v>-0.36643366256204657</v>
      </c>
      <c r="O337" s="273"/>
      <c r="P337" s="166"/>
      <c r="Q337" s="328">
        <v>24729157.68</v>
      </c>
      <c r="R337" s="328">
        <v>39031678.640000001</v>
      </c>
      <c r="S337" s="151">
        <f t="shared" si="52"/>
        <v>-14302520.960000001</v>
      </c>
      <c r="T337" s="97">
        <f t="shared" si="53"/>
        <v>-0.36643366256204657</v>
      </c>
      <c r="U337" s="166"/>
      <c r="V337" s="328">
        <v>184153428.09</v>
      </c>
      <c r="W337" s="328">
        <v>102823360.56999999</v>
      </c>
      <c r="X337" s="151">
        <f t="shared" si="54"/>
        <v>81330067.520000011</v>
      </c>
      <c r="Y337" s="97">
        <f t="shared" si="55"/>
        <v>0.79096877469426996</v>
      </c>
      <c r="Z337" s="140"/>
    </row>
    <row r="338" spans="1:26" s="69" customFormat="1" outlineLevel="1" x14ac:dyDescent="0.2">
      <c r="A338" s="64" t="s">
        <v>1072</v>
      </c>
      <c r="B338" s="65" t="s">
        <v>1522</v>
      </c>
      <c r="C338" s="66" t="s">
        <v>1971</v>
      </c>
      <c r="D338" s="67"/>
      <c r="E338" s="68"/>
      <c r="F338" s="328">
        <v>236220</v>
      </c>
      <c r="G338" s="328">
        <v>0</v>
      </c>
      <c r="H338" s="151">
        <f t="shared" si="48"/>
        <v>236220</v>
      </c>
      <c r="I338" s="97" t="str">
        <f t="shared" si="49"/>
        <v>N.M.</v>
      </c>
      <c r="J338" s="166"/>
      <c r="K338" s="328">
        <v>670124.64</v>
      </c>
      <c r="L338" s="328">
        <v>0</v>
      </c>
      <c r="M338" s="151">
        <f t="shared" si="50"/>
        <v>670124.64</v>
      </c>
      <c r="N338" s="97" t="str">
        <f t="shared" si="51"/>
        <v>N.M.</v>
      </c>
      <c r="O338" s="273"/>
      <c r="P338" s="166"/>
      <c r="Q338" s="328">
        <v>670124.64</v>
      </c>
      <c r="R338" s="328">
        <v>0</v>
      </c>
      <c r="S338" s="151">
        <f t="shared" si="52"/>
        <v>670124.64</v>
      </c>
      <c r="T338" s="97" t="str">
        <f t="shared" si="53"/>
        <v>N.M.</v>
      </c>
      <c r="U338" s="166"/>
      <c r="V338" s="328">
        <v>868680</v>
      </c>
      <c r="W338" s="328">
        <v>0</v>
      </c>
      <c r="X338" s="151">
        <f t="shared" si="54"/>
        <v>868680</v>
      </c>
      <c r="Y338" s="97" t="str">
        <f t="shared" si="55"/>
        <v>N.M.</v>
      </c>
      <c r="Z338" s="140"/>
    </row>
    <row r="339" spans="1:26" s="69" customFormat="1" outlineLevel="1" x14ac:dyDescent="0.2">
      <c r="A339" s="64" t="s">
        <v>1073</v>
      </c>
      <c r="B339" s="65" t="s">
        <v>1523</v>
      </c>
      <c r="C339" s="66" t="s">
        <v>1972</v>
      </c>
      <c r="D339" s="67"/>
      <c r="E339" s="68"/>
      <c r="F339" s="328">
        <v>288828.68</v>
      </c>
      <c r="G339" s="328">
        <v>6631532.3200000003</v>
      </c>
      <c r="H339" s="151">
        <f t="shared" si="48"/>
        <v>-6342703.6400000006</v>
      </c>
      <c r="I339" s="97">
        <f t="shared" si="49"/>
        <v>-0.95644616265701932</v>
      </c>
      <c r="J339" s="166"/>
      <c r="K339" s="328">
        <v>307311.58</v>
      </c>
      <c r="L339" s="328">
        <v>18279839.390000001</v>
      </c>
      <c r="M339" s="151">
        <f t="shared" si="50"/>
        <v>-17972527.810000002</v>
      </c>
      <c r="N339" s="97">
        <f t="shared" si="51"/>
        <v>-0.98318849671249775</v>
      </c>
      <c r="O339" s="273"/>
      <c r="P339" s="166"/>
      <c r="Q339" s="328">
        <v>307311.58</v>
      </c>
      <c r="R339" s="328">
        <v>18279839.390000001</v>
      </c>
      <c r="S339" s="151">
        <f t="shared" si="52"/>
        <v>-17972527.810000002</v>
      </c>
      <c r="T339" s="97">
        <f t="shared" si="53"/>
        <v>-0.98318849671249775</v>
      </c>
      <c r="U339" s="166"/>
      <c r="V339" s="328">
        <v>46035950.589999996</v>
      </c>
      <c r="W339" s="328">
        <v>70391243.400000006</v>
      </c>
      <c r="X339" s="151">
        <f t="shared" si="54"/>
        <v>-24355292.81000001</v>
      </c>
      <c r="Y339" s="97">
        <f t="shared" si="55"/>
        <v>-0.3459989003404933</v>
      </c>
      <c r="Z339" s="140"/>
    </row>
    <row r="340" spans="1:26" s="69" customFormat="1" outlineLevel="1" x14ac:dyDescent="0.2">
      <c r="A340" s="64" t="s">
        <v>1074</v>
      </c>
      <c r="B340" s="65" t="s">
        <v>1524</v>
      </c>
      <c r="C340" s="66" t="s">
        <v>1973</v>
      </c>
      <c r="D340" s="67"/>
      <c r="E340" s="68"/>
      <c r="F340" s="328">
        <v>0</v>
      </c>
      <c r="G340" s="328">
        <v>0</v>
      </c>
      <c r="H340" s="151">
        <f t="shared" si="48"/>
        <v>0</v>
      </c>
      <c r="I340" s="97">
        <f t="shared" si="49"/>
        <v>0</v>
      </c>
      <c r="J340" s="166"/>
      <c r="K340" s="328">
        <v>0</v>
      </c>
      <c r="L340" s="328">
        <v>0</v>
      </c>
      <c r="M340" s="151">
        <f t="shared" si="50"/>
        <v>0</v>
      </c>
      <c r="N340" s="97">
        <f t="shared" si="51"/>
        <v>0</v>
      </c>
      <c r="O340" s="273"/>
      <c r="P340" s="166"/>
      <c r="Q340" s="328">
        <v>0</v>
      </c>
      <c r="R340" s="328">
        <v>0</v>
      </c>
      <c r="S340" s="151">
        <f t="shared" si="52"/>
        <v>0</v>
      </c>
      <c r="T340" s="97">
        <f t="shared" si="53"/>
        <v>0</v>
      </c>
      <c r="U340" s="166"/>
      <c r="V340" s="328">
        <v>0</v>
      </c>
      <c r="W340" s="328">
        <v>0</v>
      </c>
      <c r="X340" s="151">
        <f t="shared" si="54"/>
        <v>0</v>
      </c>
      <c r="Y340" s="97">
        <f t="shared" si="55"/>
        <v>0</v>
      </c>
      <c r="Z340" s="140"/>
    </row>
    <row r="341" spans="1:26" s="69" customFormat="1" outlineLevel="1" x14ac:dyDescent="0.2">
      <c r="A341" s="64" t="s">
        <v>1075</v>
      </c>
      <c r="B341" s="65" t="s">
        <v>1525</v>
      </c>
      <c r="C341" s="66" t="s">
        <v>1974</v>
      </c>
      <c r="D341" s="67"/>
      <c r="E341" s="68"/>
      <c r="F341" s="328">
        <v>-22.05</v>
      </c>
      <c r="G341" s="328">
        <v>-87.63</v>
      </c>
      <c r="H341" s="151">
        <f t="shared" si="48"/>
        <v>65.58</v>
      </c>
      <c r="I341" s="97">
        <f t="shared" si="49"/>
        <v>0.74837384457377609</v>
      </c>
      <c r="J341" s="166"/>
      <c r="K341" s="328">
        <v>-651.89</v>
      </c>
      <c r="L341" s="328">
        <v>204.93</v>
      </c>
      <c r="M341" s="151">
        <f t="shared" si="50"/>
        <v>-856.81999999999994</v>
      </c>
      <c r="N341" s="97">
        <f t="shared" si="51"/>
        <v>-4.1810374274142381</v>
      </c>
      <c r="O341" s="273"/>
      <c r="P341" s="166"/>
      <c r="Q341" s="328">
        <v>-651.89</v>
      </c>
      <c r="R341" s="328">
        <v>204.93</v>
      </c>
      <c r="S341" s="151">
        <f t="shared" si="52"/>
        <v>-856.81999999999994</v>
      </c>
      <c r="T341" s="97">
        <f t="shared" si="53"/>
        <v>-4.1810374274142381</v>
      </c>
      <c r="U341" s="166"/>
      <c r="V341" s="328">
        <v>213.18000000000006</v>
      </c>
      <c r="W341" s="328">
        <v>3600.7599999999998</v>
      </c>
      <c r="X341" s="151">
        <f t="shared" si="54"/>
        <v>-3387.58</v>
      </c>
      <c r="Y341" s="97">
        <f t="shared" si="55"/>
        <v>-0.94079583199102412</v>
      </c>
      <c r="Z341" s="140"/>
    </row>
    <row r="342" spans="1:26" s="69" customFormat="1" outlineLevel="1" x14ac:dyDescent="0.2">
      <c r="A342" s="64" t="s">
        <v>1076</v>
      </c>
      <c r="B342" s="65" t="s">
        <v>1526</v>
      </c>
      <c r="C342" s="66" t="s">
        <v>1975</v>
      </c>
      <c r="D342" s="67"/>
      <c r="E342" s="68"/>
      <c r="F342" s="328">
        <v>579.89</v>
      </c>
      <c r="G342" s="328">
        <v>-1885.6100000000001</v>
      </c>
      <c r="H342" s="151">
        <f t="shared" si="48"/>
        <v>2465.5</v>
      </c>
      <c r="I342" s="97">
        <f t="shared" si="49"/>
        <v>1.3075344318284268</v>
      </c>
      <c r="J342" s="166"/>
      <c r="K342" s="328">
        <v>-15227.960000000001</v>
      </c>
      <c r="L342" s="328">
        <v>-3016.4700000000003</v>
      </c>
      <c r="M342" s="151">
        <f t="shared" si="50"/>
        <v>-12211.490000000002</v>
      </c>
      <c r="N342" s="97">
        <f t="shared" si="51"/>
        <v>-4.0482716552791844</v>
      </c>
      <c r="O342" s="273"/>
      <c r="P342" s="166"/>
      <c r="Q342" s="328">
        <v>-15227.960000000001</v>
      </c>
      <c r="R342" s="328">
        <v>-3016.4700000000003</v>
      </c>
      <c r="S342" s="151">
        <f t="shared" si="52"/>
        <v>-12211.490000000002</v>
      </c>
      <c r="T342" s="97">
        <f t="shared" si="53"/>
        <v>-4.0482716552791844</v>
      </c>
      <c r="U342" s="166"/>
      <c r="V342" s="328">
        <v>-210771.3</v>
      </c>
      <c r="W342" s="328">
        <v>9255.7999999999993</v>
      </c>
      <c r="X342" s="151">
        <f t="shared" si="54"/>
        <v>-220027.09999999998</v>
      </c>
      <c r="Y342" s="97" t="str">
        <f t="shared" si="55"/>
        <v>N.M.</v>
      </c>
      <c r="Z342" s="140"/>
    </row>
    <row r="343" spans="1:26" s="69" customFormat="1" outlineLevel="1" x14ac:dyDescent="0.2">
      <c r="A343" s="64" t="s">
        <v>1077</v>
      </c>
      <c r="B343" s="65" t="s">
        <v>1527</v>
      </c>
      <c r="C343" s="66" t="s">
        <v>1976</v>
      </c>
      <c r="D343" s="67"/>
      <c r="E343" s="68"/>
      <c r="F343" s="328">
        <v>0</v>
      </c>
      <c r="G343" s="328">
        <v>125869</v>
      </c>
      <c r="H343" s="151">
        <f t="shared" si="48"/>
        <v>-125869</v>
      </c>
      <c r="I343" s="97" t="str">
        <f t="shared" si="49"/>
        <v>N.M.</v>
      </c>
      <c r="J343" s="166"/>
      <c r="K343" s="328">
        <v>0</v>
      </c>
      <c r="L343" s="328">
        <v>6170190</v>
      </c>
      <c r="M343" s="151">
        <f t="shared" si="50"/>
        <v>-6170190</v>
      </c>
      <c r="N343" s="97" t="str">
        <f t="shared" si="51"/>
        <v>N.M.</v>
      </c>
      <c r="O343" s="273"/>
      <c r="P343" s="166"/>
      <c r="Q343" s="328">
        <v>0</v>
      </c>
      <c r="R343" s="328">
        <v>6170190</v>
      </c>
      <c r="S343" s="151">
        <f t="shared" si="52"/>
        <v>-6170190</v>
      </c>
      <c r="T343" s="97" t="str">
        <f t="shared" si="53"/>
        <v>N.M.</v>
      </c>
      <c r="U343" s="166"/>
      <c r="V343" s="328">
        <v>22759444.629999999</v>
      </c>
      <c r="W343" s="328">
        <v>25322906.039999999</v>
      </c>
      <c r="X343" s="151">
        <f t="shared" si="54"/>
        <v>-2563461.41</v>
      </c>
      <c r="Y343" s="97">
        <f t="shared" si="55"/>
        <v>-0.10123093320927554</v>
      </c>
      <c r="Z343" s="140"/>
    </row>
    <row r="344" spans="1:26" s="69" customFormat="1" outlineLevel="1" x14ac:dyDescent="0.2">
      <c r="A344" s="64" t="s">
        <v>1078</v>
      </c>
      <c r="B344" s="65" t="s">
        <v>1528</v>
      </c>
      <c r="C344" s="66" t="s">
        <v>1977</v>
      </c>
      <c r="D344" s="67"/>
      <c r="E344" s="68"/>
      <c r="F344" s="328">
        <v>200435.05000000002</v>
      </c>
      <c r="G344" s="328">
        <v>177766.2</v>
      </c>
      <c r="H344" s="151">
        <f t="shared" si="48"/>
        <v>22668.850000000006</v>
      </c>
      <c r="I344" s="97">
        <f t="shared" si="49"/>
        <v>0.1275205860281651</v>
      </c>
      <c r="J344" s="166"/>
      <c r="K344" s="328">
        <v>597994.23999999999</v>
      </c>
      <c r="L344" s="328">
        <v>531663.89</v>
      </c>
      <c r="M344" s="151">
        <f t="shared" si="50"/>
        <v>66330.349999999977</v>
      </c>
      <c r="N344" s="97">
        <f t="shared" si="51"/>
        <v>0.12475993056440221</v>
      </c>
      <c r="O344" s="273"/>
      <c r="P344" s="166"/>
      <c r="Q344" s="328">
        <v>597994.23999999999</v>
      </c>
      <c r="R344" s="328">
        <v>531663.89</v>
      </c>
      <c r="S344" s="151">
        <f t="shared" si="52"/>
        <v>66330.349999999977</v>
      </c>
      <c r="T344" s="97">
        <f t="shared" si="53"/>
        <v>0.12475993056440221</v>
      </c>
      <c r="U344" s="166"/>
      <c r="V344" s="328">
        <v>2342086.12</v>
      </c>
      <c r="W344" s="328">
        <v>2119810.0700000003</v>
      </c>
      <c r="X344" s="151">
        <f t="shared" si="54"/>
        <v>222276.04999999981</v>
      </c>
      <c r="Y344" s="97">
        <f t="shared" si="55"/>
        <v>0.10485658745832818</v>
      </c>
      <c r="Z344" s="140"/>
    </row>
    <row r="345" spans="1:26" s="69" customFormat="1" outlineLevel="1" x14ac:dyDescent="0.2">
      <c r="A345" s="64" t="s">
        <v>1079</v>
      </c>
      <c r="B345" s="65" t="s">
        <v>1529</v>
      </c>
      <c r="C345" s="66" t="s">
        <v>1978</v>
      </c>
      <c r="D345" s="67"/>
      <c r="E345" s="68"/>
      <c r="F345" s="328">
        <v>-119573</v>
      </c>
      <c r="G345" s="328">
        <v>-119572.89</v>
      </c>
      <c r="H345" s="151">
        <f t="shared" si="48"/>
        <v>-0.11000000000058208</v>
      </c>
      <c r="I345" s="97">
        <f t="shared" si="49"/>
        <v>-9.1994096655673435E-7</v>
      </c>
      <c r="J345" s="166"/>
      <c r="K345" s="328">
        <v>-358719</v>
      </c>
      <c r="L345" s="328">
        <v>-358718.66000000003</v>
      </c>
      <c r="M345" s="151">
        <f t="shared" si="50"/>
        <v>-0.33999999996740371</v>
      </c>
      <c r="N345" s="97">
        <f t="shared" si="51"/>
        <v>-9.4781799186973903E-7</v>
      </c>
      <c r="O345" s="273"/>
      <c r="P345" s="166"/>
      <c r="Q345" s="328">
        <v>-358719</v>
      </c>
      <c r="R345" s="328">
        <v>-358718.66000000003</v>
      </c>
      <c r="S345" s="151">
        <f t="shared" si="52"/>
        <v>-0.33999999996740371</v>
      </c>
      <c r="T345" s="97">
        <f t="shared" si="53"/>
        <v>-9.4781799186973903E-7</v>
      </c>
      <c r="U345" s="166"/>
      <c r="V345" s="328">
        <v>-1430890.08</v>
      </c>
      <c r="W345" s="328">
        <v>-1427032.5499999998</v>
      </c>
      <c r="X345" s="151">
        <f t="shared" si="54"/>
        <v>-3857.5300000002608</v>
      </c>
      <c r="Y345" s="97">
        <f t="shared" si="55"/>
        <v>-2.7031829091776929E-3</v>
      </c>
      <c r="Z345" s="140"/>
    </row>
    <row r="346" spans="1:26" s="69" customFormat="1" outlineLevel="1" x14ac:dyDescent="0.2">
      <c r="A346" s="64" t="s">
        <v>1080</v>
      </c>
      <c r="B346" s="65" t="s">
        <v>1530</v>
      </c>
      <c r="C346" s="66" t="s">
        <v>1979</v>
      </c>
      <c r="D346" s="67"/>
      <c r="E346" s="68"/>
      <c r="F346" s="328">
        <v>72281.259999999995</v>
      </c>
      <c r="G346" s="328">
        <v>70325.88</v>
      </c>
      <c r="H346" s="151">
        <f t="shared" ref="H346:H409" si="56">+F346-G346</f>
        <v>1955.3799999999901</v>
      </c>
      <c r="I346" s="97">
        <f t="shared" ref="I346:I409" si="57">IF(G346&lt;0,IF(H346=0,0,IF(OR(G346=0,F346=0),"N.M.",IF(ABS(H346/G346)&gt;=10,"N.M.",H346/(-G346)))),IF(H346=0,0,IF(OR(G346=0,F346=0),"N.M.",IF(ABS(H346/G346)&gt;=10,"N.M.",H346/G346))))</f>
        <v>2.7804557866890397E-2</v>
      </c>
      <c r="J346" s="166"/>
      <c r="K346" s="328">
        <v>215679.69</v>
      </c>
      <c r="L346" s="328">
        <v>210326.74</v>
      </c>
      <c r="M346" s="151">
        <f t="shared" ref="M346:M409" si="58">+K346-L346</f>
        <v>5352.9500000000116</v>
      </c>
      <c r="N346" s="97">
        <f t="shared" ref="N346:N409" si="59">IF(L346&lt;0,IF(M346=0,0,IF(OR(L346=0,K346=0),"N.M.",IF(ABS(M346/L346)&gt;=10,"N.M.",M346/(-L346)))),IF(M346=0,0,IF(OR(L346=0,K346=0),"N.M.",IF(ABS(M346/L346)&gt;=10,"N.M.",M346/L346))))</f>
        <v>2.5450639324319922E-2</v>
      </c>
      <c r="O346" s="273"/>
      <c r="P346" s="166"/>
      <c r="Q346" s="328">
        <v>215679.69</v>
      </c>
      <c r="R346" s="328">
        <v>210326.74</v>
      </c>
      <c r="S346" s="151">
        <f t="shared" ref="S346:S409" si="60">+Q346-R346</f>
        <v>5352.9500000000116</v>
      </c>
      <c r="T346" s="97">
        <f t="shared" ref="T346:T409" si="61">IF(R346&lt;0,IF(S346=0,0,IF(OR(R346=0,Q346=0),"N.M.",IF(ABS(S346/R346)&gt;=10,"N.M.",S346/(-R346)))),IF(S346=0,0,IF(OR(R346=0,Q346=0),"N.M.",IF(ABS(S346/R346)&gt;=10,"N.M.",S346/R346))))</f>
        <v>2.5450639324319922E-2</v>
      </c>
      <c r="U346" s="166"/>
      <c r="V346" s="328">
        <v>850109.91999999993</v>
      </c>
      <c r="W346" s="328">
        <v>848601.87</v>
      </c>
      <c r="X346" s="151">
        <f t="shared" ref="X346:X409" si="62">+V346-W346</f>
        <v>1508.0499999999302</v>
      </c>
      <c r="Y346" s="97">
        <f t="shared" ref="Y346:Y409" si="63">IF(W346&lt;0,IF(X346=0,0,IF(OR(W346=0,V346=0),"N.M.",IF(ABS(X346/W346)&gt;=10,"N.M.",X346/(-W346)))),IF(X346=0,0,IF(OR(W346=0,V346=0),"N.M.",IF(ABS(X346/W346)&gt;=10,"N.M.",X346/W346))))</f>
        <v>1.777099548460729E-3</v>
      </c>
      <c r="Z346" s="140"/>
    </row>
    <row r="347" spans="1:26" s="69" customFormat="1" outlineLevel="1" x14ac:dyDescent="0.2">
      <c r="A347" s="64" t="s">
        <v>1081</v>
      </c>
      <c r="B347" s="65" t="s">
        <v>1531</v>
      </c>
      <c r="C347" s="66" t="s">
        <v>1980</v>
      </c>
      <c r="D347" s="67"/>
      <c r="E347" s="68"/>
      <c r="F347" s="328">
        <v>38189.78</v>
      </c>
      <c r="G347" s="328">
        <v>80035.360000000001</v>
      </c>
      <c r="H347" s="151">
        <f t="shared" si="56"/>
        <v>-41845.58</v>
      </c>
      <c r="I347" s="97">
        <f t="shared" si="57"/>
        <v>-0.52283865531435103</v>
      </c>
      <c r="J347" s="166"/>
      <c r="K347" s="328">
        <v>160403.43</v>
      </c>
      <c r="L347" s="328">
        <v>138658.72</v>
      </c>
      <c r="M347" s="151">
        <f t="shared" si="58"/>
        <v>21744.709999999992</v>
      </c>
      <c r="N347" s="97">
        <f t="shared" si="59"/>
        <v>0.15682179959543829</v>
      </c>
      <c r="O347" s="273"/>
      <c r="P347" s="166"/>
      <c r="Q347" s="328">
        <v>160403.43</v>
      </c>
      <c r="R347" s="328">
        <v>138658.72</v>
      </c>
      <c r="S347" s="151">
        <f t="shared" si="60"/>
        <v>21744.709999999992</v>
      </c>
      <c r="T347" s="97">
        <f t="shared" si="61"/>
        <v>0.15682179959543829</v>
      </c>
      <c r="U347" s="166"/>
      <c r="V347" s="328">
        <v>1174171.46</v>
      </c>
      <c r="W347" s="328">
        <v>560073.61</v>
      </c>
      <c r="X347" s="151">
        <f t="shared" si="62"/>
        <v>614097.85</v>
      </c>
      <c r="Y347" s="97">
        <f t="shared" si="63"/>
        <v>1.0964591779284154</v>
      </c>
      <c r="Z347" s="140"/>
    </row>
    <row r="348" spans="1:26" s="69" customFormat="1" outlineLevel="1" x14ac:dyDescent="0.2">
      <c r="A348" s="64" t="s">
        <v>1082</v>
      </c>
      <c r="B348" s="65" t="s">
        <v>1532</v>
      </c>
      <c r="C348" s="66" t="s">
        <v>1981</v>
      </c>
      <c r="D348" s="67"/>
      <c r="E348" s="68"/>
      <c r="F348" s="328">
        <v>-1618.8600000000001</v>
      </c>
      <c r="G348" s="328">
        <v>-12985.630000000001</v>
      </c>
      <c r="H348" s="151">
        <f t="shared" si="56"/>
        <v>11366.77</v>
      </c>
      <c r="I348" s="97">
        <f t="shared" si="57"/>
        <v>0.8753345043713705</v>
      </c>
      <c r="J348" s="166"/>
      <c r="K348" s="328">
        <v>-8836.24</v>
      </c>
      <c r="L348" s="328">
        <v>-32863.24</v>
      </c>
      <c r="M348" s="151">
        <f t="shared" si="58"/>
        <v>24027</v>
      </c>
      <c r="N348" s="97">
        <f t="shared" si="59"/>
        <v>0.73112085113944947</v>
      </c>
      <c r="O348" s="273"/>
      <c r="P348" s="166"/>
      <c r="Q348" s="328">
        <v>-8836.24</v>
      </c>
      <c r="R348" s="328">
        <v>-32863.24</v>
      </c>
      <c r="S348" s="151">
        <f t="shared" si="60"/>
        <v>24027</v>
      </c>
      <c r="T348" s="97">
        <f t="shared" si="61"/>
        <v>0.73112085113944947</v>
      </c>
      <c r="U348" s="166"/>
      <c r="V348" s="328">
        <v>-286835.15999999997</v>
      </c>
      <c r="W348" s="328">
        <v>-149362.99</v>
      </c>
      <c r="X348" s="151">
        <f t="shared" si="62"/>
        <v>-137472.16999999998</v>
      </c>
      <c r="Y348" s="97">
        <f t="shared" si="63"/>
        <v>-0.92038978330575727</v>
      </c>
      <c r="Z348" s="140"/>
    </row>
    <row r="349" spans="1:26" s="69" customFormat="1" outlineLevel="1" x14ac:dyDescent="0.2">
      <c r="A349" s="64" t="s">
        <v>1083</v>
      </c>
      <c r="B349" s="65" t="s">
        <v>1533</v>
      </c>
      <c r="C349" s="66" t="s">
        <v>1982</v>
      </c>
      <c r="D349" s="67"/>
      <c r="E349" s="68"/>
      <c r="F349" s="328">
        <v>312578.2</v>
      </c>
      <c r="G349" s="328">
        <v>455830.66000000003</v>
      </c>
      <c r="H349" s="151">
        <f t="shared" si="56"/>
        <v>-143252.46000000002</v>
      </c>
      <c r="I349" s="97">
        <f t="shared" si="57"/>
        <v>-0.31426683760148999</v>
      </c>
      <c r="J349" s="166"/>
      <c r="K349" s="328">
        <v>1672145.33</v>
      </c>
      <c r="L349" s="328">
        <v>6449813.7300000004</v>
      </c>
      <c r="M349" s="151">
        <f t="shared" si="58"/>
        <v>-4777668.4000000004</v>
      </c>
      <c r="N349" s="97">
        <f t="shared" si="59"/>
        <v>-0.74074517497732451</v>
      </c>
      <c r="O349" s="273"/>
      <c r="P349" s="166"/>
      <c r="Q349" s="328">
        <v>1672145.33</v>
      </c>
      <c r="R349" s="328">
        <v>6449813.7300000004</v>
      </c>
      <c r="S349" s="151">
        <f t="shared" si="60"/>
        <v>-4777668.4000000004</v>
      </c>
      <c r="T349" s="97">
        <f t="shared" si="61"/>
        <v>-0.74074517497732451</v>
      </c>
      <c r="U349" s="166"/>
      <c r="V349" s="328">
        <v>25184299.520000003</v>
      </c>
      <c r="W349" s="328">
        <v>17574369.84</v>
      </c>
      <c r="X349" s="151">
        <f t="shared" si="62"/>
        <v>7609929.6800000034</v>
      </c>
      <c r="Y349" s="97">
        <f t="shared" si="63"/>
        <v>0.43301294722269279</v>
      </c>
      <c r="Z349" s="140"/>
    </row>
    <row r="350" spans="1:26" s="69" customFormat="1" outlineLevel="1" x14ac:dyDescent="0.2">
      <c r="A350" s="64" t="s">
        <v>1084</v>
      </c>
      <c r="B350" s="65" t="s">
        <v>1534</v>
      </c>
      <c r="C350" s="66" t="s">
        <v>1983</v>
      </c>
      <c r="D350" s="67"/>
      <c r="E350" s="68"/>
      <c r="F350" s="328">
        <v>-7797.42</v>
      </c>
      <c r="G350" s="328">
        <v>45747.340000000004</v>
      </c>
      <c r="H350" s="151">
        <f t="shared" si="56"/>
        <v>-53544.76</v>
      </c>
      <c r="I350" s="97">
        <f t="shared" si="57"/>
        <v>-1.1704453198808935</v>
      </c>
      <c r="J350" s="166"/>
      <c r="K350" s="328">
        <v>28010.11</v>
      </c>
      <c r="L350" s="328">
        <v>164592.95000000001</v>
      </c>
      <c r="M350" s="151">
        <f t="shared" si="58"/>
        <v>-136582.84000000003</v>
      </c>
      <c r="N350" s="97">
        <f t="shared" si="59"/>
        <v>-0.82982193344247135</v>
      </c>
      <c r="O350" s="273"/>
      <c r="P350" s="166"/>
      <c r="Q350" s="328">
        <v>28010.11</v>
      </c>
      <c r="R350" s="328">
        <v>164592.95000000001</v>
      </c>
      <c r="S350" s="151">
        <f t="shared" si="60"/>
        <v>-136582.84000000003</v>
      </c>
      <c r="T350" s="97">
        <f t="shared" si="61"/>
        <v>-0.82982193344247135</v>
      </c>
      <c r="U350" s="166"/>
      <c r="V350" s="328">
        <v>714191.26</v>
      </c>
      <c r="W350" s="328">
        <v>579403.67000000004</v>
      </c>
      <c r="X350" s="151">
        <f t="shared" si="62"/>
        <v>134787.58999999997</v>
      </c>
      <c r="Y350" s="97">
        <f t="shared" si="63"/>
        <v>0.23263157791182087</v>
      </c>
      <c r="Z350" s="140"/>
    </row>
    <row r="351" spans="1:26" s="69" customFormat="1" outlineLevel="1" x14ac:dyDescent="0.2">
      <c r="A351" s="64" t="s">
        <v>1085</v>
      </c>
      <c r="B351" s="65" t="s">
        <v>1535</v>
      </c>
      <c r="C351" s="66" t="s">
        <v>1984</v>
      </c>
      <c r="D351" s="67"/>
      <c r="E351" s="68"/>
      <c r="F351" s="328">
        <v>19875.689999999999</v>
      </c>
      <c r="G351" s="328">
        <v>-1361.79</v>
      </c>
      <c r="H351" s="151">
        <f t="shared" si="56"/>
        <v>21237.48</v>
      </c>
      <c r="I351" s="97" t="str">
        <f t="shared" si="57"/>
        <v>N.M.</v>
      </c>
      <c r="J351" s="166"/>
      <c r="K351" s="328">
        <v>19566.95</v>
      </c>
      <c r="L351" s="328">
        <v>-7429.46</v>
      </c>
      <c r="M351" s="151">
        <f t="shared" si="58"/>
        <v>26996.41</v>
      </c>
      <c r="N351" s="97">
        <f t="shared" si="59"/>
        <v>3.6336974692642534</v>
      </c>
      <c r="O351" s="273"/>
      <c r="P351" s="166"/>
      <c r="Q351" s="328">
        <v>19566.95</v>
      </c>
      <c r="R351" s="328">
        <v>-7429.46</v>
      </c>
      <c r="S351" s="151">
        <f t="shared" si="60"/>
        <v>26996.41</v>
      </c>
      <c r="T351" s="97">
        <f t="shared" si="61"/>
        <v>3.6336974692642534</v>
      </c>
      <c r="U351" s="166"/>
      <c r="V351" s="328">
        <v>-60312.490000000005</v>
      </c>
      <c r="W351" s="328">
        <v>-39645.94</v>
      </c>
      <c r="X351" s="151">
        <f t="shared" si="62"/>
        <v>-20666.550000000003</v>
      </c>
      <c r="Y351" s="97">
        <f t="shared" si="63"/>
        <v>-0.52127784080791129</v>
      </c>
      <c r="Z351" s="140"/>
    </row>
    <row r="352" spans="1:26" s="69" customFormat="1" outlineLevel="1" x14ac:dyDescent="0.2">
      <c r="A352" s="64" t="s">
        <v>1086</v>
      </c>
      <c r="B352" s="65" t="s">
        <v>1536</v>
      </c>
      <c r="C352" s="66" t="s">
        <v>1985</v>
      </c>
      <c r="D352" s="67"/>
      <c r="E352" s="68"/>
      <c r="F352" s="328">
        <v>0</v>
      </c>
      <c r="G352" s="328">
        <v>510.6</v>
      </c>
      <c r="H352" s="151">
        <f t="shared" si="56"/>
        <v>-510.6</v>
      </c>
      <c r="I352" s="97" t="str">
        <f t="shared" si="57"/>
        <v>N.M.</v>
      </c>
      <c r="J352" s="166"/>
      <c r="K352" s="328">
        <v>0</v>
      </c>
      <c r="L352" s="328">
        <v>1353.3</v>
      </c>
      <c r="M352" s="151">
        <f t="shared" si="58"/>
        <v>-1353.3</v>
      </c>
      <c r="N352" s="97" t="str">
        <f t="shared" si="59"/>
        <v>N.M.</v>
      </c>
      <c r="O352" s="273"/>
      <c r="P352" s="166"/>
      <c r="Q352" s="328">
        <v>0</v>
      </c>
      <c r="R352" s="328">
        <v>1353.3</v>
      </c>
      <c r="S352" s="151">
        <f t="shared" si="60"/>
        <v>-1353.3</v>
      </c>
      <c r="T352" s="97" t="str">
        <f t="shared" si="61"/>
        <v>N.M.</v>
      </c>
      <c r="U352" s="166"/>
      <c r="V352" s="328">
        <v>43120.46</v>
      </c>
      <c r="W352" s="328">
        <v>47513.950000000004</v>
      </c>
      <c r="X352" s="151">
        <f t="shared" si="62"/>
        <v>-4393.4900000000052</v>
      </c>
      <c r="Y352" s="97">
        <f t="shared" si="63"/>
        <v>-9.2467370109199615E-2</v>
      </c>
      <c r="Z352" s="140"/>
    </row>
    <row r="353" spans="1:26" s="69" customFormat="1" outlineLevel="1" x14ac:dyDescent="0.2">
      <c r="A353" s="64" t="s">
        <v>1087</v>
      </c>
      <c r="B353" s="65" t="s">
        <v>1537</v>
      </c>
      <c r="C353" s="66" t="s">
        <v>1986</v>
      </c>
      <c r="D353" s="67"/>
      <c r="E353" s="68"/>
      <c r="F353" s="328">
        <v>0</v>
      </c>
      <c r="G353" s="328">
        <v>0</v>
      </c>
      <c r="H353" s="151">
        <f t="shared" si="56"/>
        <v>0</v>
      </c>
      <c r="I353" s="97">
        <f t="shared" si="57"/>
        <v>0</v>
      </c>
      <c r="J353" s="166"/>
      <c r="K353" s="328">
        <v>0</v>
      </c>
      <c r="L353" s="328">
        <v>0</v>
      </c>
      <c r="M353" s="151">
        <f t="shared" si="58"/>
        <v>0</v>
      </c>
      <c r="N353" s="97">
        <f t="shared" si="59"/>
        <v>0</v>
      </c>
      <c r="O353" s="273"/>
      <c r="P353" s="166"/>
      <c r="Q353" s="328">
        <v>0</v>
      </c>
      <c r="R353" s="328">
        <v>0</v>
      </c>
      <c r="S353" s="151">
        <f t="shared" si="60"/>
        <v>0</v>
      </c>
      <c r="T353" s="97">
        <f t="shared" si="61"/>
        <v>0</v>
      </c>
      <c r="U353" s="166"/>
      <c r="V353" s="328">
        <v>0</v>
      </c>
      <c r="W353" s="328">
        <v>0</v>
      </c>
      <c r="X353" s="151">
        <f t="shared" si="62"/>
        <v>0</v>
      </c>
      <c r="Y353" s="97">
        <f t="shared" si="63"/>
        <v>0</v>
      </c>
      <c r="Z353" s="140"/>
    </row>
    <row r="354" spans="1:26" s="69" customFormat="1" outlineLevel="1" x14ac:dyDescent="0.2">
      <c r="A354" s="64" t="s">
        <v>1088</v>
      </c>
      <c r="B354" s="65" t="s">
        <v>1538</v>
      </c>
      <c r="C354" s="66" t="s">
        <v>1987</v>
      </c>
      <c r="D354" s="67"/>
      <c r="E354" s="68"/>
      <c r="F354" s="328">
        <v>30189.100000000002</v>
      </c>
      <c r="G354" s="328">
        <v>25918.58</v>
      </c>
      <c r="H354" s="151">
        <f t="shared" si="56"/>
        <v>4270.5200000000004</v>
      </c>
      <c r="I354" s="97">
        <f t="shared" si="57"/>
        <v>0.16476674262247393</v>
      </c>
      <c r="J354" s="166"/>
      <c r="K354" s="328">
        <v>126256.53</v>
      </c>
      <c r="L354" s="328">
        <v>117735.13</v>
      </c>
      <c r="M354" s="151">
        <f t="shared" si="58"/>
        <v>8521.3999999999942</v>
      </c>
      <c r="N354" s="97">
        <f t="shared" si="59"/>
        <v>7.2377717678657111E-2</v>
      </c>
      <c r="O354" s="273"/>
      <c r="P354" s="166"/>
      <c r="Q354" s="328">
        <v>126256.53</v>
      </c>
      <c r="R354" s="328">
        <v>117735.13</v>
      </c>
      <c r="S354" s="151">
        <f t="shared" si="60"/>
        <v>8521.3999999999942</v>
      </c>
      <c r="T354" s="97">
        <f t="shared" si="61"/>
        <v>7.2377717678657111E-2</v>
      </c>
      <c r="U354" s="166"/>
      <c r="V354" s="328">
        <v>1229635.79</v>
      </c>
      <c r="W354" s="328">
        <v>659259.54</v>
      </c>
      <c r="X354" s="151">
        <f t="shared" si="62"/>
        <v>570376.25</v>
      </c>
      <c r="Y354" s="97">
        <f t="shared" si="63"/>
        <v>0.86517708943582361</v>
      </c>
      <c r="Z354" s="140"/>
    </row>
    <row r="355" spans="1:26" s="69" customFormat="1" outlineLevel="1" x14ac:dyDescent="0.2">
      <c r="A355" s="64" t="s">
        <v>1089</v>
      </c>
      <c r="B355" s="65" t="s">
        <v>1539</v>
      </c>
      <c r="C355" s="66" t="s">
        <v>1988</v>
      </c>
      <c r="D355" s="67"/>
      <c r="E355" s="68"/>
      <c r="F355" s="328">
        <v>522281.51</v>
      </c>
      <c r="G355" s="328">
        <v>1114757.76</v>
      </c>
      <c r="H355" s="151">
        <f t="shared" si="56"/>
        <v>-592476.25</v>
      </c>
      <c r="I355" s="97">
        <f t="shared" si="57"/>
        <v>-0.53148430202450436</v>
      </c>
      <c r="J355" s="166"/>
      <c r="K355" s="328">
        <v>1350425.06</v>
      </c>
      <c r="L355" s="328">
        <v>3175923.09</v>
      </c>
      <c r="M355" s="151">
        <f t="shared" si="58"/>
        <v>-1825498.0299999998</v>
      </c>
      <c r="N355" s="97">
        <f t="shared" si="59"/>
        <v>-0.5747928958821229</v>
      </c>
      <c r="O355" s="273"/>
      <c r="P355" s="166"/>
      <c r="Q355" s="328">
        <v>1350425.06</v>
      </c>
      <c r="R355" s="328">
        <v>3175923.09</v>
      </c>
      <c r="S355" s="151">
        <f t="shared" si="60"/>
        <v>-1825498.0299999998</v>
      </c>
      <c r="T355" s="97">
        <f t="shared" si="61"/>
        <v>-0.5747928958821229</v>
      </c>
      <c r="U355" s="166"/>
      <c r="V355" s="328">
        <v>12030756.700000001</v>
      </c>
      <c r="W355" s="328">
        <v>10986938.6</v>
      </c>
      <c r="X355" s="151">
        <f t="shared" si="62"/>
        <v>1043818.1000000015</v>
      </c>
      <c r="Y355" s="97">
        <f t="shared" si="63"/>
        <v>9.5005363914566834E-2</v>
      </c>
      <c r="Z355" s="140"/>
    </row>
    <row r="356" spans="1:26" s="69" customFormat="1" outlineLevel="1" x14ac:dyDescent="0.2">
      <c r="A356" s="64" t="s">
        <v>1090</v>
      </c>
      <c r="B356" s="65" t="s">
        <v>1540</v>
      </c>
      <c r="C356" s="66" t="s">
        <v>1989</v>
      </c>
      <c r="D356" s="67"/>
      <c r="E356" s="68"/>
      <c r="F356" s="328">
        <v>-268053.28000000003</v>
      </c>
      <c r="G356" s="328">
        <v>-613075.94000000006</v>
      </c>
      <c r="H356" s="151">
        <f t="shared" si="56"/>
        <v>345022.66000000003</v>
      </c>
      <c r="I356" s="97">
        <f t="shared" si="57"/>
        <v>0.56277312073280839</v>
      </c>
      <c r="J356" s="166"/>
      <c r="K356" s="328">
        <v>-1307921.83</v>
      </c>
      <c r="L356" s="328">
        <v>-4138330.32</v>
      </c>
      <c r="M356" s="151">
        <f t="shared" si="58"/>
        <v>2830408.4899999998</v>
      </c>
      <c r="N356" s="97">
        <f t="shared" si="59"/>
        <v>0.68394938807108074</v>
      </c>
      <c r="O356" s="273"/>
      <c r="P356" s="166"/>
      <c r="Q356" s="328">
        <v>-1307921.83</v>
      </c>
      <c r="R356" s="328">
        <v>-4138330.32</v>
      </c>
      <c r="S356" s="151">
        <f t="shared" si="60"/>
        <v>2830408.4899999998</v>
      </c>
      <c r="T356" s="97">
        <f t="shared" si="61"/>
        <v>0.68394938807108074</v>
      </c>
      <c r="U356" s="166"/>
      <c r="V356" s="328">
        <v>-13079819.27</v>
      </c>
      <c r="W356" s="328">
        <v>-11354198</v>
      </c>
      <c r="X356" s="151">
        <f t="shared" si="62"/>
        <v>-1725621.2699999996</v>
      </c>
      <c r="Y356" s="97">
        <f t="shared" si="63"/>
        <v>-0.15198090345086457</v>
      </c>
      <c r="Z356" s="140"/>
    </row>
    <row r="357" spans="1:26" s="69" customFormat="1" outlineLevel="1" x14ac:dyDescent="0.2">
      <c r="A357" s="64" t="s">
        <v>1091</v>
      </c>
      <c r="B357" s="65" t="s">
        <v>1541</v>
      </c>
      <c r="C357" s="66" t="s">
        <v>1990</v>
      </c>
      <c r="D357" s="67"/>
      <c r="E357" s="68"/>
      <c r="F357" s="328">
        <v>-104621.25</v>
      </c>
      <c r="G357" s="328">
        <v>-6723.6</v>
      </c>
      <c r="H357" s="151">
        <f t="shared" si="56"/>
        <v>-97897.65</v>
      </c>
      <c r="I357" s="97" t="str">
        <f t="shared" si="57"/>
        <v>N.M.</v>
      </c>
      <c r="J357" s="166"/>
      <c r="K357" s="328">
        <v>-112229.98</v>
      </c>
      <c r="L357" s="328">
        <v>-18509.71</v>
      </c>
      <c r="M357" s="151">
        <f t="shared" si="58"/>
        <v>-93720.26999999999</v>
      </c>
      <c r="N357" s="97">
        <f t="shared" si="59"/>
        <v>-5.0633029907005564</v>
      </c>
      <c r="O357" s="273"/>
      <c r="P357" s="166"/>
      <c r="Q357" s="328">
        <v>-112229.98</v>
      </c>
      <c r="R357" s="328">
        <v>-18509.71</v>
      </c>
      <c r="S357" s="151">
        <f t="shared" si="60"/>
        <v>-93720.26999999999</v>
      </c>
      <c r="T357" s="97">
        <f t="shared" si="61"/>
        <v>-5.0633029907005564</v>
      </c>
      <c r="U357" s="166"/>
      <c r="V357" s="328">
        <v>-236696</v>
      </c>
      <c r="W357" s="328">
        <v>-35937.82</v>
      </c>
      <c r="X357" s="151">
        <f t="shared" si="62"/>
        <v>-200758.18</v>
      </c>
      <c r="Y357" s="97">
        <f t="shared" si="63"/>
        <v>-5.5862648318679318</v>
      </c>
      <c r="Z357" s="140"/>
    </row>
    <row r="358" spans="1:26" s="69" customFormat="1" outlineLevel="1" x14ac:dyDescent="0.2">
      <c r="A358" s="64" t="s">
        <v>1092</v>
      </c>
      <c r="B358" s="65" t="s">
        <v>1542</v>
      </c>
      <c r="C358" s="66" t="s">
        <v>1991</v>
      </c>
      <c r="D358" s="67"/>
      <c r="E358" s="68"/>
      <c r="F358" s="328">
        <v>708109.8</v>
      </c>
      <c r="G358" s="328">
        <v>-1249999.99</v>
      </c>
      <c r="H358" s="151">
        <f t="shared" si="56"/>
        <v>1958109.79</v>
      </c>
      <c r="I358" s="97">
        <f t="shared" si="57"/>
        <v>1.5664878445319028</v>
      </c>
      <c r="J358" s="166"/>
      <c r="K358" s="328">
        <v>2113690.8199999998</v>
      </c>
      <c r="L358" s="328">
        <v>-3749999.9699999997</v>
      </c>
      <c r="M358" s="151">
        <f t="shared" si="58"/>
        <v>5863690.7899999991</v>
      </c>
      <c r="N358" s="97">
        <f t="shared" si="59"/>
        <v>1.5636508898425403</v>
      </c>
      <c r="O358" s="273"/>
      <c r="P358" s="166"/>
      <c r="Q358" s="328">
        <v>2113690.8199999998</v>
      </c>
      <c r="R358" s="328">
        <v>-3749999.9699999997</v>
      </c>
      <c r="S358" s="151">
        <f t="shared" si="60"/>
        <v>5863690.7899999991</v>
      </c>
      <c r="T358" s="97">
        <f t="shared" si="61"/>
        <v>1.5636508898425403</v>
      </c>
      <c r="U358" s="166"/>
      <c r="V358" s="328">
        <v>-7690709.2199999988</v>
      </c>
      <c r="W358" s="328">
        <v>-14999999.879999999</v>
      </c>
      <c r="X358" s="151">
        <f t="shared" si="62"/>
        <v>7309290.6600000001</v>
      </c>
      <c r="Y358" s="97">
        <f t="shared" si="63"/>
        <v>0.48728604789828844</v>
      </c>
      <c r="Z358" s="140"/>
    </row>
    <row r="359" spans="1:26" s="69" customFormat="1" outlineLevel="1" x14ac:dyDescent="0.2">
      <c r="A359" s="64" t="s">
        <v>1093</v>
      </c>
      <c r="B359" s="65" t="s">
        <v>1543</v>
      </c>
      <c r="C359" s="66" t="s">
        <v>1992</v>
      </c>
      <c r="D359" s="67"/>
      <c r="E359" s="68"/>
      <c r="F359" s="328">
        <v>583041.14</v>
      </c>
      <c r="G359" s="328">
        <v>390203.57</v>
      </c>
      <c r="H359" s="151">
        <f t="shared" si="56"/>
        <v>192837.57</v>
      </c>
      <c r="I359" s="97">
        <f t="shared" si="57"/>
        <v>0.49419734934767512</v>
      </c>
      <c r="J359" s="166"/>
      <c r="K359" s="328">
        <v>1389250.9</v>
      </c>
      <c r="L359" s="328">
        <v>2022862.82</v>
      </c>
      <c r="M359" s="151">
        <f t="shared" si="58"/>
        <v>-633611.92000000016</v>
      </c>
      <c r="N359" s="97">
        <f t="shared" si="59"/>
        <v>-0.31322535257235096</v>
      </c>
      <c r="O359" s="273"/>
      <c r="P359" s="166"/>
      <c r="Q359" s="328">
        <v>1389250.9</v>
      </c>
      <c r="R359" s="328">
        <v>2022862.82</v>
      </c>
      <c r="S359" s="151">
        <f t="shared" si="60"/>
        <v>-633611.92000000016</v>
      </c>
      <c r="T359" s="97">
        <f t="shared" si="61"/>
        <v>-0.31322535257235096</v>
      </c>
      <c r="U359" s="166"/>
      <c r="V359" s="328">
        <v>13594068.91</v>
      </c>
      <c r="W359" s="328">
        <v>8784122.0299999993</v>
      </c>
      <c r="X359" s="151">
        <f t="shared" si="62"/>
        <v>4809946.8800000008</v>
      </c>
      <c r="Y359" s="97">
        <f t="shared" si="63"/>
        <v>0.54757286653951476</v>
      </c>
      <c r="Z359" s="140"/>
    </row>
    <row r="360" spans="1:26" s="69" customFormat="1" outlineLevel="1" x14ac:dyDescent="0.2">
      <c r="A360" s="64" t="s">
        <v>1094</v>
      </c>
      <c r="B360" s="65" t="s">
        <v>1544</v>
      </c>
      <c r="C360" s="66" t="s">
        <v>1993</v>
      </c>
      <c r="D360" s="67"/>
      <c r="E360" s="68"/>
      <c r="F360" s="328">
        <v>-138152.46</v>
      </c>
      <c r="G360" s="328">
        <v>-202352.64000000001</v>
      </c>
      <c r="H360" s="151">
        <f t="shared" si="56"/>
        <v>64200.180000000022</v>
      </c>
      <c r="I360" s="97">
        <f t="shared" si="57"/>
        <v>0.3172688036093822</v>
      </c>
      <c r="J360" s="166"/>
      <c r="K360" s="328">
        <v>-534919.74</v>
      </c>
      <c r="L360" s="328">
        <v>-1028700.3</v>
      </c>
      <c r="M360" s="151">
        <f t="shared" si="58"/>
        <v>493780.56000000006</v>
      </c>
      <c r="N360" s="97">
        <f t="shared" si="59"/>
        <v>0.48000429279548185</v>
      </c>
      <c r="O360" s="273"/>
      <c r="P360" s="166"/>
      <c r="Q360" s="328">
        <v>-534919.74</v>
      </c>
      <c r="R360" s="328">
        <v>-1028700.3</v>
      </c>
      <c r="S360" s="151">
        <f t="shared" si="60"/>
        <v>493780.56000000006</v>
      </c>
      <c r="T360" s="97">
        <f t="shared" si="61"/>
        <v>0.48000429279548185</v>
      </c>
      <c r="U360" s="166"/>
      <c r="V360" s="328">
        <v>-4029286.83</v>
      </c>
      <c r="W360" s="328">
        <v>-2647957.4800000004</v>
      </c>
      <c r="X360" s="151">
        <f t="shared" si="62"/>
        <v>-1381329.3499999996</v>
      </c>
      <c r="Y360" s="97">
        <f t="shared" si="63"/>
        <v>-0.52165843312559512</v>
      </c>
      <c r="Z360" s="140"/>
    </row>
    <row r="361" spans="1:26" s="69" customFormat="1" outlineLevel="1" x14ac:dyDescent="0.2">
      <c r="A361" s="64" t="s">
        <v>1095</v>
      </c>
      <c r="B361" s="65" t="s">
        <v>1545</v>
      </c>
      <c r="C361" s="66" t="s">
        <v>1994</v>
      </c>
      <c r="D361" s="67"/>
      <c r="E361" s="68"/>
      <c r="F361" s="328">
        <v>-139.94</v>
      </c>
      <c r="G361" s="328">
        <v>0</v>
      </c>
      <c r="H361" s="151">
        <f t="shared" si="56"/>
        <v>-139.94</v>
      </c>
      <c r="I361" s="97" t="str">
        <f t="shared" si="57"/>
        <v>N.M.</v>
      </c>
      <c r="J361" s="166"/>
      <c r="K361" s="328">
        <v>-2423.5</v>
      </c>
      <c r="L361" s="328">
        <v>-617.48</v>
      </c>
      <c r="M361" s="151">
        <f t="shared" si="58"/>
        <v>-1806.02</v>
      </c>
      <c r="N361" s="97">
        <f t="shared" si="59"/>
        <v>-2.9248234760640019</v>
      </c>
      <c r="O361" s="273"/>
      <c r="P361" s="166"/>
      <c r="Q361" s="328">
        <v>-2423.5</v>
      </c>
      <c r="R361" s="328">
        <v>-617.48</v>
      </c>
      <c r="S361" s="151">
        <f t="shared" si="60"/>
        <v>-1806.02</v>
      </c>
      <c r="T361" s="97">
        <f t="shared" si="61"/>
        <v>-2.9248234760640019</v>
      </c>
      <c r="U361" s="166"/>
      <c r="V361" s="328">
        <v>-7632.81</v>
      </c>
      <c r="W361" s="328">
        <v>-5198.1000000000004</v>
      </c>
      <c r="X361" s="151">
        <f t="shared" si="62"/>
        <v>-2434.71</v>
      </c>
      <c r="Y361" s="97">
        <f t="shared" si="63"/>
        <v>-0.46838460206613952</v>
      </c>
      <c r="Z361" s="140"/>
    </row>
    <row r="362" spans="1:26" s="69" customFormat="1" outlineLevel="1" x14ac:dyDescent="0.2">
      <c r="A362" s="64" t="s">
        <v>1096</v>
      </c>
      <c r="B362" s="65" t="s">
        <v>1546</v>
      </c>
      <c r="C362" s="66" t="s">
        <v>1995</v>
      </c>
      <c r="D362" s="67"/>
      <c r="E362" s="68"/>
      <c r="F362" s="328">
        <v>0</v>
      </c>
      <c r="G362" s="328">
        <v>0</v>
      </c>
      <c r="H362" s="151">
        <f t="shared" si="56"/>
        <v>0</v>
      </c>
      <c r="I362" s="97">
        <f t="shared" si="57"/>
        <v>0</v>
      </c>
      <c r="J362" s="166"/>
      <c r="K362" s="328">
        <v>0</v>
      </c>
      <c r="L362" s="328">
        <v>0</v>
      </c>
      <c r="M362" s="151">
        <f t="shared" si="58"/>
        <v>0</v>
      </c>
      <c r="N362" s="97">
        <f t="shared" si="59"/>
        <v>0</v>
      </c>
      <c r="O362" s="273"/>
      <c r="P362" s="166"/>
      <c r="Q362" s="328">
        <v>0</v>
      </c>
      <c r="R362" s="328">
        <v>0</v>
      </c>
      <c r="S362" s="151">
        <f t="shared" si="60"/>
        <v>0</v>
      </c>
      <c r="T362" s="97">
        <f t="shared" si="61"/>
        <v>0</v>
      </c>
      <c r="U362" s="166"/>
      <c r="V362" s="328">
        <v>9020.42</v>
      </c>
      <c r="W362" s="328">
        <v>0</v>
      </c>
      <c r="X362" s="151">
        <f t="shared" si="62"/>
        <v>9020.42</v>
      </c>
      <c r="Y362" s="97" t="str">
        <f t="shared" si="63"/>
        <v>N.M.</v>
      </c>
      <c r="Z362" s="140"/>
    </row>
    <row r="363" spans="1:26" s="69" customFormat="1" outlineLevel="1" x14ac:dyDescent="0.2">
      <c r="A363" s="64" t="s">
        <v>1097</v>
      </c>
      <c r="B363" s="65" t="s">
        <v>1547</v>
      </c>
      <c r="C363" s="66" t="s">
        <v>1996</v>
      </c>
      <c r="D363" s="67"/>
      <c r="E363" s="68"/>
      <c r="F363" s="328">
        <v>2943.13</v>
      </c>
      <c r="G363" s="328">
        <v>33629.550000000003</v>
      </c>
      <c r="H363" s="151">
        <f t="shared" si="56"/>
        <v>-30686.420000000002</v>
      </c>
      <c r="I363" s="97">
        <f t="shared" si="57"/>
        <v>-0.91248381259933597</v>
      </c>
      <c r="J363" s="166"/>
      <c r="K363" s="328">
        <v>4932.5600000000004</v>
      </c>
      <c r="L363" s="328">
        <v>98021.930000000008</v>
      </c>
      <c r="M363" s="151">
        <f t="shared" si="58"/>
        <v>-93089.37000000001</v>
      </c>
      <c r="N363" s="97">
        <f t="shared" si="59"/>
        <v>-0.94967901570597524</v>
      </c>
      <c r="O363" s="273"/>
      <c r="P363" s="166"/>
      <c r="Q363" s="328">
        <v>4932.5600000000004</v>
      </c>
      <c r="R363" s="328">
        <v>98021.930000000008</v>
      </c>
      <c r="S363" s="151">
        <f t="shared" si="60"/>
        <v>-93089.37000000001</v>
      </c>
      <c r="T363" s="97">
        <f t="shared" si="61"/>
        <v>-0.94967901570597524</v>
      </c>
      <c r="U363" s="166"/>
      <c r="V363" s="328">
        <v>174000.2</v>
      </c>
      <c r="W363" s="328">
        <v>327647.63</v>
      </c>
      <c r="X363" s="151">
        <f t="shared" si="62"/>
        <v>-153647.43</v>
      </c>
      <c r="Y363" s="97">
        <f t="shared" si="63"/>
        <v>-0.46894106940434754</v>
      </c>
      <c r="Z363" s="140"/>
    </row>
    <row r="364" spans="1:26" s="69" customFormat="1" outlineLevel="1" x14ac:dyDescent="0.2">
      <c r="A364" s="64" t="s">
        <v>1098</v>
      </c>
      <c r="B364" s="65" t="s">
        <v>1548</v>
      </c>
      <c r="C364" s="66" t="s">
        <v>1997</v>
      </c>
      <c r="D364" s="67"/>
      <c r="E364" s="68"/>
      <c r="F364" s="328">
        <v>85199.85</v>
      </c>
      <c r="G364" s="328">
        <v>54736.83</v>
      </c>
      <c r="H364" s="151">
        <f t="shared" si="56"/>
        <v>30463.020000000004</v>
      </c>
      <c r="I364" s="97">
        <f t="shared" si="57"/>
        <v>0.55653606538778377</v>
      </c>
      <c r="J364" s="166"/>
      <c r="K364" s="328">
        <v>209019.04</v>
      </c>
      <c r="L364" s="328">
        <v>136869.19</v>
      </c>
      <c r="M364" s="151">
        <f t="shared" si="58"/>
        <v>72149.850000000006</v>
      </c>
      <c r="N364" s="97">
        <f t="shared" si="59"/>
        <v>0.52714456774384366</v>
      </c>
      <c r="O364" s="273"/>
      <c r="P364" s="166"/>
      <c r="Q364" s="328">
        <v>209019.04</v>
      </c>
      <c r="R364" s="328">
        <v>136869.19</v>
      </c>
      <c r="S364" s="151">
        <f t="shared" si="60"/>
        <v>72149.850000000006</v>
      </c>
      <c r="T364" s="97">
        <f t="shared" si="61"/>
        <v>0.52714456774384366</v>
      </c>
      <c r="U364" s="166"/>
      <c r="V364" s="328">
        <v>814455.17</v>
      </c>
      <c r="W364" s="328">
        <v>493547.49</v>
      </c>
      <c r="X364" s="151">
        <f t="shared" si="62"/>
        <v>320907.68000000005</v>
      </c>
      <c r="Y364" s="97">
        <f t="shared" si="63"/>
        <v>0.65020628511351575</v>
      </c>
      <c r="Z364" s="140"/>
    </row>
    <row r="365" spans="1:26" s="69" customFormat="1" outlineLevel="1" x14ac:dyDescent="0.2">
      <c r="A365" s="64" t="s">
        <v>1099</v>
      </c>
      <c r="B365" s="65" t="s">
        <v>1549</v>
      </c>
      <c r="C365" s="66" t="s">
        <v>1998</v>
      </c>
      <c r="D365" s="67"/>
      <c r="E365" s="68"/>
      <c r="F365" s="328">
        <v>0</v>
      </c>
      <c r="G365" s="328">
        <v>0</v>
      </c>
      <c r="H365" s="151">
        <f t="shared" si="56"/>
        <v>0</v>
      </c>
      <c r="I365" s="97">
        <f t="shared" si="57"/>
        <v>0</v>
      </c>
      <c r="J365" s="166"/>
      <c r="K365" s="328">
        <v>0</v>
      </c>
      <c r="L365" s="328">
        <v>225.18</v>
      </c>
      <c r="M365" s="151">
        <f t="shared" si="58"/>
        <v>-225.18</v>
      </c>
      <c r="N365" s="97" t="str">
        <f t="shared" si="59"/>
        <v>N.M.</v>
      </c>
      <c r="O365" s="273"/>
      <c r="P365" s="166"/>
      <c r="Q365" s="328">
        <v>0</v>
      </c>
      <c r="R365" s="328">
        <v>225.18</v>
      </c>
      <c r="S365" s="151">
        <f t="shared" si="60"/>
        <v>-225.18</v>
      </c>
      <c r="T365" s="97" t="str">
        <f t="shared" si="61"/>
        <v>N.M.</v>
      </c>
      <c r="U365" s="166"/>
      <c r="V365" s="328">
        <v>32659.58</v>
      </c>
      <c r="W365" s="328">
        <v>52597.090000000004</v>
      </c>
      <c r="X365" s="151">
        <f t="shared" si="62"/>
        <v>-19937.510000000002</v>
      </c>
      <c r="Y365" s="97">
        <f t="shared" si="63"/>
        <v>-0.37906108493834928</v>
      </c>
      <c r="Z365" s="140"/>
    </row>
    <row r="366" spans="1:26" s="69" customFormat="1" outlineLevel="1" x14ac:dyDescent="0.2">
      <c r="A366" s="64" t="s">
        <v>1100</v>
      </c>
      <c r="B366" s="65" t="s">
        <v>1550</v>
      </c>
      <c r="C366" s="66" t="s">
        <v>1999</v>
      </c>
      <c r="D366" s="67"/>
      <c r="E366" s="68"/>
      <c r="F366" s="328">
        <v>0</v>
      </c>
      <c r="G366" s="328">
        <v>15.14</v>
      </c>
      <c r="H366" s="151">
        <f t="shared" si="56"/>
        <v>-15.14</v>
      </c>
      <c r="I366" s="97" t="str">
        <f t="shared" si="57"/>
        <v>N.M.</v>
      </c>
      <c r="J366" s="166"/>
      <c r="K366" s="328">
        <v>0</v>
      </c>
      <c r="L366" s="328">
        <v>15.14</v>
      </c>
      <c r="M366" s="151">
        <f t="shared" si="58"/>
        <v>-15.14</v>
      </c>
      <c r="N366" s="97" t="str">
        <f t="shared" si="59"/>
        <v>N.M.</v>
      </c>
      <c r="O366" s="273"/>
      <c r="P366" s="166"/>
      <c r="Q366" s="328">
        <v>0</v>
      </c>
      <c r="R366" s="328">
        <v>15.14</v>
      </c>
      <c r="S366" s="151">
        <f t="shared" si="60"/>
        <v>-15.14</v>
      </c>
      <c r="T366" s="97" t="str">
        <f t="shared" si="61"/>
        <v>N.M.</v>
      </c>
      <c r="U366" s="166"/>
      <c r="V366" s="328">
        <v>157.91</v>
      </c>
      <c r="W366" s="328">
        <v>15.14</v>
      </c>
      <c r="X366" s="151">
        <f t="shared" si="62"/>
        <v>142.76999999999998</v>
      </c>
      <c r="Y366" s="97">
        <f t="shared" si="63"/>
        <v>9.4299867899603687</v>
      </c>
      <c r="Z366" s="140"/>
    </row>
    <row r="367" spans="1:26" s="69" customFormat="1" outlineLevel="1" x14ac:dyDescent="0.2">
      <c r="A367" s="64" t="s">
        <v>1101</v>
      </c>
      <c r="B367" s="65" t="s">
        <v>1551</v>
      </c>
      <c r="C367" s="66" t="s">
        <v>2000</v>
      </c>
      <c r="D367" s="67"/>
      <c r="E367" s="68"/>
      <c r="F367" s="328">
        <v>0</v>
      </c>
      <c r="G367" s="328">
        <v>2.04</v>
      </c>
      <c r="H367" s="151">
        <f t="shared" si="56"/>
        <v>-2.04</v>
      </c>
      <c r="I367" s="97" t="str">
        <f t="shared" si="57"/>
        <v>N.M.</v>
      </c>
      <c r="J367" s="166"/>
      <c r="K367" s="328">
        <v>0</v>
      </c>
      <c r="L367" s="328">
        <v>2.04</v>
      </c>
      <c r="M367" s="151">
        <f t="shared" si="58"/>
        <v>-2.04</v>
      </c>
      <c r="N367" s="97" t="str">
        <f t="shared" si="59"/>
        <v>N.M.</v>
      </c>
      <c r="O367" s="273"/>
      <c r="P367" s="166"/>
      <c r="Q367" s="328">
        <v>0</v>
      </c>
      <c r="R367" s="328">
        <v>2.04</v>
      </c>
      <c r="S367" s="151">
        <f t="shared" si="60"/>
        <v>-2.04</v>
      </c>
      <c r="T367" s="97" t="str">
        <f t="shared" si="61"/>
        <v>N.M.</v>
      </c>
      <c r="U367" s="166"/>
      <c r="V367" s="328">
        <v>-2.04</v>
      </c>
      <c r="W367" s="328">
        <v>2.04</v>
      </c>
      <c r="X367" s="151">
        <f t="shared" si="62"/>
        <v>-4.08</v>
      </c>
      <c r="Y367" s="97">
        <f t="shared" si="63"/>
        <v>-2</v>
      </c>
      <c r="Z367" s="140"/>
    </row>
    <row r="368" spans="1:26" s="69" customFormat="1" outlineLevel="1" x14ac:dyDescent="0.2">
      <c r="A368" s="64" t="s">
        <v>1102</v>
      </c>
      <c r="B368" s="65" t="s">
        <v>1552</v>
      </c>
      <c r="C368" s="66" t="s">
        <v>2001</v>
      </c>
      <c r="D368" s="67"/>
      <c r="E368" s="68"/>
      <c r="F368" s="328">
        <v>0</v>
      </c>
      <c r="G368" s="328">
        <v>0</v>
      </c>
      <c r="H368" s="151">
        <f t="shared" si="56"/>
        <v>0</v>
      </c>
      <c r="I368" s="97">
        <f t="shared" si="57"/>
        <v>0</v>
      </c>
      <c r="J368" s="166"/>
      <c r="K368" s="328">
        <v>0</v>
      </c>
      <c r="L368" s="328">
        <v>0</v>
      </c>
      <c r="M368" s="151">
        <f t="shared" si="58"/>
        <v>0</v>
      </c>
      <c r="N368" s="97">
        <f t="shared" si="59"/>
        <v>0</v>
      </c>
      <c r="O368" s="273"/>
      <c r="P368" s="166"/>
      <c r="Q368" s="328">
        <v>0</v>
      </c>
      <c r="R368" s="328">
        <v>0</v>
      </c>
      <c r="S368" s="151">
        <f t="shared" si="60"/>
        <v>0</v>
      </c>
      <c r="T368" s="97">
        <f t="shared" si="61"/>
        <v>0</v>
      </c>
      <c r="U368" s="166"/>
      <c r="V368" s="328">
        <v>0</v>
      </c>
      <c r="W368" s="328">
        <v>10.51</v>
      </c>
      <c r="X368" s="151">
        <f t="shared" si="62"/>
        <v>-10.51</v>
      </c>
      <c r="Y368" s="97" t="str">
        <f t="shared" si="63"/>
        <v>N.M.</v>
      </c>
      <c r="Z368" s="140"/>
    </row>
    <row r="369" spans="1:26" x14ac:dyDescent="0.2">
      <c r="A369" s="38" t="s">
        <v>665</v>
      </c>
      <c r="B369" s="88" t="s">
        <v>268</v>
      </c>
      <c r="C369" s="80" t="s">
        <v>397</v>
      </c>
      <c r="D369" s="38"/>
      <c r="E369" s="49"/>
      <c r="F369" s="107">
        <v>15465556.130000003</v>
      </c>
      <c r="G369" s="107">
        <v>25241912.555</v>
      </c>
      <c r="H369" s="105">
        <f t="shared" si="56"/>
        <v>-9776356.424999997</v>
      </c>
      <c r="I369" s="124">
        <f t="shared" si="57"/>
        <v>-0.38730648494634234</v>
      </c>
      <c r="J369" s="168"/>
      <c r="K369" s="107">
        <v>85042889.250000045</v>
      </c>
      <c r="L369" s="107">
        <v>89253642.455000058</v>
      </c>
      <c r="M369" s="105">
        <f t="shared" si="58"/>
        <v>-4210753.2050000131</v>
      </c>
      <c r="N369" s="124">
        <f t="shared" si="59"/>
        <v>-4.7177382224181975E-2</v>
      </c>
      <c r="O369" s="260"/>
      <c r="P369" s="168"/>
      <c r="Q369" s="107">
        <v>85042889.250000045</v>
      </c>
      <c r="R369" s="107">
        <v>89253642.455000058</v>
      </c>
      <c r="S369" s="105">
        <f t="shared" si="60"/>
        <v>-4210753.2050000131</v>
      </c>
      <c r="T369" s="124">
        <f t="shared" si="61"/>
        <v>-4.7177382224181975E-2</v>
      </c>
      <c r="U369" s="168"/>
      <c r="V369" s="107">
        <v>432366496.6819998</v>
      </c>
      <c r="W369" s="107">
        <v>324672282.60299999</v>
      </c>
      <c r="X369" s="105">
        <f t="shared" si="62"/>
        <v>107694214.07899982</v>
      </c>
      <c r="Y369" s="124">
        <f t="shared" si="63"/>
        <v>0.33170128726598208</v>
      </c>
    </row>
    <row r="370" spans="1:26" s="115" customFormat="1" x14ac:dyDescent="0.2">
      <c r="A370" s="110"/>
      <c r="B370" s="111" t="s">
        <v>269</v>
      </c>
      <c r="C370" s="112" t="s">
        <v>396</v>
      </c>
      <c r="D370" s="110"/>
      <c r="E370" s="114"/>
      <c r="F370" s="322"/>
      <c r="G370" s="322"/>
      <c r="H370" s="323">
        <f t="shared" si="56"/>
        <v>0</v>
      </c>
      <c r="I370" s="126">
        <f t="shared" si="57"/>
        <v>0</v>
      </c>
      <c r="J370" s="175"/>
      <c r="K370" s="322"/>
      <c r="L370" s="322"/>
      <c r="M370" s="323">
        <f t="shared" si="58"/>
        <v>0</v>
      </c>
      <c r="N370" s="126">
        <f t="shared" si="59"/>
        <v>0</v>
      </c>
      <c r="O370" s="261"/>
      <c r="P370" s="175"/>
      <c r="Q370" s="322"/>
      <c r="R370" s="322"/>
      <c r="S370" s="323">
        <f t="shared" si="60"/>
        <v>0</v>
      </c>
      <c r="T370" s="126">
        <f t="shared" si="61"/>
        <v>0</v>
      </c>
      <c r="U370" s="175"/>
      <c r="V370" s="322"/>
      <c r="W370" s="322"/>
      <c r="X370" s="323">
        <f t="shared" si="62"/>
        <v>0</v>
      </c>
      <c r="Y370" s="126">
        <f t="shared" si="63"/>
        <v>0</v>
      </c>
      <c r="Z370" s="140"/>
    </row>
    <row r="371" spans="1:26" s="115" customFormat="1" x14ac:dyDescent="0.2">
      <c r="A371" s="110"/>
      <c r="B371" s="111" t="s">
        <v>270</v>
      </c>
      <c r="C371" s="112" t="s">
        <v>306</v>
      </c>
      <c r="D371" s="110"/>
      <c r="E371" s="114"/>
      <c r="F371" s="322"/>
      <c r="G371" s="322"/>
      <c r="H371" s="323">
        <f t="shared" si="56"/>
        <v>0</v>
      </c>
      <c r="I371" s="126">
        <f t="shared" si="57"/>
        <v>0</v>
      </c>
      <c r="J371" s="175"/>
      <c r="K371" s="322"/>
      <c r="L371" s="322"/>
      <c r="M371" s="323">
        <f t="shared" si="58"/>
        <v>0</v>
      </c>
      <c r="N371" s="126">
        <f t="shared" si="59"/>
        <v>0</v>
      </c>
      <c r="O371" s="261"/>
      <c r="P371" s="175"/>
      <c r="Q371" s="322"/>
      <c r="R371" s="322"/>
      <c r="S371" s="323">
        <f t="shared" si="60"/>
        <v>0</v>
      </c>
      <c r="T371" s="126">
        <f t="shared" si="61"/>
        <v>0</v>
      </c>
      <c r="U371" s="175"/>
      <c r="V371" s="322"/>
      <c r="W371" s="322"/>
      <c r="X371" s="323">
        <f t="shared" si="62"/>
        <v>0</v>
      </c>
      <c r="Y371" s="126">
        <f t="shared" si="63"/>
        <v>0</v>
      </c>
      <c r="Z371" s="140"/>
    </row>
    <row r="372" spans="1:26" s="69" customFormat="1" outlineLevel="1" x14ac:dyDescent="0.2">
      <c r="A372" s="64" t="s">
        <v>1103</v>
      </c>
      <c r="B372" s="65" t="s">
        <v>1553</v>
      </c>
      <c r="C372" s="66" t="s">
        <v>1948</v>
      </c>
      <c r="D372" s="67"/>
      <c r="E372" s="68"/>
      <c r="F372" s="328">
        <v>751863.65</v>
      </c>
      <c r="G372" s="328">
        <v>242891.4</v>
      </c>
      <c r="H372" s="151">
        <f t="shared" si="56"/>
        <v>508972.25</v>
      </c>
      <c r="I372" s="97">
        <f t="shared" si="57"/>
        <v>2.0954725033492334</v>
      </c>
      <c r="J372" s="166"/>
      <c r="K372" s="328">
        <v>1276212.1299999999</v>
      </c>
      <c r="L372" s="328">
        <v>795328.48</v>
      </c>
      <c r="M372" s="151">
        <f t="shared" si="58"/>
        <v>480883.64999999991</v>
      </c>
      <c r="N372" s="97">
        <f t="shared" si="59"/>
        <v>0.60463526969385017</v>
      </c>
      <c r="O372" s="273"/>
      <c r="P372" s="166"/>
      <c r="Q372" s="328">
        <v>1276212.1299999999</v>
      </c>
      <c r="R372" s="328">
        <v>795328.48</v>
      </c>
      <c r="S372" s="151">
        <f t="shared" si="60"/>
        <v>480883.64999999991</v>
      </c>
      <c r="T372" s="97">
        <f t="shared" si="61"/>
        <v>0.60463526969385017</v>
      </c>
      <c r="U372" s="166"/>
      <c r="V372" s="328">
        <v>3597391.25</v>
      </c>
      <c r="W372" s="328">
        <v>2602815.36</v>
      </c>
      <c r="X372" s="151">
        <f t="shared" si="62"/>
        <v>994575.89000000013</v>
      </c>
      <c r="Y372" s="97">
        <f t="shared" si="63"/>
        <v>0.38211542212506389</v>
      </c>
      <c r="Z372" s="140"/>
    </row>
    <row r="373" spans="1:26" x14ac:dyDescent="0.2">
      <c r="A373" s="38" t="s">
        <v>666</v>
      </c>
      <c r="B373" s="88" t="s">
        <v>271</v>
      </c>
      <c r="C373" s="94" t="s">
        <v>395</v>
      </c>
      <c r="D373" s="38"/>
      <c r="E373" s="49"/>
      <c r="F373" s="107">
        <v>751863.65</v>
      </c>
      <c r="G373" s="107">
        <v>242891.4</v>
      </c>
      <c r="H373" s="105">
        <f t="shared" si="56"/>
        <v>508972.25</v>
      </c>
      <c r="I373" s="124">
        <f t="shared" si="57"/>
        <v>2.0954725033492334</v>
      </c>
      <c r="J373" s="168"/>
      <c r="K373" s="107">
        <v>1276212.1299999999</v>
      </c>
      <c r="L373" s="107">
        <v>795328.48</v>
      </c>
      <c r="M373" s="105">
        <f t="shared" si="58"/>
        <v>480883.64999999991</v>
      </c>
      <c r="N373" s="124">
        <f t="shared" si="59"/>
        <v>0.60463526969385017</v>
      </c>
      <c r="O373" s="260"/>
      <c r="P373" s="168"/>
      <c r="Q373" s="107">
        <v>1276212.1299999999</v>
      </c>
      <c r="R373" s="107">
        <v>795328.48</v>
      </c>
      <c r="S373" s="105">
        <f t="shared" si="60"/>
        <v>480883.64999999991</v>
      </c>
      <c r="T373" s="124">
        <f t="shared" si="61"/>
        <v>0.60463526969385017</v>
      </c>
      <c r="U373" s="168"/>
      <c r="V373" s="107">
        <v>3597391.25</v>
      </c>
      <c r="W373" s="107">
        <v>2602815.36</v>
      </c>
      <c r="X373" s="105">
        <f t="shared" si="62"/>
        <v>994575.89000000013</v>
      </c>
      <c r="Y373" s="124">
        <f t="shared" si="63"/>
        <v>0.38211542212506389</v>
      </c>
    </row>
    <row r="374" spans="1:26" s="115" customFormat="1" x14ac:dyDescent="0.2">
      <c r="A374" s="110"/>
      <c r="B374" s="111" t="s">
        <v>272</v>
      </c>
      <c r="C374" s="121" t="s">
        <v>394</v>
      </c>
      <c r="D374" s="110"/>
      <c r="E374" s="114"/>
      <c r="F374" s="322"/>
      <c r="G374" s="322"/>
      <c r="H374" s="323">
        <f t="shared" si="56"/>
        <v>0</v>
      </c>
      <c r="I374" s="126">
        <f t="shared" si="57"/>
        <v>0</v>
      </c>
      <c r="J374" s="175"/>
      <c r="K374" s="322"/>
      <c r="L374" s="322"/>
      <c r="M374" s="323">
        <f t="shared" si="58"/>
        <v>0</v>
      </c>
      <c r="N374" s="126">
        <f t="shared" si="59"/>
        <v>0</v>
      </c>
      <c r="O374" s="261"/>
      <c r="P374" s="175"/>
      <c r="Q374" s="322"/>
      <c r="R374" s="322"/>
      <c r="S374" s="323">
        <f t="shared" si="60"/>
        <v>0</v>
      </c>
      <c r="T374" s="126">
        <f t="shared" si="61"/>
        <v>0</v>
      </c>
      <c r="U374" s="175"/>
      <c r="V374" s="322"/>
      <c r="W374" s="322"/>
      <c r="X374" s="323">
        <f t="shared" si="62"/>
        <v>0</v>
      </c>
      <c r="Y374" s="126">
        <f t="shared" si="63"/>
        <v>0</v>
      </c>
      <c r="Z374" s="140"/>
    </row>
    <row r="375" spans="1:26" s="69" customFormat="1" outlineLevel="1" x14ac:dyDescent="0.2">
      <c r="A375" s="64" t="s">
        <v>1104</v>
      </c>
      <c r="B375" s="65" t="s">
        <v>1554</v>
      </c>
      <c r="C375" s="66" t="s">
        <v>2002</v>
      </c>
      <c r="D375" s="67"/>
      <c r="E375" s="68"/>
      <c r="F375" s="328">
        <v>0</v>
      </c>
      <c r="G375" s="328">
        <v>-2.06</v>
      </c>
      <c r="H375" s="151">
        <f t="shared" si="56"/>
        <v>2.06</v>
      </c>
      <c r="I375" s="97" t="str">
        <f t="shared" si="57"/>
        <v>N.M.</v>
      </c>
      <c r="J375" s="166"/>
      <c r="K375" s="328">
        <v>0</v>
      </c>
      <c r="L375" s="328">
        <v>0</v>
      </c>
      <c r="M375" s="151">
        <f t="shared" si="58"/>
        <v>0</v>
      </c>
      <c r="N375" s="97">
        <f t="shared" si="59"/>
        <v>0</v>
      </c>
      <c r="O375" s="273"/>
      <c r="P375" s="166"/>
      <c r="Q375" s="328">
        <v>0</v>
      </c>
      <c r="R375" s="328">
        <v>0</v>
      </c>
      <c r="S375" s="151">
        <f t="shared" si="60"/>
        <v>0</v>
      </c>
      <c r="T375" s="97">
        <f t="shared" si="61"/>
        <v>0</v>
      </c>
      <c r="U375" s="166"/>
      <c r="V375" s="328">
        <v>0</v>
      </c>
      <c r="W375" s="328">
        <v>0</v>
      </c>
      <c r="X375" s="151">
        <f t="shared" si="62"/>
        <v>0</v>
      </c>
      <c r="Y375" s="97">
        <f t="shared" si="63"/>
        <v>0</v>
      </c>
      <c r="Z375" s="140"/>
    </row>
    <row r="376" spans="1:26" x14ac:dyDescent="0.2">
      <c r="A376" s="38" t="s">
        <v>667</v>
      </c>
      <c r="B376" s="88" t="s">
        <v>273</v>
      </c>
      <c r="C376" s="96" t="s">
        <v>393</v>
      </c>
      <c r="D376" s="38"/>
      <c r="E376" s="49"/>
      <c r="F376" s="107">
        <v>0</v>
      </c>
      <c r="G376" s="107">
        <v>-2.06</v>
      </c>
      <c r="H376" s="105">
        <f t="shared" si="56"/>
        <v>2.06</v>
      </c>
      <c r="I376" s="124" t="str">
        <f t="shared" si="57"/>
        <v>N.M.</v>
      </c>
      <c r="J376" s="168"/>
      <c r="K376" s="107">
        <v>0</v>
      </c>
      <c r="L376" s="107">
        <v>0</v>
      </c>
      <c r="M376" s="105">
        <f t="shared" si="58"/>
        <v>0</v>
      </c>
      <c r="N376" s="124">
        <f t="shared" si="59"/>
        <v>0</v>
      </c>
      <c r="O376" s="260"/>
      <c r="P376" s="168"/>
      <c r="Q376" s="107">
        <v>0</v>
      </c>
      <c r="R376" s="107">
        <v>0</v>
      </c>
      <c r="S376" s="105">
        <f t="shared" si="60"/>
        <v>0</v>
      </c>
      <c r="T376" s="124">
        <f t="shared" si="61"/>
        <v>0</v>
      </c>
      <c r="U376" s="168"/>
      <c r="V376" s="107">
        <v>0</v>
      </c>
      <c r="W376" s="107">
        <v>0</v>
      </c>
      <c r="X376" s="105">
        <f t="shared" si="62"/>
        <v>0</v>
      </c>
      <c r="Y376" s="124">
        <f t="shared" si="63"/>
        <v>0</v>
      </c>
    </row>
    <row r="377" spans="1:26" s="69" customFormat="1" outlineLevel="1" x14ac:dyDescent="0.2">
      <c r="A377" s="64" t="s">
        <v>1105</v>
      </c>
      <c r="B377" s="65" t="s">
        <v>1555</v>
      </c>
      <c r="C377" s="66" t="s">
        <v>2003</v>
      </c>
      <c r="D377" s="67"/>
      <c r="E377" s="68"/>
      <c r="F377" s="328">
        <v>29138.850000000002</v>
      </c>
      <c r="G377" s="328">
        <v>28444.03</v>
      </c>
      <c r="H377" s="151">
        <f t="shared" si="56"/>
        <v>694.82000000000335</v>
      </c>
      <c r="I377" s="97">
        <f t="shared" si="57"/>
        <v>2.4427621543079633E-2</v>
      </c>
      <c r="J377" s="166"/>
      <c r="K377" s="328">
        <v>85243.21</v>
      </c>
      <c r="L377" s="328">
        <v>80582.240000000005</v>
      </c>
      <c r="M377" s="151">
        <f t="shared" si="58"/>
        <v>4660.9700000000012</v>
      </c>
      <c r="N377" s="97">
        <f t="shared" si="59"/>
        <v>5.7841157058925154E-2</v>
      </c>
      <c r="O377" s="273"/>
      <c r="P377" s="166"/>
      <c r="Q377" s="328">
        <v>85243.21</v>
      </c>
      <c r="R377" s="328">
        <v>80582.240000000005</v>
      </c>
      <c r="S377" s="151">
        <f t="shared" si="60"/>
        <v>4660.9700000000012</v>
      </c>
      <c r="T377" s="97">
        <f t="shared" si="61"/>
        <v>5.7841157058925154E-2</v>
      </c>
      <c r="U377" s="166"/>
      <c r="V377" s="328">
        <v>317582.62</v>
      </c>
      <c r="W377" s="328">
        <v>309154.49</v>
      </c>
      <c r="X377" s="151">
        <f t="shared" si="62"/>
        <v>8428.1300000000047</v>
      </c>
      <c r="Y377" s="97">
        <f t="shared" si="63"/>
        <v>2.7261871564601907E-2</v>
      </c>
      <c r="Z377" s="140"/>
    </row>
    <row r="378" spans="1:26" x14ac:dyDescent="0.2">
      <c r="A378" s="38" t="s">
        <v>668</v>
      </c>
      <c r="B378" s="88" t="s">
        <v>471</v>
      </c>
      <c r="C378" s="96" t="s">
        <v>392</v>
      </c>
      <c r="D378" s="38"/>
      <c r="E378" s="49"/>
      <c r="F378" s="107">
        <v>29138.850000000002</v>
      </c>
      <c r="G378" s="107">
        <v>28444.03</v>
      </c>
      <c r="H378" s="105">
        <f t="shared" si="56"/>
        <v>694.82000000000335</v>
      </c>
      <c r="I378" s="124">
        <f t="shared" si="57"/>
        <v>2.4427621543079633E-2</v>
      </c>
      <c r="J378" s="168"/>
      <c r="K378" s="107">
        <v>85243.21</v>
      </c>
      <c r="L378" s="107">
        <v>80582.240000000005</v>
      </c>
      <c r="M378" s="105">
        <f t="shared" si="58"/>
        <v>4660.9700000000012</v>
      </c>
      <c r="N378" s="124">
        <f t="shared" si="59"/>
        <v>5.7841157058925154E-2</v>
      </c>
      <c r="O378" s="260"/>
      <c r="P378" s="168"/>
      <c r="Q378" s="107">
        <v>85243.21</v>
      </c>
      <c r="R378" s="107">
        <v>80582.240000000005</v>
      </c>
      <c r="S378" s="105">
        <f t="shared" si="60"/>
        <v>4660.9700000000012</v>
      </c>
      <c r="T378" s="124">
        <f t="shared" si="61"/>
        <v>5.7841157058925154E-2</v>
      </c>
      <c r="U378" s="168"/>
      <c r="V378" s="107">
        <v>317582.62</v>
      </c>
      <c r="W378" s="107">
        <v>309154.49</v>
      </c>
      <c r="X378" s="105">
        <f t="shared" si="62"/>
        <v>8428.1300000000047</v>
      </c>
      <c r="Y378" s="124">
        <f t="shared" si="63"/>
        <v>2.7261871564601907E-2</v>
      </c>
    </row>
    <row r="379" spans="1:26" x14ac:dyDescent="0.2">
      <c r="A379" s="38" t="s">
        <v>669</v>
      </c>
      <c r="B379" s="88" t="s">
        <v>472</v>
      </c>
      <c r="C379" s="96" t="s">
        <v>391</v>
      </c>
      <c r="D379" s="38"/>
      <c r="E379" s="49"/>
      <c r="F379" s="107">
        <v>0</v>
      </c>
      <c r="G379" s="107">
        <v>0</v>
      </c>
      <c r="H379" s="105">
        <f t="shared" si="56"/>
        <v>0</v>
      </c>
      <c r="I379" s="124">
        <f t="shared" si="57"/>
        <v>0</v>
      </c>
      <c r="J379" s="168"/>
      <c r="K379" s="107">
        <v>0</v>
      </c>
      <c r="L379" s="107">
        <v>0</v>
      </c>
      <c r="M379" s="105">
        <f t="shared" si="58"/>
        <v>0</v>
      </c>
      <c r="N379" s="124">
        <f t="shared" si="59"/>
        <v>0</v>
      </c>
      <c r="O379" s="260"/>
      <c r="P379" s="168"/>
      <c r="Q379" s="107">
        <v>0</v>
      </c>
      <c r="R379" s="107">
        <v>0</v>
      </c>
      <c r="S379" s="105">
        <f t="shared" si="60"/>
        <v>0</v>
      </c>
      <c r="T379" s="124">
        <f t="shared" si="61"/>
        <v>0</v>
      </c>
      <c r="U379" s="168"/>
      <c r="V379" s="107">
        <v>0</v>
      </c>
      <c r="W379" s="107">
        <v>0</v>
      </c>
      <c r="X379" s="105">
        <f t="shared" si="62"/>
        <v>0</v>
      </c>
      <c r="Y379" s="124">
        <f t="shared" si="63"/>
        <v>0</v>
      </c>
    </row>
    <row r="380" spans="1:26" s="69" customFormat="1" outlineLevel="1" x14ac:dyDescent="0.2">
      <c r="A380" s="64" t="s">
        <v>1106</v>
      </c>
      <c r="B380" s="65" t="s">
        <v>1556</v>
      </c>
      <c r="C380" s="66" t="s">
        <v>2004</v>
      </c>
      <c r="D380" s="67"/>
      <c r="E380" s="68"/>
      <c r="F380" s="328">
        <v>3899.09</v>
      </c>
      <c r="G380" s="328">
        <v>2211.04</v>
      </c>
      <c r="H380" s="151">
        <f t="shared" si="56"/>
        <v>1688.0500000000002</v>
      </c>
      <c r="I380" s="97">
        <f t="shared" si="57"/>
        <v>0.76346425211665103</v>
      </c>
      <c r="J380" s="166"/>
      <c r="K380" s="328">
        <v>9561.86</v>
      </c>
      <c r="L380" s="328">
        <v>18479.77</v>
      </c>
      <c r="M380" s="151">
        <f t="shared" si="58"/>
        <v>-8917.91</v>
      </c>
      <c r="N380" s="97">
        <f t="shared" si="59"/>
        <v>-0.48257689354358846</v>
      </c>
      <c r="O380" s="273"/>
      <c r="P380" s="166"/>
      <c r="Q380" s="328">
        <v>9561.86</v>
      </c>
      <c r="R380" s="328">
        <v>18479.77</v>
      </c>
      <c r="S380" s="151">
        <f t="shared" si="60"/>
        <v>-8917.91</v>
      </c>
      <c r="T380" s="97">
        <f t="shared" si="61"/>
        <v>-0.48257689354358846</v>
      </c>
      <c r="U380" s="166"/>
      <c r="V380" s="328">
        <v>76554.790000000008</v>
      </c>
      <c r="W380" s="328">
        <v>113399.72</v>
      </c>
      <c r="X380" s="151">
        <f t="shared" si="62"/>
        <v>-36844.929999999993</v>
      </c>
      <c r="Y380" s="97">
        <f t="shared" si="63"/>
        <v>-0.32491200154638822</v>
      </c>
      <c r="Z380" s="140"/>
    </row>
    <row r="381" spans="1:26" s="69" customFormat="1" outlineLevel="1" x14ac:dyDescent="0.2">
      <c r="A381" s="64" t="s">
        <v>1107</v>
      </c>
      <c r="B381" s="65" t="s">
        <v>1557</v>
      </c>
      <c r="C381" s="66" t="s">
        <v>2005</v>
      </c>
      <c r="D381" s="67"/>
      <c r="E381" s="68"/>
      <c r="F381" s="328">
        <v>94112.82</v>
      </c>
      <c r="G381" s="328">
        <v>87930.36</v>
      </c>
      <c r="H381" s="151">
        <f t="shared" si="56"/>
        <v>6182.4600000000064</v>
      </c>
      <c r="I381" s="97">
        <f t="shared" si="57"/>
        <v>7.0310868737487334E-2</v>
      </c>
      <c r="J381" s="166"/>
      <c r="K381" s="328">
        <v>213372.14</v>
      </c>
      <c r="L381" s="328">
        <v>274047.92</v>
      </c>
      <c r="M381" s="151">
        <f t="shared" si="58"/>
        <v>-60675.77999999997</v>
      </c>
      <c r="N381" s="97">
        <f t="shared" si="59"/>
        <v>-0.22140573079335896</v>
      </c>
      <c r="O381" s="273"/>
      <c r="P381" s="166"/>
      <c r="Q381" s="328">
        <v>213372.14</v>
      </c>
      <c r="R381" s="328">
        <v>274047.92</v>
      </c>
      <c r="S381" s="151">
        <f t="shared" si="60"/>
        <v>-60675.77999999997</v>
      </c>
      <c r="T381" s="97">
        <f t="shared" si="61"/>
        <v>-0.22140573079335896</v>
      </c>
      <c r="U381" s="166"/>
      <c r="V381" s="328">
        <v>1080926.07</v>
      </c>
      <c r="W381" s="328">
        <v>964351.34000000008</v>
      </c>
      <c r="X381" s="151">
        <f t="shared" si="62"/>
        <v>116574.72999999998</v>
      </c>
      <c r="Y381" s="97">
        <f t="shared" si="63"/>
        <v>0.12088408566944074</v>
      </c>
      <c r="Z381" s="140"/>
    </row>
    <row r="382" spans="1:26" s="69" customFormat="1" outlineLevel="1" x14ac:dyDescent="0.2">
      <c r="A382" s="64" t="s">
        <v>1108</v>
      </c>
      <c r="B382" s="65" t="s">
        <v>1558</v>
      </c>
      <c r="C382" s="66" t="s">
        <v>2006</v>
      </c>
      <c r="D382" s="67"/>
      <c r="E382" s="68"/>
      <c r="F382" s="328">
        <v>0</v>
      </c>
      <c r="G382" s="328">
        <v>0</v>
      </c>
      <c r="H382" s="151">
        <f t="shared" si="56"/>
        <v>0</v>
      </c>
      <c r="I382" s="97">
        <f t="shared" si="57"/>
        <v>0</v>
      </c>
      <c r="J382" s="166"/>
      <c r="K382" s="328">
        <v>0</v>
      </c>
      <c r="L382" s="328">
        <v>0</v>
      </c>
      <c r="M382" s="151">
        <f t="shared" si="58"/>
        <v>0</v>
      </c>
      <c r="N382" s="97">
        <f t="shared" si="59"/>
        <v>0</v>
      </c>
      <c r="O382" s="273"/>
      <c r="P382" s="166"/>
      <c r="Q382" s="328">
        <v>0</v>
      </c>
      <c r="R382" s="328">
        <v>0</v>
      </c>
      <c r="S382" s="151">
        <f t="shared" si="60"/>
        <v>0</v>
      </c>
      <c r="T382" s="97">
        <f t="shared" si="61"/>
        <v>0</v>
      </c>
      <c r="U382" s="166"/>
      <c r="V382" s="328">
        <v>0</v>
      </c>
      <c r="W382" s="328">
        <v>65.42</v>
      </c>
      <c r="X382" s="151">
        <f t="shared" si="62"/>
        <v>-65.42</v>
      </c>
      <c r="Y382" s="97" t="str">
        <f t="shared" si="63"/>
        <v>N.M.</v>
      </c>
      <c r="Z382" s="140"/>
    </row>
    <row r="383" spans="1:26" s="69" customFormat="1" outlineLevel="1" x14ac:dyDescent="0.2">
      <c r="A383" s="64" t="s">
        <v>1109</v>
      </c>
      <c r="B383" s="65" t="s">
        <v>1559</v>
      </c>
      <c r="C383" s="66" t="s">
        <v>2007</v>
      </c>
      <c r="D383" s="67"/>
      <c r="E383" s="68"/>
      <c r="F383" s="328">
        <v>4112.75</v>
      </c>
      <c r="G383" s="328">
        <v>4112.75</v>
      </c>
      <c r="H383" s="151">
        <f t="shared" si="56"/>
        <v>0</v>
      </c>
      <c r="I383" s="97">
        <f t="shared" si="57"/>
        <v>0</v>
      </c>
      <c r="J383" s="166"/>
      <c r="K383" s="328">
        <v>4112.75</v>
      </c>
      <c r="L383" s="328">
        <v>4112.75</v>
      </c>
      <c r="M383" s="151">
        <f t="shared" si="58"/>
        <v>0</v>
      </c>
      <c r="N383" s="97">
        <f t="shared" si="59"/>
        <v>0</v>
      </c>
      <c r="O383" s="273"/>
      <c r="P383" s="166"/>
      <c r="Q383" s="328">
        <v>4112.75</v>
      </c>
      <c r="R383" s="328">
        <v>4112.75</v>
      </c>
      <c r="S383" s="151">
        <f t="shared" si="60"/>
        <v>0</v>
      </c>
      <c r="T383" s="97">
        <f t="shared" si="61"/>
        <v>0</v>
      </c>
      <c r="U383" s="166"/>
      <c r="V383" s="328">
        <v>16451</v>
      </c>
      <c r="W383" s="328">
        <v>20582.170000000002</v>
      </c>
      <c r="X383" s="151">
        <f t="shared" si="62"/>
        <v>-4131.1700000000019</v>
      </c>
      <c r="Y383" s="97">
        <f t="shared" si="63"/>
        <v>-0.20071595949309531</v>
      </c>
      <c r="Z383" s="140"/>
    </row>
    <row r="384" spans="1:26" s="69" customFormat="1" outlineLevel="1" x14ac:dyDescent="0.2">
      <c r="A384" s="64" t="s">
        <v>1110</v>
      </c>
      <c r="B384" s="65" t="s">
        <v>1560</v>
      </c>
      <c r="C384" s="66" t="s">
        <v>2008</v>
      </c>
      <c r="D384" s="67"/>
      <c r="E384" s="68"/>
      <c r="F384" s="328">
        <v>8429.380000000001</v>
      </c>
      <c r="G384" s="328">
        <v>8429.4240000000009</v>
      </c>
      <c r="H384" s="151">
        <f t="shared" si="56"/>
        <v>-4.3999999999869033E-2</v>
      </c>
      <c r="I384" s="97">
        <f t="shared" si="57"/>
        <v>-5.2198109858833807E-6</v>
      </c>
      <c r="J384" s="166"/>
      <c r="K384" s="328">
        <v>25288.14</v>
      </c>
      <c r="L384" s="328">
        <v>25288.184000000001</v>
      </c>
      <c r="M384" s="151">
        <f t="shared" si="58"/>
        <v>-4.4000000001688022E-2</v>
      </c>
      <c r="N384" s="97">
        <f t="shared" si="59"/>
        <v>-1.7399430501489558E-6</v>
      </c>
      <c r="O384" s="273"/>
      <c r="P384" s="166"/>
      <c r="Q384" s="328">
        <v>25288.14</v>
      </c>
      <c r="R384" s="328">
        <v>25288.184000000001</v>
      </c>
      <c r="S384" s="151">
        <f t="shared" si="60"/>
        <v>-4.4000000001688022E-2</v>
      </c>
      <c r="T384" s="97">
        <f t="shared" si="61"/>
        <v>-1.7399430501489558E-6</v>
      </c>
      <c r="U384" s="166"/>
      <c r="V384" s="328">
        <v>101152.56</v>
      </c>
      <c r="W384" s="328">
        <v>100120.75400000002</v>
      </c>
      <c r="X384" s="151">
        <f t="shared" si="62"/>
        <v>1031.8059999999823</v>
      </c>
      <c r="Y384" s="97">
        <f t="shared" si="63"/>
        <v>1.0305615556990133E-2</v>
      </c>
      <c r="Z384" s="140"/>
    </row>
    <row r="385" spans="1:26" x14ac:dyDescent="0.2">
      <c r="A385" s="38" t="s">
        <v>670</v>
      </c>
      <c r="B385" s="88" t="s">
        <v>473</v>
      </c>
      <c r="C385" s="96" t="s">
        <v>390</v>
      </c>
      <c r="D385" s="38"/>
      <c r="E385" s="49"/>
      <c r="F385" s="107">
        <v>110554.04000000001</v>
      </c>
      <c r="G385" s="107">
        <v>102683.57399999999</v>
      </c>
      <c r="H385" s="105">
        <f t="shared" si="56"/>
        <v>7870.4660000000149</v>
      </c>
      <c r="I385" s="124">
        <f t="shared" si="57"/>
        <v>7.664776062430409E-2</v>
      </c>
      <c r="J385" s="168"/>
      <c r="K385" s="107">
        <v>252334.89</v>
      </c>
      <c r="L385" s="107">
        <v>321928.62400000001</v>
      </c>
      <c r="M385" s="105">
        <f t="shared" si="58"/>
        <v>-69593.733999999997</v>
      </c>
      <c r="N385" s="124">
        <f t="shared" si="59"/>
        <v>-0.21617752760003098</v>
      </c>
      <c r="O385" s="260"/>
      <c r="P385" s="168"/>
      <c r="Q385" s="107">
        <v>252334.89</v>
      </c>
      <c r="R385" s="107">
        <v>321928.62400000001</v>
      </c>
      <c r="S385" s="105">
        <f t="shared" si="60"/>
        <v>-69593.733999999997</v>
      </c>
      <c r="T385" s="124">
        <f t="shared" si="61"/>
        <v>-0.21617752760003098</v>
      </c>
      <c r="U385" s="168"/>
      <c r="V385" s="107">
        <v>1275084.4200000002</v>
      </c>
      <c r="W385" s="107">
        <v>1198519.4039999999</v>
      </c>
      <c r="X385" s="105">
        <f t="shared" si="62"/>
        <v>76565.016000000294</v>
      </c>
      <c r="Y385" s="124">
        <f t="shared" si="63"/>
        <v>6.388300076283146E-2</v>
      </c>
    </row>
    <row r="386" spans="1:26" s="69" customFormat="1" outlineLevel="1" x14ac:dyDescent="0.2">
      <c r="A386" s="64" t="s">
        <v>1111</v>
      </c>
      <c r="B386" s="65" t="s">
        <v>1561</v>
      </c>
      <c r="C386" s="66" t="s">
        <v>2009</v>
      </c>
      <c r="D386" s="67"/>
      <c r="E386" s="68"/>
      <c r="F386" s="328">
        <v>5516.49</v>
      </c>
      <c r="G386" s="328">
        <v>5015.99</v>
      </c>
      <c r="H386" s="151">
        <f t="shared" si="56"/>
        <v>500.5</v>
      </c>
      <c r="I386" s="97">
        <f t="shared" si="57"/>
        <v>9.9780900679626555E-2</v>
      </c>
      <c r="J386" s="166"/>
      <c r="K386" s="328">
        <v>18115.11</v>
      </c>
      <c r="L386" s="328">
        <v>25981.97</v>
      </c>
      <c r="M386" s="151">
        <f t="shared" si="58"/>
        <v>-7866.8600000000006</v>
      </c>
      <c r="N386" s="97">
        <f t="shared" si="59"/>
        <v>-0.30278150579036156</v>
      </c>
      <c r="O386" s="273"/>
      <c r="P386" s="166"/>
      <c r="Q386" s="328">
        <v>18115.11</v>
      </c>
      <c r="R386" s="328">
        <v>25981.97</v>
      </c>
      <c r="S386" s="151">
        <f t="shared" si="60"/>
        <v>-7866.8600000000006</v>
      </c>
      <c r="T386" s="97">
        <f t="shared" si="61"/>
        <v>-0.30278150579036156</v>
      </c>
      <c r="U386" s="166"/>
      <c r="V386" s="328">
        <v>72003.22</v>
      </c>
      <c r="W386" s="328">
        <v>122864.67</v>
      </c>
      <c r="X386" s="151">
        <f t="shared" si="62"/>
        <v>-50861.45</v>
      </c>
      <c r="Y386" s="97">
        <f t="shared" si="63"/>
        <v>-0.41396318404631693</v>
      </c>
      <c r="Z386" s="140"/>
    </row>
    <row r="387" spans="1:26" x14ac:dyDescent="0.2">
      <c r="A387" s="38" t="s">
        <v>671</v>
      </c>
      <c r="B387" s="88" t="s">
        <v>474</v>
      </c>
      <c r="C387" s="96" t="s">
        <v>389</v>
      </c>
      <c r="D387" s="38"/>
      <c r="E387" s="49"/>
      <c r="F387" s="107">
        <v>5516.49</v>
      </c>
      <c r="G387" s="107">
        <v>5015.99</v>
      </c>
      <c r="H387" s="105">
        <f t="shared" si="56"/>
        <v>500.5</v>
      </c>
      <c r="I387" s="124">
        <f t="shared" si="57"/>
        <v>9.9780900679626555E-2</v>
      </c>
      <c r="J387" s="168"/>
      <c r="K387" s="107">
        <v>18115.11</v>
      </c>
      <c r="L387" s="107">
        <v>25981.97</v>
      </c>
      <c r="M387" s="105">
        <f t="shared" si="58"/>
        <v>-7866.8600000000006</v>
      </c>
      <c r="N387" s="124">
        <f t="shared" si="59"/>
        <v>-0.30278150579036156</v>
      </c>
      <c r="O387" s="260"/>
      <c r="P387" s="168"/>
      <c r="Q387" s="107">
        <v>18115.11</v>
      </c>
      <c r="R387" s="107">
        <v>25981.97</v>
      </c>
      <c r="S387" s="105">
        <f t="shared" si="60"/>
        <v>-7866.8600000000006</v>
      </c>
      <c r="T387" s="124">
        <f t="shared" si="61"/>
        <v>-0.30278150579036156</v>
      </c>
      <c r="U387" s="168"/>
      <c r="V387" s="107">
        <v>72003.22</v>
      </c>
      <c r="W387" s="107">
        <v>122864.67</v>
      </c>
      <c r="X387" s="105">
        <f t="shared" si="62"/>
        <v>-50861.45</v>
      </c>
      <c r="Y387" s="124">
        <f t="shared" si="63"/>
        <v>-0.41396318404631693</v>
      </c>
    </row>
    <row r="388" spans="1:26" s="69" customFormat="1" outlineLevel="1" x14ac:dyDescent="0.2">
      <c r="A388" s="64" t="s">
        <v>1112</v>
      </c>
      <c r="B388" s="65" t="s">
        <v>1562</v>
      </c>
      <c r="C388" s="66" t="s">
        <v>2010</v>
      </c>
      <c r="D388" s="67"/>
      <c r="E388" s="68"/>
      <c r="F388" s="328">
        <v>0</v>
      </c>
      <c r="G388" s="328">
        <v>72.97</v>
      </c>
      <c r="H388" s="151">
        <f t="shared" si="56"/>
        <v>-72.97</v>
      </c>
      <c r="I388" s="97" t="str">
        <f t="shared" si="57"/>
        <v>N.M.</v>
      </c>
      <c r="J388" s="166"/>
      <c r="K388" s="328">
        <v>0</v>
      </c>
      <c r="L388" s="328">
        <v>72.97</v>
      </c>
      <c r="M388" s="151">
        <f t="shared" si="58"/>
        <v>-72.97</v>
      </c>
      <c r="N388" s="97" t="str">
        <f t="shared" si="59"/>
        <v>N.M.</v>
      </c>
      <c r="O388" s="273"/>
      <c r="P388" s="166"/>
      <c r="Q388" s="328">
        <v>0</v>
      </c>
      <c r="R388" s="328">
        <v>72.97</v>
      </c>
      <c r="S388" s="151">
        <f t="shared" si="60"/>
        <v>-72.97</v>
      </c>
      <c r="T388" s="97" t="str">
        <f t="shared" si="61"/>
        <v>N.M.</v>
      </c>
      <c r="U388" s="166"/>
      <c r="V388" s="328">
        <v>-72.97</v>
      </c>
      <c r="W388" s="328">
        <v>72.97</v>
      </c>
      <c r="X388" s="151">
        <f t="shared" si="62"/>
        <v>-145.94</v>
      </c>
      <c r="Y388" s="97">
        <f t="shared" si="63"/>
        <v>-2</v>
      </c>
      <c r="Z388" s="140"/>
    </row>
    <row r="389" spans="1:26" x14ac:dyDescent="0.2">
      <c r="A389" s="38" t="s">
        <v>672</v>
      </c>
      <c r="B389" s="88" t="s">
        <v>475</v>
      </c>
      <c r="C389" s="96" t="s">
        <v>388</v>
      </c>
      <c r="D389" s="38"/>
      <c r="E389" s="49"/>
      <c r="F389" s="107">
        <v>0</v>
      </c>
      <c r="G389" s="107">
        <v>72.97</v>
      </c>
      <c r="H389" s="105">
        <f t="shared" si="56"/>
        <v>-72.97</v>
      </c>
      <c r="I389" s="124" t="str">
        <f t="shared" si="57"/>
        <v>N.M.</v>
      </c>
      <c r="J389" s="168"/>
      <c r="K389" s="107">
        <v>0</v>
      </c>
      <c r="L389" s="107">
        <v>72.97</v>
      </c>
      <c r="M389" s="105">
        <f t="shared" si="58"/>
        <v>-72.97</v>
      </c>
      <c r="N389" s="124" t="str">
        <f t="shared" si="59"/>
        <v>N.M.</v>
      </c>
      <c r="O389" s="260"/>
      <c r="P389" s="168"/>
      <c r="Q389" s="107">
        <v>0</v>
      </c>
      <c r="R389" s="107">
        <v>72.97</v>
      </c>
      <c r="S389" s="105">
        <f t="shared" si="60"/>
        <v>-72.97</v>
      </c>
      <c r="T389" s="124" t="str">
        <f t="shared" si="61"/>
        <v>N.M.</v>
      </c>
      <c r="U389" s="168"/>
      <c r="V389" s="107">
        <v>-72.97</v>
      </c>
      <c r="W389" s="107">
        <v>72.97</v>
      </c>
      <c r="X389" s="105">
        <f t="shared" si="62"/>
        <v>-145.94</v>
      </c>
      <c r="Y389" s="124">
        <f t="shared" si="63"/>
        <v>-2</v>
      </c>
    </row>
    <row r="390" spans="1:26" x14ac:dyDescent="0.2">
      <c r="A390" s="38" t="s">
        <v>673</v>
      </c>
      <c r="B390" s="88" t="s">
        <v>476</v>
      </c>
      <c r="C390" s="96" t="s">
        <v>387</v>
      </c>
      <c r="D390" s="38"/>
      <c r="E390" s="49"/>
      <c r="F390" s="107">
        <v>0</v>
      </c>
      <c r="G390" s="107">
        <v>0</v>
      </c>
      <c r="H390" s="105">
        <f t="shared" si="56"/>
        <v>0</v>
      </c>
      <c r="I390" s="124">
        <f t="shared" si="57"/>
        <v>0</v>
      </c>
      <c r="J390" s="168"/>
      <c r="K390" s="107">
        <v>0</v>
      </c>
      <c r="L390" s="107">
        <v>0</v>
      </c>
      <c r="M390" s="105">
        <f t="shared" si="58"/>
        <v>0</v>
      </c>
      <c r="N390" s="124">
        <f t="shared" si="59"/>
        <v>0</v>
      </c>
      <c r="O390" s="260"/>
      <c r="P390" s="168"/>
      <c r="Q390" s="107">
        <v>0</v>
      </c>
      <c r="R390" s="107">
        <v>0</v>
      </c>
      <c r="S390" s="105">
        <f t="shared" si="60"/>
        <v>0</v>
      </c>
      <c r="T390" s="124">
        <f t="shared" si="61"/>
        <v>0</v>
      </c>
      <c r="U390" s="168"/>
      <c r="V390" s="107">
        <v>0</v>
      </c>
      <c r="W390" s="107">
        <v>0</v>
      </c>
      <c r="X390" s="105">
        <f t="shared" si="62"/>
        <v>0</v>
      </c>
      <c r="Y390" s="124">
        <f t="shared" si="63"/>
        <v>0</v>
      </c>
    </row>
    <row r="391" spans="1:26" s="69" customFormat="1" outlineLevel="1" x14ac:dyDescent="0.2">
      <c r="A391" s="64" t="s">
        <v>1113</v>
      </c>
      <c r="B391" s="65" t="s">
        <v>1563</v>
      </c>
      <c r="C391" s="66" t="s">
        <v>2011</v>
      </c>
      <c r="D391" s="67"/>
      <c r="E391" s="68"/>
      <c r="F391" s="328">
        <v>1096.3600000000001</v>
      </c>
      <c r="G391" s="328">
        <v>391.28000000000003</v>
      </c>
      <c r="H391" s="151">
        <f t="shared" si="56"/>
        <v>705.08000000000015</v>
      </c>
      <c r="I391" s="97">
        <f t="shared" si="57"/>
        <v>1.8019832345123699</v>
      </c>
      <c r="J391" s="166"/>
      <c r="K391" s="328">
        <v>3560.85</v>
      </c>
      <c r="L391" s="328">
        <v>6441.66</v>
      </c>
      <c r="M391" s="151">
        <f t="shared" si="58"/>
        <v>-2880.81</v>
      </c>
      <c r="N391" s="97">
        <f t="shared" si="59"/>
        <v>-0.44721546930449607</v>
      </c>
      <c r="O391" s="273"/>
      <c r="P391" s="166"/>
      <c r="Q391" s="328">
        <v>3560.85</v>
      </c>
      <c r="R391" s="328">
        <v>6441.66</v>
      </c>
      <c r="S391" s="151">
        <f t="shared" si="60"/>
        <v>-2880.81</v>
      </c>
      <c r="T391" s="97">
        <f t="shared" si="61"/>
        <v>-0.44721546930449607</v>
      </c>
      <c r="U391" s="166"/>
      <c r="V391" s="328">
        <v>22422.46</v>
      </c>
      <c r="W391" s="328">
        <v>32439.29</v>
      </c>
      <c r="X391" s="151">
        <f t="shared" si="62"/>
        <v>-10016.830000000002</v>
      </c>
      <c r="Y391" s="97">
        <f t="shared" si="63"/>
        <v>-0.30878696790219518</v>
      </c>
      <c r="Z391" s="140"/>
    </row>
    <row r="392" spans="1:26" s="69" customFormat="1" outlineLevel="1" x14ac:dyDescent="0.2">
      <c r="A392" s="64" t="s">
        <v>1114</v>
      </c>
      <c r="B392" s="65" t="s">
        <v>1564</v>
      </c>
      <c r="C392" s="66" t="s">
        <v>2012</v>
      </c>
      <c r="D392" s="67"/>
      <c r="E392" s="68"/>
      <c r="F392" s="328">
        <v>26882.12</v>
      </c>
      <c r="G392" s="328">
        <v>20744.11</v>
      </c>
      <c r="H392" s="151">
        <f t="shared" si="56"/>
        <v>6138.0099999999984</v>
      </c>
      <c r="I392" s="97">
        <f t="shared" si="57"/>
        <v>0.29589170130702153</v>
      </c>
      <c r="J392" s="166"/>
      <c r="K392" s="328">
        <v>79794.5</v>
      </c>
      <c r="L392" s="328">
        <v>91676.180000000008</v>
      </c>
      <c r="M392" s="151">
        <f t="shared" si="58"/>
        <v>-11881.680000000008</v>
      </c>
      <c r="N392" s="97">
        <f t="shared" si="59"/>
        <v>-0.12960487664298412</v>
      </c>
      <c r="O392" s="273"/>
      <c r="P392" s="166"/>
      <c r="Q392" s="328">
        <v>79794.5</v>
      </c>
      <c r="R392" s="328">
        <v>91676.180000000008</v>
      </c>
      <c r="S392" s="151">
        <f t="shared" si="60"/>
        <v>-11881.680000000008</v>
      </c>
      <c r="T392" s="97">
        <f t="shared" si="61"/>
        <v>-0.12960487664298412</v>
      </c>
      <c r="U392" s="166"/>
      <c r="V392" s="328">
        <v>315394.39</v>
      </c>
      <c r="W392" s="328">
        <v>284887.24</v>
      </c>
      <c r="X392" s="151">
        <f t="shared" si="62"/>
        <v>30507.150000000023</v>
      </c>
      <c r="Y392" s="97">
        <f t="shared" si="63"/>
        <v>0.10708499966513076</v>
      </c>
      <c r="Z392" s="140"/>
    </row>
    <row r="393" spans="1:26" x14ac:dyDescent="0.2">
      <c r="A393" s="38" t="s">
        <v>674</v>
      </c>
      <c r="B393" s="88" t="s">
        <v>477</v>
      </c>
      <c r="C393" s="96" t="s">
        <v>386</v>
      </c>
      <c r="D393" s="38"/>
      <c r="E393" s="49"/>
      <c r="F393" s="107">
        <v>27978.48</v>
      </c>
      <c r="G393" s="107">
        <v>21135.39</v>
      </c>
      <c r="H393" s="105">
        <f t="shared" si="56"/>
        <v>6843.09</v>
      </c>
      <c r="I393" s="124">
        <f t="shared" si="57"/>
        <v>0.32377401126735778</v>
      </c>
      <c r="J393" s="168"/>
      <c r="K393" s="107">
        <v>83355.350000000006</v>
      </c>
      <c r="L393" s="107">
        <v>98117.840000000011</v>
      </c>
      <c r="M393" s="105">
        <f t="shared" si="58"/>
        <v>-14762.490000000005</v>
      </c>
      <c r="N393" s="124">
        <f t="shared" si="59"/>
        <v>-0.15045673651193303</v>
      </c>
      <c r="O393" s="260"/>
      <c r="P393" s="168"/>
      <c r="Q393" s="107">
        <v>83355.350000000006</v>
      </c>
      <c r="R393" s="107">
        <v>98117.840000000011</v>
      </c>
      <c r="S393" s="105">
        <f t="shared" si="60"/>
        <v>-14762.490000000005</v>
      </c>
      <c r="T393" s="124">
        <f t="shared" si="61"/>
        <v>-0.15045673651193303</v>
      </c>
      <c r="U393" s="168"/>
      <c r="V393" s="107">
        <v>337816.85</v>
      </c>
      <c r="W393" s="107">
        <v>317326.53000000003</v>
      </c>
      <c r="X393" s="105">
        <f t="shared" si="62"/>
        <v>20490.319999999949</v>
      </c>
      <c r="Y393" s="124">
        <f t="shared" si="63"/>
        <v>6.4571720492452828E-2</v>
      </c>
    </row>
    <row r="394" spans="1:26" s="69" customFormat="1" outlineLevel="1" x14ac:dyDescent="0.2">
      <c r="A394" s="64" t="s">
        <v>1115</v>
      </c>
      <c r="B394" s="65" t="s">
        <v>1565</v>
      </c>
      <c r="C394" s="66" t="s">
        <v>2013</v>
      </c>
      <c r="D394" s="67"/>
      <c r="E394" s="68"/>
      <c r="F394" s="328">
        <v>20907.45</v>
      </c>
      <c r="G394" s="328">
        <v>33221.620000000003</v>
      </c>
      <c r="H394" s="151">
        <f t="shared" si="56"/>
        <v>-12314.170000000002</v>
      </c>
      <c r="I394" s="97">
        <f t="shared" si="57"/>
        <v>-0.37066735457211303</v>
      </c>
      <c r="J394" s="166"/>
      <c r="K394" s="328">
        <v>60591.01</v>
      </c>
      <c r="L394" s="328">
        <v>73464.98</v>
      </c>
      <c r="M394" s="151">
        <f t="shared" si="58"/>
        <v>-12873.969999999994</v>
      </c>
      <c r="N394" s="97">
        <f t="shared" si="59"/>
        <v>-0.17523954951052861</v>
      </c>
      <c r="O394" s="273"/>
      <c r="P394" s="166"/>
      <c r="Q394" s="328">
        <v>60591.01</v>
      </c>
      <c r="R394" s="328">
        <v>73464.98</v>
      </c>
      <c r="S394" s="151">
        <f t="shared" si="60"/>
        <v>-12873.969999999994</v>
      </c>
      <c r="T394" s="97">
        <f t="shared" si="61"/>
        <v>-0.17523954951052861</v>
      </c>
      <c r="U394" s="166"/>
      <c r="V394" s="328">
        <v>309788.84000000003</v>
      </c>
      <c r="W394" s="328">
        <v>200809.58000000002</v>
      </c>
      <c r="X394" s="151">
        <f t="shared" si="62"/>
        <v>108979.26000000001</v>
      </c>
      <c r="Y394" s="97">
        <f t="shared" si="63"/>
        <v>0.54269950666696276</v>
      </c>
      <c r="Z394" s="140"/>
    </row>
    <row r="395" spans="1:26" x14ac:dyDescent="0.2">
      <c r="A395" s="38" t="s">
        <v>675</v>
      </c>
      <c r="B395" s="88" t="s">
        <v>478</v>
      </c>
      <c r="C395" s="94" t="s">
        <v>385</v>
      </c>
      <c r="D395" s="38"/>
      <c r="E395" s="49"/>
      <c r="F395" s="107">
        <v>20907.45</v>
      </c>
      <c r="G395" s="107">
        <v>33221.620000000003</v>
      </c>
      <c r="H395" s="105">
        <f t="shared" si="56"/>
        <v>-12314.170000000002</v>
      </c>
      <c r="I395" s="124">
        <f t="shared" si="57"/>
        <v>-0.37066735457211303</v>
      </c>
      <c r="J395" s="168"/>
      <c r="K395" s="107">
        <v>60591.01</v>
      </c>
      <c r="L395" s="107">
        <v>73464.98</v>
      </c>
      <c r="M395" s="105">
        <f t="shared" si="58"/>
        <v>-12873.969999999994</v>
      </c>
      <c r="N395" s="124">
        <f t="shared" si="59"/>
        <v>-0.17523954951052861</v>
      </c>
      <c r="O395" s="260"/>
      <c r="P395" s="168"/>
      <c r="Q395" s="107">
        <v>60591.01</v>
      </c>
      <c r="R395" s="107">
        <v>73464.98</v>
      </c>
      <c r="S395" s="105">
        <f t="shared" si="60"/>
        <v>-12873.969999999994</v>
      </c>
      <c r="T395" s="124">
        <f t="shared" si="61"/>
        <v>-0.17523954951052861</v>
      </c>
      <c r="U395" s="168"/>
      <c r="V395" s="107">
        <v>309788.84000000003</v>
      </c>
      <c r="W395" s="107">
        <v>200809.58000000002</v>
      </c>
      <c r="X395" s="105">
        <f t="shared" si="62"/>
        <v>108979.26000000001</v>
      </c>
      <c r="Y395" s="124">
        <f t="shared" si="63"/>
        <v>0.54269950666696276</v>
      </c>
    </row>
    <row r="396" spans="1:26" s="69" customFormat="1" outlineLevel="1" x14ac:dyDescent="0.2">
      <c r="A396" s="64" t="s">
        <v>1116</v>
      </c>
      <c r="B396" s="65" t="s">
        <v>1566</v>
      </c>
      <c r="C396" s="66" t="s">
        <v>2014</v>
      </c>
      <c r="D396" s="67"/>
      <c r="E396" s="68"/>
      <c r="F396" s="328">
        <v>1392.6000000000001</v>
      </c>
      <c r="G396" s="328">
        <v>1602.13</v>
      </c>
      <c r="H396" s="151">
        <f t="shared" si="56"/>
        <v>-209.52999999999997</v>
      </c>
      <c r="I396" s="97">
        <f t="shared" si="57"/>
        <v>-0.13078214626778098</v>
      </c>
      <c r="J396" s="166"/>
      <c r="K396" s="328">
        <v>4384.08</v>
      </c>
      <c r="L396" s="328">
        <v>4472.68</v>
      </c>
      <c r="M396" s="151">
        <f t="shared" si="58"/>
        <v>-88.600000000000364</v>
      </c>
      <c r="N396" s="97">
        <f t="shared" si="59"/>
        <v>-1.9809152454456917E-2</v>
      </c>
      <c r="O396" s="273"/>
      <c r="P396" s="166"/>
      <c r="Q396" s="328">
        <v>4384.08</v>
      </c>
      <c r="R396" s="328">
        <v>4472.68</v>
      </c>
      <c r="S396" s="151">
        <f t="shared" si="60"/>
        <v>-88.600000000000364</v>
      </c>
      <c r="T396" s="97">
        <f t="shared" si="61"/>
        <v>-1.9809152454456917E-2</v>
      </c>
      <c r="U396" s="166"/>
      <c r="V396" s="328">
        <v>23895.120000000003</v>
      </c>
      <c r="W396" s="328">
        <v>18298.09</v>
      </c>
      <c r="X396" s="151">
        <f t="shared" si="62"/>
        <v>5597.0300000000025</v>
      </c>
      <c r="Y396" s="97">
        <f t="shared" si="63"/>
        <v>0.30588055911846551</v>
      </c>
      <c r="Z396" s="140"/>
    </row>
    <row r="397" spans="1:26" x14ac:dyDescent="0.2">
      <c r="A397" s="38" t="s">
        <v>676</v>
      </c>
      <c r="B397" s="88" t="s">
        <v>479</v>
      </c>
      <c r="C397" s="94" t="s">
        <v>384</v>
      </c>
      <c r="D397" s="38"/>
      <c r="E397" s="49"/>
      <c r="F397" s="107">
        <v>1392.6000000000001</v>
      </c>
      <c r="G397" s="107">
        <v>1602.13</v>
      </c>
      <c r="H397" s="105">
        <f t="shared" si="56"/>
        <v>-209.52999999999997</v>
      </c>
      <c r="I397" s="124">
        <f t="shared" si="57"/>
        <v>-0.13078214626778098</v>
      </c>
      <c r="J397" s="168"/>
      <c r="K397" s="107">
        <v>4384.08</v>
      </c>
      <c r="L397" s="107">
        <v>4472.68</v>
      </c>
      <c r="M397" s="105">
        <f t="shared" si="58"/>
        <v>-88.600000000000364</v>
      </c>
      <c r="N397" s="124">
        <f t="shared" si="59"/>
        <v>-1.9809152454456917E-2</v>
      </c>
      <c r="O397" s="260"/>
      <c r="P397" s="168"/>
      <c r="Q397" s="107">
        <v>4384.08</v>
      </c>
      <c r="R397" s="107">
        <v>4472.68</v>
      </c>
      <c r="S397" s="105">
        <f t="shared" si="60"/>
        <v>-88.600000000000364</v>
      </c>
      <c r="T397" s="124">
        <f t="shared" si="61"/>
        <v>-1.9809152454456917E-2</v>
      </c>
      <c r="U397" s="168"/>
      <c r="V397" s="107">
        <v>23895.120000000003</v>
      </c>
      <c r="W397" s="107">
        <v>18298.09</v>
      </c>
      <c r="X397" s="105">
        <f t="shared" si="62"/>
        <v>5597.0300000000025</v>
      </c>
      <c r="Y397" s="124">
        <f t="shared" si="63"/>
        <v>0.30588055911846551</v>
      </c>
    </row>
    <row r="398" spans="1:26" s="69" customFormat="1" outlineLevel="1" x14ac:dyDescent="0.2">
      <c r="A398" s="64" t="s">
        <v>1117</v>
      </c>
      <c r="B398" s="65" t="s">
        <v>1567</v>
      </c>
      <c r="C398" s="66" t="s">
        <v>2015</v>
      </c>
      <c r="D398" s="67"/>
      <c r="E398" s="68"/>
      <c r="F398" s="328">
        <v>3605</v>
      </c>
      <c r="G398" s="328">
        <v>-1140</v>
      </c>
      <c r="H398" s="151">
        <f t="shared" si="56"/>
        <v>4745</v>
      </c>
      <c r="I398" s="97">
        <f t="shared" si="57"/>
        <v>4.1622807017543861</v>
      </c>
      <c r="J398" s="166"/>
      <c r="K398" s="328">
        <v>0</v>
      </c>
      <c r="L398" s="328">
        <v>4741.37</v>
      </c>
      <c r="M398" s="151">
        <f t="shared" si="58"/>
        <v>-4741.37</v>
      </c>
      <c r="N398" s="97" t="str">
        <f t="shared" si="59"/>
        <v>N.M.</v>
      </c>
      <c r="O398" s="273"/>
      <c r="P398" s="166"/>
      <c r="Q398" s="328">
        <v>0</v>
      </c>
      <c r="R398" s="328">
        <v>4741.37</v>
      </c>
      <c r="S398" s="151">
        <f t="shared" si="60"/>
        <v>-4741.37</v>
      </c>
      <c r="T398" s="97" t="str">
        <f t="shared" si="61"/>
        <v>N.M.</v>
      </c>
      <c r="U398" s="166"/>
      <c r="V398" s="328">
        <v>60012.22</v>
      </c>
      <c r="W398" s="328">
        <v>4741.37</v>
      </c>
      <c r="X398" s="151">
        <f t="shared" si="62"/>
        <v>55270.85</v>
      </c>
      <c r="Y398" s="97" t="str">
        <f t="shared" si="63"/>
        <v>N.M.</v>
      </c>
      <c r="Z398" s="140"/>
    </row>
    <row r="399" spans="1:26" x14ac:dyDescent="0.2">
      <c r="A399" s="38" t="s">
        <v>677</v>
      </c>
      <c r="B399" s="88" t="s">
        <v>480</v>
      </c>
      <c r="C399" s="94" t="s">
        <v>383</v>
      </c>
      <c r="D399" s="38"/>
      <c r="E399" s="49"/>
      <c r="F399" s="107">
        <v>3605</v>
      </c>
      <c r="G399" s="107">
        <v>-1140</v>
      </c>
      <c r="H399" s="105">
        <f t="shared" si="56"/>
        <v>4745</v>
      </c>
      <c r="I399" s="124">
        <f t="shared" si="57"/>
        <v>4.1622807017543861</v>
      </c>
      <c r="J399" s="168"/>
      <c r="K399" s="107">
        <v>0</v>
      </c>
      <c r="L399" s="107">
        <v>4741.37</v>
      </c>
      <c r="M399" s="105">
        <f t="shared" si="58"/>
        <v>-4741.37</v>
      </c>
      <c r="N399" s="124" t="str">
        <f t="shared" si="59"/>
        <v>N.M.</v>
      </c>
      <c r="O399" s="260"/>
      <c r="P399" s="168"/>
      <c r="Q399" s="107">
        <v>0</v>
      </c>
      <c r="R399" s="107">
        <v>4741.37</v>
      </c>
      <c r="S399" s="105">
        <f t="shared" si="60"/>
        <v>-4741.37</v>
      </c>
      <c r="T399" s="124" t="str">
        <f t="shared" si="61"/>
        <v>N.M.</v>
      </c>
      <c r="U399" s="168"/>
      <c r="V399" s="107">
        <v>60012.22</v>
      </c>
      <c r="W399" s="107">
        <v>4741.37</v>
      </c>
      <c r="X399" s="105">
        <f t="shared" si="62"/>
        <v>55270.85</v>
      </c>
      <c r="Y399" s="124" t="str">
        <f t="shared" si="63"/>
        <v>N.M.</v>
      </c>
    </row>
    <row r="400" spans="1:26" s="69" customFormat="1" outlineLevel="1" x14ac:dyDescent="0.2">
      <c r="A400" s="64" t="s">
        <v>1118</v>
      </c>
      <c r="B400" s="65" t="s">
        <v>1568</v>
      </c>
      <c r="C400" s="66" t="s">
        <v>2016</v>
      </c>
      <c r="D400" s="67"/>
      <c r="E400" s="68"/>
      <c r="F400" s="328">
        <v>7660.5</v>
      </c>
      <c r="G400" s="328">
        <v>11470.5</v>
      </c>
      <c r="H400" s="151">
        <f t="shared" si="56"/>
        <v>-3810</v>
      </c>
      <c r="I400" s="97">
        <f t="shared" si="57"/>
        <v>-0.3321564012030862</v>
      </c>
      <c r="J400" s="166"/>
      <c r="K400" s="328">
        <v>25815</v>
      </c>
      <c r="L400" s="328">
        <v>39952.5</v>
      </c>
      <c r="M400" s="151">
        <f t="shared" si="58"/>
        <v>-14137.5</v>
      </c>
      <c r="N400" s="97">
        <f t="shared" si="59"/>
        <v>-0.35385770602590577</v>
      </c>
      <c r="O400" s="273"/>
      <c r="P400" s="166"/>
      <c r="Q400" s="328">
        <v>25815</v>
      </c>
      <c r="R400" s="328">
        <v>39952.5</v>
      </c>
      <c r="S400" s="151">
        <f t="shared" si="60"/>
        <v>-14137.5</v>
      </c>
      <c r="T400" s="97">
        <f t="shared" si="61"/>
        <v>-0.35385770602590577</v>
      </c>
      <c r="U400" s="166"/>
      <c r="V400" s="328">
        <v>117964.5</v>
      </c>
      <c r="W400" s="328">
        <v>136113</v>
      </c>
      <c r="X400" s="151">
        <f t="shared" si="62"/>
        <v>-18148.5</v>
      </c>
      <c r="Y400" s="97">
        <f t="shared" si="63"/>
        <v>-0.13333406801701528</v>
      </c>
      <c r="Z400" s="140"/>
    </row>
    <row r="401" spans="1:26" s="69" customFormat="1" outlineLevel="1" x14ac:dyDescent="0.2">
      <c r="A401" s="64" t="s">
        <v>1119</v>
      </c>
      <c r="B401" s="65" t="s">
        <v>1569</v>
      </c>
      <c r="C401" s="66" t="s">
        <v>2017</v>
      </c>
      <c r="D401" s="67"/>
      <c r="E401" s="68"/>
      <c r="F401" s="328">
        <v>0</v>
      </c>
      <c r="G401" s="328">
        <v>0</v>
      </c>
      <c r="H401" s="151">
        <f t="shared" si="56"/>
        <v>0</v>
      </c>
      <c r="I401" s="97">
        <f t="shared" si="57"/>
        <v>0</v>
      </c>
      <c r="J401" s="166"/>
      <c r="K401" s="328">
        <v>0</v>
      </c>
      <c r="L401" s="328">
        <v>0</v>
      </c>
      <c r="M401" s="151">
        <f t="shared" si="58"/>
        <v>0</v>
      </c>
      <c r="N401" s="97">
        <f t="shared" si="59"/>
        <v>0</v>
      </c>
      <c r="O401" s="273"/>
      <c r="P401" s="166"/>
      <c r="Q401" s="328">
        <v>0</v>
      </c>
      <c r="R401" s="328">
        <v>0</v>
      </c>
      <c r="S401" s="151">
        <f t="shared" si="60"/>
        <v>0</v>
      </c>
      <c r="T401" s="97">
        <f t="shared" si="61"/>
        <v>0</v>
      </c>
      <c r="U401" s="166"/>
      <c r="V401" s="328">
        <v>0</v>
      </c>
      <c r="W401" s="328">
        <v>0</v>
      </c>
      <c r="X401" s="151">
        <f t="shared" si="62"/>
        <v>0</v>
      </c>
      <c r="Y401" s="97">
        <f t="shared" si="63"/>
        <v>0</v>
      </c>
      <c r="Z401" s="140"/>
    </row>
    <row r="402" spans="1:26" s="69" customFormat="1" outlineLevel="1" x14ac:dyDescent="0.2">
      <c r="A402" s="64" t="s">
        <v>1120</v>
      </c>
      <c r="B402" s="65" t="s">
        <v>1570</v>
      </c>
      <c r="C402" s="66" t="s">
        <v>2018</v>
      </c>
      <c r="D402" s="67"/>
      <c r="E402" s="68"/>
      <c r="F402" s="328">
        <v>139978.86000000002</v>
      </c>
      <c r="G402" s="328">
        <v>-1867714.05</v>
      </c>
      <c r="H402" s="151">
        <f t="shared" si="56"/>
        <v>2007692.9100000001</v>
      </c>
      <c r="I402" s="97">
        <f t="shared" si="57"/>
        <v>1.0749466225839015</v>
      </c>
      <c r="J402" s="166"/>
      <c r="K402" s="328">
        <v>437138.71</v>
      </c>
      <c r="L402" s="328">
        <v>448153.52</v>
      </c>
      <c r="M402" s="151">
        <f t="shared" si="58"/>
        <v>-11014.809999999998</v>
      </c>
      <c r="N402" s="97">
        <f t="shared" si="59"/>
        <v>-2.4578207039409168E-2</v>
      </c>
      <c r="O402" s="273"/>
      <c r="P402" s="166"/>
      <c r="Q402" s="328">
        <v>437138.71</v>
      </c>
      <c r="R402" s="328">
        <v>448153.52</v>
      </c>
      <c r="S402" s="151">
        <f t="shared" si="60"/>
        <v>-11014.809999999998</v>
      </c>
      <c r="T402" s="97">
        <f t="shared" si="61"/>
        <v>-2.4578207039409168E-2</v>
      </c>
      <c r="U402" s="166"/>
      <c r="V402" s="328">
        <v>1769370.25</v>
      </c>
      <c r="W402" s="328">
        <v>1914996.03</v>
      </c>
      <c r="X402" s="151">
        <f t="shared" si="62"/>
        <v>-145625.78000000003</v>
      </c>
      <c r="Y402" s="97">
        <f t="shared" si="63"/>
        <v>-7.6044951383006279E-2</v>
      </c>
      <c r="Z402" s="140"/>
    </row>
    <row r="403" spans="1:26" s="69" customFormat="1" outlineLevel="1" x14ac:dyDescent="0.2">
      <c r="A403" s="64" t="s">
        <v>1121</v>
      </c>
      <c r="B403" s="65" t="s">
        <v>1571</v>
      </c>
      <c r="C403" s="66" t="s">
        <v>2019</v>
      </c>
      <c r="D403" s="67"/>
      <c r="E403" s="68"/>
      <c r="F403" s="328">
        <v>-4089.2200000000003</v>
      </c>
      <c r="G403" s="328">
        <v>9645.11</v>
      </c>
      <c r="H403" s="151">
        <f t="shared" si="56"/>
        <v>-13734.330000000002</v>
      </c>
      <c r="I403" s="97">
        <f t="shared" si="57"/>
        <v>-1.423968207723914</v>
      </c>
      <c r="J403" s="166"/>
      <c r="K403" s="328">
        <v>-12575.45</v>
      </c>
      <c r="L403" s="328">
        <v>32412.09</v>
      </c>
      <c r="M403" s="151">
        <f t="shared" si="58"/>
        <v>-44987.54</v>
      </c>
      <c r="N403" s="97">
        <f t="shared" si="59"/>
        <v>-1.3879863964341701</v>
      </c>
      <c r="O403" s="273"/>
      <c r="P403" s="166"/>
      <c r="Q403" s="328">
        <v>-12575.45</v>
      </c>
      <c r="R403" s="328">
        <v>32412.09</v>
      </c>
      <c r="S403" s="151">
        <f t="shared" si="60"/>
        <v>-44987.54</v>
      </c>
      <c r="T403" s="97">
        <f t="shared" si="61"/>
        <v>-1.3879863964341701</v>
      </c>
      <c r="U403" s="166"/>
      <c r="V403" s="328">
        <v>73833.03</v>
      </c>
      <c r="W403" s="328">
        <v>249637.18</v>
      </c>
      <c r="X403" s="151">
        <f t="shared" si="62"/>
        <v>-175804.15</v>
      </c>
      <c r="Y403" s="97">
        <f t="shared" si="63"/>
        <v>-0.70423864746429199</v>
      </c>
      <c r="Z403" s="140"/>
    </row>
    <row r="404" spans="1:26" s="69" customFormat="1" outlineLevel="1" x14ac:dyDescent="0.2">
      <c r="A404" s="64" t="s">
        <v>1122</v>
      </c>
      <c r="B404" s="65" t="s">
        <v>1572</v>
      </c>
      <c r="C404" s="66" t="s">
        <v>2020</v>
      </c>
      <c r="D404" s="67"/>
      <c r="E404" s="68"/>
      <c r="F404" s="328">
        <v>5854407.6799999997</v>
      </c>
      <c r="G404" s="328">
        <v>5076547.0999999996</v>
      </c>
      <c r="H404" s="151">
        <f t="shared" si="56"/>
        <v>777860.58000000007</v>
      </c>
      <c r="I404" s="97">
        <f t="shared" si="57"/>
        <v>0.15322631006417731</v>
      </c>
      <c r="J404" s="166"/>
      <c r="K404" s="328">
        <v>17311922.75</v>
      </c>
      <c r="L404" s="328">
        <v>14736873.210000001</v>
      </c>
      <c r="M404" s="151">
        <f t="shared" si="58"/>
        <v>2575049.5399999991</v>
      </c>
      <c r="N404" s="97">
        <f t="shared" si="59"/>
        <v>0.17473513569029336</v>
      </c>
      <c r="O404" s="273"/>
      <c r="P404" s="166"/>
      <c r="Q404" s="328">
        <v>17311922.75</v>
      </c>
      <c r="R404" s="328">
        <v>14736873.210000001</v>
      </c>
      <c r="S404" s="151">
        <f t="shared" si="60"/>
        <v>2575049.5399999991</v>
      </c>
      <c r="T404" s="97">
        <f t="shared" si="61"/>
        <v>0.17473513569029336</v>
      </c>
      <c r="U404" s="166"/>
      <c r="V404" s="328">
        <v>62343822.530000001</v>
      </c>
      <c r="W404" s="328">
        <v>52864100.060000002</v>
      </c>
      <c r="X404" s="151">
        <f t="shared" si="62"/>
        <v>9479722.4699999988</v>
      </c>
      <c r="Y404" s="97">
        <f t="shared" si="63"/>
        <v>0.17932249786226662</v>
      </c>
      <c r="Z404" s="140"/>
    </row>
    <row r="405" spans="1:26" s="69" customFormat="1" outlineLevel="1" x14ac:dyDescent="0.2">
      <c r="A405" s="64" t="s">
        <v>1123</v>
      </c>
      <c r="B405" s="65" t="s">
        <v>1573</v>
      </c>
      <c r="C405" s="66" t="s">
        <v>2021</v>
      </c>
      <c r="D405" s="67"/>
      <c r="E405" s="68"/>
      <c r="F405" s="328">
        <v>448173.69</v>
      </c>
      <c r="G405" s="328">
        <v>429585.9</v>
      </c>
      <c r="H405" s="151">
        <f t="shared" si="56"/>
        <v>18587.789999999979</v>
      </c>
      <c r="I405" s="97">
        <f t="shared" si="57"/>
        <v>4.3269087742404899E-2</v>
      </c>
      <c r="J405" s="166"/>
      <c r="K405" s="328">
        <v>1357754.88</v>
      </c>
      <c r="L405" s="328">
        <v>1288757.71</v>
      </c>
      <c r="M405" s="151">
        <f t="shared" si="58"/>
        <v>68997.169999999925</v>
      </c>
      <c r="N405" s="97">
        <f t="shared" si="59"/>
        <v>5.3537735964349673E-2</v>
      </c>
      <c r="O405" s="273"/>
      <c r="P405" s="166"/>
      <c r="Q405" s="328">
        <v>1357754.88</v>
      </c>
      <c r="R405" s="328">
        <v>1288757.71</v>
      </c>
      <c r="S405" s="151">
        <f t="shared" si="60"/>
        <v>68997.169999999925</v>
      </c>
      <c r="T405" s="97">
        <f t="shared" si="61"/>
        <v>5.3537735964349673E-2</v>
      </c>
      <c r="U405" s="166"/>
      <c r="V405" s="328">
        <v>5224028.01</v>
      </c>
      <c r="W405" s="328">
        <v>5305504.95</v>
      </c>
      <c r="X405" s="151">
        <f t="shared" si="62"/>
        <v>-81476.94000000041</v>
      </c>
      <c r="Y405" s="97">
        <f t="shared" si="63"/>
        <v>-1.5357056636051278E-2</v>
      </c>
      <c r="Z405" s="140"/>
    </row>
    <row r="406" spans="1:26" s="69" customFormat="1" outlineLevel="1" x14ac:dyDescent="0.2">
      <c r="A406" s="64" t="s">
        <v>1124</v>
      </c>
      <c r="B406" s="65" t="s">
        <v>1574</v>
      </c>
      <c r="C406" s="66" t="s">
        <v>2022</v>
      </c>
      <c r="D406" s="67"/>
      <c r="E406" s="68"/>
      <c r="F406" s="328">
        <v>81882</v>
      </c>
      <c r="G406" s="328">
        <v>-7606.14</v>
      </c>
      <c r="H406" s="151">
        <f t="shared" si="56"/>
        <v>89488.14</v>
      </c>
      <c r="I406" s="97" t="str">
        <f t="shared" si="57"/>
        <v>N.M.</v>
      </c>
      <c r="J406" s="166"/>
      <c r="K406" s="328">
        <v>-4213</v>
      </c>
      <c r="L406" s="328">
        <v>-11828.51</v>
      </c>
      <c r="M406" s="151">
        <f t="shared" si="58"/>
        <v>7615.51</v>
      </c>
      <c r="N406" s="97">
        <f t="shared" si="59"/>
        <v>0.64382665272295492</v>
      </c>
      <c r="O406" s="273"/>
      <c r="P406" s="166"/>
      <c r="Q406" s="328">
        <v>-4213</v>
      </c>
      <c r="R406" s="328">
        <v>-11828.51</v>
      </c>
      <c r="S406" s="151">
        <f t="shared" si="60"/>
        <v>7615.51</v>
      </c>
      <c r="T406" s="97">
        <f t="shared" si="61"/>
        <v>0.64382665272295492</v>
      </c>
      <c r="U406" s="166"/>
      <c r="V406" s="328">
        <v>-1328334.06</v>
      </c>
      <c r="W406" s="328">
        <v>-829127.77</v>
      </c>
      <c r="X406" s="151">
        <f t="shared" si="62"/>
        <v>-499206.29000000004</v>
      </c>
      <c r="Y406" s="97">
        <f t="shared" si="63"/>
        <v>-0.60208608137681852</v>
      </c>
      <c r="Z406" s="140"/>
    </row>
    <row r="407" spans="1:26" s="69" customFormat="1" outlineLevel="1" x14ac:dyDescent="0.2">
      <c r="A407" s="64" t="s">
        <v>1125</v>
      </c>
      <c r="B407" s="65" t="s">
        <v>1575</v>
      </c>
      <c r="C407" s="66" t="s">
        <v>2023</v>
      </c>
      <c r="D407" s="67"/>
      <c r="E407" s="68"/>
      <c r="F407" s="328">
        <v>52717.58</v>
      </c>
      <c r="G407" s="328">
        <v>42876.89</v>
      </c>
      <c r="H407" s="151">
        <f t="shared" si="56"/>
        <v>9840.6900000000023</v>
      </c>
      <c r="I407" s="97">
        <f t="shared" si="57"/>
        <v>0.22951034928139616</v>
      </c>
      <c r="J407" s="166"/>
      <c r="K407" s="328">
        <v>163618.94</v>
      </c>
      <c r="L407" s="328">
        <v>129664.98</v>
      </c>
      <c r="M407" s="151">
        <f t="shared" si="58"/>
        <v>33953.960000000006</v>
      </c>
      <c r="N407" s="97">
        <f t="shared" si="59"/>
        <v>0.26185913883609907</v>
      </c>
      <c r="O407" s="273"/>
      <c r="P407" s="166"/>
      <c r="Q407" s="328">
        <v>163618.94</v>
      </c>
      <c r="R407" s="328">
        <v>129664.98</v>
      </c>
      <c r="S407" s="151">
        <f t="shared" si="60"/>
        <v>33953.960000000006</v>
      </c>
      <c r="T407" s="97">
        <f t="shared" si="61"/>
        <v>0.26185913883609907</v>
      </c>
      <c r="U407" s="166"/>
      <c r="V407" s="328">
        <v>728804.02</v>
      </c>
      <c r="W407" s="328">
        <v>507186.26999999996</v>
      </c>
      <c r="X407" s="151">
        <f t="shared" si="62"/>
        <v>221617.75000000006</v>
      </c>
      <c r="Y407" s="97">
        <f t="shared" si="63"/>
        <v>0.43695534187074914</v>
      </c>
      <c r="Z407" s="140"/>
    </row>
    <row r="408" spans="1:26" s="69" customFormat="1" outlineLevel="1" x14ac:dyDescent="0.2">
      <c r="A408" s="64" t="s">
        <v>1126</v>
      </c>
      <c r="B408" s="65" t="s">
        <v>1576</v>
      </c>
      <c r="C408" s="66" t="s">
        <v>2024</v>
      </c>
      <c r="D408" s="67"/>
      <c r="E408" s="68"/>
      <c r="F408" s="328">
        <v>107430.65000000001</v>
      </c>
      <c r="G408" s="328">
        <v>22253.670000000002</v>
      </c>
      <c r="H408" s="151">
        <f t="shared" si="56"/>
        <v>85176.98000000001</v>
      </c>
      <c r="I408" s="97">
        <f t="shared" si="57"/>
        <v>3.8275475460901505</v>
      </c>
      <c r="J408" s="166"/>
      <c r="K408" s="328">
        <v>322291.95</v>
      </c>
      <c r="L408" s="328">
        <v>66761.009999999995</v>
      </c>
      <c r="M408" s="151">
        <f t="shared" si="58"/>
        <v>255530.94</v>
      </c>
      <c r="N408" s="97">
        <f t="shared" si="59"/>
        <v>3.8275475460901509</v>
      </c>
      <c r="O408" s="273"/>
      <c r="P408" s="166"/>
      <c r="Q408" s="328">
        <v>322291.95</v>
      </c>
      <c r="R408" s="328">
        <v>66761.009999999995</v>
      </c>
      <c r="S408" s="151">
        <f t="shared" si="60"/>
        <v>255530.94</v>
      </c>
      <c r="T408" s="97">
        <f t="shared" si="61"/>
        <v>3.8275475460901509</v>
      </c>
      <c r="U408" s="166"/>
      <c r="V408" s="328">
        <v>522576.98</v>
      </c>
      <c r="W408" s="328">
        <v>2170810.9299999997</v>
      </c>
      <c r="X408" s="151">
        <f t="shared" si="62"/>
        <v>-1648233.9499999997</v>
      </c>
      <c r="Y408" s="97">
        <f t="shared" si="63"/>
        <v>-0.75927107571731267</v>
      </c>
      <c r="Z408" s="140"/>
    </row>
    <row r="409" spans="1:26" s="69" customFormat="1" outlineLevel="1" x14ac:dyDescent="0.2">
      <c r="A409" s="64" t="s">
        <v>1127</v>
      </c>
      <c r="B409" s="65" t="s">
        <v>1577</v>
      </c>
      <c r="C409" s="66" t="s">
        <v>2025</v>
      </c>
      <c r="D409" s="67"/>
      <c r="E409" s="68"/>
      <c r="F409" s="328">
        <v>0</v>
      </c>
      <c r="G409" s="328">
        <v>0</v>
      </c>
      <c r="H409" s="151">
        <f t="shared" si="56"/>
        <v>0</v>
      </c>
      <c r="I409" s="97">
        <f t="shared" si="57"/>
        <v>0</v>
      </c>
      <c r="J409" s="166"/>
      <c r="K409" s="328">
        <v>0</v>
      </c>
      <c r="L409" s="328">
        <v>0</v>
      </c>
      <c r="M409" s="151">
        <f t="shared" si="58"/>
        <v>0</v>
      </c>
      <c r="N409" s="97">
        <f t="shared" si="59"/>
        <v>0</v>
      </c>
      <c r="O409" s="273"/>
      <c r="P409" s="166"/>
      <c r="Q409" s="328">
        <v>0</v>
      </c>
      <c r="R409" s="328">
        <v>0</v>
      </c>
      <c r="S409" s="151">
        <f t="shared" si="60"/>
        <v>0</v>
      </c>
      <c r="T409" s="97">
        <f t="shared" si="61"/>
        <v>0</v>
      </c>
      <c r="U409" s="166"/>
      <c r="V409" s="328">
        <v>327.95</v>
      </c>
      <c r="W409" s="328">
        <v>0</v>
      </c>
      <c r="X409" s="151">
        <f t="shared" si="62"/>
        <v>327.95</v>
      </c>
      <c r="Y409" s="97" t="str">
        <f t="shared" si="63"/>
        <v>N.M.</v>
      </c>
      <c r="Z409" s="140"/>
    </row>
    <row r="410" spans="1:26" s="69" customFormat="1" outlineLevel="1" x14ac:dyDescent="0.2">
      <c r="A410" s="64" t="s">
        <v>1128</v>
      </c>
      <c r="B410" s="65" t="s">
        <v>1578</v>
      </c>
      <c r="C410" s="66" t="s">
        <v>2026</v>
      </c>
      <c r="D410" s="67"/>
      <c r="E410" s="68"/>
      <c r="F410" s="328">
        <v>0</v>
      </c>
      <c r="G410" s="328">
        <v>0</v>
      </c>
      <c r="H410" s="151">
        <f t="shared" ref="H410:H473" si="64">+F410-G410</f>
        <v>0</v>
      </c>
      <c r="I410" s="97">
        <f t="shared" ref="I410:I473" si="65">IF(G410&lt;0,IF(H410=0,0,IF(OR(G410=0,F410=0),"N.M.",IF(ABS(H410/G410)&gt;=10,"N.M.",H410/(-G410)))),IF(H410=0,0,IF(OR(G410=0,F410=0),"N.M.",IF(ABS(H410/G410)&gt;=10,"N.M.",H410/G410))))</f>
        <v>0</v>
      </c>
      <c r="J410" s="166"/>
      <c r="K410" s="328">
        <v>0</v>
      </c>
      <c r="L410" s="328">
        <v>0</v>
      </c>
      <c r="M410" s="151">
        <f t="shared" ref="M410:M473" si="66">+K410-L410</f>
        <v>0</v>
      </c>
      <c r="N410" s="97">
        <f t="shared" ref="N410:N473" si="67">IF(L410&lt;0,IF(M410=0,0,IF(OR(L410=0,K410=0),"N.M.",IF(ABS(M410/L410)&gt;=10,"N.M.",M410/(-L410)))),IF(M410=0,0,IF(OR(L410=0,K410=0),"N.M.",IF(ABS(M410/L410)&gt;=10,"N.M.",M410/L410))))</f>
        <v>0</v>
      </c>
      <c r="O410" s="273"/>
      <c r="P410" s="166"/>
      <c r="Q410" s="328">
        <v>0</v>
      </c>
      <c r="R410" s="328">
        <v>0</v>
      </c>
      <c r="S410" s="151">
        <f t="shared" ref="S410:S473" si="68">+Q410-R410</f>
        <v>0</v>
      </c>
      <c r="T410" s="97">
        <f t="shared" ref="T410:T473" si="69">IF(R410&lt;0,IF(S410=0,0,IF(OR(R410=0,Q410=0),"N.M.",IF(ABS(S410/R410)&gt;=10,"N.M.",S410/(-R410)))),IF(S410=0,0,IF(OR(R410=0,Q410=0),"N.M.",IF(ABS(S410/R410)&gt;=10,"N.M.",S410/R410))))</f>
        <v>0</v>
      </c>
      <c r="U410" s="166"/>
      <c r="V410" s="328">
        <v>0</v>
      </c>
      <c r="W410" s="328">
        <v>626601.43000000005</v>
      </c>
      <c r="X410" s="151">
        <f t="shared" ref="X410:X473" si="70">+V410-W410</f>
        <v>-626601.43000000005</v>
      </c>
      <c r="Y410" s="97" t="str">
        <f t="shared" ref="Y410:Y473" si="71">IF(W410&lt;0,IF(X410=0,0,IF(OR(W410=0,V410=0),"N.M.",IF(ABS(X410/W410)&gt;=10,"N.M.",X410/(-W410)))),IF(X410=0,0,IF(OR(W410=0,V410=0),"N.M.",IF(ABS(X410/W410)&gt;=10,"N.M.",X410/W410))))</f>
        <v>N.M.</v>
      </c>
      <c r="Z410" s="140"/>
    </row>
    <row r="411" spans="1:26" s="69" customFormat="1" outlineLevel="1" x14ac:dyDescent="0.2">
      <c r="A411" s="64" t="s">
        <v>1129</v>
      </c>
      <c r="B411" s="65" t="s">
        <v>1579</v>
      </c>
      <c r="C411" s="66" t="s">
        <v>2027</v>
      </c>
      <c r="D411" s="67"/>
      <c r="E411" s="68"/>
      <c r="F411" s="328">
        <v>0</v>
      </c>
      <c r="G411" s="328">
        <v>81119</v>
      </c>
      <c r="H411" s="151">
        <f t="shared" si="64"/>
        <v>-81119</v>
      </c>
      <c r="I411" s="97" t="str">
        <f t="shared" si="65"/>
        <v>N.M.</v>
      </c>
      <c r="J411" s="166"/>
      <c r="K411" s="328">
        <v>0</v>
      </c>
      <c r="L411" s="328">
        <v>243357</v>
      </c>
      <c r="M411" s="151">
        <f t="shared" si="66"/>
        <v>-243357</v>
      </c>
      <c r="N411" s="97" t="str">
        <f t="shared" si="67"/>
        <v>N.M.</v>
      </c>
      <c r="O411" s="273"/>
      <c r="P411" s="166"/>
      <c r="Q411" s="328">
        <v>0</v>
      </c>
      <c r="R411" s="328">
        <v>243357</v>
      </c>
      <c r="S411" s="151">
        <f t="shared" si="68"/>
        <v>-243357</v>
      </c>
      <c r="T411" s="97" t="str">
        <f t="shared" si="69"/>
        <v>N.M.</v>
      </c>
      <c r="U411" s="166"/>
      <c r="V411" s="328">
        <v>730068</v>
      </c>
      <c r="W411" s="328">
        <v>-730068</v>
      </c>
      <c r="X411" s="151">
        <f t="shared" si="70"/>
        <v>1460136</v>
      </c>
      <c r="Y411" s="97">
        <f t="shared" si="71"/>
        <v>2</v>
      </c>
      <c r="Z411" s="140"/>
    </row>
    <row r="412" spans="1:26" x14ac:dyDescent="0.2">
      <c r="A412" s="38" t="s">
        <v>678</v>
      </c>
      <c r="B412" s="88" t="s">
        <v>481</v>
      </c>
      <c r="C412" s="94" t="s">
        <v>382</v>
      </c>
      <c r="D412" s="38"/>
      <c r="E412" s="49"/>
      <c r="F412" s="107">
        <v>6688161.7400000002</v>
      </c>
      <c r="G412" s="107">
        <v>3798177.9799999995</v>
      </c>
      <c r="H412" s="105">
        <f t="shared" si="64"/>
        <v>2889983.7600000007</v>
      </c>
      <c r="I412" s="124">
        <f t="shared" si="65"/>
        <v>0.76088687134140065</v>
      </c>
      <c r="J412" s="168"/>
      <c r="K412" s="107">
        <v>19601753.780000001</v>
      </c>
      <c r="L412" s="107">
        <v>16974103.510000002</v>
      </c>
      <c r="M412" s="105">
        <f t="shared" si="66"/>
        <v>2627650.2699999996</v>
      </c>
      <c r="N412" s="124">
        <f t="shared" si="67"/>
        <v>0.15480347863154978</v>
      </c>
      <c r="O412" s="260"/>
      <c r="P412" s="168"/>
      <c r="Q412" s="107">
        <v>19601753.780000001</v>
      </c>
      <c r="R412" s="107">
        <v>16974103.510000002</v>
      </c>
      <c r="S412" s="105">
        <f t="shared" si="68"/>
        <v>2627650.2699999996</v>
      </c>
      <c r="T412" s="124">
        <f t="shared" si="69"/>
        <v>0.15480347863154978</v>
      </c>
      <c r="U412" s="168"/>
      <c r="V412" s="107">
        <v>70182461.209999993</v>
      </c>
      <c r="W412" s="107">
        <v>62215754.080000013</v>
      </c>
      <c r="X412" s="105">
        <f t="shared" si="70"/>
        <v>7966707.1299999803</v>
      </c>
      <c r="Y412" s="124">
        <f t="shared" si="71"/>
        <v>0.12804967564575373</v>
      </c>
    </row>
    <row r="413" spans="1:26" s="69" customFormat="1" outlineLevel="1" x14ac:dyDescent="0.2">
      <c r="A413" s="64" t="s">
        <v>1130</v>
      </c>
      <c r="B413" s="65" t="s">
        <v>1580</v>
      </c>
      <c r="C413" s="66" t="s">
        <v>2028</v>
      </c>
      <c r="D413" s="67"/>
      <c r="E413" s="68"/>
      <c r="F413" s="328">
        <v>110280.01000000001</v>
      </c>
      <c r="G413" s="328">
        <v>112708.874</v>
      </c>
      <c r="H413" s="151">
        <f t="shared" si="64"/>
        <v>-2428.8639999999868</v>
      </c>
      <c r="I413" s="97">
        <f t="shared" si="65"/>
        <v>-2.1549891448653696E-2</v>
      </c>
      <c r="J413" s="166"/>
      <c r="K413" s="328">
        <v>209114.04</v>
      </c>
      <c r="L413" s="328">
        <v>133151.93400000001</v>
      </c>
      <c r="M413" s="151">
        <f t="shared" si="66"/>
        <v>75962.106</v>
      </c>
      <c r="N413" s="97">
        <f t="shared" si="67"/>
        <v>0.5704919464406728</v>
      </c>
      <c r="O413" s="273"/>
      <c r="P413" s="166"/>
      <c r="Q413" s="328">
        <v>209114.04</v>
      </c>
      <c r="R413" s="328">
        <v>133151.93400000001</v>
      </c>
      <c r="S413" s="151">
        <f t="shared" si="68"/>
        <v>75962.106</v>
      </c>
      <c r="T413" s="97">
        <f t="shared" si="69"/>
        <v>0.5704919464406728</v>
      </c>
      <c r="U413" s="166"/>
      <c r="V413" s="328">
        <v>1010521.2100000001</v>
      </c>
      <c r="W413" s="328">
        <v>1358127.8939999999</v>
      </c>
      <c r="X413" s="151">
        <f t="shared" si="70"/>
        <v>-347606.68399999978</v>
      </c>
      <c r="Y413" s="97">
        <f t="shared" si="71"/>
        <v>-0.25594547136221313</v>
      </c>
      <c r="Z413" s="140"/>
    </row>
    <row r="414" spans="1:26" s="69" customFormat="1" outlineLevel="1" x14ac:dyDescent="0.2">
      <c r="A414" s="64" t="s">
        <v>1131</v>
      </c>
      <c r="B414" s="65" t="s">
        <v>1581</v>
      </c>
      <c r="C414" s="66" t="s">
        <v>2029</v>
      </c>
      <c r="D414" s="67"/>
      <c r="E414" s="68"/>
      <c r="F414" s="328">
        <v>-2228531</v>
      </c>
      <c r="G414" s="328">
        <v>661850.39</v>
      </c>
      <c r="H414" s="151">
        <f t="shared" si="64"/>
        <v>-2890381.39</v>
      </c>
      <c r="I414" s="97">
        <f t="shared" si="65"/>
        <v>-4.367121986586727</v>
      </c>
      <c r="J414" s="166"/>
      <c r="K414" s="328">
        <v>-7011970.4400000004</v>
      </c>
      <c r="L414" s="328">
        <v>-339366.38</v>
      </c>
      <c r="M414" s="151">
        <f t="shared" si="66"/>
        <v>-6672604.0600000005</v>
      </c>
      <c r="N414" s="97" t="str">
        <f t="shared" si="67"/>
        <v>N.M.</v>
      </c>
      <c r="O414" s="273"/>
      <c r="P414" s="166"/>
      <c r="Q414" s="328">
        <v>-7011970.4400000004</v>
      </c>
      <c r="R414" s="328">
        <v>-339366.38</v>
      </c>
      <c r="S414" s="151">
        <f t="shared" si="68"/>
        <v>-6672604.0600000005</v>
      </c>
      <c r="T414" s="97" t="str">
        <f t="shared" si="69"/>
        <v>N.M.</v>
      </c>
      <c r="U414" s="166"/>
      <c r="V414" s="328">
        <v>-6727358.2800000003</v>
      </c>
      <c r="W414" s="328">
        <v>2166936.8000000003</v>
      </c>
      <c r="X414" s="151">
        <f t="shared" si="70"/>
        <v>-8894295.0800000001</v>
      </c>
      <c r="Y414" s="97">
        <f t="shared" si="71"/>
        <v>-4.1045475253362254</v>
      </c>
      <c r="Z414" s="140"/>
    </row>
    <row r="415" spans="1:26" s="69" customFormat="1" outlineLevel="1" x14ac:dyDescent="0.2">
      <c r="A415" s="64" t="s">
        <v>1132</v>
      </c>
      <c r="B415" s="65" t="s">
        <v>1582</v>
      </c>
      <c r="C415" s="66" t="s">
        <v>2008</v>
      </c>
      <c r="D415" s="67"/>
      <c r="E415" s="68"/>
      <c r="F415" s="328">
        <v>0</v>
      </c>
      <c r="G415" s="328">
        <v>0</v>
      </c>
      <c r="H415" s="151">
        <f t="shared" si="64"/>
        <v>0</v>
      </c>
      <c r="I415" s="97">
        <f t="shared" si="65"/>
        <v>0</v>
      </c>
      <c r="J415" s="166"/>
      <c r="K415" s="328">
        <v>0</v>
      </c>
      <c r="L415" s="328">
        <v>0</v>
      </c>
      <c r="M415" s="151">
        <f t="shared" si="66"/>
        <v>0</v>
      </c>
      <c r="N415" s="97">
        <f t="shared" si="67"/>
        <v>0</v>
      </c>
      <c r="O415" s="273"/>
      <c r="P415" s="166"/>
      <c r="Q415" s="328">
        <v>0</v>
      </c>
      <c r="R415" s="328">
        <v>0</v>
      </c>
      <c r="S415" s="151">
        <f t="shared" si="68"/>
        <v>0</v>
      </c>
      <c r="T415" s="97">
        <f t="shared" si="69"/>
        <v>0</v>
      </c>
      <c r="U415" s="166"/>
      <c r="V415" s="328">
        <v>0</v>
      </c>
      <c r="W415" s="328">
        <v>-269.08</v>
      </c>
      <c r="X415" s="151">
        <f t="shared" si="70"/>
        <v>269.08</v>
      </c>
      <c r="Y415" s="97" t="str">
        <f t="shared" si="71"/>
        <v>N.M.</v>
      </c>
      <c r="Z415" s="140"/>
    </row>
    <row r="416" spans="1:26" s="69" customFormat="1" outlineLevel="1" x14ac:dyDescent="0.2">
      <c r="A416" s="64" t="s">
        <v>1133</v>
      </c>
      <c r="B416" s="65" t="s">
        <v>1583</v>
      </c>
      <c r="C416" s="66" t="s">
        <v>2030</v>
      </c>
      <c r="D416" s="67"/>
      <c r="E416" s="68"/>
      <c r="F416" s="328">
        <v>411.3</v>
      </c>
      <c r="G416" s="328">
        <v>472.28000000000003</v>
      </c>
      <c r="H416" s="151">
        <f t="shared" si="64"/>
        <v>-60.980000000000018</v>
      </c>
      <c r="I416" s="97">
        <f t="shared" si="65"/>
        <v>-0.12911831964089102</v>
      </c>
      <c r="J416" s="166"/>
      <c r="K416" s="328">
        <v>1114.32</v>
      </c>
      <c r="L416" s="328">
        <v>1245.3500000000001</v>
      </c>
      <c r="M416" s="151">
        <f t="shared" si="66"/>
        <v>-131.0300000000002</v>
      </c>
      <c r="N416" s="97">
        <f t="shared" si="67"/>
        <v>-0.1052154012928094</v>
      </c>
      <c r="O416" s="273"/>
      <c r="P416" s="166"/>
      <c r="Q416" s="328">
        <v>1114.32</v>
      </c>
      <c r="R416" s="328">
        <v>1245.3500000000001</v>
      </c>
      <c r="S416" s="151">
        <f t="shared" si="68"/>
        <v>-131.0300000000002</v>
      </c>
      <c r="T416" s="97">
        <f t="shared" si="69"/>
        <v>-0.1052154012928094</v>
      </c>
      <c r="U416" s="166"/>
      <c r="V416" s="328">
        <v>4079.41</v>
      </c>
      <c r="W416" s="328">
        <v>5507.88</v>
      </c>
      <c r="X416" s="151">
        <f t="shared" si="70"/>
        <v>-1428.4700000000003</v>
      </c>
      <c r="Y416" s="97">
        <f t="shared" si="71"/>
        <v>-0.25935024001975354</v>
      </c>
      <c r="Z416" s="140"/>
    </row>
    <row r="417" spans="1:26" x14ac:dyDescent="0.2">
      <c r="A417" s="38" t="s">
        <v>679</v>
      </c>
      <c r="B417" s="88" t="s">
        <v>482</v>
      </c>
      <c r="C417" s="94" t="s">
        <v>381</v>
      </c>
      <c r="D417" s="38"/>
      <c r="E417" s="49"/>
      <c r="F417" s="107">
        <v>-2117839.6900000004</v>
      </c>
      <c r="G417" s="107">
        <v>775031.54399999999</v>
      </c>
      <c r="H417" s="105">
        <f t="shared" si="64"/>
        <v>-2892871.2340000002</v>
      </c>
      <c r="I417" s="124">
        <f t="shared" si="65"/>
        <v>-3.7325851526889595</v>
      </c>
      <c r="J417" s="168"/>
      <c r="K417" s="107">
        <v>-6801742.0800000001</v>
      </c>
      <c r="L417" s="107">
        <v>-204969.09599999999</v>
      </c>
      <c r="M417" s="105">
        <f t="shared" si="66"/>
        <v>-6596772.9840000002</v>
      </c>
      <c r="N417" s="124" t="str">
        <f t="shared" si="67"/>
        <v>N.M.</v>
      </c>
      <c r="O417" s="260"/>
      <c r="P417" s="168"/>
      <c r="Q417" s="107">
        <v>-6801742.0800000001</v>
      </c>
      <c r="R417" s="107">
        <v>-204969.09599999999</v>
      </c>
      <c r="S417" s="105">
        <f t="shared" si="68"/>
        <v>-6596772.9840000002</v>
      </c>
      <c r="T417" s="124" t="str">
        <f t="shared" si="69"/>
        <v>N.M.</v>
      </c>
      <c r="U417" s="168"/>
      <c r="V417" s="107">
        <v>-5712757.6600000001</v>
      </c>
      <c r="W417" s="107">
        <v>3530303.4939999999</v>
      </c>
      <c r="X417" s="105">
        <f t="shared" si="70"/>
        <v>-9243061.1539999992</v>
      </c>
      <c r="Y417" s="124">
        <f t="shared" si="71"/>
        <v>-2.6182058198988369</v>
      </c>
    </row>
    <row r="418" spans="1:26" s="69" customFormat="1" outlineLevel="1" x14ac:dyDescent="0.2">
      <c r="A418" s="64" t="s">
        <v>1134</v>
      </c>
      <c r="B418" s="65" t="s">
        <v>1584</v>
      </c>
      <c r="C418" s="66" t="s">
        <v>2031</v>
      </c>
      <c r="D418" s="67"/>
      <c r="E418" s="68"/>
      <c r="F418" s="328">
        <v>0</v>
      </c>
      <c r="G418" s="328">
        <v>0</v>
      </c>
      <c r="H418" s="151">
        <f t="shared" si="64"/>
        <v>0</v>
      </c>
      <c r="I418" s="97">
        <f t="shared" si="65"/>
        <v>0</v>
      </c>
      <c r="J418" s="166"/>
      <c r="K418" s="328">
        <v>0</v>
      </c>
      <c r="L418" s="328">
        <v>0</v>
      </c>
      <c r="M418" s="151">
        <f t="shared" si="66"/>
        <v>0</v>
      </c>
      <c r="N418" s="97">
        <f t="shared" si="67"/>
        <v>0</v>
      </c>
      <c r="O418" s="273"/>
      <c r="P418" s="166"/>
      <c r="Q418" s="328">
        <v>0</v>
      </c>
      <c r="R418" s="328">
        <v>0</v>
      </c>
      <c r="S418" s="151">
        <f t="shared" si="68"/>
        <v>0</v>
      </c>
      <c r="T418" s="97">
        <f t="shared" si="69"/>
        <v>0</v>
      </c>
      <c r="U418" s="166"/>
      <c r="V418" s="328">
        <v>277.29000000000002</v>
      </c>
      <c r="W418" s="328">
        <v>350</v>
      </c>
      <c r="X418" s="151">
        <f t="shared" si="70"/>
        <v>-72.70999999999998</v>
      </c>
      <c r="Y418" s="97">
        <f t="shared" si="71"/>
        <v>-0.20774285714285709</v>
      </c>
      <c r="Z418" s="140"/>
    </row>
    <row r="419" spans="1:26" s="69" customFormat="1" outlineLevel="1" x14ac:dyDescent="0.2">
      <c r="A419" s="64" t="s">
        <v>1135</v>
      </c>
      <c r="B419" s="65" t="s">
        <v>1585</v>
      </c>
      <c r="C419" s="66" t="s">
        <v>2032</v>
      </c>
      <c r="D419" s="67"/>
      <c r="E419" s="68"/>
      <c r="F419" s="328">
        <v>0</v>
      </c>
      <c r="G419" s="328">
        <v>0</v>
      </c>
      <c r="H419" s="151">
        <f t="shared" si="64"/>
        <v>0</v>
      </c>
      <c r="I419" s="97">
        <f t="shared" si="65"/>
        <v>0</v>
      </c>
      <c r="J419" s="166"/>
      <c r="K419" s="328">
        <v>0</v>
      </c>
      <c r="L419" s="328">
        <v>0</v>
      </c>
      <c r="M419" s="151">
        <f t="shared" si="66"/>
        <v>0</v>
      </c>
      <c r="N419" s="97">
        <f t="shared" si="67"/>
        <v>0</v>
      </c>
      <c r="O419" s="273"/>
      <c r="P419" s="166"/>
      <c r="Q419" s="328">
        <v>0</v>
      </c>
      <c r="R419" s="328">
        <v>0</v>
      </c>
      <c r="S419" s="151">
        <f t="shared" si="68"/>
        <v>0</v>
      </c>
      <c r="T419" s="97">
        <f t="shared" si="69"/>
        <v>0</v>
      </c>
      <c r="U419" s="166"/>
      <c r="V419" s="328">
        <v>0</v>
      </c>
      <c r="W419" s="328">
        <v>0</v>
      </c>
      <c r="X419" s="151">
        <f t="shared" si="70"/>
        <v>0</v>
      </c>
      <c r="Y419" s="97">
        <f t="shared" si="71"/>
        <v>0</v>
      </c>
      <c r="Z419" s="140"/>
    </row>
    <row r="420" spans="1:26" x14ac:dyDescent="0.2">
      <c r="A420" s="38" t="s">
        <v>680</v>
      </c>
      <c r="B420" s="88" t="s">
        <v>483</v>
      </c>
      <c r="C420" s="94" t="s">
        <v>380</v>
      </c>
      <c r="D420" s="38"/>
      <c r="E420" s="49"/>
      <c r="F420" s="107">
        <v>0</v>
      </c>
      <c r="G420" s="107">
        <v>0</v>
      </c>
      <c r="H420" s="105">
        <f t="shared" si="64"/>
        <v>0</v>
      </c>
      <c r="I420" s="124">
        <f t="shared" si="65"/>
        <v>0</v>
      </c>
      <c r="J420" s="168"/>
      <c r="K420" s="107">
        <v>0</v>
      </c>
      <c r="L420" s="107">
        <v>0</v>
      </c>
      <c r="M420" s="105">
        <f t="shared" si="66"/>
        <v>0</v>
      </c>
      <c r="N420" s="124">
        <f t="shared" si="67"/>
        <v>0</v>
      </c>
      <c r="O420" s="260"/>
      <c r="P420" s="168"/>
      <c r="Q420" s="107">
        <v>0</v>
      </c>
      <c r="R420" s="107">
        <v>0</v>
      </c>
      <c r="S420" s="105">
        <f t="shared" si="68"/>
        <v>0</v>
      </c>
      <c r="T420" s="124">
        <f t="shared" si="69"/>
        <v>0</v>
      </c>
      <c r="U420" s="168"/>
      <c r="V420" s="107">
        <v>277.29000000000002</v>
      </c>
      <c r="W420" s="107">
        <v>350</v>
      </c>
      <c r="X420" s="105">
        <f t="shared" si="70"/>
        <v>-72.70999999999998</v>
      </c>
      <c r="Y420" s="124">
        <f t="shared" si="71"/>
        <v>-0.20774285714285709</v>
      </c>
    </row>
    <row r="421" spans="1:26" s="69" customFormat="1" outlineLevel="1" x14ac:dyDescent="0.2">
      <c r="A421" s="64" t="s">
        <v>1103</v>
      </c>
      <c r="B421" s="65" t="s">
        <v>1553</v>
      </c>
      <c r="C421" s="66" t="s">
        <v>1948</v>
      </c>
      <c r="D421" s="67"/>
      <c r="E421" s="68"/>
      <c r="F421" s="328">
        <v>751863.65</v>
      </c>
      <c r="G421" s="328">
        <v>242891.4</v>
      </c>
      <c r="H421" s="151">
        <f t="shared" si="64"/>
        <v>508972.25</v>
      </c>
      <c r="I421" s="97">
        <f t="shared" si="65"/>
        <v>2.0954725033492334</v>
      </c>
      <c r="J421" s="166"/>
      <c r="K421" s="328">
        <v>1276212.1299999999</v>
      </c>
      <c r="L421" s="328">
        <v>795328.48</v>
      </c>
      <c r="M421" s="151">
        <f t="shared" si="66"/>
        <v>480883.64999999991</v>
      </c>
      <c r="N421" s="97">
        <f t="shared" si="67"/>
        <v>0.60463526969385017</v>
      </c>
      <c r="O421" s="273"/>
      <c r="P421" s="166"/>
      <c r="Q421" s="328">
        <v>1276212.1299999999</v>
      </c>
      <c r="R421" s="328">
        <v>795328.48</v>
      </c>
      <c r="S421" s="151">
        <f t="shared" si="68"/>
        <v>480883.64999999991</v>
      </c>
      <c r="T421" s="97">
        <f t="shared" si="69"/>
        <v>0.60463526969385017</v>
      </c>
      <c r="U421" s="166"/>
      <c r="V421" s="328">
        <v>3597391.25</v>
      </c>
      <c r="W421" s="328">
        <v>2602815.36</v>
      </c>
      <c r="X421" s="151">
        <f t="shared" si="70"/>
        <v>994575.89000000013</v>
      </c>
      <c r="Y421" s="97">
        <f t="shared" si="71"/>
        <v>0.38211542212506389</v>
      </c>
      <c r="Z421" s="140"/>
    </row>
    <row r="422" spans="1:26" s="69" customFormat="1" outlineLevel="1" x14ac:dyDescent="0.2">
      <c r="A422" s="64" t="s">
        <v>1104</v>
      </c>
      <c r="B422" s="65" t="s">
        <v>1554</v>
      </c>
      <c r="C422" s="66" t="s">
        <v>2002</v>
      </c>
      <c r="D422" s="67"/>
      <c r="E422" s="68"/>
      <c r="F422" s="328">
        <v>0</v>
      </c>
      <c r="G422" s="328">
        <v>-2.06</v>
      </c>
      <c r="H422" s="151">
        <f t="shared" si="64"/>
        <v>2.06</v>
      </c>
      <c r="I422" s="97" t="str">
        <f t="shared" si="65"/>
        <v>N.M.</v>
      </c>
      <c r="J422" s="166"/>
      <c r="K422" s="328">
        <v>0</v>
      </c>
      <c r="L422" s="328">
        <v>0</v>
      </c>
      <c r="M422" s="151">
        <f t="shared" si="66"/>
        <v>0</v>
      </c>
      <c r="N422" s="97">
        <f t="shared" si="67"/>
        <v>0</v>
      </c>
      <c r="O422" s="273"/>
      <c r="P422" s="166"/>
      <c r="Q422" s="328">
        <v>0</v>
      </c>
      <c r="R422" s="328">
        <v>0</v>
      </c>
      <c r="S422" s="151">
        <f t="shared" si="68"/>
        <v>0</v>
      </c>
      <c r="T422" s="97">
        <f t="shared" si="69"/>
        <v>0</v>
      </c>
      <c r="U422" s="166"/>
      <c r="V422" s="328">
        <v>0</v>
      </c>
      <c r="W422" s="328">
        <v>0</v>
      </c>
      <c r="X422" s="151">
        <f t="shared" si="70"/>
        <v>0</v>
      </c>
      <c r="Y422" s="97">
        <f t="shared" si="71"/>
        <v>0</v>
      </c>
      <c r="Z422" s="140"/>
    </row>
    <row r="423" spans="1:26" s="69" customFormat="1" outlineLevel="1" x14ac:dyDescent="0.2">
      <c r="A423" s="64" t="s">
        <v>1105</v>
      </c>
      <c r="B423" s="65" t="s">
        <v>1555</v>
      </c>
      <c r="C423" s="66" t="s">
        <v>2003</v>
      </c>
      <c r="D423" s="67"/>
      <c r="E423" s="68"/>
      <c r="F423" s="328">
        <v>29138.850000000002</v>
      </c>
      <c r="G423" s="328">
        <v>28444.03</v>
      </c>
      <c r="H423" s="151">
        <f t="shared" si="64"/>
        <v>694.82000000000335</v>
      </c>
      <c r="I423" s="97">
        <f t="shared" si="65"/>
        <v>2.4427621543079633E-2</v>
      </c>
      <c r="J423" s="166"/>
      <c r="K423" s="328">
        <v>85243.21</v>
      </c>
      <c r="L423" s="328">
        <v>80582.240000000005</v>
      </c>
      <c r="M423" s="151">
        <f t="shared" si="66"/>
        <v>4660.9700000000012</v>
      </c>
      <c r="N423" s="97">
        <f t="shared" si="67"/>
        <v>5.7841157058925154E-2</v>
      </c>
      <c r="O423" s="273"/>
      <c r="P423" s="166"/>
      <c r="Q423" s="328">
        <v>85243.21</v>
      </c>
      <c r="R423" s="328">
        <v>80582.240000000005</v>
      </c>
      <c r="S423" s="151">
        <f t="shared" si="68"/>
        <v>4660.9700000000012</v>
      </c>
      <c r="T423" s="97">
        <f t="shared" si="69"/>
        <v>5.7841157058925154E-2</v>
      </c>
      <c r="U423" s="166"/>
      <c r="V423" s="328">
        <v>317582.62</v>
      </c>
      <c r="W423" s="328">
        <v>309154.49</v>
      </c>
      <c r="X423" s="151">
        <f t="shared" si="70"/>
        <v>8428.1300000000047</v>
      </c>
      <c r="Y423" s="97">
        <f t="shared" si="71"/>
        <v>2.7261871564601907E-2</v>
      </c>
      <c r="Z423" s="140"/>
    </row>
    <row r="424" spans="1:26" s="69" customFormat="1" outlineLevel="1" x14ac:dyDescent="0.2">
      <c r="A424" s="64" t="s">
        <v>1106</v>
      </c>
      <c r="B424" s="65" t="s">
        <v>1556</v>
      </c>
      <c r="C424" s="66" t="s">
        <v>2004</v>
      </c>
      <c r="D424" s="67"/>
      <c r="E424" s="68"/>
      <c r="F424" s="328">
        <v>3899.09</v>
      </c>
      <c r="G424" s="328">
        <v>2211.04</v>
      </c>
      <c r="H424" s="151">
        <f t="shared" si="64"/>
        <v>1688.0500000000002</v>
      </c>
      <c r="I424" s="97">
        <f t="shared" si="65"/>
        <v>0.76346425211665103</v>
      </c>
      <c r="J424" s="166"/>
      <c r="K424" s="328">
        <v>9561.86</v>
      </c>
      <c r="L424" s="328">
        <v>18479.77</v>
      </c>
      <c r="M424" s="151">
        <f t="shared" si="66"/>
        <v>-8917.91</v>
      </c>
      <c r="N424" s="97">
        <f t="shared" si="67"/>
        <v>-0.48257689354358846</v>
      </c>
      <c r="O424" s="273"/>
      <c r="P424" s="166"/>
      <c r="Q424" s="328">
        <v>9561.86</v>
      </c>
      <c r="R424" s="328">
        <v>18479.77</v>
      </c>
      <c r="S424" s="151">
        <f t="shared" si="68"/>
        <v>-8917.91</v>
      </c>
      <c r="T424" s="97">
        <f t="shared" si="69"/>
        <v>-0.48257689354358846</v>
      </c>
      <c r="U424" s="166"/>
      <c r="V424" s="328">
        <v>76554.790000000008</v>
      </c>
      <c r="W424" s="328">
        <v>113399.72</v>
      </c>
      <c r="X424" s="151">
        <f t="shared" si="70"/>
        <v>-36844.929999999993</v>
      </c>
      <c r="Y424" s="97">
        <f t="shared" si="71"/>
        <v>-0.32491200154638822</v>
      </c>
      <c r="Z424" s="140"/>
    </row>
    <row r="425" spans="1:26" s="69" customFormat="1" outlineLevel="1" x14ac:dyDescent="0.2">
      <c r="A425" s="64" t="s">
        <v>1107</v>
      </c>
      <c r="B425" s="65" t="s">
        <v>1557</v>
      </c>
      <c r="C425" s="66" t="s">
        <v>2005</v>
      </c>
      <c r="D425" s="67"/>
      <c r="E425" s="68"/>
      <c r="F425" s="328">
        <v>94112.82</v>
      </c>
      <c r="G425" s="328">
        <v>87930.36</v>
      </c>
      <c r="H425" s="151">
        <f t="shared" si="64"/>
        <v>6182.4600000000064</v>
      </c>
      <c r="I425" s="97">
        <f t="shared" si="65"/>
        <v>7.0310868737487334E-2</v>
      </c>
      <c r="J425" s="166"/>
      <c r="K425" s="328">
        <v>213372.14</v>
      </c>
      <c r="L425" s="328">
        <v>274047.92</v>
      </c>
      <c r="M425" s="151">
        <f t="shared" si="66"/>
        <v>-60675.77999999997</v>
      </c>
      <c r="N425" s="97">
        <f t="shared" si="67"/>
        <v>-0.22140573079335896</v>
      </c>
      <c r="O425" s="273"/>
      <c r="P425" s="166"/>
      <c r="Q425" s="328">
        <v>213372.14</v>
      </c>
      <c r="R425" s="328">
        <v>274047.92</v>
      </c>
      <c r="S425" s="151">
        <f t="shared" si="68"/>
        <v>-60675.77999999997</v>
      </c>
      <c r="T425" s="97">
        <f t="shared" si="69"/>
        <v>-0.22140573079335896</v>
      </c>
      <c r="U425" s="166"/>
      <c r="V425" s="328">
        <v>1080926.07</v>
      </c>
      <c r="W425" s="328">
        <v>964351.34000000008</v>
      </c>
      <c r="X425" s="151">
        <f t="shared" si="70"/>
        <v>116574.72999999998</v>
      </c>
      <c r="Y425" s="97">
        <f t="shared" si="71"/>
        <v>0.12088408566944074</v>
      </c>
      <c r="Z425" s="140"/>
    </row>
    <row r="426" spans="1:26" s="69" customFormat="1" outlineLevel="1" x14ac:dyDescent="0.2">
      <c r="A426" s="64" t="s">
        <v>1108</v>
      </c>
      <c r="B426" s="65" t="s">
        <v>1558</v>
      </c>
      <c r="C426" s="66" t="s">
        <v>2006</v>
      </c>
      <c r="D426" s="67"/>
      <c r="E426" s="68"/>
      <c r="F426" s="328">
        <v>0</v>
      </c>
      <c r="G426" s="328">
        <v>0</v>
      </c>
      <c r="H426" s="151">
        <f t="shared" si="64"/>
        <v>0</v>
      </c>
      <c r="I426" s="97">
        <f t="shared" si="65"/>
        <v>0</v>
      </c>
      <c r="J426" s="166"/>
      <c r="K426" s="328">
        <v>0</v>
      </c>
      <c r="L426" s="328">
        <v>0</v>
      </c>
      <c r="M426" s="151">
        <f t="shared" si="66"/>
        <v>0</v>
      </c>
      <c r="N426" s="97">
        <f t="shared" si="67"/>
        <v>0</v>
      </c>
      <c r="O426" s="273"/>
      <c r="P426" s="166"/>
      <c r="Q426" s="328">
        <v>0</v>
      </c>
      <c r="R426" s="328">
        <v>0</v>
      </c>
      <c r="S426" s="151">
        <f t="shared" si="68"/>
        <v>0</v>
      </c>
      <c r="T426" s="97">
        <f t="shared" si="69"/>
        <v>0</v>
      </c>
      <c r="U426" s="166"/>
      <c r="V426" s="328">
        <v>0</v>
      </c>
      <c r="W426" s="328">
        <v>65.42</v>
      </c>
      <c r="X426" s="151">
        <f t="shared" si="70"/>
        <v>-65.42</v>
      </c>
      <c r="Y426" s="97" t="str">
        <f t="shared" si="71"/>
        <v>N.M.</v>
      </c>
      <c r="Z426" s="140"/>
    </row>
    <row r="427" spans="1:26" s="69" customFormat="1" outlineLevel="1" x14ac:dyDescent="0.2">
      <c r="A427" s="64" t="s">
        <v>1109</v>
      </c>
      <c r="B427" s="65" t="s">
        <v>1559</v>
      </c>
      <c r="C427" s="66" t="s">
        <v>2007</v>
      </c>
      <c r="D427" s="67"/>
      <c r="E427" s="68"/>
      <c r="F427" s="328">
        <v>4112.75</v>
      </c>
      <c r="G427" s="328">
        <v>4112.75</v>
      </c>
      <c r="H427" s="151">
        <f t="shared" si="64"/>
        <v>0</v>
      </c>
      <c r="I427" s="97">
        <f t="shared" si="65"/>
        <v>0</v>
      </c>
      <c r="J427" s="166"/>
      <c r="K427" s="328">
        <v>4112.75</v>
      </c>
      <c r="L427" s="328">
        <v>4112.75</v>
      </c>
      <c r="M427" s="151">
        <f t="shared" si="66"/>
        <v>0</v>
      </c>
      <c r="N427" s="97">
        <f t="shared" si="67"/>
        <v>0</v>
      </c>
      <c r="O427" s="273"/>
      <c r="P427" s="166"/>
      <c r="Q427" s="328">
        <v>4112.75</v>
      </c>
      <c r="R427" s="328">
        <v>4112.75</v>
      </c>
      <c r="S427" s="151">
        <f t="shared" si="68"/>
        <v>0</v>
      </c>
      <c r="T427" s="97">
        <f t="shared" si="69"/>
        <v>0</v>
      </c>
      <c r="U427" s="166"/>
      <c r="V427" s="328">
        <v>16451</v>
      </c>
      <c r="W427" s="328">
        <v>20582.170000000002</v>
      </c>
      <c r="X427" s="151">
        <f t="shared" si="70"/>
        <v>-4131.1700000000019</v>
      </c>
      <c r="Y427" s="97">
        <f t="shared" si="71"/>
        <v>-0.20071595949309531</v>
      </c>
      <c r="Z427" s="140"/>
    </row>
    <row r="428" spans="1:26" s="69" customFormat="1" outlineLevel="1" x14ac:dyDescent="0.2">
      <c r="A428" s="64" t="s">
        <v>1110</v>
      </c>
      <c r="B428" s="65" t="s">
        <v>1560</v>
      </c>
      <c r="C428" s="66" t="s">
        <v>2008</v>
      </c>
      <c r="D428" s="67"/>
      <c r="E428" s="68"/>
      <c r="F428" s="328">
        <v>8429.380000000001</v>
      </c>
      <c r="G428" s="328">
        <v>8429.4240000000009</v>
      </c>
      <c r="H428" s="151">
        <f t="shared" si="64"/>
        <v>-4.3999999999869033E-2</v>
      </c>
      <c r="I428" s="97">
        <f t="shared" si="65"/>
        <v>-5.2198109858833807E-6</v>
      </c>
      <c r="J428" s="166"/>
      <c r="K428" s="328">
        <v>25288.14</v>
      </c>
      <c r="L428" s="328">
        <v>25288.184000000001</v>
      </c>
      <c r="M428" s="151">
        <f t="shared" si="66"/>
        <v>-4.4000000001688022E-2</v>
      </c>
      <c r="N428" s="97">
        <f t="shared" si="67"/>
        <v>-1.7399430501489558E-6</v>
      </c>
      <c r="O428" s="273"/>
      <c r="P428" s="166"/>
      <c r="Q428" s="328">
        <v>25288.14</v>
      </c>
      <c r="R428" s="328">
        <v>25288.184000000001</v>
      </c>
      <c r="S428" s="151">
        <f t="shared" si="68"/>
        <v>-4.4000000001688022E-2</v>
      </c>
      <c r="T428" s="97">
        <f t="shared" si="69"/>
        <v>-1.7399430501489558E-6</v>
      </c>
      <c r="U428" s="166"/>
      <c r="V428" s="328">
        <v>101152.56</v>
      </c>
      <c r="W428" s="328">
        <v>100120.75400000002</v>
      </c>
      <c r="X428" s="151">
        <f t="shared" si="70"/>
        <v>1031.8059999999823</v>
      </c>
      <c r="Y428" s="97">
        <f t="shared" si="71"/>
        <v>1.0305615556990133E-2</v>
      </c>
      <c r="Z428" s="140"/>
    </row>
    <row r="429" spans="1:26" s="69" customFormat="1" outlineLevel="1" x14ac:dyDescent="0.2">
      <c r="A429" s="64" t="s">
        <v>1111</v>
      </c>
      <c r="B429" s="65" t="s">
        <v>1561</v>
      </c>
      <c r="C429" s="66" t="s">
        <v>2009</v>
      </c>
      <c r="D429" s="67"/>
      <c r="E429" s="68"/>
      <c r="F429" s="328">
        <v>5516.49</v>
      </c>
      <c r="G429" s="328">
        <v>5015.99</v>
      </c>
      <c r="H429" s="151">
        <f t="shared" si="64"/>
        <v>500.5</v>
      </c>
      <c r="I429" s="97">
        <f t="shared" si="65"/>
        <v>9.9780900679626555E-2</v>
      </c>
      <c r="J429" s="166"/>
      <c r="K429" s="328">
        <v>18115.11</v>
      </c>
      <c r="L429" s="328">
        <v>25981.97</v>
      </c>
      <c r="M429" s="151">
        <f t="shared" si="66"/>
        <v>-7866.8600000000006</v>
      </c>
      <c r="N429" s="97">
        <f t="shared" si="67"/>
        <v>-0.30278150579036156</v>
      </c>
      <c r="O429" s="273"/>
      <c r="P429" s="166"/>
      <c r="Q429" s="328">
        <v>18115.11</v>
      </c>
      <c r="R429" s="328">
        <v>25981.97</v>
      </c>
      <c r="S429" s="151">
        <f t="shared" si="68"/>
        <v>-7866.8600000000006</v>
      </c>
      <c r="T429" s="97">
        <f t="shared" si="69"/>
        <v>-0.30278150579036156</v>
      </c>
      <c r="U429" s="166"/>
      <c r="V429" s="328">
        <v>72003.22</v>
      </c>
      <c r="W429" s="328">
        <v>122864.67</v>
      </c>
      <c r="X429" s="151">
        <f t="shared" si="70"/>
        <v>-50861.45</v>
      </c>
      <c r="Y429" s="97">
        <f t="shared" si="71"/>
        <v>-0.41396318404631693</v>
      </c>
      <c r="Z429" s="140"/>
    </row>
    <row r="430" spans="1:26" s="69" customFormat="1" outlineLevel="1" x14ac:dyDescent="0.2">
      <c r="A430" s="64" t="s">
        <v>1112</v>
      </c>
      <c r="B430" s="65" t="s">
        <v>1562</v>
      </c>
      <c r="C430" s="66" t="s">
        <v>2010</v>
      </c>
      <c r="D430" s="67"/>
      <c r="E430" s="68"/>
      <c r="F430" s="328">
        <v>0</v>
      </c>
      <c r="G430" s="328">
        <v>72.97</v>
      </c>
      <c r="H430" s="151">
        <f t="shared" si="64"/>
        <v>-72.97</v>
      </c>
      <c r="I430" s="97" t="str">
        <f t="shared" si="65"/>
        <v>N.M.</v>
      </c>
      <c r="J430" s="166"/>
      <c r="K430" s="328">
        <v>0</v>
      </c>
      <c r="L430" s="328">
        <v>72.97</v>
      </c>
      <c r="M430" s="151">
        <f t="shared" si="66"/>
        <v>-72.97</v>
      </c>
      <c r="N430" s="97" t="str">
        <f t="shared" si="67"/>
        <v>N.M.</v>
      </c>
      <c r="O430" s="273"/>
      <c r="P430" s="166"/>
      <c r="Q430" s="328">
        <v>0</v>
      </c>
      <c r="R430" s="328">
        <v>72.97</v>
      </c>
      <c r="S430" s="151">
        <f t="shared" si="68"/>
        <v>-72.97</v>
      </c>
      <c r="T430" s="97" t="str">
        <f t="shared" si="69"/>
        <v>N.M.</v>
      </c>
      <c r="U430" s="166"/>
      <c r="V430" s="328">
        <v>-72.97</v>
      </c>
      <c r="W430" s="328">
        <v>72.97</v>
      </c>
      <c r="X430" s="151">
        <f t="shared" si="70"/>
        <v>-145.94</v>
      </c>
      <c r="Y430" s="97">
        <f t="shared" si="71"/>
        <v>-2</v>
      </c>
      <c r="Z430" s="140"/>
    </row>
    <row r="431" spans="1:26" s="69" customFormat="1" outlineLevel="1" x14ac:dyDescent="0.2">
      <c r="A431" s="64" t="s">
        <v>1113</v>
      </c>
      <c r="B431" s="65" t="s">
        <v>1563</v>
      </c>
      <c r="C431" s="66" t="s">
        <v>2011</v>
      </c>
      <c r="D431" s="67"/>
      <c r="E431" s="68"/>
      <c r="F431" s="328">
        <v>1096.3600000000001</v>
      </c>
      <c r="G431" s="328">
        <v>391.28000000000003</v>
      </c>
      <c r="H431" s="151">
        <f t="shared" si="64"/>
        <v>705.08000000000015</v>
      </c>
      <c r="I431" s="97">
        <f t="shared" si="65"/>
        <v>1.8019832345123699</v>
      </c>
      <c r="J431" s="166"/>
      <c r="K431" s="328">
        <v>3560.85</v>
      </c>
      <c r="L431" s="328">
        <v>6441.66</v>
      </c>
      <c r="M431" s="151">
        <f t="shared" si="66"/>
        <v>-2880.81</v>
      </c>
      <c r="N431" s="97">
        <f t="shared" si="67"/>
        <v>-0.44721546930449607</v>
      </c>
      <c r="O431" s="273"/>
      <c r="P431" s="166"/>
      <c r="Q431" s="328">
        <v>3560.85</v>
      </c>
      <c r="R431" s="328">
        <v>6441.66</v>
      </c>
      <c r="S431" s="151">
        <f t="shared" si="68"/>
        <v>-2880.81</v>
      </c>
      <c r="T431" s="97">
        <f t="shared" si="69"/>
        <v>-0.44721546930449607</v>
      </c>
      <c r="U431" s="166"/>
      <c r="V431" s="328">
        <v>22422.46</v>
      </c>
      <c r="W431" s="328">
        <v>32439.29</v>
      </c>
      <c r="X431" s="151">
        <f t="shared" si="70"/>
        <v>-10016.830000000002</v>
      </c>
      <c r="Y431" s="97">
        <f t="shared" si="71"/>
        <v>-0.30878696790219518</v>
      </c>
      <c r="Z431" s="140"/>
    </row>
    <row r="432" spans="1:26" s="69" customFormat="1" outlineLevel="1" x14ac:dyDescent="0.2">
      <c r="A432" s="64" t="s">
        <v>1114</v>
      </c>
      <c r="B432" s="65" t="s">
        <v>1564</v>
      </c>
      <c r="C432" s="66" t="s">
        <v>2012</v>
      </c>
      <c r="D432" s="67"/>
      <c r="E432" s="68"/>
      <c r="F432" s="328">
        <v>26882.12</v>
      </c>
      <c r="G432" s="328">
        <v>20744.11</v>
      </c>
      <c r="H432" s="151">
        <f t="shared" si="64"/>
        <v>6138.0099999999984</v>
      </c>
      <c r="I432" s="97">
        <f t="shared" si="65"/>
        <v>0.29589170130702153</v>
      </c>
      <c r="J432" s="166"/>
      <c r="K432" s="328">
        <v>79794.5</v>
      </c>
      <c r="L432" s="328">
        <v>91676.180000000008</v>
      </c>
      <c r="M432" s="151">
        <f t="shared" si="66"/>
        <v>-11881.680000000008</v>
      </c>
      <c r="N432" s="97">
        <f t="shared" si="67"/>
        <v>-0.12960487664298412</v>
      </c>
      <c r="O432" s="273"/>
      <c r="P432" s="166"/>
      <c r="Q432" s="328">
        <v>79794.5</v>
      </c>
      <c r="R432" s="328">
        <v>91676.180000000008</v>
      </c>
      <c r="S432" s="151">
        <f t="shared" si="68"/>
        <v>-11881.680000000008</v>
      </c>
      <c r="T432" s="97">
        <f t="shared" si="69"/>
        <v>-0.12960487664298412</v>
      </c>
      <c r="U432" s="166"/>
      <c r="V432" s="328">
        <v>315394.39</v>
      </c>
      <c r="W432" s="328">
        <v>284887.24</v>
      </c>
      <c r="X432" s="151">
        <f t="shared" si="70"/>
        <v>30507.150000000023</v>
      </c>
      <c r="Y432" s="97">
        <f t="shared" si="71"/>
        <v>0.10708499966513076</v>
      </c>
      <c r="Z432" s="140"/>
    </row>
    <row r="433" spans="1:26" s="69" customFormat="1" outlineLevel="1" x14ac:dyDescent="0.2">
      <c r="A433" s="64" t="s">
        <v>1115</v>
      </c>
      <c r="B433" s="65" t="s">
        <v>1565</v>
      </c>
      <c r="C433" s="66" t="s">
        <v>2013</v>
      </c>
      <c r="D433" s="67"/>
      <c r="E433" s="68"/>
      <c r="F433" s="328">
        <v>20907.45</v>
      </c>
      <c r="G433" s="328">
        <v>33221.620000000003</v>
      </c>
      <c r="H433" s="151">
        <f t="shared" si="64"/>
        <v>-12314.170000000002</v>
      </c>
      <c r="I433" s="97">
        <f t="shared" si="65"/>
        <v>-0.37066735457211303</v>
      </c>
      <c r="J433" s="166"/>
      <c r="K433" s="328">
        <v>60591.01</v>
      </c>
      <c r="L433" s="328">
        <v>73464.98</v>
      </c>
      <c r="M433" s="151">
        <f t="shared" si="66"/>
        <v>-12873.969999999994</v>
      </c>
      <c r="N433" s="97">
        <f t="shared" si="67"/>
        <v>-0.17523954951052861</v>
      </c>
      <c r="O433" s="273"/>
      <c r="P433" s="166"/>
      <c r="Q433" s="328">
        <v>60591.01</v>
      </c>
      <c r="R433" s="328">
        <v>73464.98</v>
      </c>
      <c r="S433" s="151">
        <f t="shared" si="68"/>
        <v>-12873.969999999994</v>
      </c>
      <c r="T433" s="97">
        <f t="shared" si="69"/>
        <v>-0.17523954951052861</v>
      </c>
      <c r="U433" s="166"/>
      <c r="V433" s="328">
        <v>309788.84000000003</v>
      </c>
      <c r="W433" s="328">
        <v>200809.58000000002</v>
      </c>
      <c r="X433" s="151">
        <f t="shared" si="70"/>
        <v>108979.26000000001</v>
      </c>
      <c r="Y433" s="97">
        <f t="shared" si="71"/>
        <v>0.54269950666696276</v>
      </c>
      <c r="Z433" s="140"/>
    </row>
    <row r="434" spans="1:26" s="69" customFormat="1" outlineLevel="1" x14ac:dyDescent="0.2">
      <c r="A434" s="64" t="s">
        <v>1116</v>
      </c>
      <c r="B434" s="65" t="s">
        <v>1566</v>
      </c>
      <c r="C434" s="66" t="s">
        <v>2014</v>
      </c>
      <c r="D434" s="67"/>
      <c r="E434" s="68"/>
      <c r="F434" s="328">
        <v>1392.6000000000001</v>
      </c>
      <c r="G434" s="328">
        <v>1602.13</v>
      </c>
      <c r="H434" s="151">
        <f t="shared" si="64"/>
        <v>-209.52999999999997</v>
      </c>
      <c r="I434" s="97">
        <f t="shared" si="65"/>
        <v>-0.13078214626778098</v>
      </c>
      <c r="J434" s="166"/>
      <c r="K434" s="328">
        <v>4384.08</v>
      </c>
      <c r="L434" s="328">
        <v>4472.68</v>
      </c>
      <c r="M434" s="151">
        <f t="shared" si="66"/>
        <v>-88.600000000000364</v>
      </c>
      <c r="N434" s="97">
        <f t="shared" si="67"/>
        <v>-1.9809152454456917E-2</v>
      </c>
      <c r="O434" s="273"/>
      <c r="P434" s="166"/>
      <c r="Q434" s="328">
        <v>4384.08</v>
      </c>
      <c r="R434" s="328">
        <v>4472.68</v>
      </c>
      <c r="S434" s="151">
        <f t="shared" si="68"/>
        <v>-88.600000000000364</v>
      </c>
      <c r="T434" s="97">
        <f t="shared" si="69"/>
        <v>-1.9809152454456917E-2</v>
      </c>
      <c r="U434" s="166"/>
      <c r="V434" s="328">
        <v>23895.120000000003</v>
      </c>
      <c r="W434" s="328">
        <v>18298.09</v>
      </c>
      <c r="X434" s="151">
        <f t="shared" si="70"/>
        <v>5597.0300000000025</v>
      </c>
      <c r="Y434" s="97">
        <f t="shared" si="71"/>
        <v>0.30588055911846551</v>
      </c>
      <c r="Z434" s="140"/>
    </row>
    <row r="435" spans="1:26" s="69" customFormat="1" outlineLevel="1" x14ac:dyDescent="0.2">
      <c r="A435" s="64" t="s">
        <v>1117</v>
      </c>
      <c r="B435" s="65" t="s">
        <v>1567</v>
      </c>
      <c r="C435" s="66" t="s">
        <v>2015</v>
      </c>
      <c r="D435" s="67"/>
      <c r="E435" s="68"/>
      <c r="F435" s="328">
        <v>3605</v>
      </c>
      <c r="G435" s="328">
        <v>-1140</v>
      </c>
      <c r="H435" s="151">
        <f t="shared" si="64"/>
        <v>4745</v>
      </c>
      <c r="I435" s="97">
        <f t="shared" si="65"/>
        <v>4.1622807017543861</v>
      </c>
      <c r="J435" s="166"/>
      <c r="K435" s="328">
        <v>0</v>
      </c>
      <c r="L435" s="328">
        <v>4741.37</v>
      </c>
      <c r="M435" s="151">
        <f t="shared" si="66"/>
        <v>-4741.37</v>
      </c>
      <c r="N435" s="97" t="str">
        <f t="shared" si="67"/>
        <v>N.M.</v>
      </c>
      <c r="O435" s="273"/>
      <c r="P435" s="166"/>
      <c r="Q435" s="328">
        <v>0</v>
      </c>
      <c r="R435" s="328">
        <v>4741.37</v>
      </c>
      <c r="S435" s="151">
        <f t="shared" si="68"/>
        <v>-4741.37</v>
      </c>
      <c r="T435" s="97" t="str">
        <f t="shared" si="69"/>
        <v>N.M.</v>
      </c>
      <c r="U435" s="166"/>
      <c r="V435" s="328">
        <v>60012.22</v>
      </c>
      <c r="W435" s="328">
        <v>4741.37</v>
      </c>
      <c r="X435" s="151">
        <f t="shared" si="70"/>
        <v>55270.85</v>
      </c>
      <c r="Y435" s="97" t="str">
        <f t="shared" si="71"/>
        <v>N.M.</v>
      </c>
      <c r="Z435" s="140"/>
    </row>
    <row r="436" spans="1:26" s="69" customFormat="1" outlineLevel="1" x14ac:dyDescent="0.2">
      <c r="A436" s="64" t="s">
        <v>1118</v>
      </c>
      <c r="B436" s="65" t="s">
        <v>1568</v>
      </c>
      <c r="C436" s="66" t="s">
        <v>2016</v>
      </c>
      <c r="D436" s="67"/>
      <c r="E436" s="68"/>
      <c r="F436" s="328">
        <v>7660.5</v>
      </c>
      <c r="G436" s="328">
        <v>11470.5</v>
      </c>
      <c r="H436" s="151">
        <f t="shared" si="64"/>
        <v>-3810</v>
      </c>
      <c r="I436" s="97">
        <f t="shared" si="65"/>
        <v>-0.3321564012030862</v>
      </c>
      <c r="J436" s="166"/>
      <c r="K436" s="328">
        <v>25815</v>
      </c>
      <c r="L436" s="328">
        <v>39952.5</v>
      </c>
      <c r="M436" s="151">
        <f t="shared" si="66"/>
        <v>-14137.5</v>
      </c>
      <c r="N436" s="97">
        <f t="shared" si="67"/>
        <v>-0.35385770602590577</v>
      </c>
      <c r="O436" s="273"/>
      <c r="P436" s="166"/>
      <c r="Q436" s="328">
        <v>25815</v>
      </c>
      <c r="R436" s="328">
        <v>39952.5</v>
      </c>
      <c r="S436" s="151">
        <f t="shared" si="68"/>
        <v>-14137.5</v>
      </c>
      <c r="T436" s="97">
        <f t="shared" si="69"/>
        <v>-0.35385770602590577</v>
      </c>
      <c r="U436" s="166"/>
      <c r="V436" s="328">
        <v>117964.5</v>
      </c>
      <c r="W436" s="328">
        <v>136113</v>
      </c>
      <c r="X436" s="151">
        <f t="shared" si="70"/>
        <v>-18148.5</v>
      </c>
      <c r="Y436" s="97">
        <f t="shared" si="71"/>
        <v>-0.13333406801701528</v>
      </c>
      <c r="Z436" s="140"/>
    </row>
    <row r="437" spans="1:26" s="69" customFormat="1" outlineLevel="1" x14ac:dyDescent="0.2">
      <c r="A437" s="64" t="s">
        <v>1119</v>
      </c>
      <c r="B437" s="65" t="s">
        <v>1569</v>
      </c>
      <c r="C437" s="66" t="s">
        <v>2017</v>
      </c>
      <c r="D437" s="67"/>
      <c r="E437" s="68"/>
      <c r="F437" s="328">
        <v>0</v>
      </c>
      <c r="G437" s="328">
        <v>0</v>
      </c>
      <c r="H437" s="151">
        <f t="shared" si="64"/>
        <v>0</v>
      </c>
      <c r="I437" s="97">
        <f t="shared" si="65"/>
        <v>0</v>
      </c>
      <c r="J437" s="166"/>
      <c r="K437" s="328">
        <v>0</v>
      </c>
      <c r="L437" s="328">
        <v>0</v>
      </c>
      <c r="M437" s="151">
        <f t="shared" si="66"/>
        <v>0</v>
      </c>
      <c r="N437" s="97">
        <f t="shared" si="67"/>
        <v>0</v>
      </c>
      <c r="O437" s="273"/>
      <c r="P437" s="166"/>
      <c r="Q437" s="328">
        <v>0</v>
      </c>
      <c r="R437" s="328">
        <v>0</v>
      </c>
      <c r="S437" s="151">
        <f t="shared" si="68"/>
        <v>0</v>
      </c>
      <c r="T437" s="97">
        <f t="shared" si="69"/>
        <v>0</v>
      </c>
      <c r="U437" s="166"/>
      <c r="V437" s="328">
        <v>0</v>
      </c>
      <c r="W437" s="328">
        <v>0</v>
      </c>
      <c r="X437" s="151">
        <f t="shared" si="70"/>
        <v>0</v>
      </c>
      <c r="Y437" s="97">
        <f t="shared" si="71"/>
        <v>0</v>
      </c>
      <c r="Z437" s="140"/>
    </row>
    <row r="438" spans="1:26" s="69" customFormat="1" outlineLevel="1" x14ac:dyDescent="0.2">
      <c r="A438" s="64" t="s">
        <v>1120</v>
      </c>
      <c r="B438" s="65" t="s">
        <v>1570</v>
      </c>
      <c r="C438" s="66" t="s">
        <v>2018</v>
      </c>
      <c r="D438" s="67"/>
      <c r="E438" s="68"/>
      <c r="F438" s="328">
        <v>139978.86000000002</v>
      </c>
      <c r="G438" s="328">
        <v>-1867714.05</v>
      </c>
      <c r="H438" s="151">
        <f t="shared" si="64"/>
        <v>2007692.9100000001</v>
      </c>
      <c r="I438" s="97">
        <f t="shared" si="65"/>
        <v>1.0749466225839015</v>
      </c>
      <c r="J438" s="166"/>
      <c r="K438" s="328">
        <v>437138.71</v>
      </c>
      <c r="L438" s="328">
        <v>448153.52</v>
      </c>
      <c r="M438" s="151">
        <f t="shared" si="66"/>
        <v>-11014.809999999998</v>
      </c>
      <c r="N438" s="97">
        <f t="shared" si="67"/>
        <v>-2.4578207039409168E-2</v>
      </c>
      <c r="O438" s="273"/>
      <c r="P438" s="166"/>
      <c r="Q438" s="328">
        <v>437138.71</v>
      </c>
      <c r="R438" s="328">
        <v>448153.52</v>
      </c>
      <c r="S438" s="151">
        <f t="shared" si="68"/>
        <v>-11014.809999999998</v>
      </c>
      <c r="T438" s="97">
        <f t="shared" si="69"/>
        <v>-2.4578207039409168E-2</v>
      </c>
      <c r="U438" s="166"/>
      <c r="V438" s="328">
        <v>1769370.25</v>
      </c>
      <c r="W438" s="328">
        <v>1914996.03</v>
      </c>
      <c r="X438" s="151">
        <f t="shared" si="70"/>
        <v>-145625.78000000003</v>
      </c>
      <c r="Y438" s="97">
        <f t="shared" si="71"/>
        <v>-7.6044951383006279E-2</v>
      </c>
      <c r="Z438" s="140"/>
    </row>
    <row r="439" spans="1:26" s="69" customFormat="1" outlineLevel="1" x14ac:dyDescent="0.2">
      <c r="A439" s="64" t="s">
        <v>1121</v>
      </c>
      <c r="B439" s="65" t="s">
        <v>1571</v>
      </c>
      <c r="C439" s="66" t="s">
        <v>2019</v>
      </c>
      <c r="D439" s="67"/>
      <c r="E439" s="68"/>
      <c r="F439" s="328">
        <v>-4089.2200000000003</v>
      </c>
      <c r="G439" s="328">
        <v>9645.11</v>
      </c>
      <c r="H439" s="151">
        <f t="shared" si="64"/>
        <v>-13734.330000000002</v>
      </c>
      <c r="I439" s="97">
        <f t="shared" si="65"/>
        <v>-1.423968207723914</v>
      </c>
      <c r="J439" s="166"/>
      <c r="K439" s="328">
        <v>-12575.45</v>
      </c>
      <c r="L439" s="328">
        <v>32412.09</v>
      </c>
      <c r="M439" s="151">
        <f t="shared" si="66"/>
        <v>-44987.54</v>
      </c>
      <c r="N439" s="97">
        <f t="shared" si="67"/>
        <v>-1.3879863964341701</v>
      </c>
      <c r="O439" s="273"/>
      <c r="P439" s="166"/>
      <c r="Q439" s="328">
        <v>-12575.45</v>
      </c>
      <c r="R439" s="328">
        <v>32412.09</v>
      </c>
      <c r="S439" s="151">
        <f t="shared" si="68"/>
        <v>-44987.54</v>
      </c>
      <c r="T439" s="97">
        <f t="shared" si="69"/>
        <v>-1.3879863964341701</v>
      </c>
      <c r="U439" s="166"/>
      <c r="V439" s="328">
        <v>73833.03</v>
      </c>
      <c r="W439" s="328">
        <v>249637.18</v>
      </c>
      <c r="X439" s="151">
        <f t="shared" si="70"/>
        <v>-175804.15</v>
      </c>
      <c r="Y439" s="97">
        <f t="shared" si="71"/>
        <v>-0.70423864746429199</v>
      </c>
      <c r="Z439" s="140"/>
    </row>
    <row r="440" spans="1:26" s="69" customFormat="1" outlineLevel="1" x14ac:dyDescent="0.2">
      <c r="A440" s="64" t="s">
        <v>1122</v>
      </c>
      <c r="B440" s="65" t="s">
        <v>1572</v>
      </c>
      <c r="C440" s="66" t="s">
        <v>2020</v>
      </c>
      <c r="D440" s="67"/>
      <c r="E440" s="68"/>
      <c r="F440" s="328">
        <v>5854407.6799999997</v>
      </c>
      <c r="G440" s="328">
        <v>5076547.0999999996</v>
      </c>
      <c r="H440" s="151">
        <f t="shared" si="64"/>
        <v>777860.58000000007</v>
      </c>
      <c r="I440" s="97">
        <f t="shared" si="65"/>
        <v>0.15322631006417731</v>
      </c>
      <c r="J440" s="166"/>
      <c r="K440" s="328">
        <v>17311922.75</v>
      </c>
      <c r="L440" s="328">
        <v>14736873.210000001</v>
      </c>
      <c r="M440" s="151">
        <f t="shared" si="66"/>
        <v>2575049.5399999991</v>
      </c>
      <c r="N440" s="97">
        <f t="shared" si="67"/>
        <v>0.17473513569029336</v>
      </c>
      <c r="O440" s="273"/>
      <c r="P440" s="166"/>
      <c r="Q440" s="328">
        <v>17311922.75</v>
      </c>
      <c r="R440" s="328">
        <v>14736873.210000001</v>
      </c>
      <c r="S440" s="151">
        <f t="shared" si="68"/>
        <v>2575049.5399999991</v>
      </c>
      <c r="T440" s="97">
        <f t="shared" si="69"/>
        <v>0.17473513569029336</v>
      </c>
      <c r="U440" s="166"/>
      <c r="V440" s="328">
        <v>62343822.530000001</v>
      </c>
      <c r="W440" s="328">
        <v>52864100.060000002</v>
      </c>
      <c r="X440" s="151">
        <f t="shared" si="70"/>
        <v>9479722.4699999988</v>
      </c>
      <c r="Y440" s="97">
        <f t="shared" si="71"/>
        <v>0.17932249786226662</v>
      </c>
      <c r="Z440" s="140"/>
    </row>
    <row r="441" spans="1:26" s="69" customFormat="1" outlineLevel="1" x14ac:dyDescent="0.2">
      <c r="A441" s="64" t="s">
        <v>1123</v>
      </c>
      <c r="B441" s="65" t="s">
        <v>1573</v>
      </c>
      <c r="C441" s="66" t="s">
        <v>2021</v>
      </c>
      <c r="D441" s="67"/>
      <c r="E441" s="68"/>
      <c r="F441" s="328">
        <v>448173.69</v>
      </c>
      <c r="G441" s="328">
        <v>429585.9</v>
      </c>
      <c r="H441" s="151">
        <f t="shared" si="64"/>
        <v>18587.789999999979</v>
      </c>
      <c r="I441" s="97">
        <f t="shared" si="65"/>
        <v>4.3269087742404899E-2</v>
      </c>
      <c r="J441" s="166"/>
      <c r="K441" s="328">
        <v>1357754.88</v>
      </c>
      <c r="L441" s="328">
        <v>1288757.71</v>
      </c>
      <c r="M441" s="151">
        <f t="shared" si="66"/>
        <v>68997.169999999925</v>
      </c>
      <c r="N441" s="97">
        <f t="shared" si="67"/>
        <v>5.3537735964349673E-2</v>
      </c>
      <c r="O441" s="273"/>
      <c r="P441" s="166"/>
      <c r="Q441" s="328">
        <v>1357754.88</v>
      </c>
      <c r="R441" s="328">
        <v>1288757.71</v>
      </c>
      <c r="S441" s="151">
        <f t="shared" si="68"/>
        <v>68997.169999999925</v>
      </c>
      <c r="T441" s="97">
        <f t="shared" si="69"/>
        <v>5.3537735964349673E-2</v>
      </c>
      <c r="U441" s="166"/>
      <c r="V441" s="328">
        <v>5224028.01</v>
      </c>
      <c r="W441" s="328">
        <v>5305504.95</v>
      </c>
      <c r="X441" s="151">
        <f t="shared" si="70"/>
        <v>-81476.94000000041</v>
      </c>
      <c r="Y441" s="97">
        <f t="shared" si="71"/>
        <v>-1.5357056636051278E-2</v>
      </c>
      <c r="Z441" s="140"/>
    </row>
    <row r="442" spans="1:26" s="69" customFormat="1" outlineLevel="1" x14ac:dyDescent="0.2">
      <c r="A442" s="64" t="s">
        <v>1124</v>
      </c>
      <c r="B442" s="65" t="s">
        <v>1574</v>
      </c>
      <c r="C442" s="66" t="s">
        <v>2022</v>
      </c>
      <c r="D442" s="67"/>
      <c r="E442" s="68"/>
      <c r="F442" s="328">
        <v>81882</v>
      </c>
      <c r="G442" s="328">
        <v>-7606.14</v>
      </c>
      <c r="H442" s="151">
        <f t="shared" si="64"/>
        <v>89488.14</v>
      </c>
      <c r="I442" s="97" t="str">
        <f t="shared" si="65"/>
        <v>N.M.</v>
      </c>
      <c r="J442" s="166"/>
      <c r="K442" s="328">
        <v>-4213</v>
      </c>
      <c r="L442" s="328">
        <v>-11828.51</v>
      </c>
      <c r="M442" s="151">
        <f t="shared" si="66"/>
        <v>7615.51</v>
      </c>
      <c r="N442" s="97">
        <f t="shared" si="67"/>
        <v>0.64382665272295492</v>
      </c>
      <c r="O442" s="273"/>
      <c r="P442" s="166"/>
      <c r="Q442" s="328">
        <v>-4213</v>
      </c>
      <c r="R442" s="328">
        <v>-11828.51</v>
      </c>
      <c r="S442" s="151">
        <f t="shared" si="68"/>
        <v>7615.51</v>
      </c>
      <c r="T442" s="97">
        <f t="shared" si="69"/>
        <v>0.64382665272295492</v>
      </c>
      <c r="U442" s="166"/>
      <c r="V442" s="328">
        <v>-1328334.06</v>
      </c>
      <c r="W442" s="328">
        <v>-829127.77</v>
      </c>
      <c r="X442" s="151">
        <f t="shared" si="70"/>
        <v>-499206.29000000004</v>
      </c>
      <c r="Y442" s="97">
        <f t="shared" si="71"/>
        <v>-0.60208608137681852</v>
      </c>
      <c r="Z442" s="140"/>
    </row>
    <row r="443" spans="1:26" s="69" customFormat="1" outlineLevel="1" x14ac:dyDescent="0.2">
      <c r="A443" s="64" t="s">
        <v>1125</v>
      </c>
      <c r="B443" s="65" t="s">
        <v>1575</v>
      </c>
      <c r="C443" s="66" t="s">
        <v>2023</v>
      </c>
      <c r="D443" s="67"/>
      <c r="E443" s="68"/>
      <c r="F443" s="328">
        <v>52717.58</v>
      </c>
      <c r="G443" s="328">
        <v>42876.89</v>
      </c>
      <c r="H443" s="151">
        <f t="shared" si="64"/>
        <v>9840.6900000000023</v>
      </c>
      <c r="I443" s="97">
        <f t="shared" si="65"/>
        <v>0.22951034928139616</v>
      </c>
      <c r="J443" s="166"/>
      <c r="K443" s="328">
        <v>163618.94</v>
      </c>
      <c r="L443" s="328">
        <v>129664.98</v>
      </c>
      <c r="M443" s="151">
        <f t="shared" si="66"/>
        <v>33953.960000000006</v>
      </c>
      <c r="N443" s="97">
        <f t="shared" si="67"/>
        <v>0.26185913883609907</v>
      </c>
      <c r="O443" s="273"/>
      <c r="P443" s="166"/>
      <c r="Q443" s="328">
        <v>163618.94</v>
      </c>
      <c r="R443" s="328">
        <v>129664.98</v>
      </c>
      <c r="S443" s="151">
        <f t="shared" si="68"/>
        <v>33953.960000000006</v>
      </c>
      <c r="T443" s="97">
        <f t="shared" si="69"/>
        <v>0.26185913883609907</v>
      </c>
      <c r="U443" s="166"/>
      <c r="V443" s="328">
        <v>728804.02</v>
      </c>
      <c r="W443" s="328">
        <v>507186.26999999996</v>
      </c>
      <c r="X443" s="151">
        <f t="shared" si="70"/>
        <v>221617.75000000006</v>
      </c>
      <c r="Y443" s="97">
        <f t="shared" si="71"/>
        <v>0.43695534187074914</v>
      </c>
      <c r="Z443" s="140"/>
    </row>
    <row r="444" spans="1:26" s="69" customFormat="1" outlineLevel="1" x14ac:dyDescent="0.2">
      <c r="A444" s="64" t="s">
        <v>1126</v>
      </c>
      <c r="B444" s="65" t="s">
        <v>1576</v>
      </c>
      <c r="C444" s="66" t="s">
        <v>2024</v>
      </c>
      <c r="D444" s="67"/>
      <c r="E444" s="68"/>
      <c r="F444" s="328">
        <v>107430.65000000001</v>
      </c>
      <c r="G444" s="328">
        <v>22253.670000000002</v>
      </c>
      <c r="H444" s="151">
        <f t="shared" si="64"/>
        <v>85176.98000000001</v>
      </c>
      <c r="I444" s="97">
        <f t="shared" si="65"/>
        <v>3.8275475460901505</v>
      </c>
      <c r="J444" s="166"/>
      <c r="K444" s="328">
        <v>322291.95</v>
      </c>
      <c r="L444" s="328">
        <v>66761.009999999995</v>
      </c>
      <c r="M444" s="151">
        <f t="shared" si="66"/>
        <v>255530.94</v>
      </c>
      <c r="N444" s="97">
        <f t="shared" si="67"/>
        <v>3.8275475460901509</v>
      </c>
      <c r="O444" s="273"/>
      <c r="P444" s="166"/>
      <c r="Q444" s="328">
        <v>322291.95</v>
      </c>
      <c r="R444" s="328">
        <v>66761.009999999995</v>
      </c>
      <c r="S444" s="151">
        <f t="shared" si="68"/>
        <v>255530.94</v>
      </c>
      <c r="T444" s="97">
        <f t="shared" si="69"/>
        <v>3.8275475460901509</v>
      </c>
      <c r="U444" s="166"/>
      <c r="V444" s="328">
        <v>522576.98</v>
      </c>
      <c r="W444" s="328">
        <v>2170810.9299999997</v>
      </c>
      <c r="X444" s="151">
        <f t="shared" si="70"/>
        <v>-1648233.9499999997</v>
      </c>
      <c r="Y444" s="97">
        <f t="shared" si="71"/>
        <v>-0.75927107571731267</v>
      </c>
      <c r="Z444" s="140"/>
    </row>
    <row r="445" spans="1:26" s="69" customFormat="1" outlineLevel="1" x14ac:dyDescent="0.2">
      <c r="A445" s="64" t="s">
        <v>1127</v>
      </c>
      <c r="B445" s="65" t="s">
        <v>1577</v>
      </c>
      <c r="C445" s="66" t="s">
        <v>2025</v>
      </c>
      <c r="D445" s="67"/>
      <c r="E445" s="68"/>
      <c r="F445" s="328">
        <v>0</v>
      </c>
      <c r="G445" s="328">
        <v>0</v>
      </c>
      <c r="H445" s="151">
        <f t="shared" si="64"/>
        <v>0</v>
      </c>
      <c r="I445" s="97">
        <f t="shared" si="65"/>
        <v>0</v>
      </c>
      <c r="J445" s="166"/>
      <c r="K445" s="328">
        <v>0</v>
      </c>
      <c r="L445" s="328">
        <v>0</v>
      </c>
      <c r="M445" s="151">
        <f t="shared" si="66"/>
        <v>0</v>
      </c>
      <c r="N445" s="97">
        <f t="shared" si="67"/>
        <v>0</v>
      </c>
      <c r="O445" s="273"/>
      <c r="P445" s="166"/>
      <c r="Q445" s="328">
        <v>0</v>
      </c>
      <c r="R445" s="328">
        <v>0</v>
      </c>
      <c r="S445" s="151">
        <f t="shared" si="68"/>
        <v>0</v>
      </c>
      <c r="T445" s="97">
        <f t="shared" si="69"/>
        <v>0</v>
      </c>
      <c r="U445" s="166"/>
      <c r="V445" s="328">
        <v>327.95</v>
      </c>
      <c r="W445" s="328">
        <v>0</v>
      </c>
      <c r="X445" s="151">
        <f t="shared" si="70"/>
        <v>327.95</v>
      </c>
      <c r="Y445" s="97" t="str">
        <f t="shared" si="71"/>
        <v>N.M.</v>
      </c>
      <c r="Z445" s="140"/>
    </row>
    <row r="446" spans="1:26" s="69" customFormat="1" outlineLevel="1" x14ac:dyDescent="0.2">
      <c r="A446" s="64" t="s">
        <v>1128</v>
      </c>
      <c r="B446" s="65" t="s">
        <v>1578</v>
      </c>
      <c r="C446" s="66" t="s">
        <v>2026</v>
      </c>
      <c r="D446" s="67"/>
      <c r="E446" s="68"/>
      <c r="F446" s="328">
        <v>0</v>
      </c>
      <c r="G446" s="328">
        <v>0</v>
      </c>
      <c r="H446" s="151">
        <f t="shared" si="64"/>
        <v>0</v>
      </c>
      <c r="I446" s="97">
        <f t="shared" si="65"/>
        <v>0</v>
      </c>
      <c r="J446" s="166"/>
      <c r="K446" s="328">
        <v>0</v>
      </c>
      <c r="L446" s="328">
        <v>0</v>
      </c>
      <c r="M446" s="151">
        <f t="shared" si="66"/>
        <v>0</v>
      </c>
      <c r="N446" s="97">
        <f t="shared" si="67"/>
        <v>0</v>
      </c>
      <c r="O446" s="273"/>
      <c r="P446" s="166"/>
      <c r="Q446" s="328">
        <v>0</v>
      </c>
      <c r="R446" s="328">
        <v>0</v>
      </c>
      <c r="S446" s="151">
        <f t="shared" si="68"/>
        <v>0</v>
      </c>
      <c r="T446" s="97">
        <f t="shared" si="69"/>
        <v>0</v>
      </c>
      <c r="U446" s="166"/>
      <c r="V446" s="328">
        <v>0</v>
      </c>
      <c r="W446" s="328">
        <v>626601.43000000005</v>
      </c>
      <c r="X446" s="151">
        <f t="shared" si="70"/>
        <v>-626601.43000000005</v>
      </c>
      <c r="Y446" s="97" t="str">
        <f t="shared" si="71"/>
        <v>N.M.</v>
      </c>
      <c r="Z446" s="140"/>
    </row>
    <row r="447" spans="1:26" s="69" customFormat="1" outlineLevel="1" x14ac:dyDescent="0.2">
      <c r="A447" s="64" t="s">
        <v>1129</v>
      </c>
      <c r="B447" s="65" t="s">
        <v>1579</v>
      </c>
      <c r="C447" s="66" t="s">
        <v>2027</v>
      </c>
      <c r="D447" s="67"/>
      <c r="E447" s="68"/>
      <c r="F447" s="328">
        <v>0</v>
      </c>
      <c r="G447" s="328">
        <v>81119</v>
      </c>
      <c r="H447" s="151">
        <f t="shared" si="64"/>
        <v>-81119</v>
      </c>
      <c r="I447" s="97" t="str">
        <f t="shared" si="65"/>
        <v>N.M.</v>
      </c>
      <c r="J447" s="166"/>
      <c r="K447" s="328">
        <v>0</v>
      </c>
      <c r="L447" s="328">
        <v>243357</v>
      </c>
      <c r="M447" s="151">
        <f t="shared" si="66"/>
        <v>-243357</v>
      </c>
      <c r="N447" s="97" t="str">
        <f t="shared" si="67"/>
        <v>N.M.</v>
      </c>
      <c r="O447" s="273"/>
      <c r="P447" s="166"/>
      <c r="Q447" s="328">
        <v>0</v>
      </c>
      <c r="R447" s="328">
        <v>243357</v>
      </c>
      <c r="S447" s="151">
        <f t="shared" si="68"/>
        <v>-243357</v>
      </c>
      <c r="T447" s="97" t="str">
        <f t="shared" si="69"/>
        <v>N.M.</v>
      </c>
      <c r="U447" s="166"/>
      <c r="V447" s="328">
        <v>730068</v>
      </c>
      <c r="W447" s="328">
        <v>-730068</v>
      </c>
      <c r="X447" s="151">
        <f t="shared" si="70"/>
        <v>1460136</v>
      </c>
      <c r="Y447" s="97">
        <f t="shared" si="71"/>
        <v>2</v>
      </c>
      <c r="Z447" s="140"/>
    </row>
    <row r="448" spans="1:26" s="69" customFormat="1" outlineLevel="1" x14ac:dyDescent="0.2">
      <c r="A448" s="64" t="s">
        <v>1130</v>
      </c>
      <c r="B448" s="65" t="s">
        <v>1580</v>
      </c>
      <c r="C448" s="66" t="s">
        <v>2028</v>
      </c>
      <c r="D448" s="67"/>
      <c r="E448" s="68"/>
      <c r="F448" s="328">
        <v>110280.01000000001</v>
      </c>
      <c r="G448" s="328">
        <v>112708.874</v>
      </c>
      <c r="H448" s="151">
        <f t="shared" si="64"/>
        <v>-2428.8639999999868</v>
      </c>
      <c r="I448" s="97">
        <f t="shared" si="65"/>
        <v>-2.1549891448653696E-2</v>
      </c>
      <c r="J448" s="166"/>
      <c r="K448" s="328">
        <v>209114.04</v>
      </c>
      <c r="L448" s="328">
        <v>133151.93400000001</v>
      </c>
      <c r="M448" s="151">
        <f t="shared" si="66"/>
        <v>75962.106</v>
      </c>
      <c r="N448" s="97">
        <f t="shared" si="67"/>
        <v>0.5704919464406728</v>
      </c>
      <c r="O448" s="273"/>
      <c r="P448" s="166"/>
      <c r="Q448" s="328">
        <v>209114.04</v>
      </c>
      <c r="R448" s="328">
        <v>133151.93400000001</v>
      </c>
      <c r="S448" s="151">
        <f t="shared" si="68"/>
        <v>75962.106</v>
      </c>
      <c r="T448" s="97">
        <f t="shared" si="69"/>
        <v>0.5704919464406728</v>
      </c>
      <c r="U448" s="166"/>
      <c r="V448" s="328">
        <v>1010521.2100000001</v>
      </c>
      <c r="W448" s="328">
        <v>1358127.8939999999</v>
      </c>
      <c r="X448" s="151">
        <f t="shared" si="70"/>
        <v>-347606.68399999978</v>
      </c>
      <c r="Y448" s="97">
        <f t="shared" si="71"/>
        <v>-0.25594547136221313</v>
      </c>
      <c r="Z448" s="140"/>
    </row>
    <row r="449" spans="1:26" s="69" customFormat="1" outlineLevel="1" x14ac:dyDescent="0.2">
      <c r="A449" s="64" t="s">
        <v>1131</v>
      </c>
      <c r="B449" s="65" t="s">
        <v>1581</v>
      </c>
      <c r="C449" s="66" t="s">
        <v>2029</v>
      </c>
      <c r="D449" s="67"/>
      <c r="E449" s="68"/>
      <c r="F449" s="328">
        <v>-2228531</v>
      </c>
      <c r="G449" s="328">
        <v>661850.39</v>
      </c>
      <c r="H449" s="151">
        <f t="shared" si="64"/>
        <v>-2890381.39</v>
      </c>
      <c r="I449" s="97">
        <f t="shared" si="65"/>
        <v>-4.367121986586727</v>
      </c>
      <c r="J449" s="166"/>
      <c r="K449" s="328">
        <v>-7011970.4400000004</v>
      </c>
      <c r="L449" s="328">
        <v>-339366.38</v>
      </c>
      <c r="M449" s="151">
        <f t="shared" si="66"/>
        <v>-6672604.0600000005</v>
      </c>
      <c r="N449" s="97" t="str">
        <f t="shared" si="67"/>
        <v>N.M.</v>
      </c>
      <c r="O449" s="273"/>
      <c r="P449" s="166"/>
      <c r="Q449" s="328">
        <v>-7011970.4400000004</v>
      </c>
      <c r="R449" s="328">
        <v>-339366.38</v>
      </c>
      <c r="S449" s="151">
        <f t="shared" si="68"/>
        <v>-6672604.0600000005</v>
      </c>
      <c r="T449" s="97" t="str">
        <f t="shared" si="69"/>
        <v>N.M.</v>
      </c>
      <c r="U449" s="166"/>
      <c r="V449" s="328">
        <v>-6727358.2800000003</v>
      </c>
      <c r="W449" s="328">
        <v>2166936.8000000003</v>
      </c>
      <c r="X449" s="151">
        <f t="shared" si="70"/>
        <v>-8894295.0800000001</v>
      </c>
      <c r="Y449" s="97">
        <f t="shared" si="71"/>
        <v>-4.1045475253362254</v>
      </c>
      <c r="Z449" s="140"/>
    </row>
    <row r="450" spans="1:26" s="69" customFormat="1" outlineLevel="1" x14ac:dyDescent="0.2">
      <c r="A450" s="64" t="s">
        <v>1132</v>
      </c>
      <c r="B450" s="65" t="s">
        <v>1582</v>
      </c>
      <c r="C450" s="66" t="s">
        <v>2008</v>
      </c>
      <c r="D450" s="67"/>
      <c r="E450" s="68"/>
      <c r="F450" s="328">
        <v>0</v>
      </c>
      <c r="G450" s="328">
        <v>0</v>
      </c>
      <c r="H450" s="151">
        <f t="shared" si="64"/>
        <v>0</v>
      </c>
      <c r="I450" s="97">
        <f t="shared" si="65"/>
        <v>0</v>
      </c>
      <c r="J450" s="166"/>
      <c r="K450" s="328">
        <v>0</v>
      </c>
      <c r="L450" s="328">
        <v>0</v>
      </c>
      <c r="M450" s="151">
        <f t="shared" si="66"/>
        <v>0</v>
      </c>
      <c r="N450" s="97">
        <f t="shared" si="67"/>
        <v>0</v>
      </c>
      <c r="O450" s="273"/>
      <c r="P450" s="166"/>
      <c r="Q450" s="328">
        <v>0</v>
      </c>
      <c r="R450" s="328">
        <v>0</v>
      </c>
      <c r="S450" s="151">
        <f t="shared" si="68"/>
        <v>0</v>
      </c>
      <c r="T450" s="97">
        <f t="shared" si="69"/>
        <v>0</v>
      </c>
      <c r="U450" s="166"/>
      <c r="V450" s="328">
        <v>0</v>
      </c>
      <c r="W450" s="328">
        <v>-269.08</v>
      </c>
      <c r="X450" s="151">
        <f t="shared" si="70"/>
        <v>269.08</v>
      </c>
      <c r="Y450" s="97" t="str">
        <f t="shared" si="71"/>
        <v>N.M.</v>
      </c>
      <c r="Z450" s="140"/>
    </row>
    <row r="451" spans="1:26" s="69" customFormat="1" outlineLevel="1" x14ac:dyDescent="0.2">
      <c r="A451" s="64" t="s">
        <v>1133</v>
      </c>
      <c r="B451" s="65" t="s">
        <v>1583</v>
      </c>
      <c r="C451" s="66" t="s">
        <v>2030</v>
      </c>
      <c r="D451" s="67"/>
      <c r="E451" s="68"/>
      <c r="F451" s="328">
        <v>411.3</v>
      </c>
      <c r="G451" s="328">
        <v>472.28000000000003</v>
      </c>
      <c r="H451" s="151">
        <f t="shared" si="64"/>
        <v>-60.980000000000018</v>
      </c>
      <c r="I451" s="97">
        <f t="shared" si="65"/>
        <v>-0.12911831964089102</v>
      </c>
      <c r="J451" s="166"/>
      <c r="K451" s="328">
        <v>1114.32</v>
      </c>
      <c r="L451" s="328">
        <v>1245.3500000000001</v>
      </c>
      <c r="M451" s="151">
        <f t="shared" si="66"/>
        <v>-131.0300000000002</v>
      </c>
      <c r="N451" s="97">
        <f t="shared" si="67"/>
        <v>-0.1052154012928094</v>
      </c>
      <c r="O451" s="273"/>
      <c r="P451" s="166"/>
      <c r="Q451" s="328">
        <v>1114.32</v>
      </c>
      <c r="R451" s="328">
        <v>1245.3500000000001</v>
      </c>
      <c r="S451" s="151">
        <f t="shared" si="68"/>
        <v>-131.0300000000002</v>
      </c>
      <c r="T451" s="97">
        <f t="shared" si="69"/>
        <v>-0.1052154012928094</v>
      </c>
      <c r="U451" s="166"/>
      <c r="V451" s="328">
        <v>4079.41</v>
      </c>
      <c r="W451" s="328">
        <v>5507.88</v>
      </c>
      <c r="X451" s="151">
        <f t="shared" si="70"/>
        <v>-1428.4700000000003</v>
      </c>
      <c r="Y451" s="97">
        <f t="shared" si="71"/>
        <v>-0.25935024001975354</v>
      </c>
      <c r="Z451" s="140"/>
    </row>
    <row r="452" spans="1:26" s="69" customFormat="1" outlineLevel="1" x14ac:dyDescent="0.2">
      <c r="A452" s="64" t="s">
        <v>1134</v>
      </c>
      <c r="B452" s="65" t="s">
        <v>1584</v>
      </c>
      <c r="C452" s="66" t="s">
        <v>2031</v>
      </c>
      <c r="D452" s="67"/>
      <c r="E452" s="68"/>
      <c r="F452" s="328">
        <v>0</v>
      </c>
      <c r="G452" s="328">
        <v>0</v>
      </c>
      <c r="H452" s="151">
        <f t="shared" si="64"/>
        <v>0</v>
      </c>
      <c r="I452" s="97">
        <f t="shared" si="65"/>
        <v>0</v>
      </c>
      <c r="J452" s="166"/>
      <c r="K452" s="328">
        <v>0</v>
      </c>
      <c r="L452" s="328">
        <v>0</v>
      </c>
      <c r="M452" s="151">
        <f t="shared" si="66"/>
        <v>0</v>
      </c>
      <c r="N452" s="97">
        <f t="shared" si="67"/>
        <v>0</v>
      </c>
      <c r="O452" s="273"/>
      <c r="P452" s="166"/>
      <c r="Q452" s="328">
        <v>0</v>
      </c>
      <c r="R452" s="328">
        <v>0</v>
      </c>
      <c r="S452" s="151">
        <f t="shared" si="68"/>
        <v>0</v>
      </c>
      <c r="T452" s="97">
        <f t="shared" si="69"/>
        <v>0</v>
      </c>
      <c r="U452" s="166"/>
      <c r="V452" s="328">
        <v>277.29000000000002</v>
      </c>
      <c r="W452" s="328">
        <v>350</v>
      </c>
      <c r="X452" s="151">
        <f t="shared" si="70"/>
        <v>-72.70999999999998</v>
      </c>
      <c r="Y452" s="97">
        <f t="shared" si="71"/>
        <v>-0.20774285714285709</v>
      </c>
      <c r="Z452" s="140"/>
    </row>
    <row r="453" spans="1:26" s="69" customFormat="1" outlineLevel="1" x14ac:dyDescent="0.2">
      <c r="A453" s="64" t="s">
        <v>1135</v>
      </c>
      <c r="B453" s="65" t="s">
        <v>1585</v>
      </c>
      <c r="C453" s="66" t="s">
        <v>2032</v>
      </c>
      <c r="D453" s="67"/>
      <c r="E453" s="68"/>
      <c r="F453" s="328">
        <v>0</v>
      </c>
      <c r="G453" s="328">
        <v>0</v>
      </c>
      <c r="H453" s="151">
        <f t="shared" si="64"/>
        <v>0</v>
      </c>
      <c r="I453" s="97">
        <f t="shared" si="65"/>
        <v>0</v>
      </c>
      <c r="J453" s="166"/>
      <c r="K453" s="328">
        <v>0</v>
      </c>
      <c r="L453" s="328">
        <v>0</v>
      </c>
      <c r="M453" s="151">
        <f t="shared" si="66"/>
        <v>0</v>
      </c>
      <c r="N453" s="97">
        <f t="shared" si="67"/>
        <v>0</v>
      </c>
      <c r="O453" s="273"/>
      <c r="P453" s="166"/>
      <c r="Q453" s="328">
        <v>0</v>
      </c>
      <c r="R453" s="328">
        <v>0</v>
      </c>
      <c r="S453" s="151">
        <f t="shared" si="68"/>
        <v>0</v>
      </c>
      <c r="T453" s="97">
        <f t="shared" si="69"/>
        <v>0</v>
      </c>
      <c r="U453" s="166"/>
      <c r="V453" s="328">
        <v>0</v>
      </c>
      <c r="W453" s="328">
        <v>0</v>
      </c>
      <c r="X453" s="151">
        <f t="shared" si="70"/>
        <v>0</v>
      </c>
      <c r="Y453" s="97">
        <f t="shared" si="71"/>
        <v>0</v>
      </c>
      <c r="Z453" s="140"/>
    </row>
    <row r="454" spans="1:26" ht="12.75" customHeight="1" x14ac:dyDescent="0.2">
      <c r="A454" s="38" t="s">
        <v>681</v>
      </c>
      <c r="B454" s="88" t="s">
        <v>484</v>
      </c>
      <c r="C454" s="95" t="s">
        <v>379</v>
      </c>
      <c r="D454" s="38" t="s">
        <v>283</v>
      </c>
      <c r="E454" s="49"/>
      <c r="F454" s="107">
        <v>5521278.6100000003</v>
      </c>
      <c r="G454" s="107">
        <v>5007134.568</v>
      </c>
      <c r="H454" s="105">
        <f t="shared" si="64"/>
        <v>514144.04200000037</v>
      </c>
      <c r="I454" s="124">
        <f t="shared" si="65"/>
        <v>0.1026822896444273</v>
      </c>
      <c r="J454" s="168"/>
      <c r="K454" s="107">
        <v>14580247.479999997</v>
      </c>
      <c r="L454" s="107">
        <v>18173825.568000004</v>
      </c>
      <c r="M454" s="105">
        <f t="shared" si="66"/>
        <v>-3593578.088000007</v>
      </c>
      <c r="N454" s="124">
        <f t="shared" si="67"/>
        <v>-0.19773371734828826</v>
      </c>
      <c r="O454" s="260"/>
      <c r="P454" s="168"/>
      <c r="Q454" s="107">
        <v>14580247.479999997</v>
      </c>
      <c r="R454" s="107">
        <v>18173825.568000004</v>
      </c>
      <c r="S454" s="105">
        <f t="shared" si="68"/>
        <v>-3593578.088000007</v>
      </c>
      <c r="T454" s="124">
        <f t="shared" si="69"/>
        <v>-0.19773371734828826</v>
      </c>
      <c r="U454" s="168"/>
      <c r="V454" s="107">
        <v>70463482.409999996</v>
      </c>
      <c r="W454" s="107">
        <v>70521010.038000003</v>
      </c>
      <c r="X454" s="105">
        <f t="shared" si="70"/>
        <v>-57527.62800000608</v>
      </c>
      <c r="Y454" s="124">
        <f t="shared" si="71"/>
        <v>-8.1575161741171201E-4</v>
      </c>
    </row>
    <row r="455" spans="1:26" s="115" customFormat="1" x14ac:dyDescent="0.2">
      <c r="A455" s="110"/>
      <c r="B455" s="111" t="s">
        <v>485</v>
      </c>
      <c r="C455" s="119" t="s">
        <v>291</v>
      </c>
      <c r="D455" s="110"/>
      <c r="E455" s="116"/>
      <c r="F455" s="322"/>
      <c r="G455" s="322"/>
      <c r="H455" s="323">
        <f t="shared" si="64"/>
        <v>0</v>
      </c>
      <c r="I455" s="126">
        <f t="shared" si="65"/>
        <v>0</v>
      </c>
      <c r="J455" s="175"/>
      <c r="K455" s="322"/>
      <c r="L455" s="322"/>
      <c r="M455" s="323">
        <f t="shared" si="66"/>
        <v>0</v>
      </c>
      <c r="N455" s="126">
        <f t="shared" si="67"/>
        <v>0</v>
      </c>
      <c r="O455" s="261"/>
      <c r="P455" s="175"/>
      <c r="Q455" s="322"/>
      <c r="R455" s="322"/>
      <c r="S455" s="323">
        <f t="shared" si="68"/>
        <v>0</v>
      </c>
      <c r="T455" s="126">
        <f t="shared" si="69"/>
        <v>0</v>
      </c>
      <c r="U455" s="175"/>
      <c r="V455" s="322"/>
      <c r="W455" s="322"/>
      <c r="X455" s="323">
        <f t="shared" si="70"/>
        <v>0</v>
      </c>
      <c r="Y455" s="126">
        <f t="shared" si="71"/>
        <v>0</v>
      </c>
      <c r="Z455" s="140"/>
    </row>
    <row r="456" spans="1:26" s="69" customFormat="1" outlineLevel="1" x14ac:dyDescent="0.2">
      <c r="A456" s="64" t="s">
        <v>1274</v>
      </c>
      <c r="B456" s="65" t="s">
        <v>1724</v>
      </c>
      <c r="C456" s="66" t="s">
        <v>2156</v>
      </c>
      <c r="D456" s="67"/>
      <c r="E456" s="68"/>
      <c r="F456" s="328">
        <v>139.19</v>
      </c>
      <c r="G456" s="328">
        <v>425.17</v>
      </c>
      <c r="H456" s="151">
        <f t="shared" si="64"/>
        <v>-285.98</v>
      </c>
      <c r="I456" s="97">
        <f t="shared" si="65"/>
        <v>-0.67262506762001084</v>
      </c>
      <c r="J456" s="166"/>
      <c r="K456" s="328">
        <v>1030.01</v>
      </c>
      <c r="L456" s="328">
        <v>974.55000000000007</v>
      </c>
      <c r="M456" s="151">
        <f t="shared" si="66"/>
        <v>55.459999999999923</v>
      </c>
      <c r="N456" s="97">
        <f t="shared" si="67"/>
        <v>5.6908316658970726E-2</v>
      </c>
      <c r="O456" s="273"/>
      <c r="P456" s="166"/>
      <c r="Q456" s="328">
        <v>1030.01</v>
      </c>
      <c r="R456" s="328">
        <v>974.55000000000007</v>
      </c>
      <c r="S456" s="151">
        <f t="shared" si="68"/>
        <v>55.459999999999923</v>
      </c>
      <c r="T456" s="97">
        <f t="shared" si="69"/>
        <v>5.6908316658970726E-2</v>
      </c>
      <c r="U456" s="166"/>
      <c r="V456" s="328">
        <v>1574.65</v>
      </c>
      <c r="W456" s="328">
        <v>3100.53</v>
      </c>
      <c r="X456" s="151">
        <f t="shared" si="70"/>
        <v>-1525.88</v>
      </c>
      <c r="Y456" s="97">
        <f t="shared" si="71"/>
        <v>-0.49213521559217294</v>
      </c>
      <c r="Z456" s="140"/>
    </row>
    <row r="457" spans="1:26" x14ac:dyDescent="0.2">
      <c r="A457" s="38" t="s">
        <v>682</v>
      </c>
      <c r="B457" s="88" t="s">
        <v>486</v>
      </c>
      <c r="C457" s="94" t="s">
        <v>378</v>
      </c>
      <c r="D457" s="38"/>
      <c r="E457" s="49"/>
      <c r="F457" s="107">
        <v>139.19</v>
      </c>
      <c r="G457" s="107">
        <v>425.17</v>
      </c>
      <c r="H457" s="105">
        <f t="shared" si="64"/>
        <v>-285.98</v>
      </c>
      <c r="I457" s="124">
        <f t="shared" si="65"/>
        <v>-0.67262506762001084</v>
      </c>
      <c r="J457" s="168"/>
      <c r="K457" s="107">
        <v>1030.01</v>
      </c>
      <c r="L457" s="107">
        <v>974.55000000000007</v>
      </c>
      <c r="M457" s="105">
        <f t="shared" si="66"/>
        <v>55.459999999999923</v>
      </c>
      <c r="N457" s="124">
        <f t="shared" si="67"/>
        <v>5.6908316658970726E-2</v>
      </c>
      <c r="O457" s="260"/>
      <c r="P457" s="168"/>
      <c r="Q457" s="107">
        <v>1030.01</v>
      </c>
      <c r="R457" s="107">
        <v>974.55000000000007</v>
      </c>
      <c r="S457" s="105">
        <f t="shared" si="68"/>
        <v>55.459999999999923</v>
      </c>
      <c r="T457" s="124">
        <f t="shared" si="69"/>
        <v>5.6908316658970726E-2</v>
      </c>
      <c r="U457" s="168"/>
      <c r="V457" s="107">
        <v>1574.65</v>
      </c>
      <c r="W457" s="107">
        <v>3100.53</v>
      </c>
      <c r="X457" s="105">
        <f t="shared" si="70"/>
        <v>-1525.88</v>
      </c>
      <c r="Y457" s="124">
        <f t="shared" si="71"/>
        <v>-0.49213521559217294</v>
      </c>
    </row>
    <row r="458" spans="1:26" s="69" customFormat="1" outlineLevel="1" x14ac:dyDescent="0.2">
      <c r="A458" s="64" t="s">
        <v>1275</v>
      </c>
      <c r="B458" s="65" t="s">
        <v>1725</v>
      </c>
      <c r="C458" s="66" t="s">
        <v>2157</v>
      </c>
      <c r="D458" s="67"/>
      <c r="E458" s="68"/>
      <c r="F458" s="328">
        <v>88.99</v>
      </c>
      <c r="G458" s="328">
        <v>1234.1300000000001</v>
      </c>
      <c r="H458" s="151">
        <f t="shared" si="64"/>
        <v>-1145.1400000000001</v>
      </c>
      <c r="I458" s="97">
        <f t="shared" si="65"/>
        <v>-0.92789252347807771</v>
      </c>
      <c r="J458" s="166"/>
      <c r="K458" s="328">
        <v>1256.07</v>
      </c>
      <c r="L458" s="328">
        <v>2623.67</v>
      </c>
      <c r="M458" s="151">
        <f t="shared" si="66"/>
        <v>-1367.6000000000001</v>
      </c>
      <c r="N458" s="97">
        <f t="shared" si="67"/>
        <v>-0.52125457851025481</v>
      </c>
      <c r="O458" s="273"/>
      <c r="P458" s="166"/>
      <c r="Q458" s="328">
        <v>1256.07</v>
      </c>
      <c r="R458" s="328">
        <v>2623.67</v>
      </c>
      <c r="S458" s="151">
        <f t="shared" si="68"/>
        <v>-1367.6000000000001</v>
      </c>
      <c r="T458" s="97">
        <f t="shared" si="69"/>
        <v>-0.52125457851025481</v>
      </c>
      <c r="U458" s="166"/>
      <c r="V458" s="328">
        <v>8246.75</v>
      </c>
      <c r="W458" s="328">
        <v>7344.85</v>
      </c>
      <c r="X458" s="151">
        <f t="shared" si="70"/>
        <v>901.89999999999964</v>
      </c>
      <c r="Y458" s="97">
        <f t="shared" si="71"/>
        <v>0.1227935219915995</v>
      </c>
      <c r="Z458" s="140"/>
    </row>
    <row r="459" spans="1:26" x14ac:dyDescent="0.2">
      <c r="A459" s="38" t="s">
        <v>683</v>
      </c>
      <c r="B459" s="88" t="s">
        <v>487</v>
      </c>
      <c r="C459" s="94" t="s">
        <v>377</v>
      </c>
      <c r="D459" s="38"/>
      <c r="E459" s="49"/>
      <c r="F459" s="107">
        <v>88.99</v>
      </c>
      <c r="G459" s="107">
        <v>1234.1300000000001</v>
      </c>
      <c r="H459" s="105">
        <f t="shared" si="64"/>
        <v>-1145.1400000000001</v>
      </c>
      <c r="I459" s="124">
        <f t="shared" si="65"/>
        <v>-0.92789252347807771</v>
      </c>
      <c r="J459" s="168"/>
      <c r="K459" s="107">
        <v>1256.07</v>
      </c>
      <c r="L459" s="107">
        <v>2623.67</v>
      </c>
      <c r="M459" s="105">
        <f t="shared" si="66"/>
        <v>-1367.6000000000001</v>
      </c>
      <c r="N459" s="124">
        <f t="shared" si="67"/>
        <v>-0.52125457851025481</v>
      </c>
      <c r="O459" s="260"/>
      <c r="P459" s="168"/>
      <c r="Q459" s="107">
        <v>1256.07</v>
      </c>
      <c r="R459" s="107">
        <v>2623.67</v>
      </c>
      <c r="S459" s="105">
        <f t="shared" si="68"/>
        <v>-1367.6000000000001</v>
      </c>
      <c r="T459" s="124">
        <f t="shared" si="69"/>
        <v>-0.52125457851025481</v>
      </c>
      <c r="U459" s="168"/>
      <c r="V459" s="107">
        <v>8246.75</v>
      </c>
      <c r="W459" s="107">
        <v>7344.85</v>
      </c>
      <c r="X459" s="105">
        <f t="shared" si="70"/>
        <v>901.89999999999964</v>
      </c>
      <c r="Y459" s="124">
        <f t="shared" si="71"/>
        <v>0.1227935219915995</v>
      </c>
    </row>
    <row r="460" spans="1:26" s="69" customFormat="1" outlineLevel="1" x14ac:dyDescent="0.2">
      <c r="A460" s="64" t="s">
        <v>1276</v>
      </c>
      <c r="B460" s="65" t="s">
        <v>1726</v>
      </c>
      <c r="C460" s="66" t="s">
        <v>2166</v>
      </c>
      <c r="D460" s="67"/>
      <c r="E460" s="68"/>
      <c r="F460" s="328">
        <v>1151.07</v>
      </c>
      <c r="G460" s="328">
        <v>487.51</v>
      </c>
      <c r="H460" s="151">
        <f t="shared" si="64"/>
        <v>663.56</v>
      </c>
      <c r="I460" s="97">
        <f t="shared" si="65"/>
        <v>1.361120797522102</v>
      </c>
      <c r="J460" s="166"/>
      <c r="K460" s="328">
        <v>2779.92</v>
      </c>
      <c r="L460" s="328">
        <v>1469.66</v>
      </c>
      <c r="M460" s="151">
        <f t="shared" si="66"/>
        <v>1310.26</v>
      </c>
      <c r="N460" s="97">
        <f t="shared" si="67"/>
        <v>0.89153953975749489</v>
      </c>
      <c r="O460" s="273"/>
      <c r="P460" s="166"/>
      <c r="Q460" s="328">
        <v>2779.92</v>
      </c>
      <c r="R460" s="328">
        <v>1469.66</v>
      </c>
      <c r="S460" s="151">
        <f t="shared" si="68"/>
        <v>1310.26</v>
      </c>
      <c r="T460" s="97">
        <f t="shared" si="69"/>
        <v>0.89153953975749489</v>
      </c>
      <c r="U460" s="166"/>
      <c r="V460" s="328">
        <v>6063.6</v>
      </c>
      <c r="W460" s="328">
        <v>5085.21</v>
      </c>
      <c r="X460" s="151">
        <f t="shared" si="70"/>
        <v>978.39000000000033</v>
      </c>
      <c r="Y460" s="97">
        <f t="shared" si="71"/>
        <v>0.1923991339590696</v>
      </c>
      <c r="Z460" s="140"/>
    </row>
    <row r="461" spans="1:26" x14ac:dyDescent="0.2">
      <c r="A461" s="38" t="s">
        <v>684</v>
      </c>
      <c r="B461" s="88" t="s">
        <v>488</v>
      </c>
      <c r="C461" s="94" t="s">
        <v>376</v>
      </c>
      <c r="D461" s="38"/>
      <c r="E461" s="49"/>
      <c r="F461" s="107">
        <v>1151.07</v>
      </c>
      <c r="G461" s="107">
        <v>487.51</v>
      </c>
      <c r="H461" s="105">
        <f t="shared" si="64"/>
        <v>663.56</v>
      </c>
      <c r="I461" s="124">
        <f t="shared" si="65"/>
        <v>1.361120797522102</v>
      </c>
      <c r="J461" s="168"/>
      <c r="K461" s="107">
        <v>2779.92</v>
      </c>
      <c r="L461" s="107">
        <v>1469.66</v>
      </c>
      <c r="M461" s="105">
        <f t="shared" si="66"/>
        <v>1310.26</v>
      </c>
      <c r="N461" s="124">
        <f t="shared" si="67"/>
        <v>0.89153953975749489</v>
      </c>
      <c r="O461" s="260"/>
      <c r="P461" s="168"/>
      <c r="Q461" s="107">
        <v>2779.92</v>
      </c>
      <c r="R461" s="107">
        <v>1469.66</v>
      </c>
      <c r="S461" s="105">
        <f t="shared" si="68"/>
        <v>1310.26</v>
      </c>
      <c r="T461" s="124">
        <f t="shared" si="69"/>
        <v>0.89153953975749489</v>
      </c>
      <c r="U461" s="168"/>
      <c r="V461" s="107">
        <v>6063.6</v>
      </c>
      <c r="W461" s="107">
        <v>5085.21</v>
      </c>
      <c r="X461" s="105">
        <f t="shared" si="70"/>
        <v>978.39000000000033</v>
      </c>
      <c r="Y461" s="124">
        <f t="shared" si="71"/>
        <v>0.1923991339590696</v>
      </c>
    </row>
    <row r="462" spans="1:26" s="69" customFormat="1" outlineLevel="1" x14ac:dyDescent="0.2">
      <c r="A462" s="64" t="s">
        <v>1277</v>
      </c>
      <c r="B462" s="65" t="s">
        <v>1727</v>
      </c>
      <c r="C462" s="66" t="s">
        <v>2167</v>
      </c>
      <c r="D462" s="67"/>
      <c r="E462" s="68"/>
      <c r="F462" s="328">
        <v>15116.550000000001</v>
      </c>
      <c r="G462" s="328">
        <v>13770.43</v>
      </c>
      <c r="H462" s="151">
        <f t="shared" si="64"/>
        <v>1346.1200000000008</v>
      </c>
      <c r="I462" s="97">
        <f t="shared" si="65"/>
        <v>9.7754391111969693E-2</v>
      </c>
      <c r="J462" s="166"/>
      <c r="K462" s="328">
        <v>45231.79</v>
      </c>
      <c r="L462" s="328">
        <v>31829.63</v>
      </c>
      <c r="M462" s="151">
        <f t="shared" si="66"/>
        <v>13402.16</v>
      </c>
      <c r="N462" s="97">
        <f t="shared" si="67"/>
        <v>0.42105924574052539</v>
      </c>
      <c r="O462" s="273"/>
      <c r="P462" s="166"/>
      <c r="Q462" s="328">
        <v>45231.79</v>
      </c>
      <c r="R462" s="328">
        <v>31829.63</v>
      </c>
      <c r="S462" s="151">
        <f t="shared" si="68"/>
        <v>13402.16</v>
      </c>
      <c r="T462" s="97">
        <f t="shared" si="69"/>
        <v>0.42105924574052539</v>
      </c>
      <c r="U462" s="166"/>
      <c r="V462" s="328">
        <v>145501.08000000002</v>
      </c>
      <c r="W462" s="328">
        <v>104875.13</v>
      </c>
      <c r="X462" s="151">
        <f t="shared" si="70"/>
        <v>40625.950000000012</v>
      </c>
      <c r="Y462" s="97">
        <f t="shared" si="71"/>
        <v>0.38737449002447016</v>
      </c>
      <c r="Z462" s="140"/>
    </row>
    <row r="463" spans="1:26" x14ac:dyDescent="0.2">
      <c r="A463" s="38" t="s">
        <v>685</v>
      </c>
      <c r="B463" s="88" t="s">
        <v>489</v>
      </c>
      <c r="C463" s="94" t="s">
        <v>375</v>
      </c>
      <c r="D463" s="38"/>
      <c r="E463" s="49"/>
      <c r="F463" s="107">
        <v>15116.550000000001</v>
      </c>
      <c r="G463" s="107">
        <v>13770.43</v>
      </c>
      <c r="H463" s="105">
        <f t="shared" si="64"/>
        <v>1346.1200000000008</v>
      </c>
      <c r="I463" s="124">
        <f t="shared" si="65"/>
        <v>9.7754391111969693E-2</v>
      </c>
      <c r="J463" s="168"/>
      <c r="K463" s="107">
        <v>45231.79</v>
      </c>
      <c r="L463" s="107">
        <v>31829.63</v>
      </c>
      <c r="M463" s="105">
        <f t="shared" si="66"/>
        <v>13402.16</v>
      </c>
      <c r="N463" s="124">
        <f t="shared" si="67"/>
        <v>0.42105924574052539</v>
      </c>
      <c r="O463" s="260"/>
      <c r="P463" s="168"/>
      <c r="Q463" s="107">
        <v>45231.79</v>
      </c>
      <c r="R463" s="107">
        <v>31829.63</v>
      </c>
      <c r="S463" s="105">
        <f t="shared" si="68"/>
        <v>13402.16</v>
      </c>
      <c r="T463" s="124">
        <f t="shared" si="69"/>
        <v>0.42105924574052539</v>
      </c>
      <c r="U463" s="168"/>
      <c r="V463" s="107">
        <v>145501.08000000002</v>
      </c>
      <c r="W463" s="107">
        <v>104875.13</v>
      </c>
      <c r="X463" s="105">
        <f t="shared" si="70"/>
        <v>40625.950000000012</v>
      </c>
      <c r="Y463" s="124">
        <f t="shared" si="71"/>
        <v>0.38737449002447016</v>
      </c>
    </row>
    <row r="464" spans="1:26" s="69" customFormat="1" outlineLevel="1" x14ac:dyDescent="0.2">
      <c r="A464" s="64" t="s">
        <v>1278</v>
      </c>
      <c r="B464" s="65" t="s">
        <v>1728</v>
      </c>
      <c r="C464" s="66" t="s">
        <v>2168</v>
      </c>
      <c r="D464" s="67"/>
      <c r="E464" s="68"/>
      <c r="F464" s="328">
        <v>2003.39</v>
      </c>
      <c r="G464" s="328">
        <v>1744.8400000000001</v>
      </c>
      <c r="H464" s="151">
        <f t="shared" si="64"/>
        <v>258.54999999999995</v>
      </c>
      <c r="I464" s="97">
        <f t="shared" si="65"/>
        <v>0.14817977579606148</v>
      </c>
      <c r="J464" s="166"/>
      <c r="K464" s="328">
        <v>6685.41</v>
      </c>
      <c r="L464" s="328">
        <v>5836.25</v>
      </c>
      <c r="M464" s="151">
        <f t="shared" si="66"/>
        <v>849.15999999999985</v>
      </c>
      <c r="N464" s="97">
        <f t="shared" si="67"/>
        <v>0.14549753694581277</v>
      </c>
      <c r="O464" s="273"/>
      <c r="P464" s="166"/>
      <c r="Q464" s="328">
        <v>6685.41</v>
      </c>
      <c r="R464" s="328">
        <v>5836.25</v>
      </c>
      <c r="S464" s="151">
        <f t="shared" si="68"/>
        <v>849.15999999999985</v>
      </c>
      <c r="T464" s="97">
        <f t="shared" si="69"/>
        <v>0.14549753694581277</v>
      </c>
      <c r="U464" s="166"/>
      <c r="V464" s="328">
        <v>2558.13</v>
      </c>
      <c r="W464" s="328">
        <v>4098.92</v>
      </c>
      <c r="X464" s="151">
        <f t="shared" si="70"/>
        <v>-1540.79</v>
      </c>
      <c r="Y464" s="97">
        <f t="shared" si="71"/>
        <v>-0.37590145696915284</v>
      </c>
      <c r="Z464" s="140"/>
    </row>
    <row r="465" spans="1:26" x14ac:dyDescent="0.2">
      <c r="A465" s="38" t="s">
        <v>686</v>
      </c>
      <c r="B465" s="88" t="s">
        <v>490</v>
      </c>
      <c r="C465" s="94" t="s">
        <v>374</v>
      </c>
      <c r="D465" s="38"/>
      <c r="E465" s="49"/>
      <c r="F465" s="107">
        <v>2003.39</v>
      </c>
      <c r="G465" s="107">
        <v>1744.8400000000001</v>
      </c>
      <c r="H465" s="105">
        <f t="shared" si="64"/>
        <v>258.54999999999995</v>
      </c>
      <c r="I465" s="124">
        <f t="shared" si="65"/>
        <v>0.14817977579606148</v>
      </c>
      <c r="J465" s="168"/>
      <c r="K465" s="107">
        <v>6685.41</v>
      </c>
      <c r="L465" s="107">
        <v>5836.25</v>
      </c>
      <c r="M465" s="105">
        <f t="shared" si="66"/>
        <v>849.15999999999985</v>
      </c>
      <c r="N465" s="124">
        <f t="shared" si="67"/>
        <v>0.14549753694581277</v>
      </c>
      <c r="O465" s="260"/>
      <c r="P465" s="168"/>
      <c r="Q465" s="107">
        <v>6685.41</v>
      </c>
      <c r="R465" s="107">
        <v>5836.25</v>
      </c>
      <c r="S465" s="105">
        <f t="shared" si="68"/>
        <v>849.15999999999985</v>
      </c>
      <c r="T465" s="124">
        <f t="shared" si="69"/>
        <v>0.14549753694581277</v>
      </c>
      <c r="U465" s="168"/>
      <c r="V465" s="107">
        <v>2558.13</v>
      </c>
      <c r="W465" s="107">
        <v>4098.92</v>
      </c>
      <c r="X465" s="105">
        <f t="shared" si="70"/>
        <v>-1540.79</v>
      </c>
      <c r="Y465" s="124">
        <f t="shared" si="71"/>
        <v>-0.37590145696915284</v>
      </c>
    </row>
    <row r="466" spans="1:26" s="115" customFormat="1" x14ac:dyDescent="0.2">
      <c r="A466" s="110"/>
      <c r="B466" s="111" t="s">
        <v>491</v>
      </c>
      <c r="C466" s="121" t="s">
        <v>373</v>
      </c>
      <c r="D466" s="110"/>
      <c r="E466" s="114"/>
      <c r="F466" s="322"/>
      <c r="G466" s="322"/>
      <c r="H466" s="323">
        <f t="shared" si="64"/>
        <v>0</v>
      </c>
      <c r="I466" s="126">
        <f t="shared" si="65"/>
        <v>0</v>
      </c>
      <c r="J466" s="175"/>
      <c r="K466" s="322"/>
      <c r="L466" s="322"/>
      <c r="M466" s="323">
        <f t="shared" si="66"/>
        <v>0</v>
      </c>
      <c r="N466" s="126">
        <f t="shared" si="67"/>
        <v>0</v>
      </c>
      <c r="O466" s="261"/>
      <c r="P466" s="175"/>
      <c r="Q466" s="322"/>
      <c r="R466" s="322"/>
      <c r="S466" s="323">
        <f t="shared" si="68"/>
        <v>0</v>
      </c>
      <c r="T466" s="126">
        <f t="shared" si="69"/>
        <v>0</v>
      </c>
      <c r="U466" s="175"/>
      <c r="V466" s="322"/>
      <c r="W466" s="322"/>
      <c r="X466" s="323">
        <f t="shared" si="70"/>
        <v>0</v>
      </c>
      <c r="Y466" s="126">
        <f t="shared" si="71"/>
        <v>0</v>
      </c>
      <c r="Z466" s="140"/>
    </row>
    <row r="467" spans="1:26" s="69" customFormat="1" outlineLevel="1" x14ac:dyDescent="0.2">
      <c r="A467" s="64" t="s">
        <v>1279</v>
      </c>
      <c r="B467" s="65" t="s">
        <v>1729</v>
      </c>
      <c r="C467" s="66" t="s">
        <v>2169</v>
      </c>
      <c r="D467" s="67"/>
      <c r="E467" s="68"/>
      <c r="F467" s="328">
        <v>68472.960000000006</v>
      </c>
      <c r="G467" s="328">
        <v>70702.41</v>
      </c>
      <c r="H467" s="151">
        <f t="shared" si="64"/>
        <v>-2229.4499999999971</v>
      </c>
      <c r="I467" s="97">
        <f t="shared" si="65"/>
        <v>-3.1532871368882574E-2</v>
      </c>
      <c r="J467" s="166"/>
      <c r="K467" s="328">
        <v>244585.30000000002</v>
      </c>
      <c r="L467" s="328">
        <v>155763.97899999999</v>
      </c>
      <c r="M467" s="151">
        <f t="shared" si="66"/>
        <v>88821.321000000025</v>
      </c>
      <c r="N467" s="97">
        <f t="shared" si="67"/>
        <v>0.57023017497517847</v>
      </c>
      <c r="O467" s="273"/>
      <c r="P467" s="166"/>
      <c r="Q467" s="328">
        <v>244585.30000000002</v>
      </c>
      <c r="R467" s="328">
        <v>155763.97899999999</v>
      </c>
      <c r="S467" s="151">
        <f t="shared" si="68"/>
        <v>88821.321000000025</v>
      </c>
      <c r="T467" s="97">
        <f t="shared" si="69"/>
        <v>0.57023017497517847</v>
      </c>
      <c r="U467" s="166"/>
      <c r="V467" s="328">
        <v>643167.69200000004</v>
      </c>
      <c r="W467" s="328">
        <v>516439.489</v>
      </c>
      <c r="X467" s="151">
        <f t="shared" si="70"/>
        <v>126728.20300000004</v>
      </c>
      <c r="Y467" s="97">
        <f t="shared" si="71"/>
        <v>0.24538828981762864</v>
      </c>
      <c r="Z467" s="140"/>
    </row>
    <row r="468" spans="1:26" x14ac:dyDescent="0.2">
      <c r="A468" s="38" t="s">
        <v>687</v>
      </c>
      <c r="B468" s="88" t="s">
        <v>492</v>
      </c>
      <c r="C468" s="94" t="s">
        <v>372</v>
      </c>
      <c r="D468" s="38"/>
      <c r="E468" s="49"/>
      <c r="F468" s="107">
        <v>68472.960000000006</v>
      </c>
      <c r="G468" s="107">
        <v>70702.41</v>
      </c>
      <c r="H468" s="105">
        <f t="shared" si="64"/>
        <v>-2229.4499999999971</v>
      </c>
      <c r="I468" s="124">
        <f t="shared" si="65"/>
        <v>-3.1532871368882574E-2</v>
      </c>
      <c r="J468" s="168"/>
      <c r="K468" s="107">
        <v>244585.30000000002</v>
      </c>
      <c r="L468" s="107">
        <v>155763.97899999999</v>
      </c>
      <c r="M468" s="105">
        <f t="shared" si="66"/>
        <v>88821.321000000025</v>
      </c>
      <c r="N468" s="124">
        <f t="shared" si="67"/>
        <v>0.57023017497517847</v>
      </c>
      <c r="O468" s="260"/>
      <c r="P468" s="168"/>
      <c r="Q468" s="107">
        <v>244585.30000000002</v>
      </c>
      <c r="R468" s="107">
        <v>155763.97899999999</v>
      </c>
      <c r="S468" s="105">
        <f t="shared" si="68"/>
        <v>88821.321000000025</v>
      </c>
      <c r="T468" s="124">
        <f t="shared" si="69"/>
        <v>0.57023017497517847</v>
      </c>
      <c r="U468" s="168"/>
      <c r="V468" s="107">
        <v>643167.69200000004</v>
      </c>
      <c r="W468" s="107">
        <v>516439.489</v>
      </c>
      <c r="X468" s="105">
        <f t="shared" si="70"/>
        <v>126728.20300000004</v>
      </c>
      <c r="Y468" s="124">
        <f t="shared" si="71"/>
        <v>0.24538828981762864</v>
      </c>
    </row>
    <row r="469" spans="1:26" s="69" customFormat="1" outlineLevel="1" x14ac:dyDescent="0.2">
      <c r="A469" s="64" t="s">
        <v>1280</v>
      </c>
      <c r="B469" s="65" t="s">
        <v>1730</v>
      </c>
      <c r="C469" s="66" t="s">
        <v>2170</v>
      </c>
      <c r="D469" s="67"/>
      <c r="E469" s="68"/>
      <c r="F469" s="328">
        <v>436377.67</v>
      </c>
      <c r="G469" s="328">
        <v>418118.68</v>
      </c>
      <c r="H469" s="151">
        <f t="shared" si="64"/>
        <v>18258.989999999991</v>
      </c>
      <c r="I469" s="97">
        <f t="shared" si="65"/>
        <v>4.3669395493164745E-2</v>
      </c>
      <c r="J469" s="166"/>
      <c r="K469" s="328">
        <v>1223819.1299999999</v>
      </c>
      <c r="L469" s="328">
        <v>1220836.54</v>
      </c>
      <c r="M469" s="151">
        <f t="shared" si="66"/>
        <v>2982.589999999851</v>
      </c>
      <c r="N469" s="97">
        <f t="shared" si="67"/>
        <v>2.4430707160844408E-3</v>
      </c>
      <c r="O469" s="273"/>
      <c r="P469" s="166"/>
      <c r="Q469" s="328">
        <v>1223819.1299999999</v>
      </c>
      <c r="R469" s="328">
        <v>1220836.54</v>
      </c>
      <c r="S469" s="151">
        <f t="shared" si="68"/>
        <v>2982.589999999851</v>
      </c>
      <c r="T469" s="97">
        <f t="shared" si="69"/>
        <v>2.4430707160844408E-3</v>
      </c>
      <c r="U469" s="166"/>
      <c r="V469" s="328">
        <v>5445751.04</v>
      </c>
      <c r="W469" s="328">
        <v>7024398.8399999999</v>
      </c>
      <c r="X469" s="151">
        <f t="shared" si="70"/>
        <v>-1578647.7999999998</v>
      </c>
      <c r="Y469" s="97">
        <f t="shared" si="71"/>
        <v>-0.22473777983825302</v>
      </c>
      <c r="Z469" s="140"/>
    </row>
    <row r="470" spans="1:26" x14ac:dyDescent="0.2">
      <c r="A470" s="38" t="s">
        <v>688</v>
      </c>
      <c r="B470" s="88" t="s">
        <v>493</v>
      </c>
      <c r="C470" s="94" t="s">
        <v>371</v>
      </c>
      <c r="D470" s="38"/>
      <c r="E470" s="49"/>
      <c r="F470" s="107">
        <v>436377.67</v>
      </c>
      <c r="G470" s="107">
        <v>418118.68</v>
      </c>
      <c r="H470" s="105">
        <f t="shared" si="64"/>
        <v>18258.989999999991</v>
      </c>
      <c r="I470" s="124">
        <f t="shared" si="65"/>
        <v>4.3669395493164745E-2</v>
      </c>
      <c r="J470" s="168"/>
      <c r="K470" s="107">
        <v>1223819.1299999999</v>
      </c>
      <c r="L470" s="107">
        <v>1220836.54</v>
      </c>
      <c r="M470" s="105">
        <f t="shared" si="66"/>
        <v>2982.589999999851</v>
      </c>
      <c r="N470" s="124">
        <f t="shared" si="67"/>
        <v>2.4430707160844408E-3</v>
      </c>
      <c r="O470" s="260"/>
      <c r="P470" s="168"/>
      <c r="Q470" s="107">
        <v>1223819.1299999999</v>
      </c>
      <c r="R470" s="107">
        <v>1220836.54</v>
      </c>
      <c r="S470" s="105">
        <f t="shared" si="68"/>
        <v>2982.589999999851</v>
      </c>
      <c r="T470" s="124">
        <f t="shared" si="69"/>
        <v>2.4430707160844408E-3</v>
      </c>
      <c r="U470" s="168"/>
      <c r="V470" s="107">
        <v>5445751.04</v>
      </c>
      <c r="W470" s="107">
        <v>7024398.8399999999</v>
      </c>
      <c r="X470" s="105">
        <f t="shared" si="70"/>
        <v>-1578647.7999999998</v>
      </c>
      <c r="Y470" s="124">
        <f t="shared" si="71"/>
        <v>-0.22473777983825302</v>
      </c>
    </row>
    <row r="471" spans="1:26" s="69" customFormat="1" outlineLevel="1" x14ac:dyDescent="0.2">
      <c r="A471" s="64" t="s">
        <v>1281</v>
      </c>
      <c r="B471" s="65" t="s">
        <v>1731</v>
      </c>
      <c r="C471" s="66" t="s">
        <v>2171</v>
      </c>
      <c r="D471" s="67"/>
      <c r="E471" s="68"/>
      <c r="F471" s="328">
        <v>136.84</v>
      </c>
      <c r="G471" s="328">
        <v>221.1</v>
      </c>
      <c r="H471" s="151">
        <f t="shared" si="64"/>
        <v>-84.259999999999991</v>
      </c>
      <c r="I471" s="97">
        <f t="shared" si="65"/>
        <v>-0.38109452736318405</v>
      </c>
      <c r="J471" s="166"/>
      <c r="K471" s="328">
        <v>456.77</v>
      </c>
      <c r="L471" s="328">
        <v>302.40000000000003</v>
      </c>
      <c r="M471" s="151">
        <f t="shared" si="66"/>
        <v>154.36999999999995</v>
      </c>
      <c r="N471" s="97">
        <f t="shared" si="67"/>
        <v>0.51048280423280401</v>
      </c>
      <c r="O471" s="273"/>
      <c r="P471" s="166"/>
      <c r="Q471" s="328">
        <v>456.77</v>
      </c>
      <c r="R471" s="328">
        <v>302.40000000000003</v>
      </c>
      <c r="S471" s="151">
        <f t="shared" si="68"/>
        <v>154.36999999999995</v>
      </c>
      <c r="T471" s="97">
        <f t="shared" si="69"/>
        <v>0.51048280423280401</v>
      </c>
      <c r="U471" s="166"/>
      <c r="V471" s="328">
        <v>666.24</v>
      </c>
      <c r="W471" s="328">
        <v>559.54999999999995</v>
      </c>
      <c r="X471" s="151">
        <f t="shared" si="70"/>
        <v>106.69000000000005</v>
      </c>
      <c r="Y471" s="97">
        <f t="shared" si="71"/>
        <v>0.19067107497095892</v>
      </c>
      <c r="Z471" s="140"/>
    </row>
    <row r="472" spans="1:26" x14ac:dyDescent="0.2">
      <c r="A472" s="38" t="s">
        <v>689</v>
      </c>
      <c r="B472" s="88" t="s">
        <v>494</v>
      </c>
      <c r="C472" s="94" t="s">
        <v>370</v>
      </c>
      <c r="D472" s="38"/>
      <c r="E472" s="49"/>
      <c r="F472" s="107">
        <v>136.84</v>
      </c>
      <c r="G472" s="107">
        <v>221.1</v>
      </c>
      <c r="H472" s="105">
        <f t="shared" si="64"/>
        <v>-84.259999999999991</v>
      </c>
      <c r="I472" s="124">
        <f t="shared" si="65"/>
        <v>-0.38109452736318405</v>
      </c>
      <c r="J472" s="168"/>
      <c r="K472" s="107">
        <v>456.77</v>
      </c>
      <c r="L472" s="107">
        <v>302.40000000000003</v>
      </c>
      <c r="M472" s="105">
        <f t="shared" si="66"/>
        <v>154.36999999999995</v>
      </c>
      <c r="N472" s="124">
        <f t="shared" si="67"/>
        <v>0.51048280423280401</v>
      </c>
      <c r="O472" s="260"/>
      <c r="P472" s="168"/>
      <c r="Q472" s="107">
        <v>456.77</v>
      </c>
      <c r="R472" s="107">
        <v>302.40000000000003</v>
      </c>
      <c r="S472" s="105">
        <f t="shared" si="68"/>
        <v>154.36999999999995</v>
      </c>
      <c r="T472" s="124">
        <f t="shared" si="69"/>
        <v>0.51048280423280401</v>
      </c>
      <c r="U472" s="168"/>
      <c r="V472" s="107">
        <v>666.24</v>
      </c>
      <c r="W472" s="107">
        <v>559.54999999999995</v>
      </c>
      <c r="X472" s="105">
        <f t="shared" si="70"/>
        <v>106.69000000000005</v>
      </c>
      <c r="Y472" s="124">
        <f t="shared" si="71"/>
        <v>0.19067107497095892</v>
      </c>
    </row>
    <row r="473" spans="1:26" s="69" customFormat="1" outlineLevel="1" x14ac:dyDescent="0.2">
      <c r="A473" s="64" t="s">
        <v>1282</v>
      </c>
      <c r="B473" s="65" t="s">
        <v>1732</v>
      </c>
      <c r="C473" s="66" t="s">
        <v>2172</v>
      </c>
      <c r="D473" s="67"/>
      <c r="E473" s="68"/>
      <c r="F473" s="328">
        <v>271.55</v>
      </c>
      <c r="G473" s="328">
        <v>990.56000000000006</v>
      </c>
      <c r="H473" s="151">
        <f t="shared" si="64"/>
        <v>-719.01</v>
      </c>
      <c r="I473" s="97">
        <f t="shared" si="65"/>
        <v>-0.7258621385882732</v>
      </c>
      <c r="J473" s="166"/>
      <c r="K473" s="328">
        <v>724.28</v>
      </c>
      <c r="L473" s="328">
        <v>3841.57</v>
      </c>
      <c r="M473" s="151">
        <f t="shared" si="66"/>
        <v>-3117.29</v>
      </c>
      <c r="N473" s="97">
        <f t="shared" si="67"/>
        <v>-0.8114625010087021</v>
      </c>
      <c r="O473" s="273"/>
      <c r="P473" s="166"/>
      <c r="Q473" s="328">
        <v>724.28</v>
      </c>
      <c r="R473" s="328">
        <v>3841.57</v>
      </c>
      <c r="S473" s="151">
        <f t="shared" si="68"/>
        <v>-3117.29</v>
      </c>
      <c r="T473" s="97">
        <f t="shared" si="69"/>
        <v>-0.8114625010087021</v>
      </c>
      <c r="U473" s="166"/>
      <c r="V473" s="328">
        <v>3160.8</v>
      </c>
      <c r="W473" s="328">
        <v>9693.2000000000007</v>
      </c>
      <c r="X473" s="151">
        <f t="shared" si="70"/>
        <v>-6532.4000000000005</v>
      </c>
      <c r="Y473" s="97">
        <f t="shared" si="71"/>
        <v>-0.67391573474188093</v>
      </c>
      <c r="Z473" s="140"/>
    </row>
    <row r="474" spans="1:26" x14ac:dyDescent="0.2">
      <c r="A474" s="38" t="s">
        <v>690</v>
      </c>
      <c r="B474" s="88" t="s">
        <v>495</v>
      </c>
      <c r="C474" s="94" t="s">
        <v>369</v>
      </c>
      <c r="D474" s="38"/>
      <c r="E474" s="49"/>
      <c r="F474" s="107">
        <v>271.55</v>
      </c>
      <c r="G474" s="107">
        <v>990.56000000000006</v>
      </c>
      <c r="H474" s="105">
        <f t="shared" ref="H474:H537" si="72">+F474-G474</f>
        <v>-719.01</v>
      </c>
      <c r="I474" s="124">
        <f t="shared" ref="I474:I537" si="73">IF(G474&lt;0,IF(H474=0,0,IF(OR(G474=0,F474=0),"N.M.",IF(ABS(H474/G474)&gt;=10,"N.M.",H474/(-G474)))),IF(H474=0,0,IF(OR(G474=0,F474=0),"N.M.",IF(ABS(H474/G474)&gt;=10,"N.M.",H474/G474))))</f>
        <v>-0.7258621385882732</v>
      </c>
      <c r="J474" s="168"/>
      <c r="K474" s="107">
        <v>724.28</v>
      </c>
      <c r="L474" s="107">
        <v>3841.57</v>
      </c>
      <c r="M474" s="105">
        <f t="shared" ref="M474:M537" si="74">+K474-L474</f>
        <v>-3117.29</v>
      </c>
      <c r="N474" s="124">
        <f t="shared" ref="N474:N537" si="75">IF(L474&lt;0,IF(M474=0,0,IF(OR(L474=0,K474=0),"N.M.",IF(ABS(M474/L474)&gt;=10,"N.M.",M474/(-L474)))),IF(M474=0,0,IF(OR(L474=0,K474=0),"N.M.",IF(ABS(M474/L474)&gt;=10,"N.M.",M474/L474))))</f>
        <v>-0.8114625010087021</v>
      </c>
      <c r="O474" s="260"/>
      <c r="P474" s="168"/>
      <c r="Q474" s="107">
        <v>724.28</v>
      </c>
      <c r="R474" s="107">
        <v>3841.57</v>
      </c>
      <c r="S474" s="105">
        <f t="shared" ref="S474:S537" si="76">+Q474-R474</f>
        <v>-3117.29</v>
      </c>
      <c r="T474" s="124">
        <f t="shared" ref="T474:T537" si="77">IF(R474&lt;0,IF(S474=0,0,IF(OR(R474=0,Q474=0),"N.M.",IF(ABS(S474/R474)&gt;=10,"N.M.",S474/(-R474)))),IF(S474=0,0,IF(OR(R474=0,Q474=0),"N.M.",IF(ABS(S474/R474)&gt;=10,"N.M.",S474/R474))))</f>
        <v>-0.8114625010087021</v>
      </c>
      <c r="U474" s="168"/>
      <c r="V474" s="107">
        <v>3160.8</v>
      </c>
      <c r="W474" s="107">
        <v>9693.2000000000007</v>
      </c>
      <c r="X474" s="105">
        <f t="shared" ref="X474:X537" si="78">+V474-W474</f>
        <v>-6532.4000000000005</v>
      </c>
      <c r="Y474" s="124">
        <f t="shared" ref="Y474:Y537" si="79">IF(W474&lt;0,IF(X474=0,0,IF(OR(W474=0,V474=0),"N.M.",IF(ABS(X474/W474)&gt;=10,"N.M.",X474/(-W474)))),IF(X474=0,0,IF(OR(W474=0,V474=0),"N.M.",IF(ABS(X474/W474)&gt;=10,"N.M.",X474/W474))))</f>
        <v>-0.67391573474188093</v>
      </c>
    </row>
    <row r="475" spans="1:26" s="69" customFormat="1" outlineLevel="1" x14ac:dyDescent="0.2">
      <c r="A475" s="64" t="s">
        <v>1274</v>
      </c>
      <c r="B475" s="65" t="s">
        <v>1724</v>
      </c>
      <c r="C475" s="66" t="s">
        <v>2156</v>
      </c>
      <c r="D475" s="67"/>
      <c r="E475" s="68"/>
      <c r="F475" s="328">
        <v>139.19</v>
      </c>
      <c r="G475" s="328">
        <v>425.17</v>
      </c>
      <c r="H475" s="151">
        <f t="shared" si="72"/>
        <v>-285.98</v>
      </c>
      <c r="I475" s="97">
        <f t="shared" si="73"/>
        <v>-0.67262506762001084</v>
      </c>
      <c r="J475" s="166"/>
      <c r="K475" s="328">
        <v>1030.01</v>
      </c>
      <c r="L475" s="328">
        <v>974.55000000000007</v>
      </c>
      <c r="M475" s="151">
        <f t="shared" si="74"/>
        <v>55.459999999999923</v>
      </c>
      <c r="N475" s="97">
        <f t="shared" si="75"/>
        <v>5.6908316658970726E-2</v>
      </c>
      <c r="O475" s="273"/>
      <c r="P475" s="166"/>
      <c r="Q475" s="328">
        <v>1030.01</v>
      </c>
      <c r="R475" s="328">
        <v>974.55000000000007</v>
      </c>
      <c r="S475" s="151">
        <f t="shared" si="76"/>
        <v>55.459999999999923</v>
      </c>
      <c r="T475" s="97">
        <f t="shared" si="77"/>
        <v>5.6908316658970726E-2</v>
      </c>
      <c r="U475" s="166"/>
      <c r="V475" s="328">
        <v>1574.65</v>
      </c>
      <c r="W475" s="328">
        <v>3100.53</v>
      </c>
      <c r="X475" s="151">
        <f t="shared" si="78"/>
        <v>-1525.88</v>
      </c>
      <c r="Y475" s="97">
        <f t="shared" si="79"/>
        <v>-0.49213521559217294</v>
      </c>
      <c r="Z475" s="140"/>
    </row>
    <row r="476" spans="1:26" s="69" customFormat="1" outlineLevel="1" x14ac:dyDescent="0.2">
      <c r="A476" s="64" t="s">
        <v>1275</v>
      </c>
      <c r="B476" s="65" t="s">
        <v>1725</v>
      </c>
      <c r="C476" s="66" t="s">
        <v>2157</v>
      </c>
      <c r="D476" s="67"/>
      <c r="E476" s="68"/>
      <c r="F476" s="328">
        <v>88.99</v>
      </c>
      <c r="G476" s="328">
        <v>1234.1300000000001</v>
      </c>
      <c r="H476" s="151">
        <f t="shared" si="72"/>
        <v>-1145.1400000000001</v>
      </c>
      <c r="I476" s="97">
        <f t="shared" si="73"/>
        <v>-0.92789252347807771</v>
      </c>
      <c r="J476" s="166"/>
      <c r="K476" s="328">
        <v>1256.07</v>
      </c>
      <c r="L476" s="328">
        <v>2623.67</v>
      </c>
      <c r="M476" s="151">
        <f t="shared" si="74"/>
        <v>-1367.6000000000001</v>
      </c>
      <c r="N476" s="97">
        <f t="shared" si="75"/>
        <v>-0.52125457851025481</v>
      </c>
      <c r="O476" s="273"/>
      <c r="P476" s="166"/>
      <c r="Q476" s="328">
        <v>1256.07</v>
      </c>
      <c r="R476" s="328">
        <v>2623.67</v>
      </c>
      <c r="S476" s="151">
        <f t="shared" si="76"/>
        <v>-1367.6000000000001</v>
      </c>
      <c r="T476" s="97">
        <f t="shared" si="77"/>
        <v>-0.52125457851025481</v>
      </c>
      <c r="U476" s="166"/>
      <c r="V476" s="328">
        <v>8246.75</v>
      </c>
      <c r="W476" s="328">
        <v>7344.85</v>
      </c>
      <c r="X476" s="151">
        <f t="shared" si="78"/>
        <v>901.89999999999964</v>
      </c>
      <c r="Y476" s="97">
        <f t="shared" si="79"/>
        <v>0.1227935219915995</v>
      </c>
      <c r="Z476" s="140"/>
    </row>
    <row r="477" spans="1:26" s="69" customFormat="1" outlineLevel="1" x14ac:dyDescent="0.2">
      <c r="A477" s="64" t="s">
        <v>1276</v>
      </c>
      <c r="B477" s="65" t="s">
        <v>1726</v>
      </c>
      <c r="C477" s="66" t="s">
        <v>2166</v>
      </c>
      <c r="D477" s="67"/>
      <c r="E477" s="68"/>
      <c r="F477" s="328">
        <v>1151.07</v>
      </c>
      <c r="G477" s="328">
        <v>487.51</v>
      </c>
      <c r="H477" s="151">
        <f t="shared" si="72"/>
        <v>663.56</v>
      </c>
      <c r="I477" s="97">
        <f t="shared" si="73"/>
        <v>1.361120797522102</v>
      </c>
      <c r="J477" s="166"/>
      <c r="K477" s="328">
        <v>2779.92</v>
      </c>
      <c r="L477" s="328">
        <v>1469.66</v>
      </c>
      <c r="M477" s="151">
        <f t="shared" si="74"/>
        <v>1310.26</v>
      </c>
      <c r="N477" s="97">
        <f t="shared" si="75"/>
        <v>0.89153953975749489</v>
      </c>
      <c r="O477" s="273"/>
      <c r="P477" s="166"/>
      <c r="Q477" s="328">
        <v>2779.92</v>
      </c>
      <c r="R477" s="328">
        <v>1469.66</v>
      </c>
      <c r="S477" s="151">
        <f t="shared" si="76"/>
        <v>1310.26</v>
      </c>
      <c r="T477" s="97">
        <f t="shared" si="77"/>
        <v>0.89153953975749489</v>
      </c>
      <c r="U477" s="166"/>
      <c r="V477" s="328">
        <v>6063.6</v>
      </c>
      <c r="W477" s="328">
        <v>5085.21</v>
      </c>
      <c r="X477" s="151">
        <f t="shared" si="78"/>
        <v>978.39000000000033</v>
      </c>
      <c r="Y477" s="97">
        <f t="shared" si="79"/>
        <v>0.1923991339590696</v>
      </c>
      <c r="Z477" s="140"/>
    </row>
    <row r="478" spans="1:26" s="69" customFormat="1" outlineLevel="1" x14ac:dyDescent="0.2">
      <c r="A478" s="64" t="s">
        <v>1277</v>
      </c>
      <c r="B478" s="65" t="s">
        <v>1727</v>
      </c>
      <c r="C478" s="66" t="s">
        <v>2167</v>
      </c>
      <c r="D478" s="67"/>
      <c r="E478" s="68"/>
      <c r="F478" s="328">
        <v>15116.550000000001</v>
      </c>
      <c r="G478" s="328">
        <v>13770.43</v>
      </c>
      <c r="H478" s="151">
        <f t="shared" si="72"/>
        <v>1346.1200000000008</v>
      </c>
      <c r="I478" s="97">
        <f t="shared" si="73"/>
        <v>9.7754391111969693E-2</v>
      </c>
      <c r="J478" s="166"/>
      <c r="K478" s="328">
        <v>45231.79</v>
      </c>
      <c r="L478" s="328">
        <v>31829.63</v>
      </c>
      <c r="M478" s="151">
        <f t="shared" si="74"/>
        <v>13402.16</v>
      </c>
      <c r="N478" s="97">
        <f t="shared" si="75"/>
        <v>0.42105924574052539</v>
      </c>
      <c r="O478" s="273"/>
      <c r="P478" s="166"/>
      <c r="Q478" s="328">
        <v>45231.79</v>
      </c>
      <c r="R478" s="328">
        <v>31829.63</v>
      </c>
      <c r="S478" s="151">
        <f t="shared" si="76"/>
        <v>13402.16</v>
      </c>
      <c r="T478" s="97">
        <f t="shared" si="77"/>
        <v>0.42105924574052539</v>
      </c>
      <c r="U478" s="166"/>
      <c r="V478" s="328">
        <v>145501.08000000002</v>
      </c>
      <c r="W478" s="328">
        <v>104875.13</v>
      </c>
      <c r="X478" s="151">
        <f t="shared" si="78"/>
        <v>40625.950000000012</v>
      </c>
      <c r="Y478" s="97">
        <f t="shared" si="79"/>
        <v>0.38737449002447016</v>
      </c>
      <c r="Z478" s="140"/>
    </row>
    <row r="479" spans="1:26" s="69" customFormat="1" outlineLevel="1" x14ac:dyDescent="0.2">
      <c r="A479" s="64" t="s">
        <v>1278</v>
      </c>
      <c r="B479" s="65" t="s">
        <v>1728</v>
      </c>
      <c r="C479" s="66" t="s">
        <v>2168</v>
      </c>
      <c r="D479" s="67"/>
      <c r="E479" s="68"/>
      <c r="F479" s="328">
        <v>2003.39</v>
      </c>
      <c r="G479" s="328">
        <v>1744.8400000000001</v>
      </c>
      <c r="H479" s="151">
        <f t="shared" si="72"/>
        <v>258.54999999999995</v>
      </c>
      <c r="I479" s="97">
        <f t="shared" si="73"/>
        <v>0.14817977579606148</v>
      </c>
      <c r="J479" s="166"/>
      <c r="K479" s="328">
        <v>6685.41</v>
      </c>
      <c r="L479" s="328">
        <v>5836.25</v>
      </c>
      <c r="M479" s="151">
        <f t="shared" si="74"/>
        <v>849.15999999999985</v>
      </c>
      <c r="N479" s="97">
        <f t="shared" si="75"/>
        <v>0.14549753694581277</v>
      </c>
      <c r="O479" s="273"/>
      <c r="P479" s="166"/>
      <c r="Q479" s="328">
        <v>6685.41</v>
      </c>
      <c r="R479" s="328">
        <v>5836.25</v>
      </c>
      <c r="S479" s="151">
        <f t="shared" si="76"/>
        <v>849.15999999999985</v>
      </c>
      <c r="T479" s="97">
        <f t="shared" si="77"/>
        <v>0.14549753694581277</v>
      </c>
      <c r="U479" s="166"/>
      <c r="V479" s="328">
        <v>2558.13</v>
      </c>
      <c r="W479" s="328">
        <v>4098.92</v>
      </c>
      <c r="X479" s="151">
        <f t="shared" si="78"/>
        <v>-1540.79</v>
      </c>
      <c r="Y479" s="97">
        <f t="shared" si="79"/>
        <v>-0.37590145696915284</v>
      </c>
      <c r="Z479" s="140"/>
    </row>
    <row r="480" spans="1:26" s="69" customFormat="1" outlineLevel="1" x14ac:dyDescent="0.2">
      <c r="A480" s="64" t="s">
        <v>1279</v>
      </c>
      <c r="B480" s="65" t="s">
        <v>1729</v>
      </c>
      <c r="C480" s="66" t="s">
        <v>2169</v>
      </c>
      <c r="D480" s="67"/>
      <c r="E480" s="68"/>
      <c r="F480" s="328">
        <v>68472.960000000006</v>
      </c>
      <c r="G480" s="328">
        <v>70702.41</v>
      </c>
      <c r="H480" s="151">
        <f t="shared" si="72"/>
        <v>-2229.4499999999971</v>
      </c>
      <c r="I480" s="97">
        <f t="shared" si="73"/>
        <v>-3.1532871368882574E-2</v>
      </c>
      <c r="J480" s="166"/>
      <c r="K480" s="328">
        <v>244585.30000000002</v>
      </c>
      <c r="L480" s="328">
        <v>155763.97899999999</v>
      </c>
      <c r="M480" s="151">
        <f t="shared" si="74"/>
        <v>88821.321000000025</v>
      </c>
      <c r="N480" s="97">
        <f t="shared" si="75"/>
        <v>0.57023017497517847</v>
      </c>
      <c r="O480" s="273"/>
      <c r="P480" s="166"/>
      <c r="Q480" s="328">
        <v>244585.30000000002</v>
      </c>
      <c r="R480" s="328">
        <v>155763.97899999999</v>
      </c>
      <c r="S480" s="151">
        <f t="shared" si="76"/>
        <v>88821.321000000025</v>
      </c>
      <c r="T480" s="97">
        <f t="shared" si="77"/>
        <v>0.57023017497517847</v>
      </c>
      <c r="U480" s="166"/>
      <c r="V480" s="328">
        <v>643167.69200000004</v>
      </c>
      <c r="W480" s="328">
        <v>516439.489</v>
      </c>
      <c r="X480" s="151">
        <f t="shared" si="78"/>
        <v>126728.20300000004</v>
      </c>
      <c r="Y480" s="97">
        <f t="shared" si="79"/>
        <v>0.24538828981762864</v>
      </c>
      <c r="Z480" s="140"/>
    </row>
    <row r="481" spans="1:26" s="69" customFormat="1" outlineLevel="1" x14ac:dyDescent="0.2">
      <c r="A481" s="64" t="s">
        <v>1280</v>
      </c>
      <c r="B481" s="65" t="s">
        <v>1730</v>
      </c>
      <c r="C481" s="66" t="s">
        <v>2170</v>
      </c>
      <c r="D481" s="67"/>
      <c r="E481" s="68"/>
      <c r="F481" s="328">
        <v>436377.67</v>
      </c>
      <c r="G481" s="328">
        <v>418118.68</v>
      </c>
      <c r="H481" s="151">
        <f t="shared" si="72"/>
        <v>18258.989999999991</v>
      </c>
      <c r="I481" s="97">
        <f t="shared" si="73"/>
        <v>4.3669395493164745E-2</v>
      </c>
      <c r="J481" s="166"/>
      <c r="K481" s="328">
        <v>1223819.1299999999</v>
      </c>
      <c r="L481" s="328">
        <v>1220836.54</v>
      </c>
      <c r="M481" s="151">
        <f t="shared" si="74"/>
        <v>2982.589999999851</v>
      </c>
      <c r="N481" s="97">
        <f t="shared" si="75"/>
        <v>2.4430707160844408E-3</v>
      </c>
      <c r="O481" s="273"/>
      <c r="P481" s="166"/>
      <c r="Q481" s="328">
        <v>1223819.1299999999</v>
      </c>
      <c r="R481" s="328">
        <v>1220836.54</v>
      </c>
      <c r="S481" s="151">
        <f t="shared" si="76"/>
        <v>2982.589999999851</v>
      </c>
      <c r="T481" s="97">
        <f t="shared" si="77"/>
        <v>2.4430707160844408E-3</v>
      </c>
      <c r="U481" s="166"/>
      <c r="V481" s="328">
        <v>5445751.04</v>
      </c>
      <c r="W481" s="328">
        <v>7024398.8399999999</v>
      </c>
      <c r="X481" s="151">
        <f t="shared" si="78"/>
        <v>-1578647.7999999998</v>
      </c>
      <c r="Y481" s="97">
        <f t="shared" si="79"/>
        <v>-0.22473777983825302</v>
      </c>
      <c r="Z481" s="140"/>
    </row>
    <row r="482" spans="1:26" s="69" customFormat="1" outlineLevel="1" x14ac:dyDescent="0.2">
      <c r="A482" s="64" t="s">
        <v>1281</v>
      </c>
      <c r="B482" s="65" t="s">
        <v>1731</v>
      </c>
      <c r="C482" s="66" t="s">
        <v>2171</v>
      </c>
      <c r="D482" s="67"/>
      <c r="E482" s="68"/>
      <c r="F482" s="328">
        <v>136.84</v>
      </c>
      <c r="G482" s="328">
        <v>221.1</v>
      </c>
      <c r="H482" s="151">
        <f t="shared" si="72"/>
        <v>-84.259999999999991</v>
      </c>
      <c r="I482" s="97">
        <f t="shared" si="73"/>
        <v>-0.38109452736318405</v>
      </c>
      <c r="J482" s="166"/>
      <c r="K482" s="328">
        <v>456.77</v>
      </c>
      <c r="L482" s="328">
        <v>302.40000000000003</v>
      </c>
      <c r="M482" s="151">
        <f t="shared" si="74"/>
        <v>154.36999999999995</v>
      </c>
      <c r="N482" s="97">
        <f t="shared" si="75"/>
        <v>0.51048280423280401</v>
      </c>
      <c r="O482" s="273"/>
      <c r="P482" s="166"/>
      <c r="Q482" s="328">
        <v>456.77</v>
      </c>
      <c r="R482" s="328">
        <v>302.40000000000003</v>
      </c>
      <c r="S482" s="151">
        <f t="shared" si="76"/>
        <v>154.36999999999995</v>
      </c>
      <c r="T482" s="97">
        <f t="shared" si="77"/>
        <v>0.51048280423280401</v>
      </c>
      <c r="U482" s="166"/>
      <c r="V482" s="328">
        <v>666.24</v>
      </c>
      <c r="W482" s="328">
        <v>559.54999999999995</v>
      </c>
      <c r="X482" s="151">
        <f t="shared" si="78"/>
        <v>106.69000000000005</v>
      </c>
      <c r="Y482" s="97">
        <f t="shared" si="79"/>
        <v>0.19067107497095892</v>
      </c>
      <c r="Z482" s="140"/>
    </row>
    <row r="483" spans="1:26" s="69" customFormat="1" outlineLevel="1" x14ac:dyDescent="0.2">
      <c r="A483" s="64" t="s">
        <v>1282</v>
      </c>
      <c r="B483" s="65" t="s">
        <v>1732</v>
      </c>
      <c r="C483" s="66" t="s">
        <v>2172</v>
      </c>
      <c r="D483" s="67"/>
      <c r="E483" s="68"/>
      <c r="F483" s="328">
        <v>271.55</v>
      </c>
      <c r="G483" s="328">
        <v>990.56000000000006</v>
      </c>
      <c r="H483" s="151">
        <f t="shared" si="72"/>
        <v>-719.01</v>
      </c>
      <c r="I483" s="97">
        <f t="shared" si="73"/>
        <v>-0.7258621385882732</v>
      </c>
      <c r="J483" s="166"/>
      <c r="K483" s="328">
        <v>724.28</v>
      </c>
      <c r="L483" s="328">
        <v>3841.57</v>
      </c>
      <c r="M483" s="151">
        <f t="shared" si="74"/>
        <v>-3117.29</v>
      </c>
      <c r="N483" s="97">
        <f t="shared" si="75"/>
        <v>-0.8114625010087021</v>
      </c>
      <c r="O483" s="273"/>
      <c r="P483" s="166"/>
      <c r="Q483" s="328">
        <v>724.28</v>
      </c>
      <c r="R483" s="328">
        <v>3841.57</v>
      </c>
      <c r="S483" s="151">
        <f t="shared" si="76"/>
        <v>-3117.29</v>
      </c>
      <c r="T483" s="97">
        <f t="shared" si="77"/>
        <v>-0.8114625010087021</v>
      </c>
      <c r="U483" s="166"/>
      <c r="V483" s="328">
        <v>3160.8</v>
      </c>
      <c r="W483" s="328">
        <v>9693.2000000000007</v>
      </c>
      <c r="X483" s="151">
        <f t="shared" si="78"/>
        <v>-6532.4000000000005</v>
      </c>
      <c r="Y483" s="97">
        <f t="shared" si="79"/>
        <v>-0.67391573474188093</v>
      </c>
      <c r="Z483" s="140"/>
    </row>
    <row r="484" spans="1:26" x14ac:dyDescent="0.2">
      <c r="A484" s="38" t="s">
        <v>691</v>
      </c>
      <c r="B484" s="88" t="s">
        <v>496</v>
      </c>
      <c r="C484" s="95" t="s">
        <v>368</v>
      </c>
      <c r="D484" s="38" t="s">
        <v>281</v>
      </c>
      <c r="E484" s="49"/>
      <c r="F484" s="107">
        <v>523758.21</v>
      </c>
      <c r="G484" s="107">
        <v>507694.82999999996</v>
      </c>
      <c r="H484" s="105">
        <f t="shared" si="72"/>
        <v>16063.380000000063</v>
      </c>
      <c r="I484" s="124">
        <f t="shared" si="73"/>
        <v>3.1639833716644437E-2</v>
      </c>
      <c r="J484" s="168"/>
      <c r="K484" s="107">
        <v>1526568.68</v>
      </c>
      <c r="L484" s="107">
        <v>1423478.2490000001</v>
      </c>
      <c r="M484" s="105">
        <f t="shared" si="74"/>
        <v>103090.43099999987</v>
      </c>
      <c r="N484" s="124">
        <f t="shared" si="75"/>
        <v>7.2421500695512106E-2</v>
      </c>
      <c r="O484" s="260"/>
      <c r="P484" s="168"/>
      <c r="Q484" s="107">
        <v>1526568.68</v>
      </c>
      <c r="R484" s="107">
        <v>1423478.2490000001</v>
      </c>
      <c r="S484" s="105">
        <f t="shared" si="76"/>
        <v>103090.43099999987</v>
      </c>
      <c r="T484" s="124">
        <f t="shared" si="77"/>
        <v>7.2421500695512106E-2</v>
      </c>
      <c r="U484" s="168"/>
      <c r="V484" s="107">
        <v>6256689.9819999989</v>
      </c>
      <c r="W484" s="107">
        <v>7675595.7190000005</v>
      </c>
      <c r="X484" s="105">
        <f t="shared" si="78"/>
        <v>-1418905.7370000016</v>
      </c>
      <c r="Y484" s="124">
        <f t="shared" si="79"/>
        <v>-0.18485936322671004</v>
      </c>
    </row>
    <row r="485" spans="1:26" s="69" customFormat="1" outlineLevel="1" x14ac:dyDescent="0.2">
      <c r="A485" s="64" t="s">
        <v>1103</v>
      </c>
      <c r="B485" s="65" t="s">
        <v>1553</v>
      </c>
      <c r="C485" s="66" t="s">
        <v>1948</v>
      </c>
      <c r="D485" s="67"/>
      <c r="E485" s="68"/>
      <c r="F485" s="328">
        <v>751863.65</v>
      </c>
      <c r="G485" s="328">
        <v>242891.4</v>
      </c>
      <c r="H485" s="151">
        <f t="shared" si="72"/>
        <v>508972.25</v>
      </c>
      <c r="I485" s="97">
        <f t="shared" si="73"/>
        <v>2.0954725033492334</v>
      </c>
      <c r="J485" s="166"/>
      <c r="K485" s="328">
        <v>1276212.1299999999</v>
      </c>
      <c r="L485" s="328">
        <v>795328.48</v>
      </c>
      <c r="M485" s="151">
        <f t="shared" si="74"/>
        <v>480883.64999999991</v>
      </c>
      <c r="N485" s="97">
        <f t="shared" si="75"/>
        <v>0.60463526969385017</v>
      </c>
      <c r="O485" s="273"/>
      <c r="P485" s="166"/>
      <c r="Q485" s="328">
        <v>1276212.1299999999</v>
      </c>
      <c r="R485" s="328">
        <v>795328.48</v>
      </c>
      <c r="S485" s="151">
        <f t="shared" si="76"/>
        <v>480883.64999999991</v>
      </c>
      <c r="T485" s="97">
        <f t="shared" si="77"/>
        <v>0.60463526969385017</v>
      </c>
      <c r="U485" s="166"/>
      <c r="V485" s="328">
        <v>3597391.25</v>
      </c>
      <c r="W485" s="328">
        <v>2602815.36</v>
      </c>
      <c r="X485" s="151">
        <f t="shared" si="78"/>
        <v>994575.89000000013</v>
      </c>
      <c r="Y485" s="97">
        <f t="shared" si="79"/>
        <v>0.38211542212506389</v>
      </c>
      <c r="Z485" s="140"/>
    </row>
    <row r="486" spans="1:26" s="69" customFormat="1" outlineLevel="1" x14ac:dyDescent="0.2">
      <c r="A486" s="64" t="s">
        <v>1104</v>
      </c>
      <c r="B486" s="65" t="s">
        <v>1554</v>
      </c>
      <c r="C486" s="66" t="s">
        <v>2002</v>
      </c>
      <c r="D486" s="67"/>
      <c r="E486" s="68"/>
      <c r="F486" s="328">
        <v>0</v>
      </c>
      <c r="G486" s="328">
        <v>-2.06</v>
      </c>
      <c r="H486" s="151">
        <f t="shared" si="72"/>
        <v>2.06</v>
      </c>
      <c r="I486" s="97" t="str">
        <f t="shared" si="73"/>
        <v>N.M.</v>
      </c>
      <c r="J486" s="166"/>
      <c r="K486" s="328">
        <v>0</v>
      </c>
      <c r="L486" s="328">
        <v>0</v>
      </c>
      <c r="M486" s="151">
        <f t="shared" si="74"/>
        <v>0</v>
      </c>
      <c r="N486" s="97">
        <f t="shared" si="75"/>
        <v>0</v>
      </c>
      <c r="O486" s="273"/>
      <c r="P486" s="166"/>
      <c r="Q486" s="328">
        <v>0</v>
      </c>
      <c r="R486" s="328">
        <v>0</v>
      </c>
      <c r="S486" s="151">
        <f t="shared" si="76"/>
        <v>0</v>
      </c>
      <c r="T486" s="97">
        <f t="shared" si="77"/>
        <v>0</v>
      </c>
      <c r="U486" s="166"/>
      <c r="V486" s="328">
        <v>0</v>
      </c>
      <c r="W486" s="328">
        <v>0</v>
      </c>
      <c r="X486" s="151">
        <f t="shared" si="78"/>
        <v>0</v>
      </c>
      <c r="Y486" s="97">
        <f t="shared" si="79"/>
        <v>0</v>
      </c>
      <c r="Z486" s="140"/>
    </row>
    <row r="487" spans="1:26" s="69" customFormat="1" outlineLevel="1" x14ac:dyDescent="0.2">
      <c r="A487" s="64" t="s">
        <v>1105</v>
      </c>
      <c r="B487" s="65" t="s">
        <v>1555</v>
      </c>
      <c r="C487" s="66" t="s">
        <v>2003</v>
      </c>
      <c r="D487" s="67"/>
      <c r="E487" s="68"/>
      <c r="F487" s="328">
        <v>29138.850000000002</v>
      </c>
      <c r="G487" s="328">
        <v>28444.03</v>
      </c>
      <c r="H487" s="151">
        <f t="shared" si="72"/>
        <v>694.82000000000335</v>
      </c>
      <c r="I487" s="97">
        <f t="shared" si="73"/>
        <v>2.4427621543079633E-2</v>
      </c>
      <c r="J487" s="166"/>
      <c r="K487" s="328">
        <v>85243.21</v>
      </c>
      <c r="L487" s="328">
        <v>80582.240000000005</v>
      </c>
      <c r="M487" s="151">
        <f t="shared" si="74"/>
        <v>4660.9700000000012</v>
      </c>
      <c r="N487" s="97">
        <f t="shared" si="75"/>
        <v>5.7841157058925154E-2</v>
      </c>
      <c r="O487" s="273"/>
      <c r="P487" s="166"/>
      <c r="Q487" s="328">
        <v>85243.21</v>
      </c>
      <c r="R487" s="328">
        <v>80582.240000000005</v>
      </c>
      <c r="S487" s="151">
        <f t="shared" si="76"/>
        <v>4660.9700000000012</v>
      </c>
      <c r="T487" s="97">
        <f t="shared" si="77"/>
        <v>5.7841157058925154E-2</v>
      </c>
      <c r="U487" s="166"/>
      <c r="V487" s="328">
        <v>317582.62</v>
      </c>
      <c r="W487" s="328">
        <v>309154.49</v>
      </c>
      <c r="X487" s="151">
        <f t="shared" si="78"/>
        <v>8428.1300000000047</v>
      </c>
      <c r="Y487" s="97">
        <f t="shared" si="79"/>
        <v>2.7261871564601907E-2</v>
      </c>
      <c r="Z487" s="140"/>
    </row>
    <row r="488" spans="1:26" s="69" customFormat="1" outlineLevel="1" x14ac:dyDescent="0.2">
      <c r="A488" s="64" t="s">
        <v>1106</v>
      </c>
      <c r="B488" s="65" t="s">
        <v>1556</v>
      </c>
      <c r="C488" s="66" t="s">
        <v>2004</v>
      </c>
      <c r="D488" s="67"/>
      <c r="E488" s="68"/>
      <c r="F488" s="328">
        <v>3899.09</v>
      </c>
      <c r="G488" s="328">
        <v>2211.04</v>
      </c>
      <c r="H488" s="151">
        <f t="shared" si="72"/>
        <v>1688.0500000000002</v>
      </c>
      <c r="I488" s="97">
        <f t="shared" si="73"/>
        <v>0.76346425211665103</v>
      </c>
      <c r="J488" s="166"/>
      <c r="K488" s="328">
        <v>9561.86</v>
      </c>
      <c r="L488" s="328">
        <v>18479.77</v>
      </c>
      <c r="M488" s="151">
        <f t="shared" si="74"/>
        <v>-8917.91</v>
      </c>
      <c r="N488" s="97">
        <f t="shared" si="75"/>
        <v>-0.48257689354358846</v>
      </c>
      <c r="O488" s="273"/>
      <c r="P488" s="166"/>
      <c r="Q488" s="328">
        <v>9561.86</v>
      </c>
      <c r="R488" s="328">
        <v>18479.77</v>
      </c>
      <c r="S488" s="151">
        <f t="shared" si="76"/>
        <v>-8917.91</v>
      </c>
      <c r="T488" s="97">
        <f t="shared" si="77"/>
        <v>-0.48257689354358846</v>
      </c>
      <c r="U488" s="166"/>
      <c r="V488" s="328">
        <v>76554.790000000008</v>
      </c>
      <c r="W488" s="328">
        <v>113399.72</v>
      </c>
      <c r="X488" s="151">
        <f t="shared" si="78"/>
        <v>-36844.929999999993</v>
      </c>
      <c r="Y488" s="97">
        <f t="shared" si="79"/>
        <v>-0.32491200154638822</v>
      </c>
      <c r="Z488" s="140"/>
    </row>
    <row r="489" spans="1:26" s="69" customFormat="1" outlineLevel="1" x14ac:dyDescent="0.2">
      <c r="A489" s="64" t="s">
        <v>1107</v>
      </c>
      <c r="B489" s="65" t="s">
        <v>1557</v>
      </c>
      <c r="C489" s="66" t="s">
        <v>2005</v>
      </c>
      <c r="D489" s="67"/>
      <c r="E489" s="68"/>
      <c r="F489" s="328">
        <v>94112.82</v>
      </c>
      <c r="G489" s="328">
        <v>87930.36</v>
      </c>
      <c r="H489" s="151">
        <f t="shared" si="72"/>
        <v>6182.4600000000064</v>
      </c>
      <c r="I489" s="97">
        <f t="shared" si="73"/>
        <v>7.0310868737487334E-2</v>
      </c>
      <c r="J489" s="166"/>
      <c r="K489" s="328">
        <v>213372.14</v>
      </c>
      <c r="L489" s="328">
        <v>274047.92</v>
      </c>
      <c r="M489" s="151">
        <f t="shared" si="74"/>
        <v>-60675.77999999997</v>
      </c>
      <c r="N489" s="97">
        <f t="shared" si="75"/>
        <v>-0.22140573079335896</v>
      </c>
      <c r="O489" s="273"/>
      <c r="P489" s="166"/>
      <c r="Q489" s="328">
        <v>213372.14</v>
      </c>
      <c r="R489" s="328">
        <v>274047.92</v>
      </c>
      <c r="S489" s="151">
        <f t="shared" si="76"/>
        <v>-60675.77999999997</v>
      </c>
      <c r="T489" s="97">
        <f t="shared" si="77"/>
        <v>-0.22140573079335896</v>
      </c>
      <c r="U489" s="166"/>
      <c r="V489" s="328">
        <v>1080926.07</v>
      </c>
      <c r="W489" s="328">
        <v>964351.34000000008</v>
      </c>
      <c r="X489" s="151">
        <f t="shared" si="78"/>
        <v>116574.72999999998</v>
      </c>
      <c r="Y489" s="97">
        <f t="shared" si="79"/>
        <v>0.12088408566944074</v>
      </c>
      <c r="Z489" s="140"/>
    </row>
    <row r="490" spans="1:26" s="69" customFormat="1" outlineLevel="1" x14ac:dyDescent="0.2">
      <c r="A490" s="64" t="s">
        <v>1108</v>
      </c>
      <c r="B490" s="65" t="s">
        <v>1558</v>
      </c>
      <c r="C490" s="66" t="s">
        <v>2006</v>
      </c>
      <c r="D490" s="67"/>
      <c r="E490" s="68"/>
      <c r="F490" s="328">
        <v>0</v>
      </c>
      <c r="G490" s="328">
        <v>0</v>
      </c>
      <c r="H490" s="151">
        <f t="shared" si="72"/>
        <v>0</v>
      </c>
      <c r="I490" s="97">
        <f t="shared" si="73"/>
        <v>0</v>
      </c>
      <c r="J490" s="166"/>
      <c r="K490" s="328">
        <v>0</v>
      </c>
      <c r="L490" s="328">
        <v>0</v>
      </c>
      <c r="M490" s="151">
        <f t="shared" si="74"/>
        <v>0</v>
      </c>
      <c r="N490" s="97">
        <f t="shared" si="75"/>
        <v>0</v>
      </c>
      <c r="O490" s="273"/>
      <c r="P490" s="166"/>
      <c r="Q490" s="328">
        <v>0</v>
      </c>
      <c r="R490" s="328">
        <v>0</v>
      </c>
      <c r="S490" s="151">
        <f t="shared" si="76"/>
        <v>0</v>
      </c>
      <c r="T490" s="97">
        <f t="shared" si="77"/>
        <v>0</v>
      </c>
      <c r="U490" s="166"/>
      <c r="V490" s="328">
        <v>0</v>
      </c>
      <c r="W490" s="328">
        <v>65.42</v>
      </c>
      <c r="X490" s="151">
        <f t="shared" si="78"/>
        <v>-65.42</v>
      </c>
      <c r="Y490" s="97" t="str">
        <f t="shared" si="79"/>
        <v>N.M.</v>
      </c>
      <c r="Z490" s="140"/>
    </row>
    <row r="491" spans="1:26" s="69" customFormat="1" outlineLevel="1" x14ac:dyDescent="0.2">
      <c r="A491" s="64" t="s">
        <v>1109</v>
      </c>
      <c r="B491" s="65" t="s">
        <v>1559</v>
      </c>
      <c r="C491" s="66" t="s">
        <v>2007</v>
      </c>
      <c r="D491" s="67"/>
      <c r="E491" s="68"/>
      <c r="F491" s="328">
        <v>4112.75</v>
      </c>
      <c r="G491" s="328">
        <v>4112.75</v>
      </c>
      <c r="H491" s="151">
        <f t="shared" si="72"/>
        <v>0</v>
      </c>
      <c r="I491" s="97">
        <f t="shared" si="73"/>
        <v>0</v>
      </c>
      <c r="J491" s="166"/>
      <c r="K491" s="328">
        <v>4112.75</v>
      </c>
      <c r="L491" s="328">
        <v>4112.75</v>
      </c>
      <c r="M491" s="151">
        <f t="shared" si="74"/>
        <v>0</v>
      </c>
      <c r="N491" s="97">
        <f t="shared" si="75"/>
        <v>0</v>
      </c>
      <c r="O491" s="273"/>
      <c r="P491" s="166"/>
      <c r="Q491" s="328">
        <v>4112.75</v>
      </c>
      <c r="R491" s="328">
        <v>4112.75</v>
      </c>
      <c r="S491" s="151">
        <f t="shared" si="76"/>
        <v>0</v>
      </c>
      <c r="T491" s="97">
        <f t="shared" si="77"/>
        <v>0</v>
      </c>
      <c r="U491" s="166"/>
      <c r="V491" s="328">
        <v>16451</v>
      </c>
      <c r="W491" s="328">
        <v>20582.170000000002</v>
      </c>
      <c r="X491" s="151">
        <f t="shared" si="78"/>
        <v>-4131.1700000000019</v>
      </c>
      <c r="Y491" s="97">
        <f t="shared" si="79"/>
        <v>-0.20071595949309531</v>
      </c>
      <c r="Z491" s="140"/>
    </row>
    <row r="492" spans="1:26" s="69" customFormat="1" outlineLevel="1" x14ac:dyDescent="0.2">
      <c r="A492" s="64" t="s">
        <v>1110</v>
      </c>
      <c r="B492" s="65" t="s">
        <v>1560</v>
      </c>
      <c r="C492" s="66" t="s">
        <v>2008</v>
      </c>
      <c r="D492" s="67"/>
      <c r="E492" s="68"/>
      <c r="F492" s="328">
        <v>8429.380000000001</v>
      </c>
      <c r="G492" s="328">
        <v>8429.4240000000009</v>
      </c>
      <c r="H492" s="151">
        <f t="shared" si="72"/>
        <v>-4.3999999999869033E-2</v>
      </c>
      <c r="I492" s="97">
        <f t="shared" si="73"/>
        <v>-5.2198109858833807E-6</v>
      </c>
      <c r="J492" s="166"/>
      <c r="K492" s="328">
        <v>25288.14</v>
      </c>
      <c r="L492" s="328">
        <v>25288.184000000001</v>
      </c>
      <c r="M492" s="151">
        <f t="shared" si="74"/>
        <v>-4.4000000001688022E-2</v>
      </c>
      <c r="N492" s="97">
        <f t="shared" si="75"/>
        <v>-1.7399430501489558E-6</v>
      </c>
      <c r="O492" s="273"/>
      <c r="P492" s="166"/>
      <c r="Q492" s="328">
        <v>25288.14</v>
      </c>
      <c r="R492" s="328">
        <v>25288.184000000001</v>
      </c>
      <c r="S492" s="151">
        <f t="shared" si="76"/>
        <v>-4.4000000001688022E-2</v>
      </c>
      <c r="T492" s="97">
        <f t="shared" si="77"/>
        <v>-1.7399430501489558E-6</v>
      </c>
      <c r="U492" s="166"/>
      <c r="V492" s="328">
        <v>101152.56</v>
      </c>
      <c r="W492" s="328">
        <v>100120.75400000002</v>
      </c>
      <c r="X492" s="151">
        <f t="shared" si="78"/>
        <v>1031.8059999999823</v>
      </c>
      <c r="Y492" s="97">
        <f t="shared" si="79"/>
        <v>1.0305615556990133E-2</v>
      </c>
      <c r="Z492" s="140"/>
    </row>
    <row r="493" spans="1:26" s="69" customFormat="1" outlineLevel="1" x14ac:dyDescent="0.2">
      <c r="A493" s="64" t="s">
        <v>1111</v>
      </c>
      <c r="B493" s="65" t="s">
        <v>1561</v>
      </c>
      <c r="C493" s="66" t="s">
        <v>2009</v>
      </c>
      <c r="D493" s="67"/>
      <c r="E493" s="68"/>
      <c r="F493" s="328">
        <v>5516.49</v>
      </c>
      <c r="G493" s="328">
        <v>5015.99</v>
      </c>
      <c r="H493" s="151">
        <f t="shared" si="72"/>
        <v>500.5</v>
      </c>
      <c r="I493" s="97">
        <f t="shared" si="73"/>
        <v>9.9780900679626555E-2</v>
      </c>
      <c r="J493" s="166"/>
      <c r="K493" s="328">
        <v>18115.11</v>
      </c>
      <c r="L493" s="328">
        <v>25981.97</v>
      </c>
      <c r="M493" s="151">
        <f t="shared" si="74"/>
        <v>-7866.8600000000006</v>
      </c>
      <c r="N493" s="97">
        <f t="shared" si="75"/>
        <v>-0.30278150579036156</v>
      </c>
      <c r="O493" s="273"/>
      <c r="P493" s="166"/>
      <c r="Q493" s="328">
        <v>18115.11</v>
      </c>
      <c r="R493" s="328">
        <v>25981.97</v>
      </c>
      <c r="S493" s="151">
        <f t="shared" si="76"/>
        <v>-7866.8600000000006</v>
      </c>
      <c r="T493" s="97">
        <f t="shared" si="77"/>
        <v>-0.30278150579036156</v>
      </c>
      <c r="U493" s="166"/>
      <c r="V493" s="328">
        <v>72003.22</v>
      </c>
      <c r="W493" s="328">
        <v>122864.67</v>
      </c>
      <c r="X493" s="151">
        <f t="shared" si="78"/>
        <v>-50861.45</v>
      </c>
      <c r="Y493" s="97">
        <f t="shared" si="79"/>
        <v>-0.41396318404631693</v>
      </c>
      <c r="Z493" s="140"/>
    </row>
    <row r="494" spans="1:26" s="69" customFormat="1" outlineLevel="1" x14ac:dyDescent="0.2">
      <c r="A494" s="64" t="s">
        <v>1112</v>
      </c>
      <c r="B494" s="65" t="s">
        <v>1562</v>
      </c>
      <c r="C494" s="66" t="s">
        <v>2010</v>
      </c>
      <c r="D494" s="67"/>
      <c r="E494" s="68"/>
      <c r="F494" s="328">
        <v>0</v>
      </c>
      <c r="G494" s="328">
        <v>72.97</v>
      </c>
      <c r="H494" s="151">
        <f t="shared" si="72"/>
        <v>-72.97</v>
      </c>
      <c r="I494" s="97" t="str">
        <f t="shared" si="73"/>
        <v>N.M.</v>
      </c>
      <c r="J494" s="166"/>
      <c r="K494" s="328">
        <v>0</v>
      </c>
      <c r="L494" s="328">
        <v>72.97</v>
      </c>
      <c r="M494" s="151">
        <f t="shared" si="74"/>
        <v>-72.97</v>
      </c>
      <c r="N494" s="97" t="str">
        <f t="shared" si="75"/>
        <v>N.M.</v>
      </c>
      <c r="O494" s="273"/>
      <c r="P494" s="166"/>
      <c r="Q494" s="328">
        <v>0</v>
      </c>
      <c r="R494" s="328">
        <v>72.97</v>
      </c>
      <c r="S494" s="151">
        <f t="shared" si="76"/>
        <v>-72.97</v>
      </c>
      <c r="T494" s="97" t="str">
        <f t="shared" si="77"/>
        <v>N.M.</v>
      </c>
      <c r="U494" s="166"/>
      <c r="V494" s="328">
        <v>-72.97</v>
      </c>
      <c r="W494" s="328">
        <v>72.97</v>
      </c>
      <c r="X494" s="151">
        <f t="shared" si="78"/>
        <v>-145.94</v>
      </c>
      <c r="Y494" s="97">
        <f t="shared" si="79"/>
        <v>-2</v>
      </c>
      <c r="Z494" s="140"/>
    </row>
    <row r="495" spans="1:26" s="69" customFormat="1" outlineLevel="1" x14ac:dyDescent="0.2">
      <c r="A495" s="64" t="s">
        <v>1113</v>
      </c>
      <c r="B495" s="65" t="s">
        <v>1563</v>
      </c>
      <c r="C495" s="66" t="s">
        <v>2011</v>
      </c>
      <c r="D495" s="67"/>
      <c r="E495" s="68"/>
      <c r="F495" s="328">
        <v>1096.3600000000001</v>
      </c>
      <c r="G495" s="328">
        <v>391.28000000000003</v>
      </c>
      <c r="H495" s="151">
        <f t="shared" si="72"/>
        <v>705.08000000000015</v>
      </c>
      <c r="I495" s="97">
        <f t="shared" si="73"/>
        <v>1.8019832345123699</v>
      </c>
      <c r="J495" s="166"/>
      <c r="K495" s="328">
        <v>3560.85</v>
      </c>
      <c r="L495" s="328">
        <v>6441.66</v>
      </c>
      <c r="M495" s="151">
        <f t="shared" si="74"/>
        <v>-2880.81</v>
      </c>
      <c r="N495" s="97">
        <f t="shared" si="75"/>
        <v>-0.44721546930449607</v>
      </c>
      <c r="O495" s="273"/>
      <c r="P495" s="166"/>
      <c r="Q495" s="328">
        <v>3560.85</v>
      </c>
      <c r="R495" s="328">
        <v>6441.66</v>
      </c>
      <c r="S495" s="151">
        <f t="shared" si="76"/>
        <v>-2880.81</v>
      </c>
      <c r="T495" s="97">
        <f t="shared" si="77"/>
        <v>-0.44721546930449607</v>
      </c>
      <c r="U495" s="166"/>
      <c r="V495" s="328">
        <v>22422.46</v>
      </c>
      <c r="W495" s="328">
        <v>32439.29</v>
      </c>
      <c r="X495" s="151">
        <f t="shared" si="78"/>
        <v>-10016.830000000002</v>
      </c>
      <c r="Y495" s="97">
        <f t="shared" si="79"/>
        <v>-0.30878696790219518</v>
      </c>
      <c r="Z495" s="140"/>
    </row>
    <row r="496" spans="1:26" s="69" customFormat="1" outlineLevel="1" x14ac:dyDescent="0.2">
      <c r="A496" s="64" t="s">
        <v>1114</v>
      </c>
      <c r="B496" s="65" t="s">
        <v>1564</v>
      </c>
      <c r="C496" s="66" t="s">
        <v>2012</v>
      </c>
      <c r="D496" s="67"/>
      <c r="E496" s="68"/>
      <c r="F496" s="328">
        <v>26882.12</v>
      </c>
      <c r="G496" s="328">
        <v>20744.11</v>
      </c>
      <c r="H496" s="151">
        <f t="shared" si="72"/>
        <v>6138.0099999999984</v>
      </c>
      <c r="I496" s="97">
        <f t="shared" si="73"/>
        <v>0.29589170130702153</v>
      </c>
      <c r="J496" s="166"/>
      <c r="K496" s="328">
        <v>79794.5</v>
      </c>
      <c r="L496" s="328">
        <v>91676.180000000008</v>
      </c>
      <c r="M496" s="151">
        <f t="shared" si="74"/>
        <v>-11881.680000000008</v>
      </c>
      <c r="N496" s="97">
        <f t="shared" si="75"/>
        <v>-0.12960487664298412</v>
      </c>
      <c r="O496" s="273"/>
      <c r="P496" s="166"/>
      <c r="Q496" s="328">
        <v>79794.5</v>
      </c>
      <c r="R496" s="328">
        <v>91676.180000000008</v>
      </c>
      <c r="S496" s="151">
        <f t="shared" si="76"/>
        <v>-11881.680000000008</v>
      </c>
      <c r="T496" s="97">
        <f t="shared" si="77"/>
        <v>-0.12960487664298412</v>
      </c>
      <c r="U496" s="166"/>
      <c r="V496" s="328">
        <v>315394.39</v>
      </c>
      <c r="W496" s="328">
        <v>284887.24</v>
      </c>
      <c r="X496" s="151">
        <f t="shared" si="78"/>
        <v>30507.150000000023</v>
      </c>
      <c r="Y496" s="97">
        <f t="shared" si="79"/>
        <v>0.10708499966513076</v>
      </c>
      <c r="Z496" s="140"/>
    </row>
    <row r="497" spans="1:26" s="69" customFormat="1" outlineLevel="1" x14ac:dyDescent="0.2">
      <c r="A497" s="64" t="s">
        <v>1115</v>
      </c>
      <c r="B497" s="65" t="s">
        <v>1565</v>
      </c>
      <c r="C497" s="66" t="s">
        <v>2013</v>
      </c>
      <c r="D497" s="67"/>
      <c r="E497" s="68"/>
      <c r="F497" s="328">
        <v>20907.45</v>
      </c>
      <c r="G497" s="328">
        <v>33221.620000000003</v>
      </c>
      <c r="H497" s="151">
        <f t="shared" si="72"/>
        <v>-12314.170000000002</v>
      </c>
      <c r="I497" s="97">
        <f t="shared" si="73"/>
        <v>-0.37066735457211303</v>
      </c>
      <c r="J497" s="166"/>
      <c r="K497" s="328">
        <v>60591.01</v>
      </c>
      <c r="L497" s="328">
        <v>73464.98</v>
      </c>
      <c r="M497" s="151">
        <f t="shared" si="74"/>
        <v>-12873.969999999994</v>
      </c>
      <c r="N497" s="97">
        <f t="shared" si="75"/>
        <v>-0.17523954951052861</v>
      </c>
      <c r="O497" s="273"/>
      <c r="P497" s="166"/>
      <c r="Q497" s="328">
        <v>60591.01</v>
      </c>
      <c r="R497" s="328">
        <v>73464.98</v>
      </c>
      <c r="S497" s="151">
        <f t="shared" si="76"/>
        <v>-12873.969999999994</v>
      </c>
      <c r="T497" s="97">
        <f t="shared" si="77"/>
        <v>-0.17523954951052861</v>
      </c>
      <c r="U497" s="166"/>
      <c r="V497" s="328">
        <v>309788.84000000003</v>
      </c>
      <c r="W497" s="328">
        <v>200809.58000000002</v>
      </c>
      <c r="X497" s="151">
        <f t="shared" si="78"/>
        <v>108979.26000000001</v>
      </c>
      <c r="Y497" s="97">
        <f t="shared" si="79"/>
        <v>0.54269950666696276</v>
      </c>
      <c r="Z497" s="140"/>
    </row>
    <row r="498" spans="1:26" s="69" customFormat="1" outlineLevel="1" x14ac:dyDescent="0.2">
      <c r="A498" s="64" t="s">
        <v>1116</v>
      </c>
      <c r="B498" s="65" t="s">
        <v>1566</v>
      </c>
      <c r="C498" s="66" t="s">
        <v>2014</v>
      </c>
      <c r="D498" s="67"/>
      <c r="E498" s="68"/>
      <c r="F498" s="328">
        <v>1392.6000000000001</v>
      </c>
      <c r="G498" s="328">
        <v>1602.13</v>
      </c>
      <c r="H498" s="151">
        <f t="shared" si="72"/>
        <v>-209.52999999999997</v>
      </c>
      <c r="I498" s="97">
        <f t="shared" si="73"/>
        <v>-0.13078214626778098</v>
      </c>
      <c r="J498" s="166"/>
      <c r="K498" s="328">
        <v>4384.08</v>
      </c>
      <c r="L498" s="328">
        <v>4472.68</v>
      </c>
      <c r="M498" s="151">
        <f t="shared" si="74"/>
        <v>-88.600000000000364</v>
      </c>
      <c r="N498" s="97">
        <f t="shared" si="75"/>
        <v>-1.9809152454456917E-2</v>
      </c>
      <c r="O498" s="273"/>
      <c r="P498" s="166"/>
      <c r="Q498" s="328">
        <v>4384.08</v>
      </c>
      <c r="R498" s="328">
        <v>4472.68</v>
      </c>
      <c r="S498" s="151">
        <f t="shared" si="76"/>
        <v>-88.600000000000364</v>
      </c>
      <c r="T498" s="97">
        <f t="shared" si="77"/>
        <v>-1.9809152454456917E-2</v>
      </c>
      <c r="U498" s="166"/>
      <c r="V498" s="328">
        <v>23895.120000000003</v>
      </c>
      <c r="W498" s="328">
        <v>18298.09</v>
      </c>
      <c r="X498" s="151">
        <f t="shared" si="78"/>
        <v>5597.0300000000025</v>
      </c>
      <c r="Y498" s="97">
        <f t="shared" si="79"/>
        <v>0.30588055911846551</v>
      </c>
      <c r="Z498" s="140"/>
    </row>
    <row r="499" spans="1:26" s="69" customFormat="1" outlineLevel="1" x14ac:dyDescent="0.2">
      <c r="A499" s="64" t="s">
        <v>1117</v>
      </c>
      <c r="B499" s="65" t="s">
        <v>1567</v>
      </c>
      <c r="C499" s="66" t="s">
        <v>2015</v>
      </c>
      <c r="D499" s="67"/>
      <c r="E499" s="68"/>
      <c r="F499" s="328">
        <v>3605</v>
      </c>
      <c r="G499" s="328">
        <v>-1140</v>
      </c>
      <c r="H499" s="151">
        <f t="shared" si="72"/>
        <v>4745</v>
      </c>
      <c r="I499" s="97">
        <f t="shared" si="73"/>
        <v>4.1622807017543861</v>
      </c>
      <c r="J499" s="166"/>
      <c r="K499" s="328">
        <v>0</v>
      </c>
      <c r="L499" s="328">
        <v>4741.37</v>
      </c>
      <c r="M499" s="151">
        <f t="shared" si="74"/>
        <v>-4741.37</v>
      </c>
      <c r="N499" s="97" t="str">
        <f t="shared" si="75"/>
        <v>N.M.</v>
      </c>
      <c r="O499" s="273"/>
      <c r="P499" s="166"/>
      <c r="Q499" s="328">
        <v>0</v>
      </c>
      <c r="R499" s="328">
        <v>4741.37</v>
      </c>
      <c r="S499" s="151">
        <f t="shared" si="76"/>
        <v>-4741.37</v>
      </c>
      <c r="T499" s="97" t="str">
        <f t="shared" si="77"/>
        <v>N.M.</v>
      </c>
      <c r="U499" s="166"/>
      <c r="V499" s="328">
        <v>60012.22</v>
      </c>
      <c r="W499" s="328">
        <v>4741.37</v>
      </c>
      <c r="X499" s="151">
        <f t="shared" si="78"/>
        <v>55270.85</v>
      </c>
      <c r="Y499" s="97" t="str">
        <f t="shared" si="79"/>
        <v>N.M.</v>
      </c>
      <c r="Z499" s="140"/>
    </row>
    <row r="500" spans="1:26" s="69" customFormat="1" outlineLevel="1" x14ac:dyDescent="0.2">
      <c r="A500" s="64" t="s">
        <v>1118</v>
      </c>
      <c r="B500" s="65" t="s">
        <v>1568</v>
      </c>
      <c r="C500" s="66" t="s">
        <v>2016</v>
      </c>
      <c r="D500" s="67"/>
      <c r="E500" s="68"/>
      <c r="F500" s="328">
        <v>7660.5</v>
      </c>
      <c r="G500" s="328">
        <v>11470.5</v>
      </c>
      <c r="H500" s="151">
        <f t="shared" si="72"/>
        <v>-3810</v>
      </c>
      <c r="I500" s="97">
        <f t="shared" si="73"/>
        <v>-0.3321564012030862</v>
      </c>
      <c r="J500" s="166"/>
      <c r="K500" s="328">
        <v>25815</v>
      </c>
      <c r="L500" s="328">
        <v>39952.5</v>
      </c>
      <c r="M500" s="151">
        <f t="shared" si="74"/>
        <v>-14137.5</v>
      </c>
      <c r="N500" s="97">
        <f t="shared" si="75"/>
        <v>-0.35385770602590577</v>
      </c>
      <c r="O500" s="273"/>
      <c r="P500" s="166"/>
      <c r="Q500" s="328">
        <v>25815</v>
      </c>
      <c r="R500" s="328">
        <v>39952.5</v>
      </c>
      <c r="S500" s="151">
        <f t="shared" si="76"/>
        <v>-14137.5</v>
      </c>
      <c r="T500" s="97">
        <f t="shared" si="77"/>
        <v>-0.35385770602590577</v>
      </c>
      <c r="U500" s="166"/>
      <c r="V500" s="328">
        <v>117964.5</v>
      </c>
      <c r="W500" s="328">
        <v>136113</v>
      </c>
      <c r="X500" s="151">
        <f t="shared" si="78"/>
        <v>-18148.5</v>
      </c>
      <c r="Y500" s="97">
        <f t="shared" si="79"/>
        <v>-0.13333406801701528</v>
      </c>
      <c r="Z500" s="140"/>
    </row>
    <row r="501" spans="1:26" s="69" customFormat="1" outlineLevel="1" x14ac:dyDescent="0.2">
      <c r="A501" s="64" t="s">
        <v>1119</v>
      </c>
      <c r="B501" s="65" t="s">
        <v>1569</v>
      </c>
      <c r="C501" s="66" t="s">
        <v>2017</v>
      </c>
      <c r="D501" s="67"/>
      <c r="E501" s="68"/>
      <c r="F501" s="328">
        <v>0</v>
      </c>
      <c r="G501" s="328">
        <v>0</v>
      </c>
      <c r="H501" s="151">
        <f t="shared" si="72"/>
        <v>0</v>
      </c>
      <c r="I501" s="97">
        <f t="shared" si="73"/>
        <v>0</v>
      </c>
      <c r="J501" s="166"/>
      <c r="K501" s="328">
        <v>0</v>
      </c>
      <c r="L501" s="328">
        <v>0</v>
      </c>
      <c r="M501" s="151">
        <f t="shared" si="74"/>
        <v>0</v>
      </c>
      <c r="N501" s="97">
        <f t="shared" si="75"/>
        <v>0</v>
      </c>
      <c r="O501" s="273"/>
      <c r="P501" s="166"/>
      <c r="Q501" s="328">
        <v>0</v>
      </c>
      <c r="R501" s="328">
        <v>0</v>
      </c>
      <c r="S501" s="151">
        <f t="shared" si="76"/>
        <v>0</v>
      </c>
      <c r="T501" s="97">
        <f t="shared" si="77"/>
        <v>0</v>
      </c>
      <c r="U501" s="166"/>
      <c r="V501" s="328">
        <v>0</v>
      </c>
      <c r="W501" s="328">
        <v>0</v>
      </c>
      <c r="X501" s="151">
        <f t="shared" si="78"/>
        <v>0</v>
      </c>
      <c r="Y501" s="97">
        <f t="shared" si="79"/>
        <v>0</v>
      </c>
      <c r="Z501" s="140"/>
    </row>
    <row r="502" spans="1:26" s="69" customFormat="1" outlineLevel="1" x14ac:dyDescent="0.2">
      <c r="A502" s="64" t="s">
        <v>1120</v>
      </c>
      <c r="B502" s="65" t="s">
        <v>1570</v>
      </c>
      <c r="C502" s="66" t="s">
        <v>2018</v>
      </c>
      <c r="D502" s="67"/>
      <c r="E502" s="68"/>
      <c r="F502" s="328">
        <v>139978.86000000002</v>
      </c>
      <c r="G502" s="328">
        <v>-1867714.05</v>
      </c>
      <c r="H502" s="151">
        <f t="shared" si="72"/>
        <v>2007692.9100000001</v>
      </c>
      <c r="I502" s="97">
        <f t="shared" si="73"/>
        <v>1.0749466225839015</v>
      </c>
      <c r="J502" s="166"/>
      <c r="K502" s="328">
        <v>437138.71</v>
      </c>
      <c r="L502" s="328">
        <v>448153.52</v>
      </c>
      <c r="M502" s="151">
        <f t="shared" si="74"/>
        <v>-11014.809999999998</v>
      </c>
      <c r="N502" s="97">
        <f t="shared" si="75"/>
        <v>-2.4578207039409168E-2</v>
      </c>
      <c r="O502" s="273"/>
      <c r="P502" s="166"/>
      <c r="Q502" s="328">
        <v>437138.71</v>
      </c>
      <c r="R502" s="328">
        <v>448153.52</v>
      </c>
      <c r="S502" s="151">
        <f t="shared" si="76"/>
        <v>-11014.809999999998</v>
      </c>
      <c r="T502" s="97">
        <f t="shared" si="77"/>
        <v>-2.4578207039409168E-2</v>
      </c>
      <c r="U502" s="166"/>
      <c r="V502" s="328">
        <v>1769370.25</v>
      </c>
      <c r="W502" s="328">
        <v>1914996.03</v>
      </c>
      <c r="X502" s="151">
        <f t="shared" si="78"/>
        <v>-145625.78000000003</v>
      </c>
      <c r="Y502" s="97">
        <f t="shared" si="79"/>
        <v>-7.6044951383006279E-2</v>
      </c>
      <c r="Z502" s="140"/>
    </row>
    <row r="503" spans="1:26" s="69" customFormat="1" outlineLevel="1" x14ac:dyDescent="0.2">
      <c r="A503" s="64" t="s">
        <v>1121</v>
      </c>
      <c r="B503" s="65" t="s">
        <v>1571</v>
      </c>
      <c r="C503" s="66" t="s">
        <v>2019</v>
      </c>
      <c r="D503" s="67"/>
      <c r="E503" s="68"/>
      <c r="F503" s="328">
        <v>-4089.2200000000003</v>
      </c>
      <c r="G503" s="328">
        <v>9645.11</v>
      </c>
      <c r="H503" s="151">
        <f t="shared" si="72"/>
        <v>-13734.330000000002</v>
      </c>
      <c r="I503" s="97">
        <f t="shared" si="73"/>
        <v>-1.423968207723914</v>
      </c>
      <c r="J503" s="166"/>
      <c r="K503" s="328">
        <v>-12575.45</v>
      </c>
      <c r="L503" s="328">
        <v>32412.09</v>
      </c>
      <c r="M503" s="151">
        <f t="shared" si="74"/>
        <v>-44987.54</v>
      </c>
      <c r="N503" s="97">
        <f t="shared" si="75"/>
        <v>-1.3879863964341701</v>
      </c>
      <c r="O503" s="273"/>
      <c r="P503" s="166"/>
      <c r="Q503" s="328">
        <v>-12575.45</v>
      </c>
      <c r="R503" s="328">
        <v>32412.09</v>
      </c>
      <c r="S503" s="151">
        <f t="shared" si="76"/>
        <v>-44987.54</v>
      </c>
      <c r="T503" s="97">
        <f t="shared" si="77"/>
        <v>-1.3879863964341701</v>
      </c>
      <c r="U503" s="166"/>
      <c r="V503" s="328">
        <v>73833.03</v>
      </c>
      <c r="W503" s="328">
        <v>249637.18</v>
      </c>
      <c r="X503" s="151">
        <f t="shared" si="78"/>
        <v>-175804.15</v>
      </c>
      <c r="Y503" s="97">
        <f t="shared" si="79"/>
        <v>-0.70423864746429199</v>
      </c>
      <c r="Z503" s="140"/>
    </row>
    <row r="504" spans="1:26" s="69" customFormat="1" outlineLevel="1" x14ac:dyDescent="0.2">
      <c r="A504" s="64" t="s">
        <v>1122</v>
      </c>
      <c r="B504" s="65" t="s">
        <v>1572</v>
      </c>
      <c r="C504" s="66" t="s">
        <v>2020</v>
      </c>
      <c r="D504" s="67"/>
      <c r="E504" s="68"/>
      <c r="F504" s="328">
        <v>5854407.6799999997</v>
      </c>
      <c r="G504" s="328">
        <v>5076547.0999999996</v>
      </c>
      <c r="H504" s="151">
        <f t="shared" si="72"/>
        <v>777860.58000000007</v>
      </c>
      <c r="I504" s="97">
        <f t="shared" si="73"/>
        <v>0.15322631006417731</v>
      </c>
      <c r="J504" s="166"/>
      <c r="K504" s="328">
        <v>17311922.75</v>
      </c>
      <c r="L504" s="328">
        <v>14736873.210000001</v>
      </c>
      <c r="M504" s="151">
        <f t="shared" si="74"/>
        <v>2575049.5399999991</v>
      </c>
      <c r="N504" s="97">
        <f t="shared" si="75"/>
        <v>0.17473513569029336</v>
      </c>
      <c r="O504" s="273"/>
      <c r="P504" s="166"/>
      <c r="Q504" s="328">
        <v>17311922.75</v>
      </c>
      <c r="R504" s="328">
        <v>14736873.210000001</v>
      </c>
      <c r="S504" s="151">
        <f t="shared" si="76"/>
        <v>2575049.5399999991</v>
      </c>
      <c r="T504" s="97">
        <f t="shared" si="77"/>
        <v>0.17473513569029336</v>
      </c>
      <c r="U504" s="166"/>
      <c r="V504" s="328">
        <v>62343822.530000001</v>
      </c>
      <c r="W504" s="328">
        <v>52864100.060000002</v>
      </c>
      <c r="X504" s="151">
        <f t="shared" si="78"/>
        <v>9479722.4699999988</v>
      </c>
      <c r="Y504" s="97">
        <f t="shared" si="79"/>
        <v>0.17932249786226662</v>
      </c>
      <c r="Z504" s="140"/>
    </row>
    <row r="505" spans="1:26" s="69" customFormat="1" outlineLevel="1" x14ac:dyDescent="0.2">
      <c r="A505" s="64" t="s">
        <v>1123</v>
      </c>
      <c r="B505" s="65" t="s">
        <v>1573</v>
      </c>
      <c r="C505" s="66" t="s">
        <v>2021</v>
      </c>
      <c r="D505" s="67"/>
      <c r="E505" s="68"/>
      <c r="F505" s="328">
        <v>448173.69</v>
      </c>
      <c r="G505" s="328">
        <v>429585.9</v>
      </c>
      <c r="H505" s="151">
        <f t="shared" si="72"/>
        <v>18587.789999999979</v>
      </c>
      <c r="I505" s="97">
        <f t="shared" si="73"/>
        <v>4.3269087742404899E-2</v>
      </c>
      <c r="J505" s="166"/>
      <c r="K505" s="328">
        <v>1357754.88</v>
      </c>
      <c r="L505" s="328">
        <v>1288757.71</v>
      </c>
      <c r="M505" s="151">
        <f t="shared" si="74"/>
        <v>68997.169999999925</v>
      </c>
      <c r="N505" s="97">
        <f t="shared" si="75"/>
        <v>5.3537735964349673E-2</v>
      </c>
      <c r="O505" s="273"/>
      <c r="P505" s="166"/>
      <c r="Q505" s="328">
        <v>1357754.88</v>
      </c>
      <c r="R505" s="328">
        <v>1288757.71</v>
      </c>
      <c r="S505" s="151">
        <f t="shared" si="76"/>
        <v>68997.169999999925</v>
      </c>
      <c r="T505" s="97">
        <f t="shared" si="77"/>
        <v>5.3537735964349673E-2</v>
      </c>
      <c r="U505" s="166"/>
      <c r="V505" s="328">
        <v>5224028.01</v>
      </c>
      <c r="W505" s="328">
        <v>5305504.95</v>
      </c>
      <c r="X505" s="151">
        <f t="shared" si="78"/>
        <v>-81476.94000000041</v>
      </c>
      <c r="Y505" s="97">
        <f t="shared" si="79"/>
        <v>-1.5357056636051278E-2</v>
      </c>
      <c r="Z505" s="140"/>
    </row>
    <row r="506" spans="1:26" s="69" customFormat="1" outlineLevel="1" x14ac:dyDescent="0.2">
      <c r="A506" s="64" t="s">
        <v>1124</v>
      </c>
      <c r="B506" s="65" t="s">
        <v>1574</v>
      </c>
      <c r="C506" s="66" t="s">
        <v>2022</v>
      </c>
      <c r="D506" s="67"/>
      <c r="E506" s="68"/>
      <c r="F506" s="328">
        <v>81882</v>
      </c>
      <c r="G506" s="328">
        <v>-7606.14</v>
      </c>
      <c r="H506" s="151">
        <f t="shared" si="72"/>
        <v>89488.14</v>
      </c>
      <c r="I506" s="97" t="str">
        <f t="shared" si="73"/>
        <v>N.M.</v>
      </c>
      <c r="J506" s="166"/>
      <c r="K506" s="328">
        <v>-4213</v>
      </c>
      <c r="L506" s="328">
        <v>-11828.51</v>
      </c>
      <c r="M506" s="151">
        <f t="shared" si="74"/>
        <v>7615.51</v>
      </c>
      <c r="N506" s="97">
        <f t="shared" si="75"/>
        <v>0.64382665272295492</v>
      </c>
      <c r="O506" s="273"/>
      <c r="P506" s="166"/>
      <c r="Q506" s="328">
        <v>-4213</v>
      </c>
      <c r="R506" s="328">
        <v>-11828.51</v>
      </c>
      <c r="S506" s="151">
        <f t="shared" si="76"/>
        <v>7615.51</v>
      </c>
      <c r="T506" s="97">
        <f t="shared" si="77"/>
        <v>0.64382665272295492</v>
      </c>
      <c r="U506" s="166"/>
      <c r="V506" s="328">
        <v>-1328334.06</v>
      </c>
      <c r="W506" s="328">
        <v>-829127.77</v>
      </c>
      <c r="X506" s="151">
        <f t="shared" si="78"/>
        <v>-499206.29000000004</v>
      </c>
      <c r="Y506" s="97">
        <f t="shared" si="79"/>
        <v>-0.60208608137681852</v>
      </c>
      <c r="Z506" s="140"/>
    </row>
    <row r="507" spans="1:26" s="69" customFormat="1" outlineLevel="1" x14ac:dyDescent="0.2">
      <c r="A507" s="64" t="s">
        <v>1125</v>
      </c>
      <c r="B507" s="65" t="s">
        <v>1575</v>
      </c>
      <c r="C507" s="66" t="s">
        <v>2023</v>
      </c>
      <c r="D507" s="67"/>
      <c r="E507" s="68"/>
      <c r="F507" s="328">
        <v>52717.58</v>
      </c>
      <c r="G507" s="328">
        <v>42876.89</v>
      </c>
      <c r="H507" s="151">
        <f t="shared" si="72"/>
        <v>9840.6900000000023</v>
      </c>
      <c r="I507" s="97">
        <f t="shared" si="73"/>
        <v>0.22951034928139616</v>
      </c>
      <c r="J507" s="166"/>
      <c r="K507" s="328">
        <v>163618.94</v>
      </c>
      <c r="L507" s="328">
        <v>129664.98</v>
      </c>
      <c r="M507" s="151">
        <f t="shared" si="74"/>
        <v>33953.960000000006</v>
      </c>
      <c r="N507" s="97">
        <f t="shared" si="75"/>
        <v>0.26185913883609907</v>
      </c>
      <c r="O507" s="273"/>
      <c r="P507" s="166"/>
      <c r="Q507" s="328">
        <v>163618.94</v>
      </c>
      <c r="R507" s="328">
        <v>129664.98</v>
      </c>
      <c r="S507" s="151">
        <f t="shared" si="76"/>
        <v>33953.960000000006</v>
      </c>
      <c r="T507" s="97">
        <f t="shared" si="77"/>
        <v>0.26185913883609907</v>
      </c>
      <c r="U507" s="166"/>
      <c r="V507" s="328">
        <v>728804.02</v>
      </c>
      <c r="W507" s="328">
        <v>507186.26999999996</v>
      </c>
      <c r="X507" s="151">
        <f t="shared" si="78"/>
        <v>221617.75000000006</v>
      </c>
      <c r="Y507" s="97">
        <f t="shared" si="79"/>
        <v>0.43695534187074914</v>
      </c>
      <c r="Z507" s="140"/>
    </row>
    <row r="508" spans="1:26" s="69" customFormat="1" outlineLevel="1" x14ac:dyDescent="0.2">
      <c r="A508" s="64" t="s">
        <v>1126</v>
      </c>
      <c r="B508" s="65" t="s">
        <v>1576</v>
      </c>
      <c r="C508" s="66" t="s">
        <v>2024</v>
      </c>
      <c r="D508" s="67"/>
      <c r="E508" s="68"/>
      <c r="F508" s="328">
        <v>107430.65000000001</v>
      </c>
      <c r="G508" s="328">
        <v>22253.670000000002</v>
      </c>
      <c r="H508" s="151">
        <f t="shared" si="72"/>
        <v>85176.98000000001</v>
      </c>
      <c r="I508" s="97">
        <f t="shared" si="73"/>
        <v>3.8275475460901505</v>
      </c>
      <c r="J508" s="166"/>
      <c r="K508" s="328">
        <v>322291.95</v>
      </c>
      <c r="L508" s="328">
        <v>66761.009999999995</v>
      </c>
      <c r="M508" s="151">
        <f t="shared" si="74"/>
        <v>255530.94</v>
      </c>
      <c r="N508" s="97">
        <f t="shared" si="75"/>
        <v>3.8275475460901509</v>
      </c>
      <c r="O508" s="273"/>
      <c r="P508" s="166"/>
      <c r="Q508" s="328">
        <v>322291.95</v>
      </c>
      <c r="R508" s="328">
        <v>66761.009999999995</v>
      </c>
      <c r="S508" s="151">
        <f t="shared" si="76"/>
        <v>255530.94</v>
      </c>
      <c r="T508" s="97">
        <f t="shared" si="77"/>
        <v>3.8275475460901509</v>
      </c>
      <c r="U508" s="166"/>
      <c r="V508" s="328">
        <v>522576.98</v>
      </c>
      <c r="W508" s="328">
        <v>2170810.9299999997</v>
      </c>
      <c r="X508" s="151">
        <f t="shared" si="78"/>
        <v>-1648233.9499999997</v>
      </c>
      <c r="Y508" s="97">
        <f t="shared" si="79"/>
        <v>-0.75927107571731267</v>
      </c>
      <c r="Z508" s="140"/>
    </row>
    <row r="509" spans="1:26" s="69" customFormat="1" outlineLevel="1" x14ac:dyDescent="0.2">
      <c r="A509" s="64" t="s">
        <v>1127</v>
      </c>
      <c r="B509" s="65" t="s">
        <v>1577</v>
      </c>
      <c r="C509" s="66" t="s">
        <v>2025</v>
      </c>
      <c r="D509" s="67"/>
      <c r="E509" s="68"/>
      <c r="F509" s="328">
        <v>0</v>
      </c>
      <c r="G509" s="328">
        <v>0</v>
      </c>
      <c r="H509" s="151">
        <f t="shared" si="72"/>
        <v>0</v>
      </c>
      <c r="I509" s="97">
        <f t="shared" si="73"/>
        <v>0</v>
      </c>
      <c r="J509" s="166"/>
      <c r="K509" s="328">
        <v>0</v>
      </c>
      <c r="L509" s="328">
        <v>0</v>
      </c>
      <c r="M509" s="151">
        <f t="shared" si="74"/>
        <v>0</v>
      </c>
      <c r="N509" s="97">
        <f t="shared" si="75"/>
        <v>0</v>
      </c>
      <c r="O509" s="273"/>
      <c r="P509" s="166"/>
      <c r="Q509" s="328">
        <v>0</v>
      </c>
      <c r="R509" s="328">
        <v>0</v>
      </c>
      <c r="S509" s="151">
        <f t="shared" si="76"/>
        <v>0</v>
      </c>
      <c r="T509" s="97">
        <f t="shared" si="77"/>
        <v>0</v>
      </c>
      <c r="U509" s="166"/>
      <c r="V509" s="328">
        <v>327.95</v>
      </c>
      <c r="W509" s="328">
        <v>0</v>
      </c>
      <c r="X509" s="151">
        <f t="shared" si="78"/>
        <v>327.95</v>
      </c>
      <c r="Y509" s="97" t="str">
        <f t="shared" si="79"/>
        <v>N.M.</v>
      </c>
      <c r="Z509" s="140"/>
    </row>
    <row r="510" spans="1:26" s="69" customFormat="1" outlineLevel="1" x14ac:dyDescent="0.2">
      <c r="A510" s="64" t="s">
        <v>1128</v>
      </c>
      <c r="B510" s="65" t="s">
        <v>1578</v>
      </c>
      <c r="C510" s="66" t="s">
        <v>2026</v>
      </c>
      <c r="D510" s="67"/>
      <c r="E510" s="68"/>
      <c r="F510" s="328">
        <v>0</v>
      </c>
      <c r="G510" s="328">
        <v>0</v>
      </c>
      <c r="H510" s="151">
        <f t="shared" si="72"/>
        <v>0</v>
      </c>
      <c r="I510" s="97">
        <f t="shared" si="73"/>
        <v>0</v>
      </c>
      <c r="J510" s="166"/>
      <c r="K510" s="328">
        <v>0</v>
      </c>
      <c r="L510" s="328">
        <v>0</v>
      </c>
      <c r="M510" s="151">
        <f t="shared" si="74"/>
        <v>0</v>
      </c>
      <c r="N510" s="97">
        <f t="shared" si="75"/>
        <v>0</v>
      </c>
      <c r="O510" s="273"/>
      <c r="P510" s="166"/>
      <c r="Q510" s="328">
        <v>0</v>
      </c>
      <c r="R510" s="328">
        <v>0</v>
      </c>
      <c r="S510" s="151">
        <f t="shared" si="76"/>
        <v>0</v>
      </c>
      <c r="T510" s="97">
        <f t="shared" si="77"/>
        <v>0</v>
      </c>
      <c r="U510" s="166"/>
      <c r="V510" s="328">
        <v>0</v>
      </c>
      <c r="W510" s="328">
        <v>626601.43000000005</v>
      </c>
      <c r="X510" s="151">
        <f t="shared" si="78"/>
        <v>-626601.43000000005</v>
      </c>
      <c r="Y510" s="97" t="str">
        <f t="shared" si="79"/>
        <v>N.M.</v>
      </c>
      <c r="Z510" s="140"/>
    </row>
    <row r="511" spans="1:26" s="69" customFormat="1" outlineLevel="1" x14ac:dyDescent="0.2">
      <c r="A511" s="64" t="s">
        <v>1129</v>
      </c>
      <c r="B511" s="65" t="s">
        <v>1579</v>
      </c>
      <c r="C511" s="66" t="s">
        <v>2027</v>
      </c>
      <c r="D511" s="67"/>
      <c r="E511" s="68"/>
      <c r="F511" s="328">
        <v>0</v>
      </c>
      <c r="G511" s="328">
        <v>81119</v>
      </c>
      <c r="H511" s="151">
        <f t="shared" si="72"/>
        <v>-81119</v>
      </c>
      <c r="I511" s="97" t="str">
        <f t="shared" si="73"/>
        <v>N.M.</v>
      </c>
      <c r="J511" s="166"/>
      <c r="K511" s="328">
        <v>0</v>
      </c>
      <c r="L511" s="328">
        <v>243357</v>
      </c>
      <c r="M511" s="151">
        <f t="shared" si="74"/>
        <v>-243357</v>
      </c>
      <c r="N511" s="97" t="str">
        <f t="shared" si="75"/>
        <v>N.M.</v>
      </c>
      <c r="O511" s="273"/>
      <c r="P511" s="166"/>
      <c r="Q511" s="328">
        <v>0</v>
      </c>
      <c r="R511" s="328">
        <v>243357</v>
      </c>
      <c r="S511" s="151">
        <f t="shared" si="76"/>
        <v>-243357</v>
      </c>
      <c r="T511" s="97" t="str">
        <f t="shared" si="77"/>
        <v>N.M.</v>
      </c>
      <c r="U511" s="166"/>
      <c r="V511" s="328">
        <v>730068</v>
      </c>
      <c r="W511" s="328">
        <v>-730068</v>
      </c>
      <c r="X511" s="151">
        <f t="shared" si="78"/>
        <v>1460136</v>
      </c>
      <c r="Y511" s="97">
        <f t="shared" si="79"/>
        <v>2</v>
      </c>
      <c r="Z511" s="140"/>
    </row>
    <row r="512" spans="1:26" s="69" customFormat="1" outlineLevel="1" x14ac:dyDescent="0.2">
      <c r="A512" s="64" t="s">
        <v>1130</v>
      </c>
      <c r="B512" s="65" t="s">
        <v>1580</v>
      </c>
      <c r="C512" s="66" t="s">
        <v>2028</v>
      </c>
      <c r="D512" s="67"/>
      <c r="E512" s="68"/>
      <c r="F512" s="328">
        <v>110280.01000000001</v>
      </c>
      <c r="G512" s="328">
        <v>112708.874</v>
      </c>
      <c r="H512" s="151">
        <f t="shared" si="72"/>
        <v>-2428.8639999999868</v>
      </c>
      <c r="I512" s="97">
        <f t="shared" si="73"/>
        <v>-2.1549891448653696E-2</v>
      </c>
      <c r="J512" s="166"/>
      <c r="K512" s="328">
        <v>209114.04</v>
      </c>
      <c r="L512" s="328">
        <v>133151.93400000001</v>
      </c>
      <c r="M512" s="151">
        <f t="shared" si="74"/>
        <v>75962.106</v>
      </c>
      <c r="N512" s="97">
        <f t="shared" si="75"/>
        <v>0.5704919464406728</v>
      </c>
      <c r="O512" s="273"/>
      <c r="P512" s="166"/>
      <c r="Q512" s="328">
        <v>209114.04</v>
      </c>
      <c r="R512" s="328">
        <v>133151.93400000001</v>
      </c>
      <c r="S512" s="151">
        <f t="shared" si="76"/>
        <v>75962.106</v>
      </c>
      <c r="T512" s="97">
        <f t="shared" si="77"/>
        <v>0.5704919464406728</v>
      </c>
      <c r="U512" s="166"/>
      <c r="V512" s="328">
        <v>1010521.2100000001</v>
      </c>
      <c r="W512" s="328">
        <v>1358127.8939999999</v>
      </c>
      <c r="X512" s="151">
        <f t="shared" si="78"/>
        <v>-347606.68399999978</v>
      </c>
      <c r="Y512" s="97">
        <f t="shared" si="79"/>
        <v>-0.25594547136221313</v>
      </c>
      <c r="Z512" s="140"/>
    </row>
    <row r="513" spans="1:26" s="69" customFormat="1" outlineLevel="1" x14ac:dyDescent="0.2">
      <c r="A513" s="64" t="s">
        <v>1131</v>
      </c>
      <c r="B513" s="65" t="s">
        <v>1581</v>
      </c>
      <c r="C513" s="66" t="s">
        <v>2029</v>
      </c>
      <c r="D513" s="67"/>
      <c r="E513" s="68"/>
      <c r="F513" s="328">
        <v>-2228531</v>
      </c>
      <c r="G513" s="328">
        <v>661850.39</v>
      </c>
      <c r="H513" s="151">
        <f t="shared" si="72"/>
        <v>-2890381.39</v>
      </c>
      <c r="I513" s="97">
        <f t="shared" si="73"/>
        <v>-4.367121986586727</v>
      </c>
      <c r="J513" s="166"/>
      <c r="K513" s="328">
        <v>-7011970.4400000004</v>
      </c>
      <c r="L513" s="328">
        <v>-339366.38</v>
      </c>
      <c r="M513" s="151">
        <f t="shared" si="74"/>
        <v>-6672604.0600000005</v>
      </c>
      <c r="N513" s="97" t="str">
        <f t="shared" si="75"/>
        <v>N.M.</v>
      </c>
      <c r="O513" s="273"/>
      <c r="P513" s="166"/>
      <c r="Q513" s="328">
        <v>-7011970.4400000004</v>
      </c>
      <c r="R513" s="328">
        <v>-339366.38</v>
      </c>
      <c r="S513" s="151">
        <f t="shared" si="76"/>
        <v>-6672604.0600000005</v>
      </c>
      <c r="T513" s="97" t="str">
        <f t="shared" si="77"/>
        <v>N.M.</v>
      </c>
      <c r="U513" s="166"/>
      <c r="V513" s="328">
        <v>-6727358.2800000003</v>
      </c>
      <c r="W513" s="328">
        <v>2166936.8000000003</v>
      </c>
      <c r="X513" s="151">
        <f t="shared" si="78"/>
        <v>-8894295.0800000001</v>
      </c>
      <c r="Y513" s="97">
        <f t="shared" si="79"/>
        <v>-4.1045475253362254</v>
      </c>
      <c r="Z513" s="140"/>
    </row>
    <row r="514" spans="1:26" s="69" customFormat="1" outlineLevel="1" x14ac:dyDescent="0.2">
      <c r="A514" s="64" t="s">
        <v>1132</v>
      </c>
      <c r="B514" s="65" t="s">
        <v>1582</v>
      </c>
      <c r="C514" s="66" t="s">
        <v>2008</v>
      </c>
      <c r="D514" s="67"/>
      <c r="E514" s="68"/>
      <c r="F514" s="328">
        <v>0</v>
      </c>
      <c r="G514" s="328">
        <v>0</v>
      </c>
      <c r="H514" s="151">
        <f t="shared" si="72"/>
        <v>0</v>
      </c>
      <c r="I514" s="97">
        <f t="shared" si="73"/>
        <v>0</v>
      </c>
      <c r="J514" s="166"/>
      <c r="K514" s="328">
        <v>0</v>
      </c>
      <c r="L514" s="328">
        <v>0</v>
      </c>
      <c r="M514" s="151">
        <f t="shared" si="74"/>
        <v>0</v>
      </c>
      <c r="N514" s="97">
        <f t="shared" si="75"/>
        <v>0</v>
      </c>
      <c r="O514" s="273"/>
      <c r="P514" s="166"/>
      <c r="Q514" s="328">
        <v>0</v>
      </c>
      <c r="R514" s="328">
        <v>0</v>
      </c>
      <c r="S514" s="151">
        <f t="shared" si="76"/>
        <v>0</v>
      </c>
      <c r="T514" s="97">
        <f t="shared" si="77"/>
        <v>0</v>
      </c>
      <c r="U514" s="166"/>
      <c r="V514" s="328">
        <v>0</v>
      </c>
      <c r="W514" s="328">
        <v>-269.08</v>
      </c>
      <c r="X514" s="151">
        <f t="shared" si="78"/>
        <v>269.08</v>
      </c>
      <c r="Y514" s="97" t="str">
        <f t="shared" si="79"/>
        <v>N.M.</v>
      </c>
      <c r="Z514" s="140"/>
    </row>
    <row r="515" spans="1:26" s="69" customFormat="1" outlineLevel="1" x14ac:dyDescent="0.2">
      <c r="A515" s="64" t="s">
        <v>1133</v>
      </c>
      <c r="B515" s="65" t="s">
        <v>1583</v>
      </c>
      <c r="C515" s="66" t="s">
        <v>2030</v>
      </c>
      <c r="D515" s="67"/>
      <c r="E515" s="68"/>
      <c r="F515" s="328">
        <v>411.3</v>
      </c>
      <c r="G515" s="328">
        <v>472.28000000000003</v>
      </c>
      <c r="H515" s="151">
        <f t="shared" si="72"/>
        <v>-60.980000000000018</v>
      </c>
      <c r="I515" s="97">
        <f t="shared" si="73"/>
        <v>-0.12911831964089102</v>
      </c>
      <c r="J515" s="166"/>
      <c r="K515" s="328">
        <v>1114.32</v>
      </c>
      <c r="L515" s="328">
        <v>1245.3500000000001</v>
      </c>
      <c r="M515" s="151">
        <f t="shared" si="74"/>
        <v>-131.0300000000002</v>
      </c>
      <c r="N515" s="97">
        <f t="shared" si="75"/>
        <v>-0.1052154012928094</v>
      </c>
      <c r="O515" s="273"/>
      <c r="P515" s="166"/>
      <c r="Q515" s="328">
        <v>1114.32</v>
      </c>
      <c r="R515" s="328">
        <v>1245.3500000000001</v>
      </c>
      <c r="S515" s="151">
        <f t="shared" si="76"/>
        <v>-131.0300000000002</v>
      </c>
      <c r="T515" s="97">
        <f t="shared" si="77"/>
        <v>-0.1052154012928094</v>
      </c>
      <c r="U515" s="166"/>
      <c r="V515" s="328">
        <v>4079.41</v>
      </c>
      <c r="W515" s="328">
        <v>5507.88</v>
      </c>
      <c r="X515" s="151">
        <f t="shared" si="78"/>
        <v>-1428.4700000000003</v>
      </c>
      <c r="Y515" s="97">
        <f t="shared" si="79"/>
        <v>-0.25935024001975354</v>
      </c>
      <c r="Z515" s="140"/>
    </row>
    <row r="516" spans="1:26" s="69" customFormat="1" outlineLevel="1" x14ac:dyDescent="0.2">
      <c r="A516" s="64" t="s">
        <v>1134</v>
      </c>
      <c r="B516" s="65" t="s">
        <v>1584</v>
      </c>
      <c r="C516" s="66" t="s">
        <v>2031</v>
      </c>
      <c r="D516" s="67"/>
      <c r="E516" s="68"/>
      <c r="F516" s="328">
        <v>0</v>
      </c>
      <c r="G516" s="328">
        <v>0</v>
      </c>
      <c r="H516" s="151">
        <f t="shared" si="72"/>
        <v>0</v>
      </c>
      <c r="I516" s="97">
        <f t="shared" si="73"/>
        <v>0</v>
      </c>
      <c r="J516" s="166"/>
      <c r="K516" s="328">
        <v>0</v>
      </c>
      <c r="L516" s="328">
        <v>0</v>
      </c>
      <c r="M516" s="151">
        <f t="shared" si="74"/>
        <v>0</v>
      </c>
      <c r="N516" s="97">
        <f t="shared" si="75"/>
        <v>0</v>
      </c>
      <c r="O516" s="273"/>
      <c r="P516" s="166"/>
      <c r="Q516" s="328">
        <v>0</v>
      </c>
      <c r="R516" s="328">
        <v>0</v>
      </c>
      <c r="S516" s="151">
        <f t="shared" si="76"/>
        <v>0</v>
      </c>
      <c r="T516" s="97">
        <f t="shared" si="77"/>
        <v>0</v>
      </c>
      <c r="U516" s="166"/>
      <c r="V516" s="328">
        <v>277.29000000000002</v>
      </c>
      <c r="W516" s="328">
        <v>350</v>
      </c>
      <c r="X516" s="151">
        <f t="shared" si="78"/>
        <v>-72.70999999999998</v>
      </c>
      <c r="Y516" s="97">
        <f t="shared" si="79"/>
        <v>-0.20774285714285709</v>
      </c>
      <c r="Z516" s="140"/>
    </row>
    <row r="517" spans="1:26" s="69" customFormat="1" outlineLevel="1" x14ac:dyDescent="0.2">
      <c r="A517" s="64" t="s">
        <v>1135</v>
      </c>
      <c r="B517" s="65" t="s">
        <v>1585</v>
      </c>
      <c r="C517" s="66" t="s">
        <v>2032</v>
      </c>
      <c r="D517" s="67"/>
      <c r="E517" s="68"/>
      <c r="F517" s="328">
        <v>0</v>
      </c>
      <c r="G517" s="328">
        <v>0</v>
      </c>
      <c r="H517" s="151">
        <f t="shared" si="72"/>
        <v>0</v>
      </c>
      <c r="I517" s="97">
        <f t="shared" si="73"/>
        <v>0</v>
      </c>
      <c r="J517" s="166"/>
      <c r="K517" s="328">
        <v>0</v>
      </c>
      <c r="L517" s="328">
        <v>0</v>
      </c>
      <c r="M517" s="151">
        <f t="shared" si="74"/>
        <v>0</v>
      </c>
      <c r="N517" s="97">
        <f t="shared" si="75"/>
        <v>0</v>
      </c>
      <c r="O517" s="273"/>
      <c r="P517" s="166"/>
      <c r="Q517" s="328">
        <v>0</v>
      </c>
      <c r="R517" s="328">
        <v>0</v>
      </c>
      <c r="S517" s="151">
        <f t="shared" si="76"/>
        <v>0</v>
      </c>
      <c r="T517" s="97">
        <f t="shared" si="77"/>
        <v>0</v>
      </c>
      <c r="U517" s="166"/>
      <c r="V517" s="328">
        <v>0</v>
      </c>
      <c r="W517" s="328">
        <v>0</v>
      </c>
      <c r="X517" s="151">
        <f t="shared" si="78"/>
        <v>0</v>
      </c>
      <c r="Y517" s="97">
        <f t="shared" si="79"/>
        <v>0</v>
      </c>
      <c r="Z517" s="140"/>
    </row>
    <row r="518" spans="1:26" s="69" customFormat="1" outlineLevel="1" x14ac:dyDescent="0.2">
      <c r="A518" s="64" t="s">
        <v>1274</v>
      </c>
      <c r="B518" s="65" t="s">
        <v>1724</v>
      </c>
      <c r="C518" s="66" t="s">
        <v>2156</v>
      </c>
      <c r="D518" s="67"/>
      <c r="E518" s="68"/>
      <c r="F518" s="328">
        <v>139.19</v>
      </c>
      <c r="G518" s="328">
        <v>425.17</v>
      </c>
      <c r="H518" s="151">
        <f t="shared" si="72"/>
        <v>-285.98</v>
      </c>
      <c r="I518" s="97">
        <f t="shared" si="73"/>
        <v>-0.67262506762001084</v>
      </c>
      <c r="J518" s="166"/>
      <c r="K518" s="328">
        <v>1030.01</v>
      </c>
      <c r="L518" s="328">
        <v>974.55000000000007</v>
      </c>
      <c r="M518" s="151">
        <f t="shared" si="74"/>
        <v>55.459999999999923</v>
      </c>
      <c r="N518" s="97">
        <f t="shared" si="75"/>
        <v>5.6908316658970726E-2</v>
      </c>
      <c r="O518" s="273"/>
      <c r="P518" s="166"/>
      <c r="Q518" s="328">
        <v>1030.01</v>
      </c>
      <c r="R518" s="328">
        <v>974.55000000000007</v>
      </c>
      <c r="S518" s="151">
        <f t="shared" si="76"/>
        <v>55.459999999999923</v>
      </c>
      <c r="T518" s="97">
        <f t="shared" si="77"/>
        <v>5.6908316658970726E-2</v>
      </c>
      <c r="U518" s="166"/>
      <c r="V518" s="328">
        <v>1574.65</v>
      </c>
      <c r="W518" s="328">
        <v>3100.53</v>
      </c>
      <c r="X518" s="151">
        <f t="shared" si="78"/>
        <v>-1525.88</v>
      </c>
      <c r="Y518" s="97">
        <f t="shared" si="79"/>
        <v>-0.49213521559217294</v>
      </c>
      <c r="Z518" s="140"/>
    </row>
    <row r="519" spans="1:26" s="69" customFormat="1" outlineLevel="1" x14ac:dyDescent="0.2">
      <c r="A519" s="64" t="s">
        <v>1275</v>
      </c>
      <c r="B519" s="65" t="s">
        <v>1725</v>
      </c>
      <c r="C519" s="66" t="s">
        <v>2157</v>
      </c>
      <c r="D519" s="67"/>
      <c r="E519" s="68"/>
      <c r="F519" s="328">
        <v>88.99</v>
      </c>
      <c r="G519" s="328">
        <v>1234.1300000000001</v>
      </c>
      <c r="H519" s="151">
        <f t="shared" si="72"/>
        <v>-1145.1400000000001</v>
      </c>
      <c r="I519" s="97">
        <f t="shared" si="73"/>
        <v>-0.92789252347807771</v>
      </c>
      <c r="J519" s="166"/>
      <c r="K519" s="328">
        <v>1256.07</v>
      </c>
      <c r="L519" s="328">
        <v>2623.67</v>
      </c>
      <c r="M519" s="151">
        <f t="shared" si="74"/>
        <v>-1367.6000000000001</v>
      </c>
      <c r="N519" s="97">
        <f t="shared" si="75"/>
        <v>-0.52125457851025481</v>
      </c>
      <c r="O519" s="273"/>
      <c r="P519" s="166"/>
      <c r="Q519" s="328">
        <v>1256.07</v>
      </c>
      <c r="R519" s="328">
        <v>2623.67</v>
      </c>
      <c r="S519" s="151">
        <f t="shared" si="76"/>
        <v>-1367.6000000000001</v>
      </c>
      <c r="T519" s="97">
        <f t="shared" si="77"/>
        <v>-0.52125457851025481</v>
      </c>
      <c r="U519" s="166"/>
      <c r="V519" s="328">
        <v>8246.75</v>
      </c>
      <c r="W519" s="328">
        <v>7344.85</v>
      </c>
      <c r="X519" s="151">
        <f t="shared" si="78"/>
        <v>901.89999999999964</v>
      </c>
      <c r="Y519" s="97">
        <f t="shared" si="79"/>
        <v>0.1227935219915995</v>
      </c>
      <c r="Z519" s="140"/>
    </row>
    <row r="520" spans="1:26" s="69" customFormat="1" outlineLevel="1" x14ac:dyDescent="0.2">
      <c r="A520" s="64" t="s">
        <v>1276</v>
      </c>
      <c r="B520" s="65" t="s">
        <v>1726</v>
      </c>
      <c r="C520" s="66" t="s">
        <v>2166</v>
      </c>
      <c r="D520" s="67"/>
      <c r="E520" s="68"/>
      <c r="F520" s="328">
        <v>1151.07</v>
      </c>
      <c r="G520" s="328">
        <v>487.51</v>
      </c>
      <c r="H520" s="151">
        <f t="shared" si="72"/>
        <v>663.56</v>
      </c>
      <c r="I520" s="97">
        <f t="shared" si="73"/>
        <v>1.361120797522102</v>
      </c>
      <c r="J520" s="166"/>
      <c r="K520" s="328">
        <v>2779.92</v>
      </c>
      <c r="L520" s="328">
        <v>1469.66</v>
      </c>
      <c r="M520" s="151">
        <f t="shared" si="74"/>
        <v>1310.26</v>
      </c>
      <c r="N520" s="97">
        <f t="shared" si="75"/>
        <v>0.89153953975749489</v>
      </c>
      <c r="O520" s="273"/>
      <c r="P520" s="166"/>
      <c r="Q520" s="328">
        <v>2779.92</v>
      </c>
      <c r="R520" s="328">
        <v>1469.66</v>
      </c>
      <c r="S520" s="151">
        <f t="shared" si="76"/>
        <v>1310.26</v>
      </c>
      <c r="T520" s="97">
        <f t="shared" si="77"/>
        <v>0.89153953975749489</v>
      </c>
      <c r="U520" s="166"/>
      <c r="V520" s="328">
        <v>6063.6</v>
      </c>
      <c r="W520" s="328">
        <v>5085.21</v>
      </c>
      <c r="X520" s="151">
        <f t="shared" si="78"/>
        <v>978.39000000000033</v>
      </c>
      <c r="Y520" s="97">
        <f t="shared" si="79"/>
        <v>0.1923991339590696</v>
      </c>
      <c r="Z520" s="140"/>
    </row>
    <row r="521" spans="1:26" s="69" customFormat="1" outlineLevel="1" x14ac:dyDescent="0.2">
      <c r="A521" s="64" t="s">
        <v>1277</v>
      </c>
      <c r="B521" s="65" t="s">
        <v>1727</v>
      </c>
      <c r="C521" s="66" t="s">
        <v>2167</v>
      </c>
      <c r="D521" s="67"/>
      <c r="E521" s="68"/>
      <c r="F521" s="328">
        <v>15116.550000000001</v>
      </c>
      <c r="G521" s="328">
        <v>13770.43</v>
      </c>
      <c r="H521" s="151">
        <f t="shared" si="72"/>
        <v>1346.1200000000008</v>
      </c>
      <c r="I521" s="97">
        <f t="shared" si="73"/>
        <v>9.7754391111969693E-2</v>
      </c>
      <c r="J521" s="166"/>
      <c r="K521" s="328">
        <v>45231.79</v>
      </c>
      <c r="L521" s="328">
        <v>31829.63</v>
      </c>
      <c r="M521" s="151">
        <f t="shared" si="74"/>
        <v>13402.16</v>
      </c>
      <c r="N521" s="97">
        <f t="shared" si="75"/>
        <v>0.42105924574052539</v>
      </c>
      <c r="O521" s="273"/>
      <c r="P521" s="166"/>
      <c r="Q521" s="328">
        <v>45231.79</v>
      </c>
      <c r="R521" s="328">
        <v>31829.63</v>
      </c>
      <c r="S521" s="151">
        <f t="shared" si="76"/>
        <v>13402.16</v>
      </c>
      <c r="T521" s="97">
        <f t="shared" si="77"/>
        <v>0.42105924574052539</v>
      </c>
      <c r="U521" s="166"/>
      <c r="V521" s="328">
        <v>145501.08000000002</v>
      </c>
      <c r="W521" s="328">
        <v>104875.13</v>
      </c>
      <c r="X521" s="151">
        <f t="shared" si="78"/>
        <v>40625.950000000012</v>
      </c>
      <c r="Y521" s="97">
        <f t="shared" si="79"/>
        <v>0.38737449002447016</v>
      </c>
      <c r="Z521" s="140"/>
    </row>
    <row r="522" spans="1:26" s="69" customFormat="1" outlineLevel="1" x14ac:dyDescent="0.2">
      <c r="A522" s="64" t="s">
        <v>1278</v>
      </c>
      <c r="B522" s="65" t="s">
        <v>1728</v>
      </c>
      <c r="C522" s="66" t="s">
        <v>2168</v>
      </c>
      <c r="D522" s="67"/>
      <c r="E522" s="68"/>
      <c r="F522" s="328">
        <v>2003.39</v>
      </c>
      <c r="G522" s="328">
        <v>1744.8400000000001</v>
      </c>
      <c r="H522" s="151">
        <f t="shared" si="72"/>
        <v>258.54999999999995</v>
      </c>
      <c r="I522" s="97">
        <f t="shared" si="73"/>
        <v>0.14817977579606148</v>
      </c>
      <c r="J522" s="166"/>
      <c r="K522" s="328">
        <v>6685.41</v>
      </c>
      <c r="L522" s="328">
        <v>5836.25</v>
      </c>
      <c r="M522" s="151">
        <f t="shared" si="74"/>
        <v>849.15999999999985</v>
      </c>
      <c r="N522" s="97">
        <f t="shared" si="75"/>
        <v>0.14549753694581277</v>
      </c>
      <c r="O522" s="273"/>
      <c r="P522" s="166"/>
      <c r="Q522" s="328">
        <v>6685.41</v>
      </c>
      <c r="R522" s="328">
        <v>5836.25</v>
      </c>
      <c r="S522" s="151">
        <f t="shared" si="76"/>
        <v>849.15999999999985</v>
      </c>
      <c r="T522" s="97">
        <f t="shared" si="77"/>
        <v>0.14549753694581277</v>
      </c>
      <c r="U522" s="166"/>
      <c r="V522" s="328">
        <v>2558.13</v>
      </c>
      <c r="W522" s="328">
        <v>4098.92</v>
      </c>
      <c r="X522" s="151">
        <f t="shared" si="78"/>
        <v>-1540.79</v>
      </c>
      <c r="Y522" s="97">
        <f t="shared" si="79"/>
        <v>-0.37590145696915284</v>
      </c>
      <c r="Z522" s="140"/>
    </row>
    <row r="523" spans="1:26" s="69" customFormat="1" outlineLevel="1" x14ac:dyDescent="0.2">
      <c r="A523" s="64" t="s">
        <v>1279</v>
      </c>
      <c r="B523" s="65" t="s">
        <v>1729</v>
      </c>
      <c r="C523" s="66" t="s">
        <v>2169</v>
      </c>
      <c r="D523" s="67"/>
      <c r="E523" s="68"/>
      <c r="F523" s="328">
        <v>68472.960000000006</v>
      </c>
      <c r="G523" s="328">
        <v>70702.41</v>
      </c>
      <c r="H523" s="151">
        <f t="shared" si="72"/>
        <v>-2229.4499999999971</v>
      </c>
      <c r="I523" s="97">
        <f t="shared" si="73"/>
        <v>-3.1532871368882574E-2</v>
      </c>
      <c r="J523" s="166"/>
      <c r="K523" s="328">
        <v>244585.30000000002</v>
      </c>
      <c r="L523" s="328">
        <v>155763.97899999999</v>
      </c>
      <c r="M523" s="151">
        <f t="shared" si="74"/>
        <v>88821.321000000025</v>
      </c>
      <c r="N523" s="97">
        <f t="shared" si="75"/>
        <v>0.57023017497517847</v>
      </c>
      <c r="O523" s="273"/>
      <c r="P523" s="166"/>
      <c r="Q523" s="328">
        <v>244585.30000000002</v>
      </c>
      <c r="R523" s="328">
        <v>155763.97899999999</v>
      </c>
      <c r="S523" s="151">
        <f t="shared" si="76"/>
        <v>88821.321000000025</v>
      </c>
      <c r="T523" s="97">
        <f t="shared" si="77"/>
        <v>0.57023017497517847</v>
      </c>
      <c r="U523" s="166"/>
      <c r="V523" s="328">
        <v>643167.69200000004</v>
      </c>
      <c r="W523" s="328">
        <v>516439.489</v>
      </c>
      <c r="X523" s="151">
        <f t="shared" si="78"/>
        <v>126728.20300000004</v>
      </c>
      <c r="Y523" s="97">
        <f t="shared" si="79"/>
        <v>0.24538828981762864</v>
      </c>
      <c r="Z523" s="140"/>
    </row>
    <row r="524" spans="1:26" s="69" customFormat="1" outlineLevel="1" x14ac:dyDescent="0.2">
      <c r="A524" s="64" t="s">
        <v>1280</v>
      </c>
      <c r="B524" s="65" t="s">
        <v>1730</v>
      </c>
      <c r="C524" s="66" t="s">
        <v>2170</v>
      </c>
      <c r="D524" s="67"/>
      <c r="E524" s="68"/>
      <c r="F524" s="328">
        <v>436377.67</v>
      </c>
      <c r="G524" s="328">
        <v>418118.68</v>
      </c>
      <c r="H524" s="151">
        <f t="shared" si="72"/>
        <v>18258.989999999991</v>
      </c>
      <c r="I524" s="97">
        <f t="shared" si="73"/>
        <v>4.3669395493164745E-2</v>
      </c>
      <c r="J524" s="166"/>
      <c r="K524" s="328">
        <v>1223819.1299999999</v>
      </c>
      <c r="L524" s="328">
        <v>1220836.54</v>
      </c>
      <c r="M524" s="151">
        <f t="shared" si="74"/>
        <v>2982.589999999851</v>
      </c>
      <c r="N524" s="97">
        <f t="shared" si="75"/>
        <v>2.4430707160844408E-3</v>
      </c>
      <c r="O524" s="273"/>
      <c r="P524" s="166"/>
      <c r="Q524" s="328">
        <v>1223819.1299999999</v>
      </c>
      <c r="R524" s="328">
        <v>1220836.54</v>
      </c>
      <c r="S524" s="151">
        <f t="shared" si="76"/>
        <v>2982.589999999851</v>
      </c>
      <c r="T524" s="97">
        <f t="shared" si="77"/>
        <v>2.4430707160844408E-3</v>
      </c>
      <c r="U524" s="166"/>
      <c r="V524" s="328">
        <v>5445751.04</v>
      </c>
      <c r="W524" s="328">
        <v>7024398.8399999999</v>
      </c>
      <c r="X524" s="151">
        <f t="shared" si="78"/>
        <v>-1578647.7999999998</v>
      </c>
      <c r="Y524" s="97">
        <f t="shared" si="79"/>
        <v>-0.22473777983825302</v>
      </c>
      <c r="Z524" s="140"/>
    </row>
    <row r="525" spans="1:26" s="69" customFormat="1" outlineLevel="1" x14ac:dyDescent="0.2">
      <c r="A525" s="64" t="s">
        <v>1281</v>
      </c>
      <c r="B525" s="65" t="s">
        <v>1731</v>
      </c>
      <c r="C525" s="66" t="s">
        <v>2171</v>
      </c>
      <c r="D525" s="67"/>
      <c r="E525" s="68"/>
      <c r="F525" s="328">
        <v>136.84</v>
      </c>
      <c r="G525" s="328">
        <v>221.1</v>
      </c>
      <c r="H525" s="151">
        <f t="shared" si="72"/>
        <v>-84.259999999999991</v>
      </c>
      <c r="I525" s="97">
        <f t="shared" si="73"/>
        <v>-0.38109452736318405</v>
      </c>
      <c r="J525" s="166"/>
      <c r="K525" s="328">
        <v>456.77</v>
      </c>
      <c r="L525" s="328">
        <v>302.40000000000003</v>
      </c>
      <c r="M525" s="151">
        <f t="shared" si="74"/>
        <v>154.36999999999995</v>
      </c>
      <c r="N525" s="97">
        <f t="shared" si="75"/>
        <v>0.51048280423280401</v>
      </c>
      <c r="O525" s="273"/>
      <c r="P525" s="166"/>
      <c r="Q525" s="328">
        <v>456.77</v>
      </c>
      <c r="R525" s="328">
        <v>302.40000000000003</v>
      </c>
      <c r="S525" s="151">
        <f t="shared" si="76"/>
        <v>154.36999999999995</v>
      </c>
      <c r="T525" s="97">
        <f t="shared" si="77"/>
        <v>0.51048280423280401</v>
      </c>
      <c r="U525" s="166"/>
      <c r="V525" s="328">
        <v>666.24</v>
      </c>
      <c r="W525" s="328">
        <v>559.54999999999995</v>
      </c>
      <c r="X525" s="151">
        <f t="shared" si="78"/>
        <v>106.69000000000005</v>
      </c>
      <c r="Y525" s="97">
        <f t="shared" si="79"/>
        <v>0.19067107497095892</v>
      </c>
      <c r="Z525" s="140"/>
    </row>
    <row r="526" spans="1:26" s="69" customFormat="1" outlineLevel="1" x14ac:dyDescent="0.2">
      <c r="A526" s="64" t="s">
        <v>1282</v>
      </c>
      <c r="B526" s="65" t="s">
        <v>1732</v>
      </c>
      <c r="C526" s="66" t="s">
        <v>2172</v>
      </c>
      <c r="D526" s="67"/>
      <c r="E526" s="68"/>
      <c r="F526" s="328">
        <v>271.55</v>
      </c>
      <c r="G526" s="328">
        <v>990.56000000000006</v>
      </c>
      <c r="H526" s="151">
        <f t="shared" si="72"/>
        <v>-719.01</v>
      </c>
      <c r="I526" s="97">
        <f t="shared" si="73"/>
        <v>-0.7258621385882732</v>
      </c>
      <c r="J526" s="166"/>
      <c r="K526" s="328">
        <v>724.28</v>
      </c>
      <c r="L526" s="328">
        <v>3841.57</v>
      </c>
      <c r="M526" s="151">
        <f t="shared" si="74"/>
        <v>-3117.29</v>
      </c>
      <c r="N526" s="97">
        <f t="shared" si="75"/>
        <v>-0.8114625010087021</v>
      </c>
      <c r="O526" s="273"/>
      <c r="P526" s="166"/>
      <c r="Q526" s="328">
        <v>724.28</v>
      </c>
      <c r="R526" s="328">
        <v>3841.57</v>
      </c>
      <c r="S526" s="151">
        <f t="shared" si="76"/>
        <v>-3117.29</v>
      </c>
      <c r="T526" s="97">
        <f t="shared" si="77"/>
        <v>-0.8114625010087021</v>
      </c>
      <c r="U526" s="166"/>
      <c r="V526" s="328">
        <v>3160.8</v>
      </c>
      <c r="W526" s="328">
        <v>9693.2000000000007</v>
      </c>
      <c r="X526" s="151">
        <f t="shared" si="78"/>
        <v>-6532.4000000000005</v>
      </c>
      <c r="Y526" s="97">
        <f t="shared" si="79"/>
        <v>-0.67391573474188093</v>
      </c>
      <c r="Z526" s="140"/>
    </row>
    <row r="527" spans="1:26" x14ac:dyDescent="0.2">
      <c r="A527" s="38" t="s">
        <v>692</v>
      </c>
      <c r="B527" s="88" t="s">
        <v>497</v>
      </c>
      <c r="C527" s="81" t="s">
        <v>367</v>
      </c>
      <c r="D527" s="38"/>
      <c r="E527" s="49"/>
      <c r="F527" s="107">
        <v>6045036.8200000003</v>
      </c>
      <c r="G527" s="107">
        <v>5514829.3979999982</v>
      </c>
      <c r="H527" s="105">
        <f t="shared" si="72"/>
        <v>530207.42200000212</v>
      </c>
      <c r="I527" s="124">
        <f t="shared" si="73"/>
        <v>9.6142125845685558E-2</v>
      </c>
      <c r="J527" s="168"/>
      <c r="K527" s="107">
        <v>16106816.159999995</v>
      </c>
      <c r="L527" s="107">
        <v>19597303.817000002</v>
      </c>
      <c r="M527" s="105">
        <f t="shared" si="74"/>
        <v>-3490487.6570000071</v>
      </c>
      <c r="N527" s="124">
        <f t="shared" si="75"/>
        <v>-0.17811060590753952</v>
      </c>
      <c r="O527" s="260"/>
      <c r="P527" s="168"/>
      <c r="Q527" s="107">
        <v>16106816.159999995</v>
      </c>
      <c r="R527" s="107">
        <v>19597303.817000002</v>
      </c>
      <c r="S527" s="105">
        <f t="shared" si="76"/>
        <v>-3490487.6570000071</v>
      </c>
      <c r="T527" s="124">
        <f t="shared" si="77"/>
        <v>-0.17811060590753952</v>
      </c>
      <c r="U527" s="168"/>
      <c r="V527" s="107">
        <v>76720172.39199999</v>
      </c>
      <c r="W527" s="107">
        <v>78196605.756999999</v>
      </c>
      <c r="X527" s="105">
        <f t="shared" si="78"/>
        <v>-1476433.3650000095</v>
      </c>
      <c r="Y527" s="124">
        <f t="shared" si="79"/>
        <v>-1.8881041583673114E-2</v>
      </c>
    </row>
    <row r="528" spans="1:26" s="115" customFormat="1" x14ac:dyDescent="0.2">
      <c r="A528" s="110"/>
      <c r="B528" s="111" t="s">
        <v>498</v>
      </c>
      <c r="C528" s="112" t="s">
        <v>366</v>
      </c>
      <c r="D528" s="110"/>
      <c r="E528" s="114"/>
      <c r="F528" s="322"/>
      <c r="G528" s="322"/>
      <c r="H528" s="323">
        <f t="shared" si="72"/>
        <v>0</v>
      </c>
      <c r="I528" s="126">
        <f t="shared" si="73"/>
        <v>0</v>
      </c>
      <c r="J528" s="175"/>
      <c r="K528" s="322"/>
      <c r="L528" s="322"/>
      <c r="M528" s="323">
        <f t="shared" si="74"/>
        <v>0</v>
      </c>
      <c r="N528" s="126">
        <f t="shared" si="75"/>
        <v>0</v>
      </c>
      <c r="O528" s="261"/>
      <c r="P528" s="175"/>
      <c r="Q528" s="322"/>
      <c r="R528" s="322"/>
      <c r="S528" s="323">
        <f t="shared" si="76"/>
        <v>0</v>
      </c>
      <c r="T528" s="126">
        <f t="shared" si="77"/>
        <v>0</v>
      </c>
      <c r="U528" s="175"/>
      <c r="V528" s="322"/>
      <c r="W528" s="322"/>
      <c r="X528" s="323">
        <f t="shared" si="78"/>
        <v>0</v>
      </c>
      <c r="Y528" s="126">
        <f t="shared" si="79"/>
        <v>0</v>
      </c>
      <c r="Z528" s="140"/>
    </row>
    <row r="529" spans="1:26" s="115" customFormat="1" x14ac:dyDescent="0.2">
      <c r="A529" s="110"/>
      <c r="B529" s="111" t="s">
        <v>499</v>
      </c>
      <c r="C529" s="112" t="s">
        <v>306</v>
      </c>
      <c r="D529" s="110"/>
      <c r="E529" s="114"/>
      <c r="F529" s="322"/>
      <c r="G529" s="322"/>
      <c r="H529" s="323">
        <f t="shared" si="72"/>
        <v>0</v>
      </c>
      <c r="I529" s="126">
        <f t="shared" si="73"/>
        <v>0</v>
      </c>
      <c r="J529" s="175"/>
      <c r="K529" s="322"/>
      <c r="L529" s="322"/>
      <c r="M529" s="323">
        <f t="shared" si="74"/>
        <v>0</v>
      </c>
      <c r="N529" s="126">
        <f t="shared" si="75"/>
        <v>0</v>
      </c>
      <c r="O529" s="261"/>
      <c r="P529" s="175"/>
      <c r="Q529" s="322"/>
      <c r="R529" s="322"/>
      <c r="S529" s="323">
        <f t="shared" si="76"/>
        <v>0</v>
      </c>
      <c r="T529" s="126">
        <f t="shared" si="77"/>
        <v>0</v>
      </c>
      <c r="U529" s="175"/>
      <c r="V529" s="322"/>
      <c r="W529" s="322"/>
      <c r="X529" s="323">
        <f t="shared" si="78"/>
        <v>0</v>
      </c>
      <c r="Y529" s="126">
        <f t="shared" si="79"/>
        <v>0</v>
      </c>
      <c r="Z529" s="140"/>
    </row>
    <row r="530" spans="1:26" s="115" customFormat="1" x14ac:dyDescent="0.2">
      <c r="A530" s="110"/>
      <c r="B530" s="111" t="s">
        <v>500</v>
      </c>
      <c r="C530" s="121" t="s">
        <v>365</v>
      </c>
      <c r="D530" s="110"/>
      <c r="E530" s="114"/>
      <c r="F530" s="322"/>
      <c r="G530" s="322"/>
      <c r="H530" s="323">
        <f t="shared" si="72"/>
        <v>0</v>
      </c>
      <c r="I530" s="126">
        <f t="shared" si="73"/>
        <v>0</v>
      </c>
      <c r="J530" s="175"/>
      <c r="K530" s="322"/>
      <c r="L530" s="322"/>
      <c r="M530" s="323">
        <f t="shared" si="74"/>
        <v>0</v>
      </c>
      <c r="N530" s="126">
        <f t="shared" si="75"/>
        <v>0</v>
      </c>
      <c r="O530" s="261"/>
      <c r="P530" s="175"/>
      <c r="Q530" s="322"/>
      <c r="R530" s="322"/>
      <c r="S530" s="323">
        <f t="shared" si="76"/>
        <v>0</v>
      </c>
      <c r="T530" s="126">
        <f t="shared" si="77"/>
        <v>0</v>
      </c>
      <c r="U530" s="175"/>
      <c r="V530" s="322"/>
      <c r="W530" s="322"/>
      <c r="X530" s="323">
        <f t="shared" si="78"/>
        <v>0</v>
      </c>
      <c r="Y530" s="126">
        <f t="shared" si="79"/>
        <v>0</v>
      </c>
      <c r="Z530" s="140"/>
    </row>
    <row r="531" spans="1:26" s="115" customFormat="1" x14ac:dyDescent="0.2">
      <c r="A531" s="110"/>
      <c r="B531" s="111" t="s">
        <v>501</v>
      </c>
      <c r="C531" s="121" t="s">
        <v>364</v>
      </c>
      <c r="D531" s="110"/>
      <c r="E531" s="114"/>
      <c r="F531" s="322"/>
      <c r="G531" s="322"/>
      <c r="H531" s="323">
        <f t="shared" si="72"/>
        <v>0</v>
      </c>
      <c r="I531" s="126">
        <f t="shared" si="73"/>
        <v>0</v>
      </c>
      <c r="J531" s="175"/>
      <c r="K531" s="322"/>
      <c r="L531" s="322"/>
      <c r="M531" s="323">
        <f t="shared" si="74"/>
        <v>0</v>
      </c>
      <c r="N531" s="126">
        <f t="shared" si="75"/>
        <v>0</v>
      </c>
      <c r="O531" s="261"/>
      <c r="P531" s="175"/>
      <c r="Q531" s="322"/>
      <c r="R531" s="322"/>
      <c r="S531" s="323">
        <f t="shared" si="76"/>
        <v>0</v>
      </c>
      <c r="T531" s="126">
        <f t="shared" si="77"/>
        <v>0</v>
      </c>
      <c r="U531" s="175"/>
      <c r="V531" s="322"/>
      <c r="W531" s="322"/>
      <c r="X531" s="323">
        <f t="shared" si="78"/>
        <v>0</v>
      </c>
      <c r="Y531" s="126">
        <f t="shared" si="79"/>
        <v>0</v>
      </c>
      <c r="Z531" s="140"/>
    </row>
    <row r="532" spans="1:26" s="115" customFormat="1" x14ac:dyDescent="0.2">
      <c r="A532" s="110"/>
      <c r="B532" s="111" t="s">
        <v>502</v>
      </c>
      <c r="C532" s="121" t="s">
        <v>363</v>
      </c>
      <c r="D532" s="110"/>
      <c r="E532" s="114"/>
      <c r="F532" s="322"/>
      <c r="G532" s="322"/>
      <c r="H532" s="323">
        <f t="shared" si="72"/>
        <v>0</v>
      </c>
      <c r="I532" s="126">
        <f t="shared" si="73"/>
        <v>0</v>
      </c>
      <c r="J532" s="175"/>
      <c r="K532" s="322"/>
      <c r="L532" s="322"/>
      <c r="M532" s="323">
        <f t="shared" si="74"/>
        <v>0</v>
      </c>
      <c r="N532" s="126">
        <f t="shared" si="75"/>
        <v>0</v>
      </c>
      <c r="O532" s="261"/>
      <c r="P532" s="175"/>
      <c r="Q532" s="322"/>
      <c r="R532" s="322"/>
      <c r="S532" s="323">
        <f t="shared" si="76"/>
        <v>0</v>
      </c>
      <c r="T532" s="126">
        <f t="shared" si="77"/>
        <v>0</v>
      </c>
      <c r="U532" s="175"/>
      <c r="V532" s="322"/>
      <c r="W532" s="322"/>
      <c r="X532" s="323">
        <f t="shared" si="78"/>
        <v>0</v>
      </c>
      <c r="Y532" s="126">
        <f t="shared" si="79"/>
        <v>0</v>
      </c>
      <c r="Z532" s="140"/>
    </row>
    <row r="533" spans="1:26" s="115" customFormat="1" x14ac:dyDescent="0.2">
      <c r="A533" s="110"/>
      <c r="B533" s="111" t="s">
        <v>503</v>
      </c>
      <c r="C533" s="121" t="s">
        <v>362</v>
      </c>
      <c r="D533" s="110"/>
      <c r="E533" s="114"/>
      <c r="F533" s="322"/>
      <c r="G533" s="322"/>
      <c r="H533" s="323">
        <f t="shared" si="72"/>
        <v>0</v>
      </c>
      <c r="I533" s="126">
        <f t="shared" si="73"/>
        <v>0</v>
      </c>
      <c r="J533" s="175"/>
      <c r="K533" s="322"/>
      <c r="L533" s="322"/>
      <c r="M533" s="323">
        <f t="shared" si="74"/>
        <v>0</v>
      </c>
      <c r="N533" s="126">
        <f t="shared" si="75"/>
        <v>0</v>
      </c>
      <c r="O533" s="261"/>
      <c r="P533" s="175"/>
      <c r="Q533" s="322"/>
      <c r="R533" s="322"/>
      <c r="S533" s="323">
        <f t="shared" si="76"/>
        <v>0</v>
      </c>
      <c r="T533" s="126">
        <f t="shared" si="77"/>
        <v>0</v>
      </c>
      <c r="U533" s="175"/>
      <c r="V533" s="322"/>
      <c r="W533" s="322"/>
      <c r="X533" s="323">
        <f t="shared" si="78"/>
        <v>0</v>
      </c>
      <c r="Y533" s="126">
        <f t="shared" si="79"/>
        <v>0</v>
      </c>
      <c r="Z533" s="140"/>
    </row>
    <row r="534" spans="1:26" s="115" customFormat="1" x14ac:dyDescent="0.2">
      <c r="A534" s="110"/>
      <c r="B534" s="111" t="s">
        <v>504</v>
      </c>
      <c r="C534" s="121" t="s">
        <v>361</v>
      </c>
      <c r="D534" s="110"/>
      <c r="E534" s="114"/>
      <c r="F534" s="322"/>
      <c r="G534" s="322"/>
      <c r="H534" s="323">
        <f t="shared" si="72"/>
        <v>0</v>
      </c>
      <c r="I534" s="126">
        <f t="shared" si="73"/>
        <v>0</v>
      </c>
      <c r="J534" s="175"/>
      <c r="K534" s="322"/>
      <c r="L534" s="322"/>
      <c r="M534" s="323">
        <f t="shared" si="74"/>
        <v>0</v>
      </c>
      <c r="N534" s="126">
        <f t="shared" si="75"/>
        <v>0</v>
      </c>
      <c r="O534" s="261"/>
      <c r="P534" s="175"/>
      <c r="Q534" s="322"/>
      <c r="R534" s="322"/>
      <c r="S534" s="323">
        <f t="shared" si="76"/>
        <v>0</v>
      </c>
      <c r="T534" s="126">
        <f t="shared" si="77"/>
        <v>0</v>
      </c>
      <c r="U534" s="175"/>
      <c r="V534" s="322"/>
      <c r="W534" s="322"/>
      <c r="X534" s="323">
        <f t="shared" si="78"/>
        <v>0</v>
      </c>
      <c r="Y534" s="126">
        <f t="shared" si="79"/>
        <v>0</v>
      </c>
      <c r="Z534" s="140"/>
    </row>
    <row r="535" spans="1:26" s="115" customFormat="1" x14ac:dyDescent="0.2">
      <c r="A535" s="110"/>
      <c r="B535" s="111" t="s">
        <v>505</v>
      </c>
      <c r="C535" s="121" t="s">
        <v>360</v>
      </c>
      <c r="D535" s="110"/>
      <c r="E535" s="114"/>
      <c r="F535" s="322"/>
      <c r="G535" s="322"/>
      <c r="H535" s="323">
        <f t="shared" si="72"/>
        <v>0</v>
      </c>
      <c r="I535" s="126">
        <f t="shared" si="73"/>
        <v>0</v>
      </c>
      <c r="J535" s="175"/>
      <c r="K535" s="322"/>
      <c r="L535" s="322"/>
      <c r="M535" s="323">
        <f t="shared" si="74"/>
        <v>0</v>
      </c>
      <c r="N535" s="126">
        <f t="shared" si="75"/>
        <v>0</v>
      </c>
      <c r="O535" s="261"/>
      <c r="P535" s="175"/>
      <c r="Q535" s="322"/>
      <c r="R535" s="322"/>
      <c r="S535" s="323">
        <f t="shared" si="76"/>
        <v>0</v>
      </c>
      <c r="T535" s="126">
        <f t="shared" si="77"/>
        <v>0</v>
      </c>
      <c r="U535" s="175"/>
      <c r="V535" s="322"/>
      <c r="W535" s="322"/>
      <c r="X535" s="323">
        <f t="shared" si="78"/>
        <v>0</v>
      </c>
      <c r="Y535" s="126">
        <f t="shared" si="79"/>
        <v>0</v>
      </c>
      <c r="Z535" s="140"/>
    </row>
    <row r="536" spans="1:26" s="69" customFormat="1" outlineLevel="1" x14ac:dyDescent="0.2">
      <c r="A536" s="64" t="s">
        <v>1136</v>
      </c>
      <c r="B536" s="65" t="s">
        <v>1586</v>
      </c>
      <c r="C536" s="66" t="s">
        <v>2033</v>
      </c>
      <c r="D536" s="67"/>
      <c r="E536" s="68"/>
      <c r="F536" s="328">
        <v>3476.55</v>
      </c>
      <c r="G536" s="328">
        <v>1195.48</v>
      </c>
      <c r="H536" s="151">
        <f t="shared" si="72"/>
        <v>2281.0700000000002</v>
      </c>
      <c r="I536" s="97">
        <f t="shared" si="73"/>
        <v>1.9080787633419214</v>
      </c>
      <c r="J536" s="166"/>
      <c r="K536" s="328">
        <v>8819.2800000000007</v>
      </c>
      <c r="L536" s="328">
        <v>18491.29</v>
      </c>
      <c r="M536" s="151">
        <f t="shared" si="74"/>
        <v>-9672.01</v>
      </c>
      <c r="N536" s="97">
        <f t="shared" si="75"/>
        <v>-0.52305761253000738</v>
      </c>
      <c r="O536" s="273"/>
      <c r="P536" s="166"/>
      <c r="Q536" s="328">
        <v>8819.2800000000007</v>
      </c>
      <c r="R536" s="328">
        <v>18491.29</v>
      </c>
      <c r="S536" s="151">
        <f t="shared" si="76"/>
        <v>-9672.01</v>
      </c>
      <c r="T536" s="97">
        <f t="shared" si="77"/>
        <v>-0.52305761253000738</v>
      </c>
      <c r="U536" s="166"/>
      <c r="V536" s="328">
        <v>65344.71</v>
      </c>
      <c r="W536" s="328">
        <v>116960.95000000001</v>
      </c>
      <c r="X536" s="151">
        <f t="shared" si="78"/>
        <v>-51616.240000000013</v>
      </c>
      <c r="Y536" s="97">
        <f t="shared" si="79"/>
        <v>-0.44131173695152104</v>
      </c>
      <c r="Z536" s="140"/>
    </row>
    <row r="537" spans="1:26" s="69" customFormat="1" outlineLevel="1" x14ac:dyDescent="0.2">
      <c r="A537" s="64" t="s">
        <v>1137</v>
      </c>
      <c r="B537" s="65" t="s">
        <v>1587</v>
      </c>
      <c r="C537" s="66" t="s">
        <v>2034</v>
      </c>
      <c r="D537" s="67"/>
      <c r="E537" s="68"/>
      <c r="F537" s="328">
        <v>84291.85</v>
      </c>
      <c r="G537" s="328">
        <v>57684.4</v>
      </c>
      <c r="H537" s="151">
        <f t="shared" si="72"/>
        <v>26607.450000000004</v>
      </c>
      <c r="I537" s="97">
        <f t="shared" si="73"/>
        <v>0.46125902323678503</v>
      </c>
      <c r="J537" s="166"/>
      <c r="K537" s="328">
        <v>203474.86000000002</v>
      </c>
      <c r="L537" s="328">
        <v>258490.88</v>
      </c>
      <c r="M537" s="151">
        <f t="shared" si="74"/>
        <v>-55016.01999999999</v>
      </c>
      <c r="N537" s="97">
        <f t="shared" si="75"/>
        <v>-0.21283543930060506</v>
      </c>
      <c r="O537" s="273"/>
      <c r="P537" s="166"/>
      <c r="Q537" s="328">
        <v>203474.86000000002</v>
      </c>
      <c r="R537" s="328">
        <v>258490.88</v>
      </c>
      <c r="S537" s="151">
        <f t="shared" si="76"/>
        <v>-55016.01999999999</v>
      </c>
      <c r="T537" s="97">
        <f t="shared" si="77"/>
        <v>-0.21283543930060506</v>
      </c>
      <c r="U537" s="166"/>
      <c r="V537" s="328">
        <v>895070.09</v>
      </c>
      <c r="W537" s="328">
        <v>980312.6</v>
      </c>
      <c r="X537" s="151">
        <f t="shared" si="78"/>
        <v>-85242.510000000009</v>
      </c>
      <c r="Y537" s="97">
        <f t="shared" si="79"/>
        <v>-8.6954416376980176E-2</v>
      </c>
      <c r="Z537" s="140"/>
    </row>
    <row r="538" spans="1:26" x14ac:dyDescent="0.2">
      <c r="A538" s="38" t="s">
        <v>693</v>
      </c>
      <c r="B538" s="88" t="s">
        <v>506</v>
      </c>
      <c r="C538" s="94" t="s">
        <v>359</v>
      </c>
      <c r="D538" s="38"/>
      <c r="E538" s="49"/>
      <c r="F538" s="107">
        <v>87768.400000000009</v>
      </c>
      <c r="G538" s="107">
        <v>58879.880000000005</v>
      </c>
      <c r="H538" s="105">
        <f t="shared" ref="H538:H601" si="80">+F538-G538</f>
        <v>28888.520000000004</v>
      </c>
      <c r="I538" s="124">
        <f t="shared" ref="I538:I601" si="81">IF(G538&lt;0,IF(H538=0,0,IF(OR(G538=0,F538=0),"N.M.",IF(ABS(H538/G538)&gt;=10,"N.M.",H538/(-G538)))),IF(H538=0,0,IF(OR(G538=0,F538=0),"N.M.",IF(ABS(H538/G538)&gt;=10,"N.M.",H538/G538))))</f>
        <v>0.4906348314568576</v>
      </c>
      <c r="J538" s="168"/>
      <c r="K538" s="107">
        <v>212294.14</v>
      </c>
      <c r="L538" s="107">
        <v>276982.17</v>
      </c>
      <c r="M538" s="105">
        <f t="shared" ref="M538:M601" si="82">+K538-L538</f>
        <v>-64688.02999999997</v>
      </c>
      <c r="N538" s="124">
        <f t="shared" ref="N538:N601" si="83">IF(L538&lt;0,IF(M538=0,0,IF(OR(L538=0,K538=0),"N.M.",IF(ABS(M538/L538)&gt;=10,"N.M.",M538/(-L538)))),IF(M538=0,0,IF(OR(L538=0,K538=0),"N.M.",IF(ABS(M538/L538)&gt;=10,"N.M.",M538/L538))))</f>
        <v>-0.23354582715558903</v>
      </c>
      <c r="O538" s="260"/>
      <c r="P538" s="168"/>
      <c r="Q538" s="107">
        <v>212294.14</v>
      </c>
      <c r="R538" s="107">
        <v>276982.17</v>
      </c>
      <c r="S538" s="105">
        <f t="shared" ref="S538:S601" si="84">+Q538-R538</f>
        <v>-64688.02999999997</v>
      </c>
      <c r="T538" s="124">
        <f t="shared" ref="T538:T601" si="85">IF(R538&lt;0,IF(S538=0,0,IF(OR(R538=0,Q538=0),"N.M.",IF(ABS(S538/R538)&gt;=10,"N.M.",S538/(-R538)))),IF(S538=0,0,IF(OR(R538=0,Q538=0),"N.M.",IF(ABS(S538/R538)&gt;=10,"N.M.",S538/R538))))</f>
        <v>-0.23354582715558903</v>
      </c>
      <c r="U538" s="168"/>
      <c r="V538" s="107">
        <v>960414.8</v>
      </c>
      <c r="W538" s="107">
        <v>1097273.55</v>
      </c>
      <c r="X538" s="105">
        <f t="shared" ref="X538:X601" si="86">+V538-W538</f>
        <v>-136858.75</v>
      </c>
      <c r="Y538" s="124">
        <f t="shared" ref="Y538:Y601" si="87">IF(W538&lt;0,IF(X538=0,0,IF(OR(W538=0,V538=0),"N.M.",IF(ABS(X538/W538)&gt;=10,"N.M.",X538/(-W538)))),IF(X538=0,0,IF(OR(W538=0,V538=0),"N.M.",IF(ABS(X538/W538)&gt;=10,"N.M.",X538/W538))))</f>
        <v>-0.12472619065683302</v>
      </c>
    </row>
    <row r="539" spans="1:26" s="115" customFormat="1" x14ac:dyDescent="0.2">
      <c r="A539" s="110"/>
      <c r="B539" s="111" t="s">
        <v>507</v>
      </c>
      <c r="C539" s="121" t="s">
        <v>358</v>
      </c>
      <c r="D539" s="110"/>
      <c r="E539" s="114"/>
      <c r="F539" s="322"/>
      <c r="G539" s="322"/>
      <c r="H539" s="323">
        <f t="shared" si="80"/>
        <v>0</v>
      </c>
      <c r="I539" s="126">
        <f t="shared" si="81"/>
        <v>0</v>
      </c>
      <c r="J539" s="175"/>
      <c r="K539" s="322"/>
      <c r="L539" s="322"/>
      <c r="M539" s="323">
        <f t="shared" si="82"/>
        <v>0</v>
      </c>
      <c r="N539" s="126">
        <f t="shared" si="83"/>
        <v>0</v>
      </c>
      <c r="O539" s="261"/>
      <c r="P539" s="175"/>
      <c r="Q539" s="322"/>
      <c r="R539" s="322"/>
      <c r="S539" s="323">
        <f t="shared" si="84"/>
        <v>0</v>
      </c>
      <c r="T539" s="126">
        <f t="shared" si="85"/>
        <v>0</v>
      </c>
      <c r="U539" s="175"/>
      <c r="V539" s="322"/>
      <c r="W539" s="322"/>
      <c r="X539" s="323">
        <f t="shared" si="86"/>
        <v>0</v>
      </c>
      <c r="Y539" s="126">
        <f t="shared" si="87"/>
        <v>0</v>
      </c>
      <c r="Z539" s="140"/>
    </row>
    <row r="540" spans="1:26" s="69" customFormat="1" outlineLevel="1" x14ac:dyDescent="0.2">
      <c r="A540" s="64" t="s">
        <v>1136</v>
      </c>
      <c r="B540" s="65" t="s">
        <v>1586</v>
      </c>
      <c r="C540" s="66" t="s">
        <v>2033</v>
      </c>
      <c r="D540" s="67"/>
      <c r="E540" s="68"/>
      <c r="F540" s="328">
        <v>3476.55</v>
      </c>
      <c r="G540" s="328">
        <v>1195.48</v>
      </c>
      <c r="H540" s="151">
        <f t="shared" si="80"/>
        <v>2281.0700000000002</v>
      </c>
      <c r="I540" s="97">
        <f t="shared" si="81"/>
        <v>1.9080787633419214</v>
      </c>
      <c r="J540" s="166"/>
      <c r="K540" s="328">
        <v>8819.2800000000007</v>
      </c>
      <c r="L540" s="328">
        <v>18491.29</v>
      </c>
      <c r="M540" s="151">
        <f t="shared" si="82"/>
        <v>-9672.01</v>
      </c>
      <c r="N540" s="97">
        <f t="shared" si="83"/>
        <v>-0.52305761253000738</v>
      </c>
      <c r="O540" s="273"/>
      <c r="P540" s="166"/>
      <c r="Q540" s="328">
        <v>8819.2800000000007</v>
      </c>
      <c r="R540" s="328">
        <v>18491.29</v>
      </c>
      <c r="S540" s="151">
        <f t="shared" si="84"/>
        <v>-9672.01</v>
      </c>
      <c r="T540" s="97">
        <f t="shared" si="85"/>
        <v>-0.52305761253000738</v>
      </c>
      <c r="U540" s="166"/>
      <c r="V540" s="328">
        <v>65344.71</v>
      </c>
      <c r="W540" s="328">
        <v>116960.95000000001</v>
      </c>
      <c r="X540" s="151">
        <f t="shared" si="86"/>
        <v>-51616.240000000013</v>
      </c>
      <c r="Y540" s="97">
        <f t="shared" si="87"/>
        <v>-0.44131173695152104</v>
      </c>
      <c r="Z540" s="140"/>
    </row>
    <row r="541" spans="1:26" s="69" customFormat="1" outlineLevel="1" x14ac:dyDescent="0.2">
      <c r="A541" s="64" t="s">
        <v>1137</v>
      </c>
      <c r="B541" s="65" t="s">
        <v>1587</v>
      </c>
      <c r="C541" s="66" t="s">
        <v>2034</v>
      </c>
      <c r="D541" s="67"/>
      <c r="E541" s="68"/>
      <c r="F541" s="328">
        <v>84291.85</v>
      </c>
      <c r="G541" s="328">
        <v>57684.4</v>
      </c>
      <c r="H541" s="151">
        <f t="shared" si="80"/>
        <v>26607.450000000004</v>
      </c>
      <c r="I541" s="97">
        <f t="shared" si="81"/>
        <v>0.46125902323678503</v>
      </c>
      <c r="J541" s="166"/>
      <c r="K541" s="328">
        <v>203474.86000000002</v>
      </c>
      <c r="L541" s="328">
        <v>258490.88</v>
      </c>
      <c r="M541" s="151">
        <f t="shared" si="82"/>
        <v>-55016.01999999999</v>
      </c>
      <c r="N541" s="97">
        <f t="shared" si="83"/>
        <v>-0.21283543930060506</v>
      </c>
      <c r="O541" s="273"/>
      <c r="P541" s="166"/>
      <c r="Q541" s="328">
        <v>203474.86000000002</v>
      </c>
      <c r="R541" s="328">
        <v>258490.88</v>
      </c>
      <c r="S541" s="151">
        <f t="shared" si="84"/>
        <v>-55016.01999999999</v>
      </c>
      <c r="T541" s="97">
        <f t="shared" si="85"/>
        <v>-0.21283543930060506</v>
      </c>
      <c r="U541" s="166"/>
      <c r="V541" s="328">
        <v>895070.09</v>
      </c>
      <c r="W541" s="328">
        <v>980312.6</v>
      </c>
      <c r="X541" s="151">
        <f t="shared" si="86"/>
        <v>-85242.510000000009</v>
      </c>
      <c r="Y541" s="97">
        <f t="shared" si="87"/>
        <v>-8.6954416376980176E-2</v>
      </c>
      <c r="Z541" s="140"/>
    </row>
    <row r="542" spans="1:26" ht="12.75" customHeight="1" x14ac:dyDescent="0.2">
      <c r="A542" s="38" t="s">
        <v>694</v>
      </c>
      <c r="B542" s="88" t="s">
        <v>508</v>
      </c>
      <c r="C542" s="95" t="s">
        <v>357</v>
      </c>
      <c r="D542" s="38" t="s">
        <v>283</v>
      </c>
      <c r="E542" s="49"/>
      <c r="F542" s="107">
        <v>87768.400000000009</v>
      </c>
      <c r="G542" s="107">
        <v>58879.880000000005</v>
      </c>
      <c r="H542" s="105">
        <f t="shared" si="80"/>
        <v>28888.520000000004</v>
      </c>
      <c r="I542" s="124">
        <f t="shared" si="81"/>
        <v>0.4906348314568576</v>
      </c>
      <c r="J542" s="168"/>
      <c r="K542" s="107">
        <v>212294.14</v>
      </c>
      <c r="L542" s="107">
        <v>276982.17</v>
      </c>
      <c r="M542" s="105">
        <f t="shared" si="82"/>
        <v>-64688.02999999997</v>
      </c>
      <c r="N542" s="124">
        <f t="shared" si="83"/>
        <v>-0.23354582715558903</v>
      </c>
      <c r="O542" s="260"/>
      <c r="P542" s="168"/>
      <c r="Q542" s="107">
        <v>212294.14</v>
      </c>
      <c r="R542" s="107">
        <v>276982.17</v>
      </c>
      <c r="S542" s="105">
        <f t="shared" si="84"/>
        <v>-64688.02999999997</v>
      </c>
      <c r="T542" s="124">
        <f t="shared" si="85"/>
        <v>-0.23354582715558903</v>
      </c>
      <c r="U542" s="168"/>
      <c r="V542" s="107">
        <v>960414.8</v>
      </c>
      <c r="W542" s="107">
        <v>1097273.55</v>
      </c>
      <c r="X542" s="105">
        <f t="shared" si="86"/>
        <v>-136858.75</v>
      </c>
      <c r="Y542" s="124">
        <f t="shared" si="87"/>
        <v>-0.12472619065683302</v>
      </c>
    </row>
    <row r="543" spans="1:26" s="115" customFormat="1" x14ac:dyDescent="0.2">
      <c r="A543" s="110"/>
      <c r="B543" s="111" t="s">
        <v>509</v>
      </c>
      <c r="C543" s="112" t="s">
        <v>291</v>
      </c>
      <c r="D543" s="110"/>
      <c r="E543" s="116" t="s">
        <v>19</v>
      </c>
      <c r="F543" s="322"/>
      <c r="G543" s="322"/>
      <c r="H543" s="323">
        <f t="shared" si="80"/>
        <v>0</v>
      </c>
      <c r="I543" s="126">
        <f t="shared" si="81"/>
        <v>0</v>
      </c>
      <c r="J543" s="175"/>
      <c r="K543" s="322"/>
      <c r="L543" s="322"/>
      <c r="M543" s="323">
        <f t="shared" si="82"/>
        <v>0</v>
      </c>
      <c r="N543" s="126">
        <f t="shared" si="83"/>
        <v>0</v>
      </c>
      <c r="O543" s="261"/>
      <c r="P543" s="175"/>
      <c r="Q543" s="322"/>
      <c r="R543" s="322"/>
      <c r="S543" s="323">
        <f t="shared" si="84"/>
        <v>0</v>
      </c>
      <c r="T543" s="126">
        <f t="shared" si="85"/>
        <v>0</v>
      </c>
      <c r="U543" s="175"/>
      <c r="V543" s="322"/>
      <c r="W543" s="322"/>
      <c r="X543" s="323">
        <f t="shared" si="86"/>
        <v>0</v>
      </c>
      <c r="Y543" s="126">
        <f t="shared" si="87"/>
        <v>0</v>
      </c>
      <c r="Z543" s="140"/>
    </row>
    <row r="544" spans="1:26" s="115" customFormat="1" x14ac:dyDescent="0.2">
      <c r="A544" s="110"/>
      <c r="B544" s="111" t="s">
        <v>510</v>
      </c>
      <c r="C544" s="121" t="s">
        <v>356</v>
      </c>
      <c r="D544" s="110"/>
      <c r="E544" s="118"/>
      <c r="F544" s="322"/>
      <c r="G544" s="322"/>
      <c r="H544" s="323">
        <f t="shared" si="80"/>
        <v>0</v>
      </c>
      <c r="I544" s="126">
        <f t="shared" si="81"/>
        <v>0</v>
      </c>
      <c r="J544" s="175"/>
      <c r="K544" s="322"/>
      <c r="L544" s="322"/>
      <c r="M544" s="323">
        <f t="shared" si="82"/>
        <v>0</v>
      </c>
      <c r="N544" s="126">
        <f t="shared" si="83"/>
        <v>0</v>
      </c>
      <c r="O544" s="261"/>
      <c r="P544" s="175"/>
      <c r="Q544" s="322"/>
      <c r="R544" s="322"/>
      <c r="S544" s="323">
        <f t="shared" si="84"/>
        <v>0</v>
      </c>
      <c r="T544" s="126">
        <f t="shared" si="85"/>
        <v>0</v>
      </c>
      <c r="U544" s="175"/>
      <c r="V544" s="322"/>
      <c r="W544" s="322"/>
      <c r="X544" s="323">
        <f t="shared" si="86"/>
        <v>0</v>
      </c>
      <c r="Y544" s="126">
        <f t="shared" si="87"/>
        <v>0</v>
      </c>
      <c r="Z544" s="140"/>
    </row>
    <row r="545" spans="1:26" s="115" customFormat="1" x14ac:dyDescent="0.2">
      <c r="A545" s="110"/>
      <c r="B545" s="111" t="s">
        <v>511</v>
      </c>
      <c r="C545" s="121" t="s">
        <v>355</v>
      </c>
      <c r="D545" s="110"/>
      <c r="E545" s="118"/>
      <c r="F545" s="322"/>
      <c r="G545" s="322"/>
      <c r="H545" s="323">
        <f t="shared" si="80"/>
        <v>0</v>
      </c>
      <c r="I545" s="126">
        <f t="shared" si="81"/>
        <v>0</v>
      </c>
      <c r="J545" s="175"/>
      <c r="K545" s="322"/>
      <c r="L545" s="322"/>
      <c r="M545" s="323">
        <f t="shared" si="82"/>
        <v>0</v>
      </c>
      <c r="N545" s="126">
        <f t="shared" si="83"/>
        <v>0</v>
      </c>
      <c r="O545" s="261"/>
      <c r="P545" s="175"/>
      <c r="Q545" s="322"/>
      <c r="R545" s="322"/>
      <c r="S545" s="323">
        <f t="shared" si="84"/>
        <v>0</v>
      </c>
      <c r="T545" s="126">
        <f t="shared" si="85"/>
        <v>0</v>
      </c>
      <c r="U545" s="175"/>
      <c r="V545" s="322"/>
      <c r="W545" s="322"/>
      <c r="X545" s="323">
        <f t="shared" si="86"/>
        <v>0</v>
      </c>
      <c r="Y545" s="126">
        <f t="shared" si="87"/>
        <v>0</v>
      </c>
      <c r="Z545" s="140"/>
    </row>
    <row r="546" spans="1:26" s="115" customFormat="1" x14ac:dyDescent="0.2">
      <c r="A546" s="110"/>
      <c r="B546" s="111" t="s">
        <v>512</v>
      </c>
      <c r="C546" s="121" t="s">
        <v>354</v>
      </c>
      <c r="D546" s="110"/>
      <c r="E546" s="118"/>
      <c r="F546" s="322"/>
      <c r="G546" s="322"/>
      <c r="H546" s="323">
        <f t="shared" si="80"/>
        <v>0</v>
      </c>
      <c r="I546" s="126">
        <f t="shared" si="81"/>
        <v>0</v>
      </c>
      <c r="J546" s="175"/>
      <c r="K546" s="322"/>
      <c r="L546" s="322"/>
      <c r="M546" s="323">
        <f t="shared" si="82"/>
        <v>0</v>
      </c>
      <c r="N546" s="126">
        <f t="shared" si="83"/>
        <v>0</v>
      </c>
      <c r="O546" s="261"/>
      <c r="P546" s="175"/>
      <c r="Q546" s="322"/>
      <c r="R546" s="322"/>
      <c r="S546" s="323">
        <f t="shared" si="84"/>
        <v>0</v>
      </c>
      <c r="T546" s="126">
        <f t="shared" si="85"/>
        <v>0</v>
      </c>
      <c r="U546" s="175"/>
      <c r="V546" s="322"/>
      <c r="W546" s="322"/>
      <c r="X546" s="323">
        <f t="shared" si="86"/>
        <v>0</v>
      </c>
      <c r="Y546" s="126">
        <f t="shared" si="87"/>
        <v>0</v>
      </c>
      <c r="Z546" s="140"/>
    </row>
    <row r="547" spans="1:26" s="115" customFormat="1" x14ac:dyDescent="0.2">
      <c r="A547" s="110"/>
      <c r="B547" s="111" t="s">
        <v>513</v>
      </c>
      <c r="C547" s="121" t="s">
        <v>353</v>
      </c>
      <c r="D547" s="110"/>
      <c r="E547" s="118"/>
      <c r="F547" s="322"/>
      <c r="G547" s="322"/>
      <c r="H547" s="323">
        <f t="shared" si="80"/>
        <v>0</v>
      </c>
      <c r="I547" s="126">
        <f t="shared" si="81"/>
        <v>0</v>
      </c>
      <c r="J547" s="175"/>
      <c r="K547" s="322"/>
      <c r="L547" s="322"/>
      <c r="M547" s="323">
        <f t="shared" si="82"/>
        <v>0</v>
      </c>
      <c r="N547" s="126">
        <f t="shared" si="83"/>
        <v>0</v>
      </c>
      <c r="O547" s="261"/>
      <c r="P547" s="175"/>
      <c r="Q547" s="322"/>
      <c r="R547" s="322"/>
      <c r="S547" s="323">
        <f t="shared" si="84"/>
        <v>0</v>
      </c>
      <c r="T547" s="126">
        <f t="shared" si="85"/>
        <v>0</v>
      </c>
      <c r="U547" s="175"/>
      <c r="V547" s="322"/>
      <c r="W547" s="322"/>
      <c r="X547" s="323">
        <f t="shared" si="86"/>
        <v>0</v>
      </c>
      <c r="Y547" s="126">
        <f t="shared" si="87"/>
        <v>0</v>
      </c>
      <c r="Z547" s="140"/>
    </row>
    <row r="548" spans="1:26" s="115" customFormat="1" x14ac:dyDescent="0.2">
      <c r="A548" s="110"/>
      <c r="B548" s="111" t="s">
        <v>514</v>
      </c>
      <c r="C548" s="121" t="s">
        <v>352</v>
      </c>
      <c r="D548" s="110"/>
      <c r="E548" s="118"/>
      <c r="F548" s="322"/>
      <c r="G548" s="322"/>
      <c r="H548" s="323">
        <f t="shared" si="80"/>
        <v>0</v>
      </c>
      <c r="I548" s="126">
        <f t="shared" si="81"/>
        <v>0</v>
      </c>
      <c r="J548" s="175"/>
      <c r="K548" s="322"/>
      <c r="L548" s="322"/>
      <c r="M548" s="323">
        <f t="shared" si="82"/>
        <v>0</v>
      </c>
      <c r="N548" s="126">
        <f t="shared" si="83"/>
        <v>0</v>
      </c>
      <c r="O548" s="261"/>
      <c r="P548" s="175"/>
      <c r="Q548" s="322"/>
      <c r="R548" s="322"/>
      <c r="S548" s="323">
        <f t="shared" si="84"/>
        <v>0</v>
      </c>
      <c r="T548" s="126">
        <f t="shared" si="85"/>
        <v>0</v>
      </c>
      <c r="U548" s="175"/>
      <c r="V548" s="322"/>
      <c r="W548" s="322"/>
      <c r="X548" s="323">
        <f t="shared" si="86"/>
        <v>0</v>
      </c>
      <c r="Y548" s="126">
        <f t="shared" si="87"/>
        <v>0</v>
      </c>
      <c r="Z548" s="140"/>
    </row>
    <row r="549" spans="1:26" s="115" customFormat="1" x14ac:dyDescent="0.2">
      <c r="A549" s="110"/>
      <c r="B549" s="111" t="s">
        <v>515</v>
      </c>
      <c r="C549" s="119" t="s">
        <v>351</v>
      </c>
      <c r="D549" s="110" t="s">
        <v>281</v>
      </c>
      <c r="E549" s="118"/>
      <c r="F549" s="322"/>
      <c r="G549" s="322"/>
      <c r="H549" s="323">
        <f t="shared" si="80"/>
        <v>0</v>
      </c>
      <c r="I549" s="126">
        <f t="shared" si="81"/>
        <v>0</v>
      </c>
      <c r="J549" s="175"/>
      <c r="K549" s="322"/>
      <c r="L549" s="322"/>
      <c r="M549" s="323">
        <f t="shared" si="82"/>
        <v>0</v>
      </c>
      <c r="N549" s="126">
        <f t="shared" si="83"/>
        <v>0</v>
      </c>
      <c r="O549" s="261"/>
      <c r="P549" s="175"/>
      <c r="Q549" s="322"/>
      <c r="R549" s="322"/>
      <c r="S549" s="323">
        <f t="shared" si="84"/>
        <v>0</v>
      </c>
      <c r="T549" s="126">
        <f t="shared" si="85"/>
        <v>0</v>
      </c>
      <c r="U549" s="175"/>
      <c r="V549" s="322"/>
      <c r="W549" s="322"/>
      <c r="X549" s="323">
        <f t="shared" si="86"/>
        <v>0</v>
      </c>
      <c r="Y549" s="126">
        <f t="shared" si="87"/>
        <v>0</v>
      </c>
      <c r="Z549" s="140"/>
    </row>
    <row r="550" spans="1:26" s="69" customFormat="1" outlineLevel="1" x14ac:dyDescent="0.2">
      <c r="A550" s="64" t="s">
        <v>1136</v>
      </c>
      <c r="B550" s="65" t="s">
        <v>1586</v>
      </c>
      <c r="C550" s="66" t="s">
        <v>2033</v>
      </c>
      <c r="D550" s="67"/>
      <c r="E550" s="68"/>
      <c r="F550" s="328">
        <v>3476.55</v>
      </c>
      <c r="G550" s="328">
        <v>1195.48</v>
      </c>
      <c r="H550" s="151">
        <f t="shared" si="80"/>
        <v>2281.0700000000002</v>
      </c>
      <c r="I550" s="97">
        <f t="shared" si="81"/>
        <v>1.9080787633419214</v>
      </c>
      <c r="J550" s="166"/>
      <c r="K550" s="328">
        <v>8819.2800000000007</v>
      </c>
      <c r="L550" s="328">
        <v>18491.29</v>
      </c>
      <c r="M550" s="151">
        <f t="shared" si="82"/>
        <v>-9672.01</v>
      </c>
      <c r="N550" s="97">
        <f t="shared" si="83"/>
        <v>-0.52305761253000738</v>
      </c>
      <c r="O550" s="273"/>
      <c r="P550" s="166"/>
      <c r="Q550" s="328">
        <v>8819.2800000000007</v>
      </c>
      <c r="R550" s="328">
        <v>18491.29</v>
      </c>
      <c r="S550" s="151">
        <f t="shared" si="84"/>
        <v>-9672.01</v>
      </c>
      <c r="T550" s="97">
        <f t="shared" si="85"/>
        <v>-0.52305761253000738</v>
      </c>
      <c r="U550" s="166"/>
      <c r="V550" s="328">
        <v>65344.71</v>
      </c>
      <c r="W550" s="328">
        <v>116960.95000000001</v>
      </c>
      <c r="X550" s="151">
        <f t="shared" si="86"/>
        <v>-51616.240000000013</v>
      </c>
      <c r="Y550" s="97">
        <f t="shared" si="87"/>
        <v>-0.44131173695152104</v>
      </c>
      <c r="Z550" s="140"/>
    </row>
    <row r="551" spans="1:26" s="69" customFormat="1" outlineLevel="1" x14ac:dyDescent="0.2">
      <c r="A551" s="64" t="s">
        <v>1137</v>
      </c>
      <c r="B551" s="65" t="s">
        <v>1587</v>
      </c>
      <c r="C551" s="66" t="s">
        <v>2034</v>
      </c>
      <c r="D551" s="67"/>
      <c r="E551" s="68"/>
      <c r="F551" s="328">
        <v>84291.85</v>
      </c>
      <c r="G551" s="328">
        <v>57684.4</v>
      </c>
      <c r="H551" s="151">
        <f t="shared" si="80"/>
        <v>26607.450000000004</v>
      </c>
      <c r="I551" s="97">
        <f t="shared" si="81"/>
        <v>0.46125902323678503</v>
      </c>
      <c r="J551" s="166"/>
      <c r="K551" s="328">
        <v>203474.86000000002</v>
      </c>
      <c r="L551" s="328">
        <v>258490.88</v>
      </c>
      <c r="M551" s="151">
        <f t="shared" si="82"/>
        <v>-55016.01999999999</v>
      </c>
      <c r="N551" s="97">
        <f t="shared" si="83"/>
        <v>-0.21283543930060506</v>
      </c>
      <c r="O551" s="273"/>
      <c r="P551" s="166"/>
      <c r="Q551" s="328">
        <v>203474.86000000002</v>
      </c>
      <c r="R551" s="328">
        <v>258490.88</v>
      </c>
      <c r="S551" s="151">
        <f t="shared" si="84"/>
        <v>-55016.01999999999</v>
      </c>
      <c r="T551" s="97">
        <f t="shared" si="85"/>
        <v>-0.21283543930060506</v>
      </c>
      <c r="U551" s="166"/>
      <c r="V551" s="328">
        <v>895070.09</v>
      </c>
      <c r="W551" s="328">
        <v>980312.6</v>
      </c>
      <c r="X551" s="151">
        <f t="shared" si="86"/>
        <v>-85242.510000000009</v>
      </c>
      <c r="Y551" s="97">
        <f t="shared" si="87"/>
        <v>-8.6954416376980176E-2</v>
      </c>
      <c r="Z551" s="140"/>
    </row>
    <row r="552" spans="1:26" x14ac:dyDescent="0.2">
      <c r="A552" s="38" t="s">
        <v>695</v>
      </c>
      <c r="B552" s="88" t="s">
        <v>516</v>
      </c>
      <c r="C552" s="81" t="s">
        <v>350</v>
      </c>
      <c r="D552" s="38"/>
      <c r="E552" s="49"/>
      <c r="F552" s="107">
        <v>87768.400000000009</v>
      </c>
      <c r="G552" s="107">
        <v>58879.880000000005</v>
      </c>
      <c r="H552" s="105">
        <f t="shared" si="80"/>
        <v>28888.520000000004</v>
      </c>
      <c r="I552" s="124">
        <f t="shared" si="81"/>
        <v>0.4906348314568576</v>
      </c>
      <c r="J552" s="168"/>
      <c r="K552" s="107">
        <v>212294.14</v>
      </c>
      <c r="L552" s="107">
        <v>276982.17</v>
      </c>
      <c r="M552" s="105">
        <f t="shared" si="82"/>
        <v>-64688.02999999997</v>
      </c>
      <c r="N552" s="124">
        <f t="shared" si="83"/>
        <v>-0.23354582715558903</v>
      </c>
      <c r="O552" s="260"/>
      <c r="P552" s="168"/>
      <c r="Q552" s="107">
        <v>212294.14</v>
      </c>
      <c r="R552" s="107">
        <v>276982.17</v>
      </c>
      <c r="S552" s="105">
        <f t="shared" si="84"/>
        <v>-64688.02999999997</v>
      </c>
      <c r="T552" s="124">
        <f t="shared" si="85"/>
        <v>-0.23354582715558903</v>
      </c>
      <c r="U552" s="168"/>
      <c r="V552" s="107">
        <v>960414.8</v>
      </c>
      <c r="W552" s="107">
        <v>1097273.55</v>
      </c>
      <c r="X552" s="105">
        <f t="shared" si="86"/>
        <v>-136858.75</v>
      </c>
      <c r="Y552" s="124">
        <f t="shared" si="87"/>
        <v>-0.12472619065683302</v>
      </c>
    </row>
    <row r="553" spans="1:26" s="115" customFormat="1" x14ac:dyDescent="0.2">
      <c r="A553" s="110"/>
      <c r="B553" s="111" t="s">
        <v>517</v>
      </c>
      <c r="C553" s="112" t="s">
        <v>349</v>
      </c>
      <c r="D553" s="110"/>
      <c r="E553" s="114"/>
      <c r="F553" s="322"/>
      <c r="G553" s="322"/>
      <c r="H553" s="323">
        <f t="shared" si="80"/>
        <v>0</v>
      </c>
      <c r="I553" s="126">
        <f t="shared" si="81"/>
        <v>0</v>
      </c>
      <c r="J553" s="175"/>
      <c r="K553" s="322"/>
      <c r="L553" s="322"/>
      <c r="M553" s="323">
        <f t="shared" si="82"/>
        <v>0</v>
      </c>
      <c r="N553" s="126">
        <f t="shared" si="83"/>
        <v>0</v>
      </c>
      <c r="O553" s="261"/>
      <c r="P553" s="175"/>
      <c r="Q553" s="322"/>
      <c r="R553" s="322"/>
      <c r="S553" s="323">
        <f t="shared" si="84"/>
        <v>0</v>
      </c>
      <c r="T553" s="126">
        <f t="shared" si="85"/>
        <v>0</v>
      </c>
      <c r="U553" s="175"/>
      <c r="V553" s="322"/>
      <c r="W553" s="322"/>
      <c r="X553" s="323">
        <f t="shared" si="86"/>
        <v>0</v>
      </c>
      <c r="Y553" s="126">
        <f t="shared" si="87"/>
        <v>0</v>
      </c>
      <c r="Z553" s="140"/>
    </row>
    <row r="554" spans="1:26" s="115" customFormat="1" x14ac:dyDescent="0.2">
      <c r="A554" s="110"/>
      <c r="B554" s="111" t="s">
        <v>518</v>
      </c>
      <c r="C554" s="112" t="s">
        <v>306</v>
      </c>
      <c r="D554" s="110"/>
      <c r="E554" s="114"/>
      <c r="F554" s="322"/>
      <c r="G554" s="322"/>
      <c r="H554" s="323">
        <f t="shared" si="80"/>
        <v>0</v>
      </c>
      <c r="I554" s="126">
        <f t="shared" si="81"/>
        <v>0</v>
      </c>
      <c r="J554" s="175"/>
      <c r="K554" s="322"/>
      <c r="L554" s="322"/>
      <c r="M554" s="323">
        <f t="shared" si="82"/>
        <v>0</v>
      </c>
      <c r="N554" s="126">
        <f t="shared" si="83"/>
        <v>0</v>
      </c>
      <c r="O554" s="261"/>
      <c r="P554" s="175"/>
      <c r="Q554" s="322"/>
      <c r="R554" s="322"/>
      <c r="S554" s="323">
        <f t="shared" si="84"/>
        <v>0</v>
      </c>
      <c r="T554" s="126">
        <f t="shared" si="85"/>
        <v>0</v>
      </c>
      <c r="U554" s="175"/>
      <c r="V554" s="322"/>
      <c r="W554" s="322"/>
      <c r="X554" s="323">
        <f t="shared" si="86"/>
        <v>0</v>
      </c>
      <c r="Y554" s="126">
        <f t="shared" si="87"/>
        <v>0</v>
      </c>
      <c r="Z554" s="140"/>
    </row>
    <row r="555" spans="1:26" s="69" customFormat="1" outlineLevel="1" x14ac:dyDescent="0.2">
      <c r="A555" s="64" t="s">
        <v>1138</v>
      </c>
      <c r="B555" s="65" t="s">
        <v>1588</v>
      </c>
      <c r="C555" s="66" t="s">
        <v>1948</v>
      </c>
      <c r="D555" s="67"/>
      <c r="E555" s="68"/>
      <c r="F555" s="328">
        <v>83290.290000000008</v>
      </c>
      <c r="G555" s="328">
        <v>107311.34</v>
      </c>
      <c r="H555" s="151">
        <f t="shared" si="80"/>
        <v>-24021.049999999988</v>
      </c>
      <c r="I555" s="97">
        <f t="shared" si="81"/>
        <v>-0.223844469745695</v>
      </c>
      <c r="J555" s="166"/>
      <c r="K555" s="328">
        <v>238807.88</v>
      </c>
      <c r="L555" s="328">
        <v>202051.34</v>
      </c>
      <c r="M555" s="151">
        <f t="shared" si="82"/>
        <v>36756.540000000008</v>
      </c>
      <c r="N555" s="97">
        <f t="shared" si="83"/>
        <v>0.18191683361268482</v>
      </c>
      <c r="O555" s="273"/>
      <c r="P555" s="166"/>
      <c r="Q555" s="328">
        <v>238807.88</v>
      </c>
      <c r="R555" s="328">
        <v>202051.34</v>
      </c>
      <c r="S555" s="151">
        <f t="shared" si="84"/>
        <v>36756.540000000008</v>
      </c>
      <c r="T555" s="97">
        <f t="shared" si="85"/>
        <v>0.18191683361268482</v>
      </c>
      <c r="U555" s="166"/>
      <c r="V555" s="328">
        <v>842415.43</v>
      </c>
      <c r="W555" s="328">
        <v>807902.05999999994</v>
      </c>
      <c r="X555" s="151">
        <f t="shared" si="86"/>
        <v>34513.370000000112</v>
      </c>
      <c r="Y555" s="97">
        <f t="shared" si="87"/>
        <v>4.2719745014637191E-2</v>
      </c>
      <c r="Z555" s="140"/>
    </row>
    <row r="556" spans="1:26" x14ac:dyDescent="0.2">
      <c r="A556" s="38" t="s">
        <v>696</v>
      </c>
      <c r="B556" s="88" t="s">
        <v>519</v>
      </c>
      <c r="C556" s="94" t="s">
        <v>348</v>
      </c>
      <c r="D556" s="38"/>
      <c r="E556" s="49"/>
      <c r="F556" s="107">
        <v>83290.290000000008</v>
      </c>
      <c r="G556" s="107">
        <v>107311.34</v>
      </c>
      <c r="H556" s="105">
        <f t="shared" si="80"/>
        <v>-24021.049999999988</v>
      </c>
      <c r="I556" s="124">
        <f t="shared" si="81"/>
        <v>-0.223844469745695</v>
      </c>
      <c r="J556" s="168"/>
      <c r="K556" s="107">
        <v>238807.88</v>
      </c>
      <c r="L556" s="107">
        <v>202051.34</v>
      </c>
      <c r="M556" s="105">
        <f t="shared" si="82"/>
        <v>36756.540000000008</v>
      </c>
      <c r="N556" s="124">
        <f t="shared" si="83"/>
        <v>0.18191683361268482</v>
      </c>
      <c r="O556" s="260"/>
      <c r="P556" s="168"/>
      <c r="Q556" s="107">
        <v>238807.88</v>
      </c>
      <c r="R556" s="107">
        <v>202051.34</v>
      </c>
      <c r="S556" s="105">
        <f t="shared" si="84"/>
        <v>36756.540000000008</v>
      </c>
      <c r="T556" s="124">
        <f t="shared" si="85"/>
        <v>0.18191683361268482</v>
      </c>
      <c r="U556" s="168"/>
      <c r="V556" s="107">
        <v>842415.43</v>
      </c>
      <c r="W556" s="107">
        <v>807902.05999999994</v>
      </c>
      <c r="X556" s="105">
        <f t="shared" si="86"/>
        <v>34513.370000000112</v>
      </c>
      <c r="Y556" s="124">
        <f t="shared" si="87"/>
        <v>4.2719745014637191E-2</v>
      </c>
    </row>
    <row r="557" spans="1:26" s="69" customFormat="1" outlineLevel="1" x14ac:dyDescent="0.2">
      <c r="A557" s="64" t="s">
        <v>1139</v>
      </c>
      <c r="B557" s="65" t="s">
        <v>1589</v>
      </c>
      <c r="C557" s="66" t="s">
        <v>2035</v>
      </c>
      <c r="D557" s="67"/>
      <c r="E557" s="68"/>
      <c r="F557" s="328">
        <v>511.91</v>
      </c>
      <c r="G557" s="328">
        <v>84.36</v>
      </c>
      <c r="H557" s="151">
        <f t="shared" si="80"/>
        <v>427.55</v>
      </c>
      <c r="I557" s="97">
        <f t="shared" si="81"/>
        <v>5.0681602655286868</v>
      </c>
      <c r="J557" s="166"/>
      <c r="K557" s="328">
        <v>843.41</v>
      </c>
      <c r="L557" s="328">
        <v>259.23</v>
      </c>
      <c r="M557" s="151">
        <f t="shared" si="82"/>
        <v>584.17999999999995</v>
      </c>
      <c r="N557" s="97">
        <f t="shared" si="83"/>
        <v>2.2535200401188131</v>
      </c>
      <c r="O557" s="273"/>
      <c r="P557" s="166"/>
      <c r="Q557" s="328">
        <v>843.41</v>
      </c>
      <c r="R557" s="328">
        <v>259.23</v>
      </c>
      <c r="S557" s="151">
        <f t="shared" si="84"/>
        <v>584.17999999999995</v>
      </c>
      <c r="T557" s="97">
        <f t="shared" si="85"/>
        <v>2.2535200401188131</v>
      </c>
      <c r="U557" s="166"/>
      <c r="V557" s="328">
        <v>2548.5700000000002</v>
      </c>
      <c r="W557" s="328">
        <v>3399.6800000000003</v>
      </c>
      <c r="X557" s="151">
        <f t="shared" si="86"/>
        <v>-851.11000000000013</v>
      </c>
      <c r="Y557" s="97">
        <f t="shared" si="87"/>
        <v>-0.2503500329442771</v>
      </c>
      <c r="Z557" s="140"/>
    </row>
    <row r="558" spans="1:26" x14ac:dyDescent="0.2">
      <c r="A558" s="38" t="s">
        <v>697</v>
      </c>
      <c r="B558" s="88" t="s">
        <v>520</v>
      </c>
      <c r="C558" s="94" t="s">
        <v>347</v>
      </c>
      <c r="D558" s="38"/>
      <c r="E558" s="49"/>
      <c r="F558" s="107">
        <v>511.91</v>
      </c>
      <c r="G558" s="107">
        <v>84.36</v>
      </c>
      <c r="H558" s="105">
        <f t="shared" si="80"/>
        <v>427.55</v>
      </c>
      <c r="I558" s="124">
        <f t="shared" si="81"/>
        <v>5.0681602655286868</v>
      </c>
      <c r="J558" s="168"/>
      <c r="K558" s="107">
        <v>843.41</v>
      </c>
      <c r="L558" s="107">
        <v>259.23</v>
      </c>
      <c r="M558" s="105">
        <f t="shared" si="82"/>
        <v>584.17999999999995</v>
      </c>
      <c r="N558" s="124">
        <f t="shared" si="83"/>
        <v>2.2535200401188131</v>
      </c>
      <c r="O558" s="260"/>
      <c r="P558" s="168"/>
      <c r="Q558" s="107">
        <v>843.41</v>
      </c>
      <c r="R558" s="107">
        <v>259.23</v>
      </c>
      <c r="S558" s="105">
        <f t="shared" si="84"/>
        <v>584.17999999999995</v>
      </c>
      <c r="T558" s="124">
        <f t="shared" si="85"/>
        <v>2.2535200401188131</v>
      </c>
      <c r="U558" s="168"/>
      <c r="V558" s="107">
        <v>2548.5700000000002</v>
      </c>
      <c r="W558" s="107">
        <v>3399.6800000000003</v>
      </c>
      <c r="X558" s="105">
        <f t="shared" si="86"/>
        <v>-851.11000000000013</v>
      </c>
      <c r="Y558" s="124">
        <f t="shared" si="87"/>
        <v>-0.2503500329442771</v>
      </c>
    </row>
    <row r="559" spans="1:26" s="69" customFormat="1" outlineLevel="1" x14ac:dyDescent="0.2">
      <c r="A559" s="64" t="s">
        <v>1140</v>
      </c>
      <c r="B559" s="65" t="s">
        <v>1590</v>
      </c>
      <c r="C559" s="66" t="s">
        <v>2036</v>
      </c>
      <c r="D559" s="67"/>
      <c r="E559" s="68"/>
      <c r="F559" s="328">
        <v>60864.08</v>
      </c>
      <c r="G559" s="328">
        <v>19597.62</v>
      </c>
      <c r="H559" s="151">
        <f t="shared" si="80"/>
        <v>41266.460000000006</v>
      </c>
      <c r="I559" s="97">
        <f t="shared" si="81"/>
        <v>2.1056873232565998</v>
      </c>
      <c r="J559" s="166"/>
      <c r="K559" s="328">
        <v>89456.49</v>
      </c>
      <c r="L559" s="328">
        <v>64475.41</v>
      </c>
      <c r="M559" s="151">
        <f t="shared" si="82"/>
        <v>24981.08</v>
      </c>
      <c r="N559" s="97">
        <f t="shared" si="83"/>
        <v>0.38745127793681344</v>
      </c>
      <c r="O559" s="273"/>
      <c r="P559" s="166"/>
      <c r="Q559" s="328">
        <v>89456.49</v>
      </c>
      <c r="R559" s="328">
        <v>64475.41</v>
      </c>
      <c r="S559" s="151">
        <f t="shared" si="84"/>
        <v>24981.08</v>
      </c>
      <c r="T559" s="97">
        <f t="shared" si="85"/>
        <v>0.38745127793681344</v>
      </c>
      <c r="U559" s="166"/>
      <c r="V559" s="328">
        <v>413459.65</v>
      </c>
      <c r="W559" s="328">
        <v>264361.09999999998</v>
      </c>
      <c r="X559" s="151">
        <f t="shared" si="86"/>
        <v>149098.55000000005</v>
      </c>
      <c r="Y559" s="97">
        <f t="shared" si="87"/>
        <v>0.56399579968459834</v>
      </c>
      <c r="Z559" s="140"/>
    </row>
    <row r="560" spans="1:26" x14ac:dyDescent="0.2">
      <c r="A560" s="38" t="s">
        <v>698</v>
      </c>
      <c r="B560" s="88" t="s">
        <v>521</v>
      </c>
      <c r="C560" s="94" t="s">
        <v>346</v>
      </c>
      <c r="D560" s="38"/>
      <c r="E560" s="49"/>
      <c r="F560" s="107">
        <v>60864.08</v>
      </c>
      <c r="G560" s="107">
        <v>19597.62</v>
      </c>
      <c r="H560" s="105">
        <f t="shared" si="80"/>
        <v>41266.460000000006</v>
      </c>
      <c r="I560" s="124">
        <f t="shared" si="81"/>
        <v>2.1056873232565998</v>
      </c>
      <c r="J560" s="168"/>
      <c r="K560" s="107">
        <v>89456.49</v>
      </c>
      <c r="L560" s="107">
        <v>64475.41</v>
      </c>
      <c r="M560" s="105">
        <f t="shared" si="82"/>
        <v>24981.08</v>
      </c>
      <c r="N560" s="124">
        <f t="shared" si="83"/>
        <v>0.38745127793681344</v>
      </c>
      <c r="O560" s="260"/>
      <c r="P560" s="168"/>
      <c r="Q560" s="107">
        <v>89456.49</v>
      </c>
      <c r="R560" s="107">
        <v>64475.41</v>
      </c>
      <c r="S560" s="105">
        <f t="shared" si="84"/>
        <v>24981.08</v>
      </c>
      <c r="T560" s="124">
        <f t="shared" si="85"/>
        <v>0.38745127793681344</v>
      </c>
      <c r="U560" s="168"/>
      <c r="V560" s="107">
        <v>413459.65</v>
      </c>
      <c r="W560" s="107">
        <v>264361.09999999998</v>
      </c>
      <c r="X560" s="105">
        <f t="shared" si="86"/>
        <v>149098.55000000005</v>
      </c>
      <c r="Y560" s="124">
        <f t="shared" si="87"/>
        <v>0.56399579968459834</v>
      </c>
    </row>
    <row r="561" spans="1:26" s="69" customFormat="1" outlineLevel="1" x14ac:dyDescent="0.2">
      <c r="A561" s="64" t="s">
        <v>1141</v>
      </c>
      <c r="B561" s="65" t="s">
        <v>1591</v>
      </c>
      <c r="C561" s="66" t="s">
        <v>2014</v>
      </c>
      <c r="D561" s="67"/>
      <c r="E561" s="68"/>
      <c r="F561" s="328">
        <v>13773.19</v>
      </c>
      <c r="G561" s="328">
        <v>46327.79</v>
      </c>
      <c r="H561" s="151">
        <f t="shared" si="80"/>
        <v>-32554.6</v>
      </c>
      <c r="I561" s="97">
        <f t="shared" si="81"/>
        <v>-0.70270133757729425</v>
      </c>
      <c r="J561" s="166"/>
      <c r="K561" s="328">
        <v>47937.74</v>
      </c>
      <c r="L561" s="328">
        <v>110357.82</v>
      </c>
      <c r="M561" s="151">
        <f t="shared" si="82"/>
        <v>-62420.080000000009</v>
      </c>
      <c r="N561" s="97">
        <f t="shared" si="83"/>
        <v>-0.56561537732441625</v>
      </c>
      <c r="O561" s="273"/>
      <c r="P561" s="166"/>
      <c r="Q561" s="328">
        <v>47937.74</v>
      </c>
      <c r="R561" s="328">
        <v>110357.82</v>
      </c>
      <c r="S561" s="151">
        <f t="shared" si="84"/>
        <v>-62420.080000000009</v>
      </c>
      <c r="T561" s="97">
        <f t="shared" si="85"/>
        <v>-0.56561537732441625</v>
      </c>
      <c r="U561" s="166"/>
      <c r="V561" s="328">
        <v>288720.61</v>
      </c>
      <c r="W561" s="328">
        <v>393419.22000000003</v>
      </c>
      <c r="X561" s="151">
        <f t="shared" si="86"/>
        <v>-104698.61000000004</v>
      </c>
      <c r="Y561" s="97">
        <f t="shared" si="87"/>
        <v>-0.26612479685156215</v>
      </c>
      <c r="Z561" s="140"/>
    </row>
    <row r="562" spans="1:26" x14ac:dyDescent="0.2">
      <c r="A562" s="38" t="s">
        <v>699</v>
      </c>
      <c r="B562" s="88" t="s">
        <v>522</v>
      </c>
      <c r="C562" s="94" t="s">
        <v>345</v>
      </c>
      <c r="D562" s="38"/>
      <c r="E562" s="49"/>
      <c r="F562" s="107">
        <v>13773.19</v>
      </c>
      <c r="G562" s="107">
        <v>46327.79</v>
      </c>
      <c r="H562" s="105">
        <f t="shared" si="80"/>
        <v>-32554.6</v>
      </c>
      <c r="I562" s="124">
        <f t="shared" si="81"/>
        <v>-0.70270133757729425</v>
      </c>
      <c r="J562" s="168"/>
      <c r="K562" s="107">
        <v>47937.74</v>
      </c>
      <c r="L562" s="107">
        <v>110357.82</v>
      </c>
      <c r="M562" s="105">
        <f t="shared" si="82"/>
        <v>-62420.080000000009</v>
      </c>
      <c r="N562" s="124">
        <f t="shared" si="83"/>
        <v>-0.56561537732441625</v>
      </c>
      <c r="O562" s="260"/>
      <c r="P562" s="168"/>
      <c r="Q562" s="107">
        <v>47937.74</v>
      </c>
      <c r="R562" s="107">
        <v>110357.82</v>
      </c>
      <c r="S562" s="105">
        <f t="shared" si="84"/>
        <v>-62420.080000000009</v>
      </c>
      <c r="T562" s="124">
        <f t="shared" si="85"/>
        <v>-0.56561537732441625</v>
      </c>
      <c r="U562" s="168"/>
      <c r="V562" s="107">
        <v>288720.61</v>
      </c>
      <c r="W562" s="107">
        <v>393419.22000000003</v>
      </c>
      <c r="X562" s="105">
        <f t="shared" si="86"/>
        <v>-104698.61000000004</v>
      </c>
      <c r="Y562" s="124">
        <f t="shared" si="87"/>
        <v>-0.26612479685156215</v>
      </c>
    </row>
    <row r="563" spans="1:26" s="69" customFormat="1" outlineLevel="1" x14ac:dyDescent="0.2">
      <c r="A563" s="64" t="s">
        <v>1142</v>
      </c>
      <c r="B563" s="65" t="s">
        <v>1592</v>
      </c>
      <c r="C563" s="66" t="s">
        <v>2015</v>
      </c>
      <c r="D563" s="67"/>
      <c r="E563" s="68"/>
      <c r="F563" s="328">
        <v>19378.39</v>
      </c>
      <c r="G563" s="328">
        <v>21481.84</v>
      </c>
      <c r="H563" s="151">
        <f t="shared" si="80"/>
        <v>-2103.4500000000007</v>
      </c>
      <c r="I563" s="97">
        <f t="shared" si="81"/>
        <v>-9.7917589927119866E-2</v>
      </c>
      <c r="J563" s="166"/>
      <c r="K563" s="328">
        <v>38153.730000000003</v>
      </c>
      <c r="L563" s="328">
        <v>40321.520000000004</v>
      </c>
      <c r="M563" s="151">
        <f t="shared" si="82"/>
        <v>-2167.7900000000009</v>
      </c>
      <c r="N563" s="97">
        <f t="shared" si="83"/>
        <v>-5.3762606171592751E-2</v>
      </c>
      <c r="O563" s="273"/>
      <c r="P563" s="166"/>
      <c r="Q563" s="328">
        <v>38153.730000000003</v>
      </c>
      <c r="R563" s="328">
        <v>40321.520000000004</v>
      </c>
      <c r="S563" s="151">
        <f t="shared" si="84"/>
        <v>-2167.7900000000009</v>
      </c>
      <c r="T563" s="97">
        <f t="shared" si="85"/>
        <v>-5.3762606171592751E-2</v>
      </c>
      <c r="U563" s="166"/>
      <c r="V563" s="328">
        <v>236693.18000000002</v>
      </c>
      <c r="W563" s="328">
        <v>171577.43</v>
      </c>
      <c r="X563" s="151">
        <f t="shared" si="86"/>
        <v>65115.750000000029</v>
      </c>
      <c r="Y563" s="97">
        <f t="shared" si="87"/>
        <v>0.37951232863203532</v>
      </c>
      <c r="Z563" s="140"/>
    </row>
    <row r="564" spans="1:26" x14ac:dyDescent="0.2">
      <c r="A564" s="38" t="s">
        <v>700</v>
      </c>
      <c r="B564" s="88" t="s">
        <v>523</v>
      </c>
      <c r="C564" s="94" t="s">
        <v>344</v>
      </c>
      <c r="D564" s="38"/>
      <c r="E564" s="49"/>
      <c r="F564" s="107">
        <v>19378.39</v>
      </c>
      <c r="G564" s="107">
        <v>21481.84</v>
      </c>
      <c r="H564" s="105">
        <f t="shared" si="80"/>
        <v>-2103.4500000000007</v>
      </c>
      <c r="I564" s="124">
        <f t="shared" si="81"/>
        <v>-9.7917589927119866E-2</v>
      </c>
      <c r="J564" s="168"/>
      <c r="K564" s="107">
        <v>38153.730000000003</v>
      </c>
      <c r="L564" s="107">
        <v>40321.520000000004</v>
      </c>
      <c r="M564" s="105">
        <f t="shared" si="82"/>
        <v>-2167.7900000000009</v>
      </c>
      <c r="N564" s="124">
        <f t="shared" si="83"/>
        <v>-5.3762606171592751E-2</v>
      </c>
      <c r="O564" s="260"/>
      <c r="P564" s="168"/>
      <c r="Q564" s="107">
        <v>38153.730000000003</v>
      </c>
      <c r="R564" s="107">
        <v>40321.520000000004</v>
      </c>
      <c r="S564" s="105">
        <f t="shared" si="84"/>
        <v>-2167.7900000000009</v>
      </c>
      <c r="T564" s="124">
        <f t="shared" si="85"/>
        <v>-5.3762606171592751E-2</v>
      </c>
      <c r="U564" s="168"/>
      <c r="V564" s="107">
        <v>236693.18000000002</v>
      </c>
      <c r="W564" s="107">
        <v>171577.43</v>
      </c>
      <c r="X564" s="105">
        <f t="shared" si="86"/>
        <v>65115.750000000029</v>
      </c>
      <c r="Y564" s="124">
        <f t="shared" si="87"/>
        <v>0.37951232863203532</v>
      </c>
    </row>
    <row r="565" spans="1:26" s="69" customFormat="1" outlineLevel="1" x14ac:dyDescent="0.2">
      <c r="A565" s="64" t="s">
        <v>1143</v>
      </c>
      <c r="B565" s="65" t="s">
        <v>1593</v>
      </c>
      <c r="C565" s="66" t="s">
        <v>2037</v>
      </c>
      <c r="D565" s="67"/>
      <c r="E565" s="68"/>
      <c r="F565" s="328">
        <v>12694.050000000001</v>
      </c>
      <c r="G565" s="328">
        <v>4004.01</v>
      </c>
      <c r="H565" s="151">
        <f t="shared" si="80"/>
        <v>8690.0400000000009</v>
      </c>
      <c r="I565" s="97">
        <f t="shared" si="81"/>
        <v>2.1703342399244758</v>
      </c>
      <c r="J565" s="166"/>
      <c r="K565" s="328">
        <v>20035.11</v>
      </c>
      <c r="L565" s="328">
        <v>5995.91</v>
      </c>
      <c r="M565" s="151">
        <f t="shared" si="82"/>
        <v>14039.2</v>
      </c>
      <c r="N565" s="97">
        <f t="shared" si="83"/>
        <v>2.3414627637839796</v>
      </c>
      <c r="O565" s="273"/>
      <c r="P565" s="166"/>
      <c r="Q565" s="328">
        <v>20035.11</v>
      </c>
      <c r="R565" s="328">
        <v>5995.91</v>
      </c>
      <c r="S565" s="151">
        <f t="shared" si="84"/>
        <v>14039.2</v>
      </c>
      <c r="T565" s="97">
        <f t="shared" si="85"/>
        <v>2.3414627637839796</v>
      </c>
      <c r="U565" s="166"/>
      <c r="V565" s="328">
        <v>60854.79</v>
      </c>
      <c r="W565" s="328">
        <v>72084.540000000008</v>
      </c>
      <c r="X565" s="151">
        <f t="shared" si="86"/>
        <v>-11229.750000000007</v>
      </c>
      <c r="Y565" s="97">
        <f t="shared" si="87"/>
        <v>-0.15578583146954958</v>
      </c>
      <c r="Z565" s="140"/>
    </row>
    <row r="566" spans="1:26" x14ac:dyDescent="0.2">
      <c r="A566" s="38" t="s">
        <v>701</v>
      </c>
      <c r="B566" s="88" t="s">
        <v>524</v>
      </c>
      <c r="C566" s="94" t="s">
        <v>343</v>
      </c>
      <c r="D566" s="38"/>
      <c r="E566" s="49"/>
      <c r="F566" s="107">
        <v>12694.050000000001</v>
      </c>
      <c r="G566" s="107">
        <v>4004.01</v>
      </c>
      <c r="H566" s="105">
        <f t="shared" si="80"/>
        <v>8690.0400000000009</v>
      </c>
      <c r="I566" s="124">
        <f t="shared" si="81"/>
        <v>2.1703342399244758</v>
      </c>
      <c r="J566" s="168"/>
      <c r="K566" s="107">
        <v>20035.11</v>
      </c>
      <c r="L566" s="107">
        <v>5995.91</v>
      </c>
      <c r="M566" s="105">
        <f t="shared" si="82"/>
        <v>14039.2</v>
      </c>
      <c r="N566" s="124">
        <f t="shared" si="83"/>
        <v>2.3414627637839796</v>
      </c>
      <c r="O566" s="260"/>
      <c r="P566" s="168"/>
      <c r="Q566" s="107">
        <v>20035.11</v>
      </c>
      <c r="R566" s="107">
        <v>5995.91</v>
      </c>
      <c r="S566" s="105">
        <f t="shared" si="84"/>
        <v>14039.2</v>
      </c>
      <c r="T566" s="124">
        <f t="shared" si="85"/>
        <v>2.3414627637839796</v>
      </c>
      <c r="U566" s="168"/>
      <c r="V566" s="107">
        <v>60854.79</v>
      </c>
      <c r="W566" s="107">
        <v>72084.540000000008</v>
      </c>
      <c r="X566" s="105">
        <f t="shared" si="86"/>
        <v>-11229.750000000007</v>
      </c>
      <c r="Y566" s="124">
        <f t="shared" si="87"/>
        <v>-0.15578583146954958</v>
      </c>
    </row>
    <row r="567" spans="1:26" s="69" customFormat="1" outlineLevel="1" x14ac:dyDescent="0.2">
      <c r="A567" s="64" t="s">
        <v>1144</v>
      </c>
      <c r="B567" s="65" t="s">
        <v>1594</v>
      </c>
      <c r="C567" s="66" t="s">
        <v>2038</v>
      </c>
      <c r="D567" s="67"/>
      <c r="E567" s="68"/>
      <c r="F567" s="328">
        <v>77978.55</v>
      </c>
      <c r="G567" s="328">
        <v>110141.22</v>
      </c>
      <c r="H567" s="151">
        <f t="shared" si="80"/>
        <v>-32162.67</v>
      </c>
      <c r="I567" s="97">
        <f t="shared" si="81"/>
        <v>-0.29201301746975383</v>
      </c>
      <c r="J567" s="166"/>
      <c r="K567" s="328">
        <v>272202.59000000003</v>
      </c>
      <c r="L567" s="328">
        <v>322201.63</v>
      </c>
      <c r="M567" s="151">
        <f t="shared" si="82"/>
        <v>-49999.039999999979</v>
      </c>
      <c r="N567" s="97">
        <f t="shared" si="83"/>
        <v>-0.15517935151352269</v>
      </c>
      <c r="O567" s="273"/>
      <c r="P567" s="166"/>
      <c r="Q567" s="328">
        <v>272202.59000000003</v>
      </c>
      <c r="R567" s="328">
        <v>322201.63</v>
      </c>
      <c r="S567" s="151">
        <f t="shared" si="84"/>
        <v>-49999.039999999979</v>
      </c>
      <c r="T567" s="97">
        <f t="shared" si="85"/>
        <v>-0.15517935151352269</v>
      </c>
      <c r="U567" s="166"/>
      <c r="V567" s="328">
        <v>1179732.93</v>
      </c>
      <c r="W567" s="328">
        <v>1203688.0899999999</v>
      </c>
      <c r="X567" s="151">
        <f t="shared" si="86"/>
        <v>-23955.159999999916</v>
      </c>
      <c r="Y567" s="97">
        <f t="shared" si="87"/>
        <v>-1.9901467995749562E-2</v>
      </c>
      <c r="Z567" s="140"/>
    </row>
    <row r="568" spans="1:26" x14ac:dyDescent="0.2">
      <c r="A568" s="38" t="s">
        <v>702</v>
      </c>
      <c r="B568" s="88" t="s">
        <v>525</v>
      </c>
      <c r="C568" s="94" t="s">
        <v>342</v>
      </c>
      <c r="D568" s="38"/>
      <c r="E568" s="49"/>
      <c r="F568" s="107">
        <v>77978.55</v>
      </c>
      <c r="G568" s="107">
        <v>110141.22</v>
      </c>
      <c r="H568" s="105">
        <f t="shared" si="80"/>
        <v>-32162.67</v>
      </c>
      <c r="I568" s="124">
        <f t="shared" si="81"/>
        <v>-0.29201301746975383</v>
      </c>
      <c r="J568" s="168"/>
      <c r="K568" s="107">
        <v>272202.59000000003</v>
      </c>
      <c r="L568" s="107">
        <v>322201.63</v>
      </c>
      <c r="M568" s="105">
        <f t="shared" si="82"/>
        <v>-49999.039999999979</v>
      </c>
      <c r="N568" s="124">
        <f t="shared" si="83"/>
        <v>-0.15517935151352269</v>
      </c>
      <c r="O568" s="260"/>
      <c r="P568" s="168"/>
      <c r="Q568" s="107">
        <v>272202.59000000003</v>
      </c>
      <c r="R568" s="107">
        <v>322201.63</v>
      </c>
      <c r="S568" s="105">
        <f t="shared" si="84"/>
        <v>-49999.039999999979</v>
      </c>
      <c r="T568" s="124">
        <f t="shared" si="85"/>
        <v>-0.15517935151352269</v>
      </c>
      <c r="U568" s="168"/>
      <c r="V568" s="107">
        <v>1179732.93</v>
      </c>
      <c r="W568" s="107">
        <v>1203688.0899999999</v>
      </c>
      <c r="X568" s="105">
        <f t="shared" si="86"/>
        <v>-23955.159999999916</v>
      </c>
      <c r="Y568" s="124">
        <f t="shared" si="87"/>
        <v>-1.9901467995749562E-2</v>
      </c>
    </row>
    <row r="569" spans="1:26" s="69" customFormat="1" outlineLevel="1" x14ac:dyDescent="0.2">
      <c r="A569" s="64" t="s">
        <v>1145</v>
      </c>
      <c r="B569" s="65" t="s">
        <v>1595</v>
      </c>
      <c r="C569" s="66" t="s">
        <v>2039</v>
      </c>
      <c r="D569" s="67"/>
      <c r="E569" s="68"/>
      <c r="F569" s="328">
        <v>17193.740000000002</v>
      </c>
      <c r="G569" s="328">
        <v>17738.02</v>
      </c>
      <c r="H569" s="151">
        <f t="shared" si="80"/>
        <v>-544.27999999999884</v>
      </c>
      <c r="I569" s="97">
        <f t="shared" si="81"/>
        <v>-3.0684371761898952E-2</v>
      </c>
      <c r="J569" s="166"/>
      <c r="K569" s="328">
        <v>56618.85</v>
      </c>
      <c r="L569" s="328">
        <v>50961.020000000004</v>
      </c>
      <c r="M569" s="151">
        <f t="shared" si="82"/>
        <v>5657.8299999999945</v>
      </c>
      <c r="N569" s="97">
        <f t="shared" si="83"/>
        <v>0.11102269931017852</v>
      </c>
      <c r="O569" s="273"/>
      <c r="P569" s="166"/>
      <c r="Q569" s="328">
        <v>56618.85</v>
      </c>
      <c r="R569" s="328">
        <v>50961.020000000004</v>
      </c>
      <c r="S569" s="151">
        <f t="shared" si="84"/>
        <v>5657.8299999999945</v>
      </c>
      <c r="T569" s="97">
        <f t="shared" si="85"/>
        <v>0.11102269931017852</v>
      </c>
      <c r="U569" s="166"/>
      <c r="V569" s="328">
        <v>206567.6</v>
      </c>
      <c r="W569" s="328">
        <v>197693.53000000003</v>
      </c>
      <c r="X569" s="151">
        <f t="shared" si="86"/>
        <v>8874.0699999999779</v>
      </c>
      <c r="Y569" s="97">
        <f t="shared" si="87"/>
        <v>4.4888014291615798E-2</v>
      </c>
      <c r="Z569" s="140"/>
    </row>
    <row r="570" spans="1:26" x14ac:dyDescent="0.2">
      <c r="A570" s="38" t="s">
        <v>703</v>
      </c>
      <c r="B570" s="88" t="s">
        <v>526</v>
      </c>
      <c r="C570" s="94" t="s">
        <v>341</v>
      </c>
      <c r="D570" s="38"/>
      <c r="E570" s="49"/>
      <c r="F570" s="107">
        <v>17193.740000000002</v>
      </c>
      <c r="G570" s="107">
        <v>17738.02</v>
      </c>
      <c r="H570" s="105">
        <f t="shared" si="80"/>
        <v>-544.27999999999884</v>
      </c>
      <c r="I570" s="124">
        <f t="shared" si="81"/>
        <v>-3.0684371761898952E-2</v>
      </c>
      <c r="J570" s="168"/>
      <c r="K570" s="107">
        <v>56618.85</v>
      </c>
      <c r="L570" s="107">
        <v>50961.020000000004</v>
      </c>
      <c r="M570" s="105">
        <f t="shared" si="82"/>
        <v>5657.8299999999945</v>
      </c>
      <c r="N570" s="124">
        <f t="shared" si="83"/>
        <v>0.11102269931017852</v>
      </c>
      <c r="O570" s="260"/>
      <c r="P570" s="168"/>
      <c r="Q570" s="107">
        <v>56618.85</v>
      </c>
      <c r="R570" s="107">
        <v>50961.020000000004</v>
      </c>
      <c r="S570" s="105">
        <f t="shared" si="84"/>
        <v>5657.8299999999945</v>
      </c>
      <c r="T570" s="124">
        <f t="shared" si="85"/>
        <v>0.11102269931017852</v>
      </c>
      <c r="U570" s="168"/>
      <c r="V570" s="107">
        <v>206567.6</v>
      </c>
      <c r="W570" s="107">
        <v>197693.53000000003</v>
      </c>
      <c r="X570" s="105">
        <f t="shared" si="86"/>
        <v>8874.0699999999779</v>
      </c>
      <c r="Y570" s="124">
        <f t="shared" si="87"/>
        <v>4.4888014291615798E-2</v>
      </c>
    </row>
    <row r="571" spans="1:26" s="69" customFormat="1" outlineLevel="1" x14ac:dyDescent="0.2">
      <c r="A571" s="64" t="s">
        <v>1146</v>
      </c>
      <c r="B571" s="65" t="s">
        <v>1596</v>
      </c>
      <c r="C571" s="66" t="s">
        <v>2040</v>
      </c>
      <c r="D571" s="67"/>
      <c r="E571" s="68"/>
      <c r="F571" s="328">
        <v>367432.87</v>
      </c>
      <c r="G571" s="328">
        <v>433765.67</v>
      </c>
      <c r="H571" s="151">
        <f t="shared" si="80"/>
        <v>-66332.799999999988</v>
      </c>
      <c r="I571" s="97">
        <f t="shared" si="81"/>
        <v>-0.15292312090996041</v>
      </c>
      <c r="J571" s="166"/>
      <c r="K571" s="328">
        <v>1024946.63</v>
      </c>
      <c r="L571" s="328">
        <v>580045.59</v>
      </c>
      <c r="M571" s="151">
        <f t="shared" si="82"/>
        <v>444901.04000000004</v>
      </c>
      <c r="N571" s="97">
        <f t="shared" si="83"/>
        <v>0.76701046895296643</v>
      </c>
      <c r="O571" s="273"/>
      <c r="P571" s="166"/>
      <c r="Q571" s="328">
        <v>1024946.63</v>
      </c>
      <c r="R571" s="328">
        <v>580045.59</v>
      </c>
      <c r="S571" s="151">
        <f t="shared" si="84"/>
        <v>444901.04000000004</v>
      </c>
      <c r="T571" s="97">
        <f t="shared" si="85"/>
        <v>0.76701046895296643</v>
      </c>
      <c r="U571" s="166"/>
      <c r="V571" s="328">
        <v>3637287.87</v>
      </c>
      <c r="W571" s="328">
        <v>3577006.8499999996</v>
      </c>
      <c r="X571" s="151">
        <f t="shared" si="86"/>
        <v>60281.020000000484</v>
      </c>
      <c r="Y571" s="97">
        <f t="shared" si="87"/>
        <v>1.6852363589966425E-2</v>
      </c>
      <c r="Z571" s="140"/>
    </row>
    <row r="572" spans="1:26" x14ac:dyDescent="0.2">
      <c r="A572" s="38" t="s">
        <v>704</v>
      </c>
      <c r="B572" s="88" t="s">
        <v>527</v>
      </c>
      <c r="C572" s="94" t="s">
        <v>340</v>
      </c>
      <c r="D572" s="38"/>
      <c r="E572" s="49"/>
      <c r="F572" s="107">
        <v>367432.87</v>
      </c>
      <c r="G572" s="107">
        <v>433765.67</v>
      </c>
      <c r="H572" s="105">
        <f t="shared" si="80"/>
        <v>-66332.799999999988</v>
      </c>
      <c r="I572" s="124">
        <f t="shared" si="81"/>
        <v>-0.15292312090996041</v>
      </c>
      <c r="J572" s="168"/>
      <c r="K572" s="107">
        <v>1024946.63</v>
      </c>
      <c r="L572" s="107">
        <v>580045.59</v>
      </c>
      <c r="M572" s="105">
        <f t="shared" si="82"/>
        <v>444901.04000000004</v>
      </c>
      <c r="N572" s="124">
        <f t="shared" si="83"/>
        <v>0.76701046895296643</v>
      </c>
      <c r="O572" s="260"/>
      <c r="P572" s="168"/>
      <c r="Q572" s="107">
        <v>1024946.63</v>
      </c>
      <c r="R572" s="107">
        <v>580045.59</v>
      </c>
      <c r="S572" s="105">
        <f t="shared" si="84"/>
        <v>444901.04000000004</v>
      </c>
      <c r="T572" s="124">
        <f t="shared" si="85"/>
        <v>0.76701046895296643</v>
      </c>
      <c r="U572" s="168"/>
      <c r="V572" s="107">
        <v>3637287.87</v>
      </c>
      <c r="W572" s="107">
        <v>3577006.8499999996</v>
      </c>
      <c r="X572" s="105">
        <f t="shared" si="86"/>
        <v>60281.020000000484</v>
      </c>
      <c r="Y572" s="124">
        <f t="shared" si="87"/>
        <v>1.6852363589966425E-2</v>
      </c>
    </row>
    <row r="573" spans="1:26" s="69" customFormat="1" outlineLevel="1" x14ac:dyDescent="0.2">
      <c r="A573" s="64" t="s">
        <v>1147</v>
      </c>
      <c r="B573" s="65" t="s">
        <v>1597</v>
      </c>
      <c r="C573" s="66" t="s">
        <v>2031</v>
      </c>
      <c r="D573" s="67"/>
      <c r="E573" s="68"/>
      <c r="F573" s="328">
        <v>79630.55</v>
      </c>
      <c r="G573" s="328">
        <v>79745.440000000002</v>
      </c>
      <c r="H573" s="151">
        <f t="shared" si="80"/>
        <v>-114.88999999999942</v>
      </c>
      <c r="I573" s="97">
        <f t="shared" si="81"/>
        <v>-1.4407093371106789E-3</v>
      </c>
      <c r="J573" s="166"/>
      <c r="K573" s="328">
        <v>233970.49</v>
      </c>
      <c r="L573" s="328">
        <v>233494.39999999999</v>
      </c>
      <c r="M573" s="151">
        <f t="shared" si="82"/>
        <v>476.08999999999651</v>
      </c>
      <c r="N573" s="97">
        <f t="shared" si="83"/>
        <v>2.0389782367371402E-3</v>
      </c>
      <c r="O573" s="273"/>
      <c r="P573" s="166"/>
      <c r="Q573" s="328">
        <v>233970.49</v>
      </c>
      <c r="R573" s="328">
        <v>233494.39999999999</v>
      </c>
      <c r="S573" s="151">
        <f t="shared" si="84"/>
        <v>476.08999999999651</v>
      </c>
      <c r="T573" s="97">
        <f t="shared" si="85"/>
        <v>2.0389782367371402E-3</v>
      </c>
      <c r="U573" s="166"/>
      <c r="V573" s="328">
        <v>924961.74</v>
      </c>
      <c r="W573" s="328">
        <v>118716.42</v>
      </c>
      <c r="X573" s="151">
        <f t="shared" si="86"/>
        <v>806245.32</v>
      </c>
      <c r="Y573" s="97">
        <f t="shared" si="87"/>
        <v>6.7913547258247844</v>
      </c>
      <c r="Z573" s="140"/>
    </row>
    <row r="574" spans="1:26" s="69" customFormat="1" outlineLevel="1" x14ac:dyDescent="0.2">
      <c r="A574" s="64" t="s">
        <v>1148</v>
      </c>
      <c r="B574" s="65" t="s">
        <v>1598</v>
      </c>
      <c r="C574" s="66" t="s">
        <v>2032</v>
      </c>
      <c r="D574" s="67"/>
      <c r="E574" s="68"/>
      <c r="F574" s="328">
        <v>1857.88</v>
      </c>
      <c r="G574" s="328">
        <v>753.51200000000006</v>
      </c>
      <c r="H574" s="151">
        <f t="shared" si="80"/>
        <v>1104.3679999999999</v>
      </c>
      <c r="I574" s="97">
        <f t="shared" si="81"/>
        <v>1.4656276210597838</v>
      </c>
      <c r="J574" s="166"/>
      <c r="K574" s="328">
        <v>5573.64</v>
      </c>
      <c r="L574" s="328">
        <v>2260.5360000000001</v>
      </c>
      <c r="M574" s="151">
        <f t="shared" si="82"/>
        <v>3313.1040000000003</v>
      </c>
      <c r="N574" s="97">
        <f t="shared" si="83"/>
        <v>1.4656276210597841</v>
      </c>
      <c r="O574" s="273"/>
      <c r="P574" s="166"/>
      <c r="Q574" s="328">
        <v>5573.64</v>
      </c>
      <c r="R574" s="328">
        <v>2260.5360000000001</v>
      </c>
      <c r="S574" s="151">
        <f t="shared" si="84"/>
        <v>3313.1040000000003</v>
      </c>
      <c r="T574" s="97">
        <f t="shared" si="85"/>
        <v>1.4656276210597841</v>
      </c>
      <c r="U574" s="166"/>
      <c r="V574" s="328">
        <v>12355.248</v>
      </c>
      <c r="W574" s="328">
        <v>14441.847</v>
      </c>
      <c r="X574" s="151">
        <f t="shared" si="86"/>
        <v>-2086.5990000000002</v>
      </c>
      <c r="Y574" s="97">
        <f t="shared" si="87"/>
        <v>-0.14448283519414104</v>
      </c>
      <c r="Z574" s="140"/>
    </row>
    <row r="575" spans="1:26" x14ac:dyDescent="0.2">
      <c r="A575" s="38" t="s">
        <v>705</v>
      </c>
      <c r="B575" s="88" t="s">
        <v>528</v>
      </c>
      <c r="C575" s="94" t="s">
        <v>339</v>
      </c>
      <c r="D575" s="38"/>
      <c r="E575" s="49"/>
      <c r="F575" s="107">
        <v>81488.430000000008</v>
      </c>
      <c r="G575" s="107">
        <v>80498.952000000005</v>
      </c>
      <c r="H575" s="105">
        <f t="shared" si="80"/>
        <v>989.47800000000279</v>
      </c>
      <c r="I575" s="124">
        <f t="shared" si="81"/>
        <v>1.2291812196511612E-2</v>
      </c>
      <c r="J575" s="168"/>
      <c r="K575" s="107">
        <v>239544.13</v>
      </c>
      <c r="L575" s="107">
        <v>235754.93599999999</v>
      </c>
      <c r="M575" s="105">
        <f t="shared" si="82"/>
        <v>3789.1940000000177</v>
      </c>
      <c r="N575" s="124">
        <f t="shared" si="83"/>
        <v>1.6072596673013105E-2</v>
      </c>
      <c r="O575" s="260"/>
      <c r="P575" s="168"/>
      <c r="Q575" s="107">
        <v>239544.13</v>
      </c>
      <c r="R575" s="107">
        <v>235754.93599999999</v>
      </c>
      <c r="S575" s="105">
        <f t="shared" si="84"/>
        <v>3789.1940000000177</v>
      </c>
      <c r="T575" s="124">
        <f t="shared" si="85"/>
        <v>1.6072596673013105E-2</v>
      </c>
      <c r="U575" s="168"/>
      <c r="V575" s="107">
        <v>937316.98800000001</v>
      </c>
      <c r="W575" s="107">
        <v>133158.26699999999</v>
      </c>
      <c r="X575" s="105">
        <f t="shared" si="86"/>
        <v>804158.72100000002</v>
      </c>
      <c r="Y575" s="124">
        <f t="shared" si="87"/>
        <v>6.0391197566426733</v>
      </c>
    </row>
    <row r="576" spans="1:26" s="69" customFormat="1" outlineLevel="1" x14ac:dyDescent="0.2">
      <c r="A576" s="64" t="s">
        <v>1138</v>
      </c>
      <c r="B576" s="65" t="s">
        <v>1588</v>
      </c>
      <c r="C576" s="66" t="s">
        <v>1948</v>
      </c>
      <c r="D576" s="67"/>
      <c r="E576" s="68"/>
      <c r="F576" s="328">
        <v>83290.290000000008</v>
      </c>
      <c r="G576" s="328">
        <v>107311.34</v>
      </c>
      <c r="H576" s="151">
        <f t="shared" si="80"/>
        <v>-24021.049999999988</v>
      </c>
      <c r="I576" s="97">
        <f t="shared" si="81"/>
        <v>-0.223844469745695</v>
      </c>
      <c r="J576" s="166"/>
      <c r="K576" s="328">
        <v>238807.88</v>
      </c>
      <c r="L576" s="328">
        <v>202051.34</v>
      </c>
      <c r="M576" s="151">
        <f t="shared" si="82"/>
        <v>36756.540000000008</v>
      </c>
      <c r="N576" s="97">
        <f t="shared" si="83"/>
        <v>0.18191683361268482</v>
      </c>
      <c r="O576" s="273"/>
      <c r="P576" s="166"/>
      <c r="Q576" s="328">
        <v>238807.88</v>
      </c>
      <c r="R576" s="328">
        <v>202051.34</v>
      </c>
      <c r="S576" s="151">
        <f t="shared" si="84"/>
        <v>36756.540000000008</v>
      </c>
      <c r="T576" s="97">
        <f t="shared" si="85"/>
        <v>0.18191683361268482</v>
      </c>
      <c r="U576" s="166"/>
      <c r="V576" s="328">
        <v>842415.43</v>
      </c>
      <c r="W576" s="328">
        <v>807902.05999999994</v>
      </c>
      <c r="X576" s="151">
        <f t="shared" si="86"/>
        <v>34513.370000000112</v>
      </c>
      <c r="Y576" s="97">
        <f t="shared" si="87"/>
        <v>4.2719745014637191E-2</v>
      </c>
      <c r="Z576" s="140"/>
    </row>
    <row r="577" spans="1:26" s="69" customFormat="1" outlineLevel="1" x14ac:dyDescent="0.2">
      <c r="A577" s="64" t="s">
        <v>1139</v>
      </c>
      <c r="B577" s="65" t="s">
        <v>1589</v>
      </c>
      <c r="C577" s="66" t="s">
        <v>2035</v>
      </c>
      <c r="D577" s="67"/>
      <c r="E577" s="68"/>
      <c r="F577" s="328">
        <v>511.91</v>
      </c>
      <c r="G577" s="328">
        <v>84.36</v>
      </c>
      <c r="H577" s="151">
        <f t="shared" si="80"/>
        <v>427.55</v>
      </c>
      <c r="I577" s="97">
        <f t="shared" si="81"/>
        <v>5.0681602655286868</v>
      </c>
      <c r="J577" s="166"/>
      <c r="K577" s="328">
        <v>843.41</v>
      </c>
      <c r="L577" s="328">
        <v>259.23</v>
      </c>
      <c r="M577" s="151">
        <f t="shared" si="82"/>
        <v>584.17999999999995</v>
      </c>
      <c r="N577" s="97">
        <f t="shared" si="83"/>
        <v>2.2535200401188131</v>
      </c>
      <c r="O577" s="273"/>
      <c r="P577" s="166"/>
      <c r="Q577" s="328">
        <v>843.41</v>
      </c>
      <c r="R577" s="328">
        <v>259.23</v>
      </c>
      <c r="S577" s="151">
        <f t="shared" si="84"/>
        <v>584.17999999999995</v>
      </c>
      <c r="T577" s="97">
        <f t="shared" si="85"/>
        <v>2.2535200401188131</v>
      </c>
      <c r="U577" s="166"/>
      <c r="V577" s="328">
        <v>2548.5700000000002</v>
      </c>
      <c r="W577" s="328">
        <v>3399.6800000000003</v>
      </c>
      <c r="X577" s="151">
        <f t="shared" si="86"/>
        <v>-851.11000000000013</v>
      </c>
      <c r="Y577" s="97">
        <f t="shared" si="87"/>
        <v>-0.2503500329442771</v>
      </c>
      <c r="Z577" s="140"/>
    </row>
    <row r="578" spans="1:26" s="69" customFormat="1" outlineLevel="1" x14ac:dyDescent="0.2">
      <c r="A578" s="64" t="s">
        <v>1140</v>
      </c>
      <c r="B578" s="65" t="s">
        <v>1590</v>
      </c>
      <c r="C578" s="66" t="s">
        <v>2036</v>
      </c>
      <c r="D578" s="67"/>
      <c r="E578" s="68"/>
      <c r="F578" s="328">
        <v>60864.08</v>
      </c>
      <c r="G578" s="328">
        <v>19597.62</v>
      </c>
      <c r="H578" s="151">
        <f t="shared" si="80"/>
        <v>41266.460000000006</v>
      </c>
      <c r="I578" s="97">
        <f t="shared" si="81"/>
        <v>2.1056873232565998</v>
      </c>
      <c r="J578" s="166"/>
      <c r="K578" s="328">
        <v>89456.49</v>
      </c>
      <c r="L578" s="328">
        <v>64475.41</v>
      </c>
      <c r="M578" s="151">
        <f t="shared" si="82"/>
        <v>24981.08</v>
      </c>
      <c r="N578" s="97">
        <f t="shared" si="83"/>
        <v>0.38745127793681344</v>
      </c>
      <c r="O578" s="273"/>
      <c r="P578" s="166"/>
      <c r="Q578" s="328">
        <v>89456.49</v>
      </c>
      <c r="R578" s="328">
        <v>64475.41</v>
      </c>
      <c r="S578" s="151">
        <f t="shared" si="84"/>
        <v>24981.08</v>
      </c>
      <c r="T578" s="97">
        <f t="shared" si="85"/>
        <v>0.38745127793681344</v>
      </c>
      <c r="U578" s="166"/>
      <c r="V578" s="328">
        <v>413459.65</v>
      </c>
      <c r="W578" s="328">
        <v>264361.09999999998</v>
      </c>
      <c r="X578" s="151">
        <f t="shared" si="86"/>
        <v>149098.55000000005</v>
      </c>
      <c r="Y578" s="97">
        <f t="shared" si="87"/>
        <v>0.56399579968459834</v>
      </c>
      <c r="Z578" s="140"/>
    </row>
    <row r="579" spans="1:26" s="69" customFormat="1" outlineLevel="1" x14ac:dyDescent="0.2">
      <c r="A579" s="64" t="s">
        <v>1141</v>
      </c>
      <c r="B579" s="65" t="s">
        <v>1591</v>
      </c>
      <c r="C579" s="66" t="s">
        <v>2014</v>
      </c>
      <c r="D579" s="67"/>
      <c r="E579" s="68"/>
      <c r="F579" s="328">
        <v>13773.19</v>
      </c>
      <c r="G579" s="328">
        <v>46327.79</v>
      </c>
      <c r="H579" s="151">
        <f t="shared" si="80"/>
        <v>-32554.6</v>
      </c>
      <c r="I579" s="97">
        <f t="shared" si="81"/>
        <v>-0.70270133757729425</v>
      </c>
      <c r="J579" s="166"/>
      <c r="K579" s="328">
        <v>47937.74</v>
      </c>
      <c r="L579" s="328">
        <v>110357.82</v>
      </c>
      <c r="M579" s="151">
        <f t="shared" si="82"/>
        <v>-62420.080000000009</v>
      </c>
      <c r="N579" s="97">
        <f t="shared" si="83"/>
        <v>-0.56561537732441625</v>
      </c>
      <c r="O579" s="273"/>
      <c r="P579" s="166"/>
      <c r="Q579" s="328">
        <v>47937.74</v>
      </c>
      <c r="R579" s="328">
        <v>110357.82</v>
      </c>
      <c r="S579" s="151">
        <f t="shared" si="84"/>
        <v>-62420.080000000009</v>
      </c>
      <c r="T579" s="97">
        <f t="shared" si="85"/>
        <v>-0.56561537732441625</v>
      </c>
      <c r="U579" s="166"/>
      <c r="V579" s="328">
        <v>288720.61</v>
      </c>
      <c r="W579" s="328">
        <v>393419.22000000003</v>
      </c>
      <c r="X579" s="151">
        <f t="shared" si="86"/>
        <v>-104698.61000000004</v>
      </c>
      <c r="Y579" s="97">
        <f t="shared" si="87"/>
        <v>-0.26612479685156215</v>
      </c>
      <c r="Z579" s="140"/>
    </row>
    <row r="580" spans="1:26" s="69" customFormat="1" outlineLevel="1" x14ac:dyDescent="0.2">
      <c r="A580" s="64" t="s">
        <v>1142</v>
      </c>
      <c r="B580" s="65" t="s">
        <v>1592</v>
      </c>
      <c r="C580" s="66" t="s">
        <v>2015</v>
      </c>
      <c r="D580" s="67"/>
      <c r="E580" s="68"/>
      <c r="F580" s="328">
        <v>19378.39</v>
      </c>
      <c r="G580" s="328">
        <v>21481.84</v>
      </c>
      <c r="H580" s="151">
        <f t="shared" si="80"/>
        <v>-2103.4500000000007</v>
      </c>
      <c r="I580" s="97">
        <f t="shared" si="81"/>
        <v>-9.7917589927119866E-2</v>
      </c>
      <c r="J580" s="166"/>
      <c r="K580" s="328">
        <v>38153.730000000003</v>
      </c>
      <c r="L580" s="328">
        <v>40321.520000000004</v>
      </c>
      <c r="M580" s="151">
        <f t="shared" si="82"/>
        <v>-2167.7900000000009</v>
      </c>
      <c r="N580" s="97">
        <f t="shared" si="83"/>
        <v>-5.3762606171592751E-2</v>
      </c>
      <c r="O580" s="273"/>
      <c r="P580" s="166"/>
      <c r="Q580" s="328">
        <v>38153.730000000003</v>
      </c>
      <c r="R580" s="328">
        <v>40321.520000000004</v>
      </c>
      <c r="S580" s="151">
        <f t="shared" si="84"/>
        <v>-2167.7900000000009</v>
      </c>
      <c r="T580" s="97">
        <f t="shared" si="85"/>
        <v>-5.3762606171592751E-2</v>
      </c>
      <c r="U580" s="166"/>
      <c r="V580" s="328">
        <v>236693.18000000002</v>
      </c>
      <c r="W580" s="328">
        <v>171577.43</v>
      </c>
      <c r="X580" s="151">
        <f t="shared" si="86"/>
        <v>65115.750000000029</v>
      </c>
      <c r="Y580" s="97">
        <f t="shared" si="87"/>
        <v>0.37951232863203532</v>
      </c>
      <c r="Z580" s="140"/>
    </row>
    <row r="581" spans="1:26" s="69" customFormat="1" outlineLevel="1" x14ac:dyDescent="0.2">
      <c r="A581" s="64" t="s">
        <v>1143</v>
      </c>
      <c r="B581" s="65" t="s">
        <v>1593</v>
      </c>
      <c r="C581" s="66" t="s">
        <v>2037</v>
      </c>
      <c r="D581" s="67"/>
      <c r="E581" s="68"/>
      <c r="F581" s="328">
        <v>12694.050000000001</v>
      </c>
      <c r="G581" s="328">
        <v>4004.01</v>
      </c>
      <c r="H581" s="151">
        <f t="shared" si="80"/>
        <v>8690.0400000000009</v>
      </c>
      <c r="I581" s="97">
        <f t="shared" si="81"/>
        <v>2.1703342399244758</v>
      </c>
      <c r="J581" s="166"/>
      <c r="K581" s="328">
        <v>20035.11</v>
      </c>
      <c r="L581" s="328">
        <v>5995.91</v>
      </c>
      <c r="M581" s="151">
        <f t="shared" si="82"/>
        <v>14039.2</v>
      </c>
      <c r="N581" s="97">
        <f t="shared" si="83"/>
        <v>2.3414627637839796</v>
      </c>
      <c r="O581" s="273"/>
      <c r="P581" s="166"/>
      <c r="Q581" s="328">
        <v>20035.11</v>
      </c>
      <c r="R581" s="328">
        <v>5995.91</v>
      </c>
      <c r="S581" s="151">
        <f t="shared" si="84"/>
        <v>14039.2</v>
      </c>
      <c r="T581" s="97">
        <f t="shared" si="85"/>
        <v>2.3414627637839796</v>
      </c>
      <c r="U581" s="166"/>
      <c r="V581" s="328">
        <v>60854.79</v>
      </c>
      <c r="W581" s="328">
        <v>72084.540000000008</v>
      </c>
      <c r="X581" s="151">
        <f t="shared" si="86"/>
        <v>-11229.750000000007</v>
      </c>
      <c r="Y581" s="97">
        <f t="shared" si="87"/>
        <v>-0.15578583146954958</v>
      </c>
      <c r="Z581" s="140"/>
    </row>
    <row r="582" spans="1:26" s="69" customFormat="1" outlineLevel="1" x14ac:dyDescent="0.2">
      <c r="A582" s="64" t="s">
        <v>1144</v>
      </c>
      <c r="B582" s="65" t="s">
        <v>1594</v>
      </c>
      <c r="C582" s="66" t="s">
        <v>2038</v>
      </c>
      <c r="D582" s="67"/>
      <c r="E582" s="68"/>
      <c r="F582" s="328">
        <v>77978.55</v>
      </c>
      <c r="G582" s="328">
        <v>110141.22</v>
      </c>
      <c r="H582" s="151">
        <f t="shared" si="80"/>
        <v>-32162.67</v>
      </c>
      <c r="I582" s="97">
        <f t="shared" si="81"/>
        <v>-0.29201301746975383</v>
      </c>
      <c r="J582" s="166"/>
      <c r="K582" s="328">
        <v>272202.59000000003</v>
      </c>
      <c r="L582" s="328">
        <v>322201.63</v>
      </c>
      <c r="M582" s="151">
        <f t="shared" si="82"/>
        <v>-49999.039999999979</v>
      </c>
      <c r="N582" s="97">
        <f t="shared" si="83"/>
        <v>-0.15517935151352269</v>
      </c>
      <c r="O582" s="273"/>
      <c r="P582" s="166"/>
      <c r="Q582" s="328">
        <v>272202.59000000003</v>
      </c>
      <c r="R582" s="328">
        <v>322201.63</v>
      </c>
      <c r="S582" s="151">
        <f t="shared" si="84"/>
        <v>-49999.039999999979</v>
      </c>
      <c r="T582" s="97">
        <f t="shared" si="85"/>
        <v>-0.15517935151352269</v>
      </c>
      <c r="U582" s="166"/>
      <c r="V582" s="328">
        <v>1179732.93</v>
      </c>
      <c r="W582" s="328">
        <v>1203688.0899999999</v>
      </c>
      <c r="X582" s="151">
        <f t="shared" si="86"/>
        <v>-23955.159999999916</v>
      </c>
      <c r="Y582" s="97">
        <f t="shared" si="87"/>
        <v>-1.9901467995749562E-2</v>
      </c>
      <c r="Z582" s="140"/>
    </row>
    <row r="583" spans="1:26" s="69" customFormat="1" outlineLevel="1" x14ac:dyDescent="0.2">
      <c r="A583" s="64" t="s">
        <v>1145</v>
      </c>
      <c r="B583" s="65" t="s">
        <v>1595</v>
      </c>
      <c r="C583" s="66" t="s">
        <v>2039</v>
      </c>
      <c r="D583" s="67"/>
      <c r="E583" s="68"/>
      <c r="F583" s="328">
        <v>17193.740000000002</v>
      </c>
      <c r="G583" s="328">
        <v>17738.02</v>
      </c>
      <c r="H583" s="151">
        <f t="shared" si="80"/>
        <v>-544.27999999999884</v>
      </c>
      <c r="I583" s="97">
        <f t="shared" si="81"/>
        <v>-3.0684371761898952E-2</v>
      </c>
      <c r="J583" s="166"/>
      <c r="K583" s="328">
        <v>56618.85</v>
      </c>
      <c r="L583" s="328">
        <v>50961.020000000004</v>
      </c>
      <c r="M583" s="151">
        <f t="shared" si="82"/>
        <v>5657.8299999999945</v>
      </c>
      <c r="N583" s="97">
        <f t="shared" si="83"/>
        <v>0.11102269931017852</v>
      </c>
      <c r="O583" s="273"/>
      <c r="P583" s="166"/>
      <c r="Q583" s="328">
        <v>56618.85</v>
      </c>
      <c r="R583" s="328">
        <v>50961.020000000004</v>
      </c>
      <c r="S583" s="151">
        <f t="shared" si="84"/>
        <v>5657.8299999999945</v>
      </c>
      <c r="T583" s="97">
        <f t="shared" si="85"/>
        <v>0.11102269931017852</v>
      </c>
      <c r="U583" s="166"/>
      <c r="V583" s="328">
        <v>206567.6</v>
      </c>
      <c r="W583" s="328">
        <v>197693.53000000003</v>
      </c>
      <c r="X583" s="151">
        <f t="shared" si="86"/>
        <v>8874.0699999999779</v>
      </c>
      <c r="Y583" s="97">
        <f t="shared" si="87"/>
        <v>4.4888014291615798E-2</v>
      </c>
      <c r="Z583" s="140"/>
    </row>
    <row r="584" spans="1:26" s="69" customFormat="1" outlineLevel="1" x14ac:dyDescent="0.2">
      <c r="A584" s="64" t="s">
        <v>1146</v>
      </c>
      <c r="B584" s="65" t="s">
        <v>1596</v>
      </c>
      <c r="C584" s="66" t="s">
        <v>2040</v>
      </c>
      <c r="D584" s="67"/>
      <c r="E584" s="68"/>
      <c r="F584" s="328">
        <v>367432.87</v>
      </c>
      <c r="G584" s="328">
        <v>433765.67</v>
      </c>
      <c r="H584" s="151">
        <f t="shared" si="80"/>
        <v>-66332.799999999988</v>
      </c>
      <c r="I584" s="97">
        <f t="shared" si="81"/>
        <v>-0.15292312090996041</v>
      </c>
      <c r="J584" s="166"/>
      <c r="K584" s="328">
        <v>1024946.63</v>
      </c>
      <c r="L584" s="328">
        <v>580045.59</v>
      </c>
      <c r="M584" s="151">
        <f t="shared" si="82"/>
        <v>444901.04000000004</v>
      </c>
      <c r="N584" s="97">
        <f t="shared" si="83"/>
        <v>0.76701046895296643</v>
      </c>
      <c r="O584" s="273"/>
      <c r="P584" s="166"/>
      <c r="Q584" s="328">
        <v>1024946.63</v>
      </c>
      <c r="R584" s="328">
        <v>580045.59</v>
      </c>
      <c r="S584" s="151">
        <f t="shared" si="84"/>
        <v>444901.04000000004</v>
      </c>
      <c r="T584" s="97">
        <f t="shared" si="85"/>
        <v>0.76701046895296643</v>
      </c>
      <c r="U584" s="166"/>
      <c r="V584" s="328">
        <v>3637287.87</v>
      </c>
      <c r="W584" s="328">
        <v>3577006.8499999996</v>
      </c>
      <c r="X584" s="151">
        <f t="shared" si="86"/>
        <v>60281.020000000484</v>
      </c>
      <c r="Y584" s="97">
        <f t="shared" si="87"/>
        <v>1.6852363589966425E-2</v>
      </c>
      <c r="Z584" s="140"/>
    </row>
    <row r="585" spans="1:26" s="69" customFormat="1" outlineLevel="1" x14ac:dyDescent="0.2">
      <c r="A585" s="64" t="s">
        <v>1147</v>
      </c>
      <c r="B585" s="65" t="s">
        <v>1597</v>
      </c>
      <c r="C585" s="66" t="s">
        <v>2031</v>
      </c>
      <c r="D585" s="67"/>
      <c r="E585" s="68"/>
      <c r="F585" s="328">
        <v>79630.55</v>
      </c>
      <c r="G585" s="328">
        <v>79745.440000000002</v>
      </c>
      <c r="H585" s="151">
        <f t="shared" si="80"/>
        <v>-114.88999999999942</v>
      </c>
      <c r="I585" s="97">
        <f t="shared" si="81"/>
        <v>-1.4407093371106789E-3</v>
      </c>
      <c r="J585" s="166"/>
      <c r="K585" s="328">
        <v>233970.49</v>
      </c>
      <c r="L585" s="328">
        <v>233494.39999999999</v>
      </c>
      <c r="M585" s="151">
        <f t="shared" si="82"/>
        <v>476.08999999999651</v>
      </c>
      <c r="N585" s="97">
        <f t="shared" si="83"/>
        <v>2.0389782367371402E-3</v>
      </c>
      <c r="O585" s="273"/>
      <c r="P585" s="166"/>
      <c r="Q585" s="328">
        <v>233970.49</v>
      </c>
      <c r="R585" s="328">
        <v>233494.39999999999</v>
      </c>
      <c r="S585" s="151">
        <f t="shared" si="84"/>
        <v>476.08999999999651</v>
      </c>
      <c r="T585" s="97">
        <f t="shared" si="85"/>
        <v>2.0389782367371402E-3</v>
      </c>
      <c r="U585" s="166"/>
      <c r="V585" s="328">
        <v>924961.74</v>
      </c>
      <c r="W585" s="328">
        <v>118716.42</v>
      </c>
      <c r="X585" s="151">
        <f t="shared" si="86"/>
        <v>806245.32</v>
      </c>
      <c r="Y585" s="97">
        <f t="shared" si="87"/>
        <v>6.7913547258247844</v>
      </c>
      <c r="Z585" s="140"/>
    </row>
    <row r="586" spans="1:26" s="69" customFormat="1" outlineLevel="1" x14ac:dyDescent="0.2">
      <c r="A586" s="64" t="s">
        <v>1148</v>
      </c>
      <c r="B586" s="65" t="s">
        <v>1598</v>
      </c>
      <c r="C586" s="66" t="s">
        <v>2032</v>
      </c>
      <c r="D586" s="67"/>
      <c r="E586" s="68"/>
      <c r="F586" s="328">
        <v>1857.88</v>
      </c>
      <c r="G586" s="328">
        <v>753.51200000000006</v>
      </c>
      <c r="H586" s="151">
        <f t="shared" si="80"/>
        <v>1104.3679999999999</v>
      </c>
      <c r="I586" s="97">
        <f t="shared" si="81"/>
        <v>1.4656276210597838</v>
      </c>
      <c r="J586" s="166"/>
      <c r="K586" s="328">
        <v>5573.64</v>
      </c>
      <c r="L586" s="328">
        <v>2260.5360000000001</v>
      </c>
      <c r="M586" s="151">
        <f t="shared" si="82"/>
        <v>3313.1040000000003</v>
      </c>
      <c r="N586" s="97">
        <f t="shared" si="83"/>
        <v>1.4656276210597841</v>
      </c>
      <c r="O586" s="273"/>
      <c r="P586" s="166"/>
      <c r="Q586" s="328">
        <v>5573.64</v>
      </c>
      <c r="R586" s="328">
        <v>2260.5360000000001</v>
      </c>
      <c r="S586" s="151">
        <f t="shared" si="84"/>
        <v>3313.1040000000003</v>
      </c>
      <c r="T586" s="97">
        <f t="shared" si="85"/>
        <v>1.4656276210597841</v>
      </c>
      <c r="U586" s="166"/>
      <c r="V586" s="328">
        <v>12355.248</v>
      </c>
      <c r="W586" s="328">
        <v>14441.847</v>
      </c>
      <c r="X586" s="151">
        <f t="shared" si="86"/>
        <v>-2086.5990000000002</v>
      </c>
      <c r="Y586" s="97">
        <f t="shared" si="87"/>
        <v>-0.14448283519414104</v>
      </c>
      <c r="Z586" s="140"/>
    </row>
    <row r="587" spans="1:26" x14ac:dyDescent="0.2">
      <c r="A587" s="38" t="s">
        <v>706</v>
      </c>
      <c r="B587" s="88" t="s">
        <v>529</v>
      </c>
      <c r="C587" s="95" t="s">
        <v>338</v>
      </c>
      <c r="D587" s="38" t="s">
        <v>283</v>
      </c>
      <c r="E587" s="49"/>
      <c r="F587" s="107">
        <v>734605.50000000012</v>
      </c>
      <c r="G587" s="107">
        <v>840950.82200000004</v>
      </c>
      <c r="H587" s="105">
        <f t="shared" si="80"/>
        <v>-106345.32199999993</v>
      </c>
      <c r="I587" s="124">
        <f t="shared" si="81"/>
        <v>-0.12645843159660997</v>
      </c>
      <c r="J587" s="168"/>
      <c r="K587" s="107">
        <v>2028546.5599999998</v>
      </c>
      <c r="L587" s="107">
        <v>1612424.406</v>
      </c>
      <c r="M587" s="105">
        <f t="shared" si="82"/>
        <v>416122.15399999986</v>
      </c>
      <c r="N587" s="124">
        <f t="shared" si="83"/>
        <v>0.25807234897435549</v>
      </c>
      <c r="O587" s="260"/>
      <c r="P587" s="168"/>
      <c r="Q587" s="107">
        <v>2028546.5599999998</v>
      </c>
      <c r="R587" s="107">
        <v>1612424.406</v>
      </c>
      <c r="S587" s="105">
        <f t="shared" si="84"/>
        <v>416122.15399999986</v>
      </c>
      <c r="T587" s="124">
        <f t="shared" si="85"/>
        <v>0.25807234897435549</v>
      </c>
      <c r="U587" s="168"/>
      <c r="V587" s="107">
        <v>7805597.6180000007</v>
      </c>
      <c r="W587" s="107">
        <v>6824290.7669999991</v>
      </c>
      <c r="X587" s="105">
        <f t="shared" si="86"/>
        <v>981306.85100000165</v>
      </c>
      <c r="Y587" s="124">
        <f t="shared" si="87"/>
        <v>0.14379616644491106</v>
      </c>
    </row>
    <row r="588" spans="1:26" s="115" customFormat="1" x14ac:dyDescent="0.2">
      <c r="A588" s="110"/>
      <c r="B588" s="111" t="s">
        <v>530</v>
      </c>
      <c r="C588" s="112" t="s">
        <v>291</v>
      </c>
      <c r="D588" s="110"/>
      <c r="E588" s="116" t="s">
        <v>19</v>
      </c>
      <c r="F588" s="322"/>
      <c r="G588" s="322"/>
      <c r="H588" s="323">
        <f t="shared" si="80"/>
        <v>0</v>
      </c>
      <c r="I588" s="126">
        <f t="shared" si="81"/>
        <v>0</v>
      </c>
      <c r="J588" s="175"/>
      <c r="K588" s="322"/>
      <c r="L588" s="322"/>
      <c r="M588" s="323">
        <f t="shared" si="82"/>
        <v>0</v>
      </c>
      <c r="N588" s="126">
        <f t="shared" si="83"/>
        <v>0</v>
      </c>
      <c r="O588" s="261"/>
      <c r="P588" s="175"/>
      <c r="Q588" s="322"/>
      <c r="R588" s="322"/>
      <c r="S588" s="323">
        <f t="shared" si="84"/>
        <v>0</v>
      </c>
      <c r="T588" s="126">
        <f t="shared" si="85"/>
        <v>0</v>
      </c>
      <c r="U588" s="175"/>
      <c r="V588" s="322"/>
      <c r="W588" s="322"/>
      <c r="X588" s="323">
        <f t="shared" si="86"/>
        <v>0</v>
      </c>
      <c r="Y588" s="126">
        <f t="shared" si="87"/>
        <v>0</v>
      </c>
      <c r="Z588" s="140"/>
    </row>
    <row r="589" spans="1:26" s="69" customFormat="1" outlineLevel="1" x14ac:dyDescent="0.2">
      <c r="A589" s="64" t="s">
        <v>1283</v>
      </c>
      <c r="B589" s="65" t="s">
        <v>1733</v>
      </c>
      <c r="C589" s="66" t="s">
        <v>2156</v>
      </c>
      <c r="D589" s="67"/>
      <c r="E589" s="68"/>
      <c r="F589" s="328">
        <v>2733.84</v>
      </c>
      <c r="G589" s="328">
        <v>430.19</v>
      </c>
      <c r="H589" s="151">
        <f t="shared" si="80"/>
        <v>2303.65</v>
      </c>
      <c r="I589" s="97">
        <f t="shared" si="81"/>
        <v>5.3549594365280457</v>
      </c>
      <c r="J589" s="166"/>
      <c r="K589" s="328">
        <v>3744.1</v>
      </c>
      <c r="L589" s="328">
        <v>1025.98</v>
      </c>
      <c r="M589" s="151">
        <f t="shared" si="82"/>
        <v>2718.12</v>
      </c>
      <c r="N589" s="97">
        <f t="shared" si="83"/>
        <v>2.6492914091892628</v>
      </c>
      <c r="O589" s="273"/>
      <c r="P589" s="166"/>
      <c r="Q589" s="328">
        <v>3744.1</v>
      </c>
      <c r="R589" s="328">
        <v>1025.98</v>
      </c>
      <c r="S589" s="151">
        <f t="shared" si="84"/>
        <v>2718.12</v>
      </c>
      <c r="T589" s="97">
        <f t="shared" si="85"/>
        <v>2.6492914091892628</v>
      </c>
      <c r="U589" s="166"/>
      <c r="V589" s="328">
        <v>7828.26</v>
      </c>
      <c r="W589" s="328">
        <v>26478.41</v>
      </c>
      <c r="X589" s="151">
        <f t="shared" si="86"/>
        <v>-18650.150000000001</v>
      </c>
      <c r="Y589" s="97">
        <f t="shared" si="87"/>
        <v>-0.70435309370917676</v>
      </c>
      <c r="Z589" s="140"/>
    </row>
    <row r="590" spans="1:26" x14ac:dyDescent="0.2">
      <c r="A590" s="38" t="s">
        <v>707</v>
      </c>
      <c r="B590" s="88" t="s">
        <v>531</v>
      </c>
      <c r="C590" s="94" t="s">
        <v>337</v>
      </c>
      <c r="D590" s="38"/>
      <c r="E590" s="49"/>
      <c r="F590" s="107">
        <v>2733.84</v>
      </c>
      <c r="G590" s="107">
        <v>430.19</v>
      </c>
      <c r="H590" s="105">
        <f t="shared" si="80"/>
        <v>2303.65</v>
      </c>
      <c r="I590" s="124">
        <f t="shared" si="81"/>
        <v>5.3549594365280457</v>
      </c>
      <c r="J590" s="168"/>
      <c r="K590" s="107">
        <v>3744.1</v>
      </c>
      <c r="L590" s="107">
        <v>1025.98</v>
      </c>
      <c r="M590" s="105">
        <f t="shared" si="82"/>
        <v>2718.12</v>
      </c>
      <c r="N590" s="124">
        <f t="shared" si="83"/>
        <v>2.6492914091892628</v>
      </c>
      <c r="O590" s="260"/>
      <c r="P590" s="168"/>
      <c r="Q590" s="107">
        <v>3744.1</v>
      </c>
      <c r="R590" s="107">
        <v>1025.98</v>
      </c>
      <c r="S590" s="105">
        <f t="shared" si="84"/>
        <v>2718.12</v>
      </c>
      <c r="T590" s="124">
        <f t="shared" si="85"/>
        <v>2.6492914091892628</v>
      </c>
      <c r="U590" s="168"/>
      <c r="V590" s="107">
        <v>7828.26</v>
      </c>
      <c r="W590" s="107">
        <v>26478.41</v>
      </c>
      <c r="X590" s="105">
        <f t="shared" si="86"/>
        <v>-18650.150000000001</v>
      </c>
      <c r="Y590" s="124">
        <f t="shared" si="87"/>
        <v>-0.70435309370917676</v>
      </c>
    </row>
    <row r="591" spans="1:26" s="69" customFormat="1" outlineLevel="1" x14ac:dyDescent="0.2">
      <c r="A591" s="64" t="s">
        <v>1284</v>
      </c>
      <c r="B591" s="65" t="s">
        <v>1734</v>
      </c>
      <c r="C591" s="66" t="s">
        <v>2157</v>
      </c>
      <c r="D591" s="67"/>
      <c r="E591" s="68"/>
      <c r="F591" s="328">
        <v>-11.68</v>
      </c>
      <c r="G591" s="328">
        <v>1228.43</v>
      </c>
      <c r="H591" s="151">
        <f t="shared" si="80"/>
        <v>-1240.1100000000001</v>
      </c>
      <c r="I591" s="97">
        <f t="shared" si="81"/>
        <v>-1.0095080712779727</v>
      </c>
      <c r="J591" s="166"/>
      <c r="K591" s="328">
        <v>-2.37</v>
      </c>
      <c r="L591" s="328">
        <v>1715.51</v>
      </c>
      <c r="M591" s="151">
        <f t="shared" si="82"/>
        <v>-1717.8799999999999</v>
      </c>
      <c r="N591" s="97">
        <f t="shared" si="83"/>
        <v>-1.0013815133692021</v>
      </c>
      <c r="O591" s="273"/>
      <c r="P591" s="166"/>
      <c r="Q591" s="328">
        <v>-2.37</v>
      </c>
      <c r="R591" s="328">
        <v>1715.51</v>
      </c>
      <c r="S591" s="151">
        <f t="shared" si="84"/>
        <v>-1717.8799999999999</v>
      </c>
      <c r="T591" s="97">
        <f t="shared" si="85"/>
        <v>-1.0013815133692021</v>
      </c>
      <c r="U591" s="166"/>
      <c r="V591" s="328">
        <v>19054.740000000002</v>
      </c>
      <c r="W591" s="328">
        <v>8790.17</v>
      </c>
      <c r="X591" s="151">
        <f t="shared" si="86"/>
        <v>10264.570000000002</v>
      </c>
      <c r="Y591" s="97">
        <f t="shared" si="87"/>
        <v>1.1677328197293115</v>
      </c>
      <c r="Z591" s="140"/>
    </row>
    <row r="592" spans="1:26" x14ac:dyDescent="0.2">
      <c r="A592" s="38" t="s">
        <v>708</v>
      </c>
      <c r="B592" s="88" t="s">
        <v>532</v>
      </c>
      <c r="C592" s="94" t="s">
        <v>336</v>
      </c>
      <c r="D592" s="38"/>
      <c r="E592" s="49"/>
      <c r="F592" s="107">
        <v>-11.68</v>
      </c>
      <c r="G592" s="107">
        <v>1228.43</v>
      </c>
      <c r="H592" s="105">
        <f t="shared" si="80"/>
        <v>-1240.1100000000001</v>
      </c>
      <c r="I592" s="124">
        <f t="shared" si="81"/>
        <v>-1.0095080712779727</v>
      </c>
      <c r="J592" s="168"/>
      <c r="K592" s="107">
        <v>-2.37</v>
      </c>
      <c r="L592" s="107">
        <v>1715.51</v>
      </c>
      <c r="M592" s="105">
        <f t="shared" si="82"/>
        <v>-1717.8799999999999</v>
      </c>
      <c r="N592" s="124">
        <f t="shared" si="83"/>
        <v>-1.0013815133692021</v>
      </c>
      <c r="O592" s="260"/>
      <c r="P592" s="168"/>
      <c r="Q592" s="107">
        <v>-2.37</v>
      </c>
      <c r="R592" s="107">
        <v>1715.51</v>
      </c>
      <c r="S592" s="105">
        <f t="shared" si="84"/>
        <v>-1717.8799999999999</v>
      </c>
      <c r="T592" s="124">
        <f t="shared" si="85"/>
        <v>-1.0013815133692021</v>
      </c>
      <c r="U592" s="168"/>
      <c r="V592" s="107">
        <v>19054.740000000002</v>
      </c>
      <c r="W592" s="107">
        <v>8790.17</v>
      </c>
      <c r="X592" s="105">
        <f t="shared" si="86"/>
        <v>10264.570000000002</v>
      </c>
      <c r="Y592" s="124">
        <f t="shared" si="87"/>
        <v>1.1677328197293115</v>
      </c>
    </row>
    <row r="593" spans="1:26" s="69" customFormat="1" outlineLevel="1" x14ac:dyDescent="0.2">
      <c r="A593" s="64" t="s">
        <v>1285</v>
      </c>
      <c r="B593" s="65" t="s">
        <v>1735</v>
      </c>
      <c r="C593" s="66" t="s">
        <v>2169</v>
      </c>
      <c r="D593" s="67"/>
      <c r="E593" s="68"/>
      <c r="F593" s="328">
        <v>56053.520000000004</v>
      </c>
      <c r="G593" s="328">
        <v>-30717.100000000002</v>
      </c>
      <c r="H593" s="151">
        <f t="shared" si="80"/>
        <v>86770.62000000001</v>
      </c>
      <c r="I593" s="97">
        <f t="shared" si="81"/>
        <v>2.8248311201252725</v>
      </c>
      <c r="J593" s="166"/>
      <c r="K593" s="328">
        <v>79521.42</v>
      </c>
      <c r="L593" s="328">
        <v>109681.14</v>
      </c>
      <c r="M593" s="151">
        <f t="shared" si="82"/>
        <v>-30159.72</v>
      </c>
      <c r="N593" s="97">
        <f t="shared" si="83"/>
        <v>-0.27497635418450245</v>
      </c>
      <c r="O593" s="273"/>
      <c r="P593" s="166"/>
      <c r="Q593" s="328">
        <v>79521.42</v>
      </c>
      <c r="R593" s="328">
        <v>109681.14</v>
      </c>
      <c r="S593" s="151">
        <f t="shared" si="84"/>
        <v>-30159.72</v>
      </c>
      <c r="T593" s="97">
        <f t="shared" si="85"/>
        <v>-0.27497635418450245</v>
      </c>
      <c r="U593" s="166"/>
      <c r="V593" s="328">
        <v>307280.48</v>
      </c>
      <c r="W593" s="328">
        <v>356903.53</v>
      </c>
      <c r="X593" s="151">
        <f t="shared" si="86"/>
        <v>-49623.050000000047</v>
      </c>
      <c r="Y593" s="97">
        <f t="shared" si="87"/>
        <v>-0.13903771139500931</v>
      </c>
      <c r="Z593" s="140"/>
    </row>
    <row r="594" spans="1:26" x14ac:dyDescent="0.2">
      <c r="A594" s="38" t="s">
        <v>709</v>
      </c>
      <c r="B594" s="88" t="s">
        <v>533</v>
      </c>
      <c r="C594" s="94" t="s">
        <v>335</v>
      </c>
      <c r="D594" s="38"/>
      <c r="E594" s="49"/>
      <c r="F594" s="107">
        <v>56053.520000000004</v>
      </c>
      <c r="G594" s="107">
        <v>-30717.100000000002</v>
      </c>
      <c r="H594" s="105">
        <f t="shared" si="80"/>
        <v>86770.62000000001</v>
      </c>
      <c r="I594" s="124">
        <f t="shared" si="81"/>
        <v>2.8248311201252725</v>
      </c>
      <c r="J594" s="168"/>
      <c r="K594" s="107">
        <v>79521.42</v>
      </c>
      <c r="L594" s="107">
        <v>109681.14</v>
      </c>
      <c r="M594" s="105">
        <f t="shared" si="82"/>
        <v>-30159.72</v>
      </c>
      <c r="N594" s="124">
        <f t="shared" si="83"/>
        <v>-0.27497635418450245</v>
      </c>
      <c r="O594" s="260"/>
      <c r="P594" s="168"/>
      <c r="Q594" s="107">
        <v>79521.42</v>
      </c>
      <c r="R594" s="107">
        <v>109681.14</v>
      </c>
      <c r="S594" s="105">
        <f t="shared" si="84"/>
        <v>-30159.72</v>
      </c>
      <c r="T594" s="124">
        <f t="shared" si="85"/>
        <v>-0.27497635418450245</v>
      </c>
      <c r="U594" s="168"/>
      <c r="V594" s="107">
        <v>307280.48</v>
      </c>
      <c r="W594" s="107">
        <v>356903.53</v>
      </c>
      <c r="X594" s="105">
        <f t="shared" si="86"/>
        <v>-49623.050000000047</v>
      </c>
      <c r="Y594" s="124">
        <f t="shared" si="87"/>
        <v>-0.13903771139500931</v>
      </c>
    </row>
    <row r="595" spans="1:26" s="69" customFormat="1" outlineLevel="1" x14ac:dyDescent="0.2">
      <c r="A595" s="64" t="s">
        <v>1286</v>
      </c>
      <c r="B595" s="65" t="s">
        <v>1736</v>
      </c>
      <c r="C595" s="66" t="s">
        <v>2170</v>
      </c>
      <c r="D595" s="67"/>
      <c r="E595" s="68"/>
      <c r="F595" s="328">
        <v>7785026.6600000001</v>
      </c>
      <c r="G595" s="328">
        <v>2422603.36</v>
      </c>
      <c r="H595" s="151">
        <f t="shared" si="80"/>
        <v>5362423.3000000007</v>
      </c>
      <c r="I595" s="97">
        <f t="shared" si="81"/>
        <v>2.2134961870109851</v>
      </c>
      <c r="J595" s="166"/>
      <c r="K595" s="328">
        <v>10478314.619999999</v>
      </c>
      <c r="L595" s="328">
        <v>7831238.7400000002</v>
      </c>
      <c r="M595" s="151">
        <f t="shared" si="82"/>
        <v>2647075.879999999</v>
      </c>
      <c r="N595" s="97">
        <f t="shared" si="83"/>
        <v>0.33801496390084501</v>
      </c>
      <c r="O595" s="273"/>
      <c r="P595" s="166"/>
      <c r="Q595" s="328">
        <v>10478314.619999999</v>
      </c>
      <c r="R595" s="328">
        <v>7831238.7400000002</v>
      </c>
      <c r="S595" s="151">
        <f t="shared" si="84"/>
        <v>2647075.879999999</v>
      </c>
      <c r="T595" s="97">
        <f t="shared" si="85"/>
        <v>0.33801496390084501</v>
      </c>
      <c r="U595" s="166"/>
      <c r="V595" s="328">
        <v>33400380.009999998</v>
      </c>
      <c r="W595" s="328">
        <v>27193787.215000004</v>
      </c>
      <c r="X595" s="151">
        <f t="shared" si="86"/>
        <v>6206592.7949999943</v>
      </c>
      <c r="Y595" s="97">
        <f t="shared" si="87"/>
        <v>0.22823569023061482</v>
      </c>
      <c r="Z595" s="140"/>
    </row>
    <row r="596" spans="1:26" s="69" customFormat="1" outlineLevel="1" x14ac:dyDescent="0.2">
      <c r="A596" s="64" t="s">
        <v>1287</v>
      </c>
      <c r="B596" s="65" t="s">
        <v>1737</v>
      </c>
      <c r="C596" s="66" t="s">
        <v>2173</v>
      </c>
      <c r="D596" s="67"/>
      <c r="E596" s="68"/>
      <c r="F596" s="328">
        <v>26627.79</v>
      </c>
      <c r="G596" s="328">
        <v>34471.9</v>
      </c>
      <c r="H596" s="151">
        <f t="shared" si="80"/>
        <v>-7844.1100000000006</v>
      </c>
      <c r="I596" s="97">
        <f t="shared" si="81"/>
        <v>-0.22755084576133025</v>
      </c>
      <c r="J596" s="166"/>
      <c r="K596" s="328">
        <v>92527.33</v>
      </c>
      <c r="L596" s="328">
        <v>116123.59</v>
      </c>
      <c r="M596" s="151">
        <f t="shared" si="82"/>
        <v>-23596.259999999995</v>
      </c>
      <c r="N596" s="97">
        <f t="shared" si="83"/>
        <v>-0.20319953938730276</v>
      </c>
      <c r="O596" s="273"/>
      <c r="P596" s="166"/>
      <c r="Q596" s="328">
        <v>92527.33</v>
      </c>
      <c r="R596" s="328">
        <v>116123.59</v>
      </c>
      <c r="S596" s="151">
        <f t="shared" si="84"/>
        <v>-23596.259999999995</v>
      </c>
      <c r="T596" s="97">
        <f t="shared" si="85"/>
        <v>-0.20319953938730276</v>
      </c>
      <c r="U596" s="166"/>
      <c r="V596" s="328">
        <v>349118.69</v>
      </c>
      <c r="W596" s="328">
        <v>448642.56999999995</v>
      </c>
      <c r="X596" s="151">
        <f t="shared" si="86"/>
        <v>-99523.879999999946</v>
      </c>
      <c r="Y596" s="97">
        <f t="shared" si="87"/>
        <v>-0.22183334051425382</v>
      </c>
      <c r="Z596" s="140"/>
    </row>
    <row r="597" spans="1:26" s="69" customFormat="1" outlineLevel="1" x14ac:dyDescent="0.2">
      <c r="A597" s="64" t="s">
        <v>1288</v>
      </c>
      <c r="B597" s="65" t="s">
        <v>1738</v>
      </c>
      <c r="C597" s="66" t="s">
        <v>2174</v>
      </c>
      <c r="D597" s="67"/>
      <c r="E597" s="68"/>
      <c r="F597" s="328">
        <v>0</v>
      </c>
      <c r="G597" s="328">
        <v>172213.24</v>
      </c>
      <c r="H597" s="151">
        <f t="shared" si="80"/>
        <v>-172213.24</v>
      </c>
      <c r="I597" s="97" t="str">
        <f t="shared" si="81"/>
        <v>N.M.</v>
      </c>
      <c r="J597" s="166"/>
      <c r="K597" s="328">
        <v>99994.559999999998</v>
      </c>
      <c r="L597" s="328">
        <v>518153.4</v>
      </c>
      <c r="M597" s="151">
        <f t="shared" si="82"/>
        <v>-418158.84</v>
      </c>
      <c r="N597" s="97">
        <f t="shared" si="83"/>
        <v>-0.80701745853641027</v>
      </c>
      <c r="O597" s="273"/>
      <c r="P597" s="166"/>
      <c r="Q597" s="328">
        <v>99994.559999999998</v>
      </c>
      <c r="R597" s="328">
        <v>518153.4</v>
      </c>
      <c r="S597" s="151">
        <f t="shared" si="84"/>
        <v>-418158.84</v>
      </c>
      <c r="T597" s="97">
        <f t="shared" si="85"/>
        <v>-0.80701745853641027</v>
      </c>
      <c r="U597" s="166"/>
      <c r="V597" s="328">
        <v>1649913.7200000002</v>
      </c>
      <c r="W597" s="328">
        <v>2068072.56</v>
      </c>
      <c r="X597" s="151">
        <f t="shared" si="86"/>
        <v>-418158.83999999985</v>
      </c>
      <c r="Y597" s="97">
        <f t="shared" si="87"/>
        <v>-0.20219737357764653</v>
      </c>
      <c r="Z597" s="140"/>
    </row>
    <row r="598" spans="1:26" x14ac:dyDescent="0.2">
      <c r="A598" s="38" t="s">
        <v>710</v>
      </c>
      <c r="B598" s="88" t="s">
        <v>534</v>
      </c>
      <c r="C598" s="94" t="s">
        <v>334</v>
      </c>
      <c r="D598" s="38"/>
      <c r="E598" s="49"/>
      <c r="F598" s="107">
        <v>7811654.4500000002</v>
      </c>
      <c r="G598" s="107">
        <v>2629288.5</v>
      </c>
      <c r="H598" s="105">
        <f t="shared" si="80"/>
        <v>5182365.95</v>
      </c>
      <c r="I598" s="124">
        <f t="shared" si="81"/>
        <v>1.971014572953862</v>
      </c>
      <c r="J598" s="168"/>
      <c r="K598" s="107">
        <v>10670836.51</v>
      </c>
      <c r="L598" s="107">
        <v>8465515.7300000004</v>
      </c>
      <c r="M598" s="105">
        <f t="shared" si="82"/>
        <v>2205320.7799999993</v>
      </c>
      <c r="N598" s="124">
        <f t="shared" si="83"/>
        <v>0.26050637082686035</v>
      </c>
      <c r="O598" s="260"/>
      <c r="P598" s="168"/>
      <c r="Q598" s="107">
        <v>10670836.51</v>
      </c>
      <c r="R598" s="107">
        <v>8465515.7300000004</v>
      </c>
      <c r="S598" s="105">
        <f t="shared" si="84"/>
        <v>2205320.7799999993</v>
      </c>
      <c r="T598" s="124">
        <f t="shared" si="85"/>
        <v>0.26050637082686035</v>
      </c>
      <c r="U598" s="168"/>
      <c r="V598" s="107">
        <v>35399412.420000002</v>
      </c>
      <c r="W598" s="107">
        <v>29710502.345000003</v>
      </c>
      <c r="X598" s="105">
        <f t="shared" si="86"/>
        <v>5688910.0749999993</v>
      </c>
      <c r="Y598" s="124">
        <f t="shared" si="87"/>
        <v>0.19147808438040057</v>
      </c>
    </row>
    <row r="599" spans="1:26" s="69" customFormat="1" outlineLevel="1" x14ac:dyDescent="0.2">
      <c r="A599" s="64" t="s">
        <v>1289</v>
      </c>
      <c r="B599" s="65" t="s">
        <v>1739</v>
      </c>
      <c r="C599" s="66" t="s">
        <v>2171</v>
      </c>
      <c r="D599" s="67"/>
      <c r="E599" s="68"/>
      <c r="F599" s="328">
        <v>12308.61</v>
      </c>
      <c r="G599" s="328">
        <v>2543.7200000000003</v>
      </c>
      <c r="H599" s="151">
        <f t="shared" si="80"/>
        <v>9764.89</v>
      </c>
      <c r="I599" s="97">
        <f t="shared" si="81"/>
        <v>3.8388226691616998</v>
      </c>
      <c r="J599" s="166"/>
      <c r="K599" s="328">
        <v>13538.31</v>
      </c>
      <c r="L599" s="328">
        <v>10689.43</v>
      </c>
      <c r="M599" s="151">
        <f t="shared" si="82"/>
        <v>2848.8799999999992</v>
      </c>
      <c r="N599" s="97">
        <f t="shared" si="83"/>
        <v>0.26651374301529634</v>
      </c>
      <c r="O599" s="273"/>
      <c r="P599" s="166"/>
      <c r="Q599" s="328">
        <v>13538.31</v>
      </c>
      <c r="R599" s="328">
        <v>10689.43</v>
      </c>
      <c r="S599" s="151">
        <f t="shared" si="84"/>
        <v>2848.8799999999992</v>
      </c>
      <c r="T599" s="97">
        <f t="shared" si="85"/>
        <v>0.26651374301529634</v>
      </c>
      <c r="U599" s="166"/>
      <c r="V599" s="328">
        <v>51244.11</v>
      </c>
      <c r="W599" s="328">
        <v>14527.11</v>
      </c>
      <c r="X599" s="151">
        <f t="shared" si="86"/>
        <v>36717</v>
      </c>
      <c r="Y599" s="97">
        <f t="shared" si="87"/>
        <v>2.5274813779203158</v>
      </c>
      <c r="Z599" s="140"/>
    </row>
    <row r="600" spans="1:26" x14ac:dyDescent="0.2">
      <c r="A600" s="38" t="s">
        <v>711</v>
      </c>
      <c r="B600" s="88" t="s">
        <v>535</v>
      </c>
      <c r="C600" s="94" t="s">
        <v>333</v>
      </c>
      <c r="D600" s="38"/>
      <c r="E600" s="49"/>
      <c r="F600" s="107">
        <v>12308.61</v>
      </c>
      <c r="G600" s="107">
        <v>2543.7200000000003</v>
      </c>
      <c r="H600" s="105">
        <f t="shared" si="80"/>
        <v>9764.89</v>
      </c>
      <c r="I600" s="124">
        <f t="shared" si="81"/>
        <v>3.8388226691616998</v>
      </c>
      <c r="J600" s="168"/>
      <c r="K600" s="107">
        <v>13538.31</v>
      </c>
      <c r="L600" s="107">
        <v>10689.43</v>
      </c>
      <c r="M600" s="105">
        <f t="shared" si="82"/>
        <v>2848.8799999999992</v>
      </c>
      <c r="N600" s="124">
        <f t="shared" si="83"/>
        <v>0.26651374301529634</v>
      </c>
      <c r="O600" s="260"/>
      <c r="P600" s="168"/>
      <c r="Q600" s="107">
        <v>13538.31</v>
      </c>
      <c r="R600" s="107">
        <v>10689.43</v>
      </c>
      <c r="S600" s="105">
        <f t="shared" si="84"/>
        <v>2848.8799999999992</v>
      </c>
      <c r="T600" s="124">
        <f t="shared" si="85"/>
        <v>0.26651374301529634</v>
      </c>
      <c r="U600" s="168"/>
      <c r="V600" s="107">
        <v>51244.11</v>
      </c>
      <c r="W600" s="107">
        <v>14527.11</v>
      </c>
      <c r="X600" s="105">
        <f t="shared" si="86"/>
        <v>36717</v>
      </c>
      <c r="Y600" s="124">
        <f t="shared" si="87"/>
        <v>2.5274813779203158</v>
      </c>
    </row>
    <row r="601" spans="1:26" s="69" customFormat="1" outlineLevel="1" x14ac:dyDescent="0.2">
      <c r="A601" s="64" t="s">
        <v>1290</v>
      </c>
      <c r="B601" s="65" t="s">
        <v>1740</v>
      </c>
      <c r="C601" s="66" t="s">
        <v>2175</v>
      </c>
      <c r="D601" s="67"/>
      <c r="E601" s="68"/>
      <c r="F601" s="328">
        <v>11187.45</v>
      </c>
      <c r="G601" s="328">
        <v>1252.98</v>
      </c>
      <c r="H601" s="151">
        <f t="shared" si="80"/>
        <v>9934.4700000000012</v>
      </c>
      <c r="I601" s="97">
        <f t="shared" si="81"/>
        <v>7.9286740410860519</v>
      </c>
      <c r="J601" s="166"/>
      <c r="K601" s="328">
        <v>12493.87</v>
      </c>
      <c r="L601" s="328">
        <v>5092.8</v>
      </c>
      <c r="M601" s="151">
        <f t="shared" si="82"/>
        <v>7401.0700000000006</v>
      </c>
      <c r="N601" s="97">
        <f t="shared" si="83"/>
        <v>1.4532418316054039</v>
      </c>
      <c r="O601" s="273"/>
      <c r="P601" s="166"/>
      <c r="Q601" s="328">
        <v>12493.87</v>
      </c>
      <c r="R601" s="328">
        <v>5092.8</v>
      </c>
      <c r="S601" s="151">
        <f t="shared" si="84"/>
        <v>7401.0700000000006</v>
      </c>
      <c r="T601" s="97">
        <f t="shared" si="85"/>
        <v>1.4532418316054039</v>
      </c>
      <c r="U601" s="166"/>
      <c r="V601" s="328">
        <v>30987.040000000001</v>
      </c>
      <c r="W601" s="328">
        <v>47607.850000000006</v>
      </c>
      <c r="X601" s="151">
        <f t="shared" si="86"/>
        <v>-16620.810000000005</v>
      </c>
      <c r="Y601" s="97">
        <f t="shared" si="87"/>
        <v>-0.34911910535762491</v>
      </c>
      <c r="Z601" s="140"/>
    </row>
    <row r="602" spans="1:26" x14ac:dyDescent="0.2">
      <c r="A602" s="38" t="s">
        <v>712</v>
      </c>
      <c r="B602" s="88" t="s">
        <v>536</v>
      </c>
      <c r="C602" s="94" t="s">
        <v>332</v>
      </c>
      <c r="D602" s="38"/>
      <c r="E602" s="49"/>
      <c r="F602" s="107">
        <v>11187.45</v>
      </c>
      <c r="G602" s="107">
        <v>1252.98</v>
      </c>
      <c r="H602" s="105">
        <f t="shared" ref="H602:H665" si="88">+F602-G602</f>
        <v>9934.4700000000012</v>
      </c>
      <c r="I602" s="124">
        <f t="shared" ref="I602:I665" si="89">IF(G602&lt;0,IF(H602=0,0,IF(OR(G602=0,F602=0),"N.M.",IF(ABS(H602/G602)&gt;=10,"N.M.",H602/(-G602)))),IF(H602=0,0,IF(OR(G602=0,F602=0),"N.M.",IF(ABS(H602/G602)&gt;=10,"N.M.",H602/G602))))</f>
        <v>7.9286740410860519</v>
      </c>
      <c r="J602" s="168"/>
      <c r="K602" s="107">
        <v>12493.87</v>
      </c>
      <c r="L602" s="107">
        <v>5092.8</v>
      </c>
      <c r="M602" s="105">
        <f t="shared" ref="M602:M665" si="90">+K602-L602</f>
        <v>7401.0700000000006</v>
      </c>
      <c r="N602" s="124">
        <f t="shared" ref="N602:N665" si="91">IF(L602&lt;0,IF(M602=0,0,IF(OR(L602=0,K602=0),"N.M.",IF(ABS(M602/L602)&gt;=10,"N.M.",M602/(-L602)))),IF(M602=0,0,IF(OR(L602=0,K602=0),"N.M.",IF(ABS(M602/L602)&gt;=10,"N.M.",M602/L602))))</f>
        <v>1.4532418316054039</v>
      </c>
      <c r="O602" s="260"/>
      <c r="P602" s="168"/>
      <c r="Q602" s="107">
        <v>12493.87</v>
      </c>
      <c r="R602" s="107">
        <v>5092.8</v>
      </c>
      <c r="S602" s="105">
        <f t="shared" ref="S602:S665" si="92">+Q602-R602</f>
        <v>7401.0700000000006</v>
      </c>
      <c r="T602" s="124">
        <f t="shared" ref="T602:T665" si="93">IF(R602&lt;0,IF(S602=0,0,IF(OR(R602=0,Q602=0),"N.M.",IF(ABS(S602/R602)&gt;=10,"N.M.",S602/(-R602)))),IF(S602=0,0,IF(OR(R602=0,Q602=0),"N.M.",IF(ABS(S602/R602)&gt;=10,"N.M.",S602/R602))))</f>
        <v>1.4532418316054039</v>
      </c>
      <c r="U602" s="168"/>
      <c r="V602" s="107">
        <v>30987.040000000001</v>
      </c>
      <c r="W602" s="107">
        <v>47607.850000000006</v>
      </c>
      <c r="X602" s="105">
        <f t="shared" ref="X602:X665" si="94">+V602-W602</f>
        <v>-16620.810000000005</v>
      </c>
      <c r="Y602" s="124">
        <f t="shared" ref="Y602:Y665" si="95">IF(W602&lt;0,IF(X602=0,0,IF(OR(W602=0,V602=0),"N.M.",IF(ABS(X602/W602)&gt;=10,"N.M.",X602/(-W602)))),IF(X602=0,0,IF(OR(W602=0,V602=0),"N.M.",IF(ABS(X602/W602)&gt;=10,"N.M.",X602/W602))))</f>
        <v>-0.34911910535762491</v>
      </c>
    </row>
    <row r="603" spans="1:26" s="69" customFormat="1" outlineLevel="1" x14ac:dyDescent="0.2">
      <c r="A603" s="64" t="s">
        <v>1291</v>
      </c>
      <c r="B603" s="65" t="s">
        <v>1741</v>
      </c>
      <c r="C603" s="66" t="s">
        <v>2176</v>
      </c>
      <c r="D603" s="67"/>
      <c r="E603" s="68"/>
      <c r="F603" s="328">
        <v>2088.64</v>
      </c>
      <c r="G603" s="328">
        <v>4574.1900000000005</v>
      </c>
      <c r="H603" s="151">
        <f t="shared" si="88"/>
        <v>-2485.5500000000006</v>
      </c>
      <c r="I603" s="97">
        <f t="shared" si="89"/>
        <v>-0.54338582350099152</v>
      </c>
      <c r="J603" s="166"/>
      <c r="K603" s="328">
        <v>3832.89</v>
      </c>
      <c r="L603" s="328">
        <v>13412.08</v>
      </c>
      <c r="M603" s="151">
        <f t="shared" si="90"/>
        <v>-9579.19</v>
      </c>
      <c r="N603" s="97">
        <f t="shared" si="91"/>
        <v>-0.71422106041717615</v>
      </c>
      <c r="O603" s="273"/>
      <c r="P603" s="166"/>
      <c r="Q603" s="328">
        <v>3832.89</v>
      </c>
      <c r="R603" s="328">
        <v>13412.08</v>
      </c>
      <c r="S603" s="151">
        <f t="shared" si="92"/>
        <v>-9579.19</v>
      </c>
      <c r="T603" s="97">
        <f t="shared" si="93"/>
        <v>-0.71422106041717615</v>
      </c>
      <c r="U603" s="166"/>
      <c r="V603" s="328">
        <v>11275.02</v>
      </c>
      <c r="W603" s="328">
        <v>-1356.130000000001</v>
      </c>
      <c r="X603" s="151">
        <f t="shared" si="94"/>
        <v>12631.150000000001</v>
      </c>
      <c r="Y603" s="97">
        <f t="shared" si="95"/>
        <v>9.314114428557728</v>
      </c>
      <c r="Z603" s="140"/>
    </row>
    <row r="604" spans="1:26" x14ac:dyDescent="0.2">
      <c r="A604" s="38" t="s">
        <v>713</v>
      </c>
      <c r="B604" s="88" t="s">
        <v>537</v>
      </c>
      <c r="C604" s="94" t="s">
        <v>331</v>
      </c>
      <c r="D604" s="38"/>
      <c r="E604" s="49"/>
      <c r="F604" s="107">
        <v>2088.64</v>
      </c>
      <c r="G604" s="107">
        <v>4574.1900000000005</v>
      </c>
      <c r="H604" s="105">
        <f t="shared" si="88"/>
        <v>-2485.5500000000006</v>
      </c>
      <c r="I604" s="124">
        <f t="shared" si="89"/>
        <v>-0.54338582350099152</v>
      </c>
      <c r="J604" s="168"/>
      <c r="K604" s="107">
        <v>3832.89</v>
      </c>
      <c r="L604" s="107">
        <v>13412.08</v>
      </c>
      <c r="M604" s="105">
        <f t="shared" si="90"/>
        <v>-9579.19</v>
      </c>
      <c r="N604" s="124">
        <f t="shared" si="91"/>
        <v>-0.71422106041717615</v>
      </c>
      <c r="O604" s="260"/>
      <c r="P604" s="168"/>
      <c r="Q604" s="107">
        <v>3832.89</v>
      </c>
      <c r="R604" s="107">
        <v>13412.08</v>
      </c>
      <c r="S604" s="105">
        <f t="shared" si="92"/>
        <v>-9579.19</v>
      </c>
      <c r="T604" s="124">
        <f t="shared" si="93"/>
        <v>-0.71422106041717615</v>
      </c>
      <c r="U604" s="168"/>
      <c r="V604" s="107">
        <v>11275.02</v>
      </c>
      <c r="W604" s="107">
        <v>-1356.130000000001</v>
      </c>
      <c r="X604" s="105">
        <f t="shared" si="94"/>
        <v>12631.150000000001</v>
      </c>
      <c r="Y604" s="124">
        <f t="shared" si="95"/>
        <v>9.314114428557728</v>
      </c>
    </row>
    <row r="605" spans="1:26" s="69" customFormat="1" outlineLevel="1" x14ac:dyDescent="0.2">
      <c r="A605" s="64" t="s">
        <v>1292</v>
      </c>
      <c r="B605" s="65" t="s">
        <v>1742</v>
      </c>
      <c r="C605" s="66" t="s">
        <v>2177</v>
      </c>
      <c r="D605" s="67"/>
      <c r="E605" s="68"/>
      <c r="F605" s="328">
        <v>919.37</v>
      </c>
      <c r="G605" s="328">
        <v>2163.5300000000002</v>
      </c>
      <c r="H605" s="151">
        <f t="shared" si="88"/>
        <v>-1244.1600000000003</v>
      </c>
      <c r="I605" s="97">
        <f t="shared" si="89"/>
        <v>-0.57506020253936863</v>
      </c>
      <c r="J605" s="166"/>
      <c r="K605" s="328">
        <v>8591.76</v>
      </c>
      <c r="L605" s="328">
        <v>11193.2</v>
      </c>
      <c r="M605" s="151">
        <f t="shared" si="90"/>
        <v>-2601.4400000000005</v>
      </c>
      <c r="N605" s="97">
        <f t="shared" si="91"/>
        <v>-0.23241253618268237</v>
      </c>
      <c r="O605" s="273"/>
      <c r="P605" s="166"/>
      <c r="Q605" s="328">
        <v>8591.76</v>
      </c>
      <c r="R605" s="328">
        <v>11193.2</v>
      </c>
      <c r="S605" s="151">
        <f t="shared" si="92"/>
        <v>-2601.4400000000005</v>
      </c>
      <c r="T605" s="97">
        <f t="shared" si="93"/>
        <v>-0.23241253618268237</v>
      </c>
      <c r="U605" s="166"/>
      <c r="V605" s="328">
        <v>30875.4</v>
      </c>
      <c r="W605" s="328">
        <v>51019.3</v>
      </c>
      <c r="X605" s="151">
        <f t="shared" si="94"/>
        <v>-20143.900000000001</v>
      </c>
      <c r="Y605" s="97">
        <f t="shared" si="95"/>
        <v>-0.3948290156862207</v>
      </c>
      <c r="Z605" s="140"/>
    </row>
    <row r="606" spans="1:26" x14ac:dyDescent="0.2">
      <c r="A606" s="38" t="s">
        <v>714</v>
      </c>
      <c r="B606" s="88" t="s">
        <v>538</v>
      </c>
      <c r="C606" s="94" t="s">
        <v>330</v>
      </c>
      <c r="D606" s="38"/>
      <c r="E606" s="49"/>
      <c r="F606" s="107">
        <v>919.37</v>
      </c>
      <c r="G606" s="107">
        <v>2163.5300000000002</v>
      </c>
      <c r="H606" s="105">
        <f t="shared" si="88"/>
        <v>-1244.1600000000003</v>
      </c>
      <c r="I606" s="124">
        <f t="shared" si="89"/>
        <v>-0.57506020253936863</v>
      </c>
      <c r="J606" s="168"/>
      <c r="K606" s="107">
        <v>8591.76</v>
      </c>
      <c r="L606" s="107">
        <v>11193.2</v>
      </c>
      <c r="M606" s="105">
        <f t="shared" si="90"/>
        <v>-2601.4400000000005</v>
      </c>
      <c r="N606" s="124">
        <f t="shared" si="91"/>
        <v>-0.23241253618268237</v>
      </c>
      <c r="O606" s="260"/>
      <c r="P606" s="168"/>
      <c r="Q606" s="107">
        <v>8591.76</v>
      </c>
      <c r="R606" s="107">
        <v>11193.2</v>
      </c>
      <c r="S606" s="105">
        <f t="shared" si="92"/>
        <v>-2601.4400000000005</v>
      </c>
      <c r="T606" s="124">
        <f t="shared" si="93"/>
        <v>-0.23241253618268237</v>
      </c>
      <c r="U606" s="168"/>
      <c r="V606" s="107">
        <v>30875.4</v>
      </c>
      <c r="W606" s="107">
        <v>51019.3</v>
      </c>
      <c r="X606" s="105">
        <f t="shared" si="94"/>
        <v>-20143.900000000001</v>
      </c>
      <c r="Y606" s="124">
        <f t="shared" si="95"/>
        <v>-0.3948290156862207</v>
      </c>
    </row>
    <row r="607" spans="1:26" s="69" customFormat="1" outlineLevel="1" x14ac:dyDescent="0.2">
      <c r="A607" s="64" t="s">
        <v>1293</v>
      </c>
      <c r="B607" s="65" t="s">
        <v>1743</v>
      </c>
      <c r="C607" s="66" t="s">
        <v>2178</v>
      </c>
      <c r="D607" s="67"/>
      <c r="E607" s="68"/>
      <c r="F607" s="328">
        <v>446.6</v>
      </c>
      <c r="G607" s="328">
        <v>2517.5500000000002</v>
      </c>
      <c r="H607" s="151">
        <f t="shared" si="88"/>
        <v>-2070.9500000000003</v>
      </c>
      <c r="I607" s="97">
        <f t="shared" si="89"/>
        <v>-0.82260531071875442</v>
      </c>
      <c r="J607" s="166"/>
      <c r="K607" s="328">
        <v>4850.58</v>
      </c>
      <c r="L607" s="328">
        <v>7242.1</v>
      </c>
      <c r="M607" s="151">
        <f t="shared" si="90"/>
        <v>-2391.5200000000004</v>
      </c>
      <c r="N607" s="97">
        <f t="shared" si="91"/>
        <v>-0.33022465859350192</v>
      </c>
      <c r="O607" s="273"/>
      <c r="P607" s="166"/>
      <c r="Q607" s="328">
        <v>4850.58</v>
      </c>
      <c r="R607" s="328">
        <v>7242.1</v>
      </c>
      <c r="S607" s="151">
        <f t="shared" si="92"/>
        <v>-2391.5200000000004</v>
      </c>
      <c r="T607" s="97">
        <f t="shared" si="93"/>
        <v>-0.33022465859350192</v>
      </c>
      <c r="U607" s="166"/>
      <c r="V607" s="328">
        <v>23125.1</v>
      </c>
      <c r="W607" s="328">
        <v>21569.260000000002</v>
      </c>
      <c r="X607" s="151">
        <f t="shared" si="94"/>
        <v>1555.8399999999965</v>
      </c>
      <c r="Y607" s="97">
        <f t="shared" si="95"/>
        <v>7.2132284556818194E-2</v>
      </c>
      <c r="Z607" s="140"/>
    </row>
    <row r="608" spans="1:26" x14ac:dyDescent="0.2">
      <c r="A608" s="38" t="s">
        <v>715</v>
      </c>
      <c r="B608" s="88" t="s">
        <v>539</v>
      </c>
      <c r="C608" s="94" t="s">
        <v>329</v>
      </c>
      <c r="D608" s="38"/>
      <c r="E608" s="49"/>
      <c r="F608" s="107">
        <v>446.6</v>
      </c>
      <c r="G608" s="107">
        <v>2517.5500000000002</v>
      </c>
      <c r="H608" s="105">
        <f t="shared" si="88"/>
        <v>-2070.9500000000003</v>
      </c>
      <c r="I608" s="124">
        <f t="shared" si="89"/>
        <v>-0.82260531071875442</v>
      </c>
      <c r="J608" s="168"/>
      <c r="K608" s="107">
        <v>4850.58</v>
      </c>
      <c r="L608" s="107">
        <v>7242.1</v>
      </c>
      <c r="M608" s="105">
        <f t="shared" si="90"/>
        <v>-2391.5200000000004</v>
      </c>
      <c r="N608" s="124">
        <f t="shared" si="91"/>
        <v>-0.33022465859350192</v>
      </c>
      <c r="O608" s="260"/>
      <c r="P608" s="168"/>
      <c r="Q608" s="107">
        <v>4850.58</v>
      </c>
      <c r="R608" s="107">
        <v>7242.1</v>
      </c>
      <c r="S608" s="105">
        <f t="shared" si="92"/>
        <v>-2391.5200000000004</v>
      </c>
      <c r="T608" s="124">
        <f t="shared" si="93"/>
        <v>-0.33022465859350192</v>
      </c>
      <c r="U608" s="168"/>
      <c r="V608" s="107">
        <v>23125.1</v>
      </c>
      <c r="W608" s="107">
        <v>21569.260000000002</v>
      </c>
      <c r="X608" s="105">
        <f t="shared" si="94"/>
        <v>1555.8399999999965</v>
      </c>
      <c r="Y608" s="124">
        <f t="shared" si="95"/>
        <v>7.2132284556818194E-2</v>
      </c>
    </row>
    <row r="609" spans="1:26" s="69" customFormat="1" outlineLevel="1" x14ac:dyDescent="0.2">
      <c r="A609" s="64" t="s">
        <v>1283</v>
      </c>
      <c r="B609" s="65" t="s">
        <v>1733</v>
      </c>
      <c r="C609" s="66" t="s">
        <v>2156</v>
      </c>
      <c r="D609" s="67"/>
      <c r="E609" s="68"/>
      <c r="F609" s="328">
        <v>2733.84</v>
      </c>
      <c r="G609" s="328">
        <v>430.19</v>
      </c>
      <c r="H609" s="151">
        <f t="shared" si="88"/>
        <v>2303.65</v>
      </c>
      <c r="I609" s="97">
        <f t="shared" si="89"/>
        <v>5.3549594365280457</v>
      </c>
      <c r="J609" s="166"/>
      <c r="K609" s="328">
        <v>3744.1</v>
      </c>
      <c r="L609" s="328">
        <v>1025.98</v>
      </c>
      <c r="M609" s="151">
        <f t="shared" si="90"/>
        <v>2718.12</v>
      </c>
      <c r="N609" s="97">
        <f t="shared" si="91"/>
        <v>2.6492914091892628</v>
      </c>
      <c r="O609" s="273"/>
      <c r="P609" s="166"/>
      <c r="Q609" s="328">
        <v>3744.1</v>
      </c>
      <c r="R609" s="328">
        <v>1025.98</v>
      </c>
      <c r="S609" s="151">
        <f t="shared" si="92"/>
        <v>2718.12</v>
      </c>
      <c r="T609" s="97">
        <f t="shared" si="93"/>
        <v>2.6492914091892628</v>
      </c>
      <c r="U609" s="166"/>
      <c r="V609" s="328">
        <v>7828.26</v>
      </c>
      <c r="W609" s="328">
        <v>26478.41</v>
      </c>
      <c r="X609" s="151">
        <f t="shared" si="94"/>
        <v>-18650.150000000001</v>
      </c>
      <c r="Y609" s="97">
        <f t="shared" si="95"/>
        <v>-0.70435309370917676</v>
      </c>
      <c r="Z609" s="140"/>
    </row>
    <row r="610" spans="1:26" s="69" customFormat="1" outlineLevel="1" x14ac:dyDescent="0.2">
      <c r="A610" s="64" t="s">
        <v>1284</v>
      </c>
      <c r="B610" s="65" t="s">
        <v>1734</v>
      </c>
      <c r="C610" s="66" t="s">
        <v>2157</v>
      </c>
      <c r="D610" s="67"/>
      <c r="E610" s="68"/>
      <c r="F610" s="328">
        <v>-11.68</v>
      </c>
      <c r="G610" s="328">
        <v>1228.43</v>
      </c>
      <c r="H610" s="151">
        <f t="shared" si="88"/>
        <v>-1240.1100000000001</v>
      </c>
      <c r="I610" s="97">
        <f t="shared" si="89"/>
        <v>-1.0095080712779727</v>
      </c>
      <c r="J610" s="166"/>
      <c r="K610" s="328">
        <v>-2.37</v>
      </c>
      <c r="L610" s="328">
        <v>1715.51</v>
      </c>
      <c r="M610" s="151">
        <f t="shared" si="90"/>
        <v>-1717.8799999999999</v>
      </c>
      <c r="N610" s="97">
        <f t="shared" si="91"/>
        <v>-1.0013815133692021</v>
      </c>
      <c r="O610" s="273"/>
      <c r="P610" s="166"/>
      <c r="Q610" s="328">
        <v>-2.37</v>
      </c>
      <c r="R610" s="328">
        <v>1715.51</v>
      </c>
      <c r="S610" s="151">
        <f t="shared" si="92"/>
        <v>-1717.8799999999999</v>
      </c>
      <c r="T610" s="97">
        <f t="shared" si="93"/>
        <v>-1.0013815133692021</v>
      </c>
      <c r="U610" s="166"/>
      <c r="V610" s="328">
        <v>19054.740000000002</v>
      </c>
      <c r="W610" s="328">
        <v>8790.17</v>
      </c>
      <c r="X610" s="151">
        <f t="shared" si="94"/>
        <v>10264.570000000002</v>
      </c>
      <c r="Y610" s="97">
        <f t="shared" si="95"/>
        <v>1.1677328197293115</v>
      </c>
      <c r="Z610" s="140"/>
    </row>
    <row r="611" spans="1:26" s="69" customFormat="1" outlineLevel="1" x14ac:dyDescent="0.2">
      <c r="A611" s="64" t="s">
        <v>1285</v>
      </c>
      <c r="B611" s="65" t="s">
        <v>1735</v>
      </c>
      <c r="C611" s="66" t="s">
        <v>2169</v>
      </c>
      <c r="D611" s="67"/>
      <c r="E611" s="68"/>
      <c r="F611" s="328">
        <v>56053.520000000004</v>
      </c>
      <c r="G611" s="328">
        <v>-30717.100000000002</v>
      </c>
      <c r="H611" s="151">
        <f t="shared" si="88"/>
        <v>86770.62000000001</v>
      </c>
      <c r="I611" s="97">
        <f t="shared" si="89"/>
        <v>2.8248311201252725</v>
      </c>
      <c r="J611" s="166"/>
      <c r="K611" s="328">
        <v>79521.42</v>
      </c>
      <c r="L611" s="328">
        <v>109681.14</v>
      </c>
      <c r="M611" s="151">
        <f t="shared" si="90"/>
        <v>-30159.72</v>
      </c>
      <c r="N611" s="97">
        <f t="shared" si="91"/>
        <v>-0.27497635418450245</v>
      </c>
      <c r="O611" s="273"/>
      <c r="P611" s="166"/>
      <c r="Q611" s="328">
        <v>79521.42</v>
      </c>
      <c r="R611" s="328">
        <v>109681.14</v>
      </c>
      <c r="S611" s="151">
        <f t="shared" si="92"/>
        <v>-30159.72</v>
      </c>
      <c r="T611" s="97">
        <f t="shared" si="93"/>
        <v>-0.27497635418450245</v>
      </c>
      <c r="U611" s="166"/>
      <c r="V611" s="328">
        <v>307280.48</v>
      </c>
      <c r="W611" s="328">
        <v>356903.53</v>
      </c>
      <c r="X611" s="151">
        <f t="shared" si="94"/>
        <v>-49623.050000000047</v>
      </c>
      <c r="Y611" s="97">
        <f t="shared" si="95"/>
        <v>-0.13903771139500931</v>
      </c>
      <c r="Z611" s="140"/>
    </row>
    <row r="612" spans="1:26" s="69" customFormat="1" outlineLevel="1" x14ac:dyDescent="0.2">
      <c r="A612" s="64" t="s">
        <v>1286</v>
      </c>
      <c r="B612" s="65" t="s">
        <v>1736</v>
      </c>
      <c r="C612" s="66" t="s">
        <v>2170</v>
      </c>
      <c r="D612" s="67"/>
      <c r="E612" s="68"/>
      <c r="F612" s="328">
        <v>7785026.6600000001</v>
      </c>
      <c r="G612" s="328">
        <v>2422603.36</v>
      </c>
      <c r="H612" s="151">
        <f t="shared" si="88"/>
        <v>5362423.3000000007</v>
      </c>
      <c r="I612" s="97">
        <f t="shared" si="89"/>
        <v>2.2134961870109851</v>
      </c>
      <c r="J612" s="166"/>
      <c r="K612" s="328">
        <v>10478314.619999999</v>
      </c>
      <c r="L612" s="328">
        <v>7831238.7400000002</v>
      </c>
      <c r="M612" s="151">
        <f t="shared" si="90"/>
        <v>2647075.879999999</v>
      </c>
      <c r="N612" s="97">
        <f t="shared" si="91"/>
        <v>0.33801496390084501</v>
      </c>
      <c r="O612" s="273"/>
      <c r="P612" s="166"/>
      <c r="Q612" s="328">
        <v>10478314.619999999</v>
      </c>
      <c r="R612" s="328">
        <v>7831238.7400000002</v>
      </c>
      <c r="S612" s="151">
        <f t="shared" si="92"/>
        <v>2647075.879999999</v>
      </c>
      <c r="T612" s="97">
        <f t="shared" si="93"/>
        <v>0.33801496390084501</v>
      </c>
      <c r="U612" s="166"/>
      <c r="V612" s="328">
        <v>33400380.009999998</v>
      </c>
      <c r="W612" s="328">
        <v>27193787.215000004</v>
      </c>
      <c r="X612" s="151">
        <f t="shared" si="94"/>
        <v>6206592.7949999943</v>
      </c>
      <c r="Y612" s="97">
        <f t="shared" si="95"/>
        <v>0.22823569023061482</v>
      </c>
      <c r="Z612" s="140"/>
    </row>
    <row r="613" spans="1:26" s="69" customFormat="1" outlineLevel="1" x14ac:dyDescent="0.2">
      <c r="A613" s="64" t="s">
        <v>1287</v>
      </c>
      <c r="B613" s="65" t="s">
        <v>1737</v>
      </c>
      <c r="C613" s="66" t="s">
        <v>2173</v>
      </c>
      <c r="D613" s="67"/>
      <c r="E613" s="68"/>
      <c r="F613" s="328">
        <v>26627.79</v>
      </c>
      <c r="G613" s="328">
        <v>34471.9</v>
      </c>
      <c r="H613" s="151">
        <f t="shared" si="88"/>
        <v>-7844.1100000000006</v>
      </c>
      <c r="I613" s="97">
        <f t="shared" si="89"/>
        <v>-0.22755084576133025</v>
      </c>
      <c r="J613" s="166"/>
      <c r="K613" s="328">
        <v>92527.33</v>
      </c>
      <c r="L613" s="328">
        <v>116123.59</v>
      </c>
      <c r="M613" s="151">
        <f t="shared" si="90"/>
        <v>-23596.259999999995</v>
      </c>
      <c r="N613" s="97">
        <f t="shared" si="91"/>
        <v>-0.20319953938730276</v>
      </c>
      <c r="O613" s="273"/>
      <c r="P613" s="166"/>
      <c r="Q613" s="328">
        <v>92527.33</v>
      </c>
      <c r="R613" s="328">
        <v>116123.59</v>
      </c>
      <c r="S613" s="151">
        <f t="shared" si="92"/>
        <v>-23596.259999999995</v>
      </c>
      <c r="T613" s="97">
        <f t="shared" si="93"/>
        <v>-0.20319953938730276</v>
      </c>
      <c r="U613" s="166"/>
      <c r="V613" s="328">
        <v>349118.69</v>
      </c>
      <c r="W613" s="328">
        <v>448642.56999999995</v>
      </c>
      <c r="X613" s="151">
        <f t="shared" si="94"/>
        <v>-99523.879999999946</v>
      </c>
      <c r="Y613" s="97">
        <f t="shared" si="95"/>
        <v>-0.22183334051425382</v>
      </c>
      <c r="Z613" s="140"/>
    </row>
    <row r="614" spans="1:26" s="69" customFormat="1" outlineLevel="1" x14ac:dyDescent="0.2">
      <c r="A614" s="64" t="s">
        <v>1288</v>
      </c>
      <c r="B614" s="65" t="s">
        <v>1738</v>
      </c>
      <c r="C614" s="66" t="s">
        <v>2174</v>
      </c>
      <c r="D614" s="67"/>
      <c r="E614" s="68"/>
      <c r="F614" s="328">
        <v>0</v>
      </c>
      <c r="G614" s="328">
        <v>172213.24</v>
      </c>
      <c r="H614" s="151">
        <f t="shared" si="88"/>
        <v>-172213.24</v>
      </c>
      <c r="I614" s="97" t="str">
        <f t="shared" si="89"/>
        <v>N.M.</v>
      </c>
      <c r="J614" s="166"/>
      <c r="K614" s="328">
        <v>99994.559999999998</v>
      </c>
      <c r="L614" s="328">
        <v>518153.4</v>
      </c>
      <c r="M614" s="151">
        <f t="shared" si="90"/>
        <v>-418158.84</v>
      </c>
      <c r="N614" s="97">
        <f t="shared" si="91"/>
        <v>-0.80701745853641027</v>
      </c>
      <c r="O614" s="273"/>
      <c r="P614" s="166"/>
      <c r="Q614" s="328">
        <v>99994.559999999998</v>
      </c>
      <c r="R614" s="328">
        <v>518153.4</v>
      </c>
      <c r="S614" s="151">
        <f t="shared" si="92"/>
        <v>-418158.84</v>
      </c>
      <c r="T614" s="97">
        <f t="shared" si="93"/>
        <v>-0.80701745853641027</v>
      </c>
      <c r="U614" s="166"/>
      <c r="V614" s="328">
        <v>1649913.7200000002</v>
      </c>
      <c r="W614" s="328">
        <v>2068072.56</v>
      </c>
      <c r="X614" s="151">
        <f t="shared" si="94"/>
        <v>-418158.83999999985</v>
      </c>
      <c r="Y614" s="97">
        <f t="shared" si="95"/>
        <v>-0.20219737357764653</v>
      </c>
      <c r="Z614" s="140"/>
    </row>
    <row r="615" spans="1:26" s="69" customFormat="1" outlineLevel="1" x14ac:dyDescent="0.2">
      <c r="A615" s="64" t="s">
        <v>1289</v>
      </c>
      <c r="B615" s="65" t="s">
        <v>1739</v>
      </c>
      <c r="C615" s="66" t="s">
        <v>2171</v>
      </c>
      <c r="D615" s="67"/>
      <c r="E615" s="68"/>
      <c r="F615" s="328">
        <v>12308.61</v>
      </c>
      <c r="G615" s="328">
        <v>2543.7200000000003</v>
      </c>
      <c r="H615" s="151">
        <f t="shared" si="88"/>
        <v>9764.89</v>
      </c>
      <c r="I615" s="97">
        <f t="shared" si="89"/>
        <v>3.8388226691616998</v>
      </c>
      <c r="J615" s="166"/>
      <c r="K615" s="328">
        <v>13538.31</v>
      </c>
      <c r="L615" s="328">
        <v>10689.43</v>
      </c>
      <c r="M615" s="151">
        <f t="shared" si="90"/>
        <v>2848.8799999999992</v>
      </c>
      <c r="N615" s="97">
        <f t="shared" si="91"/>
        <v>0.26651374301529634</v>
      </c>
      <c r="O615" s="273"/>
      <c r="P615" s="166"/>
      <c r="Q615" s="328">
        <v>13538.31</v>
      </c>
      <c r="R615" s="328">
        <v>10689.43</v>
      </c>
      <c r="S615" s="151">
        <f t="shared" si="92"/>
        <v>2848.8799999999992</v>
      </c>
      <c r="T615" s="97">
        <f t="shared" si="93"/>
        <v>0.26651374301529634</v>
      </c>
      <c r="U615" s="166"/>
      <c r="V615" s="328">
        <v>51244.11</v>
      </c>
      <c r="W615" s="328">
        <v>14527.11</v>
      </c>
      <c r="X615" s="151">
        <f t="shared" si="94"/>
        <v>36717</v>
      </c>
      <c r="Y615" s="97">
        <f t="shared" si="95"/>
        <v>2.5274813779203158</v>
      </c>
      <c r="Z615" s="140"/>
    </row>
    <row r="616" spans="1:26" s="69" customFormat="1" outlineLevel="1" x14ac:dyDescent="0.2">
      <c r="A616" s="64" t="s">
        <v>1290</v>
      </c>
      <c r="B616" s="65" t="s">
        <v>1740</v>
      </c>
      <c r="C616" s="66" t="s">
        <v>2175</v>
      </c>
      <c r="D616" s="67"/>
      <c r="E616" s="68"/>
      <c r="F616" s="328">
        <v>11187.45</v>
      </c>
      <c r="G616" s="328">
        <v>1252.98</v>
      </c>
      <c r="H616" s="151">
        <f t="shared" si="88"/>
        <v>9934.4700000000012</v>
      </c>
      <c r="I616" s="97">
        <f t="shared" si="89"/>
        <v>7.9286740410860519</v>
      </c>
      <c r="J616" s="166"/>
      <c r="K616" s="328">
        <v>12493.87</v>
      </c>
      <c r="L616" s="328">
        <v>5092.8</v>
      </c>
      <c r="M616" s="151">
        <f t="shared" si="90"/>
        <v>7401.0700000000006</v>
      </c>
      <c r="N616" s="97">
        <f t="shared" si="91"/>
        <v>1.4532418316054039</v>
      </c>
      <c r="O616" s="273"/>
      <c r="P616" s="166"/>
      <c r="Q616" s="328">
        <v>12493.87</v>
      </c>
      <c r="R616" s="328">
        <v>5092.8</v>
      </c>
      <c r="S616" s="151">
        <f t="shared" si="92"/>
        <v>7401.0700000000006</v>
      </c>
      <c r="T616" s="97">
        <f t="shared" si="93"/>
        <v>1.4532418316054039</v>
      </c>
      <c r="U616" s="166"/>
      <c r="V616" s="328">
        <v>30987.040000000001</v>
      </c>
      <c r="W616" s="328">
        <v>47607.850000000006</v>
      </c>
      <c r="X616" s="151">
        <f t="shared" si="94"/>
        <v>-16620.810000000005</v>
      </c>
      <c r="Y616" s="97">
        <f t="shared" si="95"/>
        <v>-0.34911910535762491</v>
      </c>
      <c r="Z616" s="140"/>
    </row>
    <row r="617" spans="1:26" s="69" customFormat="1" outlineLevel="1" x14ac:dyDescent="0.2">
      <c r="A617" s="64" t="s">
        <v>1291</v>
      </c>
      <c r="B617" s="65" t="s">
        <v>1741</v>
      </c>
      <c r="C617" s="66" t="s">
        <v>2176</v>
      </c>
      <c r="D617" s="67"/>
      <c r="E617" s="68"/>
      <c r="F617" s="328">
        <v>2088.64</v>
      </c>
      <c r="G617" s="328">
        <v>4574.1900000000005</v>
      </c>
      <c r="H617" s="151">
        <f t="shared" si="88"/>
        <v>-2485.5500000000006</v>
      </c>
      <c r="I617" s="97">
        <f t="shared" si="89"/>
        <v>-0.54338582350099152</v>
      </c>
      <c r="J617" s="166"/>
      <c r="K617" s="328">
        <v>3832.89</v>
      </c>
      <c r="L617" s="328">
        <v>13412.08</v>
      </c>
      <c r="M617" s="151">
        <f t="shared" si="90"/>
        <v>-9579.19</v>
      </c>
      <c r="N617" s="97">
        <f t="shared" si="91"/>
        <v>-0.71422106041717615</v>
      </c>
      <c r="O617" s="273"/>
      <c r="P617" s="166"/>
      <c r="Q617" s="328">
        <v>3832.89</v>
      </c>
      <c r="R617" s="328">
        <v>13412.08</v>
      </c>
      <c r="S617" s="151">
        <f t="shared" si="92"/>
        <v>-9579.19</v>
      </c>
      <c r="T617" s="97">
        <f t="shared" si="93"/>
        <v>-0.71422106041717615</v>
      </c>
      <c r="U617" s="166"/>
      <c r="V617" s="328">
        <v>11275.02</v>
      </c>
      <c r="W617" s="328">
        <v>-1356.130000000001</v>
      </c>
      <c r="X617" s="151">
        <f t="shared" si="94"/>
        <v>12631.150000000001</v>
      </c>
      <c r="Y617" s="97">
        <f t="shared" si="95"/>
        <v>9.314114428557728</v>
      </c>
      <c r="Z617" s="140"/>
    </row>
    <row r="618" spans="1:26" s="69" customFormat="1" outlineLevel="1" x14ac:dyDescent="0.2">
      <c r="A618" s="64" t="s">
        <v>1292</v>
      </c>
      <c r="B618" s="65" t="s">
        <v>1742</v>
      </c>
      <c r="C618" s="66" t="s">
        <v>2177</v>
      </c>
      <c r="D618" s="67"/>
      <c r="E618" s="68"/>
      <c r="F618" s="328">
        <v>919.37</v>
      </c>
      <c r="G618" s="328">
        <v>2163.5300000000002</v>
      </c>
      <c r="H618" s="151">
        <f t="shared" si="88"/>
        <v>-1244.1600000000003</v>
      </c>
      <c r="I618" s="97">
        <f t="shared" si="89"/>
        <v>-0.57506020253936863</v>
      </c>
      <c r="J618" s="166"/>
      <c r="K618" s="328">
        <v>8591.76</v>
      </c>
      <c r="L618" s="328">
        <v>11193.2</v>
      </c>
      <c r="M618" s="151">
        <f t="shared" si="90"/>
        <v>-2601.4400000000005</v>
      </c>
      <c r="N618" s="97">
        <f t="shared" si="91"/>
        <v>-0.23241253618268237</v>
      </c>
      <c r="O618" s="273"/>
      <c r="P618" s="166"/>
      <c r="Q618" s="328">
        <v>8591.76</v>
      </c>
      <c r="R618" s="328">
        <v>11193.2</v>
      </c>
      <c r="S618" s="151">
        <f t="shared" si="92"/>
        <v>-2601.4400000000005</v>
      </c>
      <c r="T618" s="97">
        <f t="shared" si="93"/>
        <v>-0.23241253618268237</v>
      </c>
      <c r="U618" s="166"/>
      <c r="V618" s="328">
        <v>30875.4</v>
      </c>
      <c r="W618" s="328">
        <v>51019.3</v>
      </c>
      <c r="X618" s="151">
        <f t="shared" si="94"/>
        <v>-20143.900000000001</v>
      </c>
      <c r="Y618" s="97">
        <f t="shared" si="95"/>
        <v>-0.3948290156862207</v>
      </c>
      <c r="Z618" s="140"/>
    </row>
    <row r="619" spans="1:26" s="69" customFormat="1" outlineLevel="1" x14ac:dyDescent="0.2">
      <c r="A619" s="64" t="s">
        <v>1293</v>
      </c>
      <c r="B619" s="65" t="s">
        <v>1743</v>
      </c>
      <c r="C619" s="66" t="s">
        <v>2178</v>
      </c>
      <c r="D619" s="67"/>
      <c r="E619" s="68"/>
      <c r="F619" s="328">
        <v>446.6</v>
      </c>
      <c r="G619" s="328">
        <v>2517.5500000000002</v>
      </c>
      <c r="H619" s="151">
        <f t="shared" si="88"/>
        <v>-2070.9500000000003</v>
      </c>
      <c r="I619" s="97">
        <f t="shared" si="89"/>
        <v>-0.82260531071875442</v>
      </c>
      <c r="J619" s="166"/>
      <c r="K619" s="328">
        <v>4850.58</v>
      </c>
      <c r="L619" s="328">
        <v>7242.1</v>
      </c>
      <c r="M619" s="151">
        <f t="shared" si="90"/>
        <v>-2391.5200000000004</v>
      </c>
      <c r="N619" s="97">
        <f t="shared" si="91"/>
        <v>-0.33022465859350192</v>
      </c>
      <c r="O619" s="273"/>
      <c r="P619" s="166"/>
      <c r="Q619" s="328">
        <v>4850.58</v>
      </c>
      <c r="R619" s="328">
        <v>7242.1</v>
      </c>
      <c r="S619" s="151">
        <f t="shared" si="92"/>
        <v>-2391.5200000000004</v>
      </c>
      <c r="T619" s="97">
        <f t="shared" si="93"/>
        <v>-0.33022465859350192</v>
      </c>
      <c r="U619" s="166"/>
      <c r="V619" s="328">
        <v>23125.1</v>
      </c>
      <c r="W619" s="328">
        <v>21569.260000000002</v>
      </c>
      <c r="X619" s="151">
        <f t="shared" si="94"/>
        <v>1555.8399999999965</v>
      </c>
      <c r="Y619" s="97">
        <f t="shared" si="95"/>
        <v>7.2132284556818194E-2</v>
      </c>
      <c r="Z619" s="140"/>
    </row>
    <row r="620" spans="1:26" x14ac:dyDescent="0.2">
      <c r="A620" s="38" t="s">
        <v>716</v>
      </c>
      <c r="B620" s="88" t="s">
        <v>540</v>
      </c>
      <c r="C620" s="95" t="s">
        <v>328</v>
      </c>
      <c r="D620" s="38" t="s">
        <v>281</v>
      </c>
      <c r="E620" s="49"/>
      <c r="F620" s="107">
        <v>7897380.7999999998</v>
      </c>
      <c r="G620" s="107">
        <v>2613281.9899999993</v>
      </c>
      <c r="H620" s="105">
        <f t="shared" si="88"/>
        <v>5284098.8100000005</v>
      </c>
      <c r="I620" s="124">
        <f t="shared" si="89"/>
        <v>2.0220163113740366</v>
      </c>
      <c r="J620" s="168"/>
      <c r="K620" s="107">
        <v>10797407.07</v>
      </c>
      <c r="L620" s="107">
        <v>8625567.9699999988</v>
      </c>
      <c r="M620" s="105">
        <f t="shared" si="90"/>
        <v>2171839.1000000015</v>
      </c>
      <c r="N620" s="124">
        <f t="shared" si="91"/>
        <v>0.25179085105511051</v>
      </c>
      <c r="O620" s="260"/>
      <c r="P620" s="168"/>
      <c r="Q620" s="107">
        <v>10797407.07</v>
      </c>
      <c r="R620" s="107">
        <v>8625567.9699999988</v>
      </c>
      <c r="S620" s="105">
        <f t="shared" si="92"/>
        <v>2171839.1000000015</v>
      </c>
      <c r="T620" s="124">
        <f t="shared" si="93"/>
        <v>0.25179085105511051</v>
      </c>
      <c r="U620" s="168"/>
      <c r="V620" s="107">
        <v>35881082.57</v>
      </c>
      <c r="W620" s="107">
        <v>30236041.845000003</v>
      </c>
      <c r="X620" s="105">
        <f t="shared" si="94"/>
        <v>5645040.7249999978</v>
      </c>
      <c r="Y620" s="124">
        <f t="shared" si="95"/>
        <v>0.18669906444561601</v>
      </c>
    </row>
    <row r="621" spans="1:26" s="69" customFormat="1" outlineLevel="1" x14ac:dyDescent="0.2">
      <c r="A621" s="64" t="s">
        <v>1138</v>
      </c>
      <c r="B621" s="65" t="s">
        <v>1588</v>
      </c>
      <c r="C621" s="66" t="s">
        <v>1948</v>
      </c>
      <c r="D621" s="67"/>
      <c r="E621" s="68"/>
      <c r="F621" s="328">
        <v>83290.290000000008</v>
      </c>
      <c r="G621" s="328">
        <v>107311.34</v>
      </c>
      <c r="H621" s="151">
        <f t="shared" si="88"/>
        <v>-24021.049999999988</v>
      </c>
      <c r="I621" s="97">
        <f t="shared" si="89"/>
        <v>-0.223844469745695</v>
      </c>
      <c r="J621" s="166"/>
      <c r="K621" s="328">
        <v>238807.88</v>
      </c>
      <c r="L621" s="328">
        <v>202051.34</v>
      </c>
      <c r="M621" s="151">
        <f t="shared" si="90"/>
        <v>36756.540000000008</v>
      </c>
      <c r="N621" s="97">
        <f t="shared" si="91"/>
        <v>0.18191683361268482</v>
      </c>
      <c r="O621" s="273"/>
      <c r="P621" s="166"/>
      <c r="Q621" s="328">
        <v>238807.88</v>
      </c>
      <c r="R621" s="328">
        <v>202051.34</v>
      </c>
      <c r="S621" s="151">
        <f t="shared" si="92"/>
        <v>36756.540000000008</v>
      </c>
      <c r="T621" s="97">
        <f t="shared" si="93"/>
        <v>0.18191683361268482</v>
      </c>
      <c r="U621" s="166"/>
      <c r="V621" s="328">
        <v>842415.43</v>
      </c>
      <c r="W621" s="328">
        <v>807902.05999999994</v>
      </c>
      <c r="X621" s="151">
        <f t="shared" si="94"/>
        <v>34513.370000000112</v>
      </c>
      <c r="Y621" s="97">
        <f t="shared" si="95"/>
        <v>4.2719745014637191E-2</v>
      </c>
      <c r="Z621" s="140"/>
    </row>
    <row r="622" spans="1:26" s="69" customFormat="1" outlineLevel="1" x14ac:dyDescent="0.2">
      <c r="A622" s="64" t="s">
        <v>1139</v>
      </c>
      <c r="B622" s="65" t="s">
        <v>1589</v>
      </c>
      <c r="C622" s="66" t="s">
        <v>2035</v>
      </c>
      <c r="D622" s="67"/>
      <c r="E622" s="68"/>
      <c r="F622" s="328">
        <v>511.91</v>
      </c>
      <c r="G622" s="328">
        <v>84.36</v>
      </c>
      <c r="H622" s="151">
        <f t="shared" si="88"/>
        <v>427.55</v>
      </c>
      <c r="I622" s="97">
        <f t="shared" si="89"/>
        <v>5.0681602655286868</v>
      </c>
      <c r="J622" s="166"/>
      <c r="K622" s="328">
        <v>843.41</v>
      </c>
      <c r="L622" s="328">
        <v>259.23</v>
      </c>
      <c r="M622" s="151">
        <f t="shared" si="90"/>
        <v>584.17999999999995</v>
      </c>
      <c r="N622" s="97">
        <f t="shared" si="91"/>
        <v>2.2535200401188131</v>
      </c>
      <c r="O622" s="273"/>
      <c r="P622" s="166"/>
      <c r="Q622" s="328">
        <v>843.41</v>
      </c>
      <c r="R622" s="328">
        <v>259.23</v>
      </c>
      <c r="S622" s="151">
        <f t="shared" si="92"/>
        <v>584.17999999999995</v>
      </c>
      <c r="T622" s="97">
        <f t="shared" si="93"/>
        <v>2.2535200401188131</v>
      </c>
      <c r="U622" s="166"/>
      <c r="V622" s="328">
        <v>2548.5700000000002</v>
      </c>
      <c r="W622" s="328">
        <v>3399.6800000000003</v>
      </c>
      <c r="X622" s="151">
        <f t="shared" si="94"/>
        <v>-851.11000000000013</v>
      </c>
      <c r="Y622" s="97">
        <f t="shared" si="95"/>
        <v>-0.2503500329442771</v>
      </c>
      <c r="Z622" s="140"/>
    </row>
    <row r="623" spans="1:26" s="69" customFormat="1" outlineLevel="1" x14ac:dyDescent="0.2">
      <c r="A623" s="64" t="s">
        <v>1140</v>
      </c>
      <c r="B623" s="65" t="s">
        <v>1590</v>
      </c>
      <c r="C623" s="66" t="s">
        <v>2036</v>
      </c>
      <c r="D623" s="67"/>
      <c r="E623" s="68"/>
      <c r="F623" s="328">
        <v>60864.08</v>
      </c>
      <c r="G623" s="328">
        <v>19597.62</v>
      </c>
      <c r="H623" s="151">
        <f t="shared" si="88"/>
        <v>41266.460000000006</v>
      </c>
      <c r="I623" s="97">
        <f t="shared" si="89"/>
        <v>2.1056873232565998</v>
      </c>
      <c r="J623" s="166"/>
      <c r="K623" s="328">
        <v>89456.49</v>
      </c>
      <c r="L623" s="328">
        <v>64475.41</v>
      </c>
      <c r="M623" s="151">
        <f t="shared" si="90"/>
        <v>24981.08</v>
      </c>
      <c r="N623" s="97">
        <f t="shared" si="91"/>
        <v>0.38745127793681344</v>
      </c>
      <c r="O623" s="273"/>
      <c r="P623" s="166"/>
      <c r="Q623" s="328">
        <v>89456.49</v>
      </c>
      <c r="R623" s="328">
        <v>64475.41</v>
      </c>
      <c r="S623" s="151">
        <f t="shared" si="92"/>
        <v>24981.08</v>
      </c>
      <c r="T623" s="97">
        <f t="shared" si="93"/>
        <v>0.38745127793681344</v>
      </c>
      <c r="U623" s="166"/>
      <c r="V623" s="328">
        <v>413459.65</v>
      </c>
      <c r="W623" s="328">
        <v>264361.09999999998</v>
      </c>
      <c r="X623" s="151">
        <f t="shared" si="94"/>
        <v>149098.55000000005</v>
      </c>
      <c r="Y623" s="97">
        <f t="shared" si="95"/>
        <v>0.56399579968459834</v>
      </c>
      <c r="Z623" s="140"/>
    </row>
    <row r="624" spans="1:26" s="69" customFormat="1" outlineLevel="1" x14ac:dyDescent="0.2">
      <c r="A624" s="64" t="s">
        <v>1141</v>
      </c>
      <c r="B624" s="65" t="s">
        <v>1591</v>
      </c>
      <c r="C624" s="66" t="s">
        <v>2014</v>
      </c>
      <c r="D624" s="67"/>
      <c r="E624" s="68"/>
      <c r="F624" s="328">
        <v>13773.19</v>
      </c>
      <c r="G624" s="328">
        <v>46327.79</v>
      </c>
      <c r="H624" s="151">
        <f t="shared" si="88"/>
        <v>-32554.6</v>
      </c>
      <c r="I624" s="97">
        <f t="shared" si="89"/>
        <v>-0.70270133757729425</v>
      </c>
      <c r="J624" s="166"/>
      <c r="K624" s="328">
        <v>47937.74</v>
      </c>
      <c r="L624" s="328">
        <v>110357.82</v>
      </c>
      <c r="M624" s="151">
        <f t="shared" si="90"/>
        <v>-62420.080000000009</v>
      </c>
      <c r="N624" s="97">
        <f t="shared" si="91"/>
        <v>-0.56561537732441625</v>
      </c>
      <c r="O624" s="273"/>
      <c r="P624" s="166"/>
      <c r="Q624" s="328">
        <v>47937.74</v>
      </c>
      <c r="R624" s="328">
        <v>110357.82</v>
      </c>
      <c r="S624" s="151">
        <f t="shared" si="92"/>
        <v>-62420.080000000009</v>
      </c>
      <c r="T624" s="97">
        <f t="shared" si="93"/>
        <v>-0.56561537732441625</v>
      </c>
      <c r="U624" s="166"/>
      <c r="V624" s="328">
        <v>288720.61</v>
      </c>
      <c r="W624" s="328">
        <v>393419.22000000003</v>
      </c>
      <c r="X624" s="151">
        <f t="shared" si="94"/>
        <v>-104698.61000000004</v>
      </c>
      <c r="Y624" s="97">
        <f t="shared" si="95"/>
        <v>-0.26612479685156215</v>
      </c>
      <c r="Z624" s="140"/>
    </row>
    <row r="625" spans="1:26" s="69" customFormat="1" outlineLevel="1" x14ac:dyDescent="0.2">
      <c r="A625" s="64" t="s">
        <v>1142</v>
      </c>
      <c r="B625" s="65" t="s">
        <v>1592</v>
      </c>
      <c r="C625" s="66" t="s">
        <v>2015</v>
      </c>
      <c r="D625" s="67"/>
      <c r="E625" s="68"/>
      <c r="F625" s="328">
        <v>19378.39</v>
      </c>
      <c r="G625" s="328">
        <v>21481.84</v>
      </c>
      <c r="H625" s="151">
        <f t="shared" si="88"/>
        <v>-2103.4500000000007</v>
      </c>
      <c r="I625" s="97">
        <f t="shared" si="89"/>
        <v>-9.7917589927119866E-2</v>
      </c>
      <c r="J625" s="166"/>
      <c r="K625" s="328">
        <v>38153.730000000003</v>
      </c>
      <c r="L625" s="328">
        <v>40321.520000000004</v>
      </c>
      <c r="M625" s="151">
        <f t="shared" si="90"/>
        <v>-2167.7900000000009</v>
      </c>
      <c r="N625" s="97">
        <f t="shared" si="91"/>
        <v>-5.3762606171592751E-2</v>
      </c>
      <c r="O625" s="273"/>
      <c r="P625" s="166"/>
      <c r="Q625" s="328">
        <v>38153.730000000003</v>
      </c>
      <c r="R625" s="328">
        <v>40321.520000000004</v>
      </c>
      <c r="S625" s="151">
        <f t="shared" si="92"/>
        <v>-2167.7900000000009</v>
      </c>
      <c r="T625" s="97">
        <f t="shared" si="93"/>
        <v>-5.3762606171592751E-2</v>
      </c>
      <c r="U625" s="166"/>
      <c r="V625" s="328">
        <v>236693.18000000002</v>
      </c>
      <c r="W625" s="328">
        <v>171577.43</v>
      </c>
      <c r="X625" s="151">
        <f t="shared" si="94"/>
        <v>65115.750000000029</v>
      </c>
      <c r="Y625" s="97">
        <f t="shared" si="95"/>
        <v>0.37951232863203532</v>
      </c>
      <c r="Z625" s="140"/>
    </row>
    <row r="626" spans="1:26" s="69" customFormat="1" outlineLevel="1" x14ac:dyDescent="0.2">
      <c r="A626" s="64" t="s">
        <v>1143</v>
      </c>
      <c r="B626" s="65" t="s">
        <v>1593</v>
      </c>
      <c r="C626" s="66" t="s">
        <v>2037</v>
      </c>
      <c r="D626" s="67"/>
      <c r="E626" s="68"/>
      <c r="F626" s="328">
        <v>12694.050000000001</v>
      </c>
      <c r="G626" s="328">
        <v>4004.01</v>
      </c>
      <c r="H626" s="151">
        <f t="shared" si="88"/>
        <v>8690.0400000000009</v>
      </c>
      <c r="I626" s="97">
        <f t="shared" si="89"/>
        <v>2.1703342399244758</v>
      </c>
      <c r="J626" s="166"/>
      <c r="K626" s="328">
        <v>20035.11</v>
      </c>
      <c r="L626" s="328">
        <v>5995.91</v>
      </c>
      <c r="M626" s="151">
        <f t="shared" si="90"/>
        <v>14039.2</v>
      </c>
      <c r="N626" s="97">
        <f t="shared" si="91"/>
        <v>2.3414627637839796</v>
      </c>
      <c r="O626" s="273"/>
      <c r="P626" s="166"/>
      <c r="Q626" s="328">
        <v>20035.11</v>
      </c>
      <c r="R626" s="328">
        <v>5995.91</v>
      </c>
      <c r="S626" s="151">
        <f t="shared" si="92"/>
        <v>14039.2</v>
      </c>
      <c r="T626" s="97">
        <f t="shared" si="93"/>
        <v>2.3414627637839796</v>
      </c>
      <c r="U626" s="166"/>
      <c r="V626" s="328">
        <v>60854.79</v>
      </c>
      <c r="W626" s="328">
        <v>72084.540000000008</v>
      </c>
      <c r="X626" s="151">
        <f t="shared" si="94"/>
        <v>-11229.750000000007</v>
      </c>
      <c r="Y626" s="97">
        <f t="shared" si="95"/>
        <v>-0.15578583146954958</v>
      </c>
      <c r="Z626" s="140"/>
    </row>
    <row r="627" spans="1:26" s="69" customFormat="1" outlineLevel="1" x14ac:dyDescent="0.2">
      <c r="A627" s="64" t="s">
        <v>1144</v>
      </c>
      <c r="B627" s="65" t="s">
        <v>1594</v>
      </c>
      <c r="C627" s="66" t="s">
        <v>2038</v>
      </c>
      <c r="D627" s="67"/>
      <c r="E627" s="68"/>
      <c r="F627" s="328">
        <v>77978.55</v>
      </c>
      <c r="G627" s="328">
        <v>110141.22</v>
      </c>
      <c r="H627" s="151">
        <f t="shared" si="88"/>
        <v>-32162.67</v>
      </c>
      <c r="I627" s="97">
        <f t="shared" si="89"/>
        <v>-0.29201301746975383</v>
      </c>
      <c r="J627" s="166"/>
      <c r="K627" s="328">
        <v>272202.59000000003</v>
      </c>
      <c r="L627" s="328">
        <v>322201.63</v>
      </c>
      <c r="M627" s="151">
        <f t="shared" si="90"/>
        <v>-49999.039999999979</v>
      </c>
      <c r="N627" s="97">
        <f t="shared" si="91"/>
        <v>-0.15517935151352269</v>
      </c>
      <c r="O627" s="273"/>
      <c r="P627" s="166"/>
      <c r="Q627" s="328">
        <v>272202.59000000003</v>
      </c>
      <c r="R627" s="328">
        <v>322201.63</v>
      </c>
      <c r="S627" s="151">
        <f t="shared" si="92"/>
        <v>-49999.039999999979</v>
      </c>
      <c r="T627" s="97">
        <f t="shared" si="93"/>
        <v>-0.15517935151352269</v>
      </c>
      <c r="U627" s="166"/>
      <c r="V627" s="328">
        <v>1179732.93</v>
      </c>
      <c r="W627" s="328">
        <v>1203688.0899999999</v>
      </c>
      <c r="X627" s="151">
        <f t="shared" si="94"/>
        <v>-23955.159999999916</v>
      </c>
      <c r="Y627" s="97">
        <f t="shared" si="95"/>
        <v>-1.9901467995749562E-2</v>
      </c>
      <c r="Z627" s="140"/>
    </row>
    <row r="628" spans="1:26" s="69" customFormat="1" outlineLevel="1" x14ac:dyDescent="0.2">
      <c r="A628" s="64" t="s">
        <v>1145</v>
      </c>
      <c r="B628" s="65" t="s">
        <v>1595</v>
      </c>
      <c r="C628" s="66" t="s">
        <v>2039</v>
      </c>
      <c r="D628" s="67"/>
      <c r="E628" s="68"/>
      <c r="F628" s="328">
        <v>17193.740000000002</v>
      </c>
      <c r="G628" s="328">
        <v>17738.02</v>
      </c>
      <c r="H628" s="151">
        <f t="shared" si="88"/>
        <v>-544.27999999999884</v>
      </c>
      <c r="I628" s="97">
        <f t="shared" si="89"/>
        <v>-3.0684371761898952E-2</v>
      </c>
      <c r="J628" s="166"/>
      <c r="K628" s="328">
        <v>56618.85</v>
      </c>
      <c r="L628" s="328">
        <v>50961.020000000004</v>
      </c>
      <c r="M628" s="151">
        <f t="shared" si="90"/>
        <v>5657.8299999999945</v>
      </c>
      <c r="N628" s="97">
        <f t="shared" si="91"/>
        <v>0.11102269931017852</v>
      </c>
      <c r="O628" s="273"/>
      <c r="P628" s="166"/>
      <c r="Q628" s="328">
        <v>56618.85</v>
      </c>
      <c r="R628" s="328">
        <v>50961.020000000004</v>
      </c>
      <c r="S628" s="151">
        <f t="shared" si="92"/>
        <v>5657.8299999999945</v>
      </c>
      <c r="T628" s="97">
        <f t="shared" si="93"/>
        <v>0.11102269931017852</v>
      </c>
      <c r="U628" s="166"/>
      <c r="V628" s="328">
        <v>206567.6</v>
      </c>
      <c r="W628" s="328">
        <v>197693.53000000003</v>
      </c>
      <c r="X628" s="151">
        <f t="shared" si="94"/>
        <v>8874.0699999999779</v>
      </c>
      <c r="Y628" s="97">
        <f t="shared" si="95"/>
        <v>4.4888014291615798E-2</v>
      </c>
      <c r="Z628" s="140"/>
    </row>
    <row r="629" spans="1:26" s="69" customFormat="1" outlineLevel="1" x14ac:dyDescent="0.2">
      <c r="A629" s="64" t="s">
        <v>1146</v>
      </c>
      <c r="B629" s="65" t="s">
        <v>1596</v>
      </c>
      <c r="C629" s="66" t="s">
        <v>2040</v>
      </c>
      <c r="D629" s="67"/>
      <c r="E629" s="68"/>
      <c r="F629" s="328">
        <v>367432.87</v>
      </c>
      <c r="G629" s="328">
        <v>433765.67</v>
      </c>
      <c r="H629" s="151">
        <f t="shared" si="88"/>
        <v>-66332.799999999988</v>
      </c>
      <c r="I629" s="97">
        <f t="shared" si="89"/>
        <v>-0.15292312090996041</v>
      </c>
      <c r="J629" s="166"/>
      <c r="K629" s="328">
        <v>1024946.63</v>
      </c>
      <c r="L629" s="328">
        <v>580045.59</v>
      </c>
      <c r="M629" s="151">
        <f t="shared" si="90"/>
        <v>444901.04000000004</v>
      </c>
      <c r="N629" s="97">
        <f t="shared" si="91"/>
        <v>0.76701046895296643</v>
      </c>
      <c r="O629" s="273"/>
      <c r="P629" s="166"/>
      <c r="Q629" s="328">
        <v>1024946.63</v>
      </c>
      <c r="R629" s="328">
        <v>580045.59</v>
      </c>
      <c r="S629" s="151">
        <f t="shared" si="92"/>
        <v>444901.04000000004</v>
      </c>
      <c r="T629" s="97">
        <f t="shared" si="93"/>
        <v>0.76701046895296643</v>
      </c>
      <c r="U629" s="166"/>
      <c r="V629" s="328">
        <v>3637287.87</v>
      </c>
      <c r="W629" s="328">
        <v>3577006.8499999996</v>
      </c>
      <c r="X629" s="151">
        <f t="shared" si="94"/>
        <v>60281.020000000484</v>
      </c>
      <c r="Y629" s="97">
        <f t="shared" si="95"/>
        <v>1.6852363589966425E-2</v>
      </c>
      <c r="Z629" s="140"/>
    </row>
    <row r="630" spans="1:26" s="69" customFormat="1" outlineLevel="1" x14ac:dyDescent="0.2">
      <c r="A630" s="64" t="s">
        <v>1147</v>
      </c>
      <c r="B630" s="65" t="s">
        <v>1597</v>
      </c>
      <c r="C630" s="66" t="s">
        <v>2031</v>
      </c>
      <c r="D630" s="67"/>
      <c r="E630" s="68"/>
      <c r="F630" s="328">
        <v>79630.55</v>
      </c>
      <c r="G630" s="328">
        <v>79745.440000000002</v>
      </c>
      <c r="H630" s="151">
        <f t="shared" si="88"/>
        <v>-114.88999999999942</v>
      </c>
      <c r="I630" s="97">
        <f t="shared" si="89"/>
        <v>-1.4407093371106789E-3</v>
      </c>
      <c r="J630" s="166"/>
      <c r="K630" s="328">
        <v>233970.49</v>
      </c>
      <c r="L630" s="328">
        <v>233494.39999999999</v>
      </c>
      <c r="M630" s="151">
        <f t="shared" si="90"/>
        <v>476.08999999999651</v>
      </c>
      <c r="N630" s="97">
        <f t="shared" si="91"/>
        <v>2.0389782367371402E-3</v>
      </c>
      <c r="O630" s="273"/>
      <c r="P630" s="166"/>
      <c r="Q630" s="328">
        <v>233970.49</v>
      </c>
      <c r="R630" s="328">
        <v>233494.39999999999</v>
      </c>
      <c r="S630" s="151">
        <f t="shared" si="92"/>
        <v>476.08999999999651</v>
      </c>
      <c r="T630" s="97">
        <f t="shared" si="93"/>
        <v>2.0389782367371402E-3</v>
      </c>
      <c r="U630" s="166"/>
      <c r="V630" s="328">
        <v>924961.74</v>
      </c>
      <c r="W630" s="328">
        <v>118716.42</v>
      </c>
      <c r="X630" s="151">
        <f t="shared" si="94"/>
        <v>806245.32</v>
      </c>
      <c r="Y630" s="97">
        <f t="shared" si="95"/>
        <v>6.7913547258247844</v>
      </c>
      <c r="Z630" s="140"/>
    </row>
    <row r="631" spans="1:26" s="69" customFormat="1" outlineLevel="1" x14ac:dyDescent="0.2">
      <c r="A631" s="64" t="s">
        <v>1148</v>
      </c>
      <c r="B631" s="65" t="s">
        <v>1598</v>
      </c>
      <c r="C631" s="66" t="s">
        <v>2032</v>
      </c>
      <c r="D631" s="67"/>
      <c r="E631" s="68"/>
      <c r="F631" s="328">
        <v>1857.88</v>
      </c>
      <c r="G631" s="328">
        <v>753.51200000000006</v>
      </c>
      <c r="H631" s="151">
        <f t="shared" si="88"/>
        <v>1104.3679999999999</v>
      </c>
      <c r="I631" s="97">
        <f t="shared" si="89"/>
        <v>1.4656276210597838</v>
      </c>
      <c r="J631" s="166"/>
      <c r="K631" s="328">
        <v>5573.64</v>
      </c>
      <c r="L631" s="328">
        <v>2260.5360000000001</v>
      </c>
      <c r="M631" s="151">
        <f t="shared" si="90"/>
        <v>3313.1040000000003</v>
      </c>
      <c r="N631" s="97">
        <f t="shared" si="91"/>
        <v>1.4656276210597841</v>
      </c>
      <c r="O631" s="273"/>
      <c r="P631" s="166"/>
      <c r="Q631" s="328">
        <v>5573.64</v>
      </c>
      <c r="R631" s="328">
        <v>2260.5360000000001</v>
      </c>
      <c r="S631" s="151">
        <f t="shared" si="92"/>
        <v>3313.1040000000003</v>
      </c>
      <c r="T631" s="97">
        <f t="shared" si="93"/>
        <v>1.4656276210597841</v>
      </c>
      <c r="U631" s="166"/>
      <c r="V631" s="328">
        <v>12355.248</v>
      </c>
      <c r="W631" s="328">
        <v>14441.847</v>
      </c>
      <c r="X631" s="151">
        <f t="shared" si="94"/>
        <v>-2086.5990000000002</v>
      </c>
      <c r="Y631" s="97">
        <f t="shared" si="95"/>
        <v>-0.14448283519414104</v>
      </c>
      <c r="Z631" s="140"/>
    </row>
    <row r="632" spans="1:26" s="69" customFormat="1" outlineLevel="1" x14ac:dyDescent="0.2">
      <c r="A632" s="64" t="s">
        <v>1283</v>
      </c>
      <c r="B632" s="65" t="s">
        <v>1733</v>
      </c>
      <c r="C632" s="66" t="s">
        <v>2156</v>
      </c>
      <c r="D632" s="67"/>
      <c r="E632" s="68"/>
      <c r="F632" s="328">
        <v>2733.84</v>
      </c>
      <c r="G632" s="328">
        <v>430.19</v>
      </c>
      <c r="H632" s="151">
        <f t="shared" si="88"/>
        <v>2303.65</v>
      </c>
      <c r="I632" s="97">
        <f t="shared" si="89"/>
        <v>5.3549594365280457</v>
      </c>
      <c r="J632" s="166"/>
      <c r="K632" s="328">
        <v>3744.1</v>
      </c>
      <c r="L632" s="328">
        <v>1025.98</v>
      </c>
      <c r="M632" s="151">
        <f t="shared" si="90"/>
        <v>2718.12</v>
      </c>
      <c r="N632" s="97">
        <f t="shared" si="91"/>
        <v>2.6492914091892628</v>
      </c>
      <c r="O632" s="273"/>
      <c r="P632" s="166"/>
      <c r="Q632" s="328">
        <v>3744.1</v>
      </c>
      <c r="R632" s="328">
        <v>1025.98</v>
      </c>
      <c r="S632" s="151">
        <f t="shared" si="92"/>
        <v>2718.12</v>
      </c>
      <c r="T632" s="97">
        <f t="shared" si="93"/>
        <v>2.6492914091892628</v>
      </c>
      <c r="U632" s="166"/>
      <c r="V632" s="328">
        <v>7828.26</v>
      </c>
      <c r="W632" s="328">
        <v>26478.41</v>
      </c>
      <c r="X632" s="151">
        <f t="shared" si="94"/>
        <v>-18650.150000000001</v>
      </c>
      <c r="Y632" s="97">
        <f t="shared" si="95"/>
        <v>-0.70435309370917676</v>
      </c>
      <c r="Z632" s="140"/>
    </row>
    <row r="633" spans="1:26" s="69" customFormat="1" outlineLevel="1" x14ac:dyDescent="0.2">
      <c r="A633" s="64" t="s">
        <v>1284</v>
      </c>
      <c r="B633" s="65" t="s">
        <v>1734</v>
      </c>
      <c r="C633" s="66" t="s">
        <v>2157</v>
      </c>
      <c r="D633" s="67"/>
      <c r="E633" s="68"/>
      <c r="F633" s="328">
        <v>-11.68</v>
      </c>
      <c r="G633" s="328">
        <v>1228.43</v>
      </c>
      <c r="H633" s="151">
        <f t="shared" si="88"/>
        <v>-1240.1100000000001</v>
      </c>
      <c r="I633" s="97">
        <f t="shared" si="89"/>
        <v>-1.0095080712779727</v>
      </c>
      <c r="J633" s="166"/>
      <c r="K633" s="328">
        <v>-2.37</v>
      </c>
      <c r="L633" s="328">
        <v>1715.51</v>
      </c>
      <c r="M633" s="151">
        <f t="shared" si="90"/>
        <v>-1717.8799999999999</v>
      </c>
      <c r="N633" s="97">
        <f t="shared" si="91"/>
        <v>-1.0013815133692021</v>
      </c>
      <c r="O633" s="273"/>
      <c r="P633" s="166"/>
      <c r="Q633" s="328">
        <v>-2.37</v>
      </c>
      <c r="R633" s="328">
        <v>1715.51</v>
      </c>
      <c r="S633" s="151">
        <f t="shared" si="92"/>
        <v>-1717.8799999999999</v>
      </c>
      <c r="T633" s="97">
        <f t="shared" si="93"/>
        <v>-1.0013815133692021</v>
      </c>
      <c r="U633" s="166"/>
      <c r="V633" s="328">
        <v>19054.740000000002</v>
      </c>
      <c r="W633" s="328">
        <v>8790.17</v>
      </c>
      <c r="X633" s="151">
        <f t="shared" si="94"/>
        <v>10264.570000000002</v>
      </c>
      <c r="Y633" s="97">
        <f t="shared" si="95"/>
        <v>1.1677328197293115</v>
      </c>
      <c r="Z633" s="140"/>
    </row>
    <row r="634" spans="1:26" s="69" customFormat="1" outlineLevel="1" x14ac:dyDescent="0.2">
      <c r="A634" s="64" t="s">
        <v>1285</v>
      </c>
      <c r="B634" s="65" t="s">
        <v>1735</v>
      </c>
      <c r="C634" s="66" t="s">
        <v>2169</v>
      </c>
      <c r="D634" s="67"/>
      <c r="E634" s="68"/>
      <c r="F634" s="328">
        <v>56053.520000000004</v>
      </c>
      <c r="G634" s="328">
        <v>-30717.100000000002</v>
      </c>
      <c r="H634" s="151">
        <f t="shared" si="88"/>
        <v>86770.62000000001</v>
      </c>
      <c r="I634" s="97">
        <f t="shared" si="89"/>
        <v>2.8248311201252725</v>
      </c>
      <c r="J634" s="166"/>
      <c r="K634" s="328">
        <v>79521.42</v>
      </c>
      <c r="L634" s="328">
        <v>109681.14</v>
      </c>
      <c r="M634" s="151">
        <f t="shared" si="90"/>
        <v>-30159.72</v>
      </c>
      <c r="N634" s="97">
        <f t="shared" si="91"/>
        <v>-0.27497635418450245</v>
      </c>
      <c r="O634" s="273"/>
      <c r="P634" s="166"/>
      <c r="Q634" s="328">
        <v>79521.42</v>
      </c>
      <c r="R634" s="328">
        <v>109681.14</v>
      </c>
      <c r="S634" s="151">
        <f t="shared" si="92"/>
        <v>-30159.72</v>
      </c>
      <c r="T634" s="97">
        <f t="shared" si="93"/>
        <v>-0.27497635418450245</v>
      </c>
      <c r="U634" s="166"/>
      <c r="V634" s="328">
        <v>307280.48</v>
      </c>
      <c r="W634" s="328">
        <v>356903.53</v>
      </c>
      <c r="X634" s="151">
        <f t="shared" si="94"/>
        <v>-49623.050000000047</v>
      </c>
      <c r="Y634" s="97">
        <f t="shared" si="95"/>
        <v>-0.13903771139500931</v>
      </c>
      <c r="Z634" s="140"/>
    </row>
    <row r="635" spans="1:26" s="69" customFormat="1" outlineLevel="1" x14ac:dyDescent="0.2">
      <c r="A635" s="64" t="s">
        <v>1286</v>
      </c>
      <c r="B635" s="65" t="s">
        <v>1736</v>
      </c>
      <c r="C635" s="66" t="s">
        <v>2170</v>
      </c>
      <c r="D635" s="67"/>
      <c r="E635" s="68"/>
      <c r="F635" s="328">
        <v>7785026.6600000001</v>
      </c>
      <c r="G635" s="328">
        <v>2422603.36</v>
      </c>
      <c r="H635" s="151">
        <f t="shared" si="88"/>
        <v>5362423.3000000007</v>
      </c>
      <c r="I635" s="97">
        <f t="shared" si="89"/>
        <v>2.2134961870109851</v>
      </c>
      <c r="J635" s="166"/>
      <c r="K635" s="328">
        <v>10478314.619999999</v>
      </c>
      <c r="L635" s="328">
        <v>7831238.7400000002</v>
      </c>
      <c r="M635" s="151">
        <f t="shared" si="90"/>
        <v>2647075.879999999</v>
      </c>
      <c r="N635" s="97">
        <f t="shared" si="91"/>
        <v>0.33801496390084501</v>
      </c>
      <c r="O635" s="273"/>
      <c r="P635" s="166"/>
      <c r="Q635" s="328">
        <v>10478314.619999999</v>
      </c>
      <c r="R635" s="328">
        <v>7831238.7400000002</v>
      </c>
      <c r="S635" s="151">
        <f t="shared" si="92"/>
        <v>2647075.879999999</v>
      </c>
      <c r="T635" s="97">
        <f t="shared" si="93"/>
        <v>0.33801496390084501</v>
      </c>
      <c r="U635" s="166"/>
      <c r="V635" s="328">
        <v>33400380.009999998</v>
      </c>
      <c r="W635" s="328">
        <v>27193787.215000004</v>
      </c>
      <c r="X635" s="151">
        <f t="shared" si="94"/>
        <v>6206592.7949999943</v>
      </c>
      <c r="Y635" s="97">
        <f t="shared" si="95"/>
        <v>0.22823569023061482</v>
      </c>
      <c r="Z635" s="140"/>
    </row>
    <row r="636" spans="1:26" s="69" customFormat="1" outlineLevel="1" x14ac:dyDescent="0.2">
      <c r="A636" s="64" t="s">
        <v>1287</v>
      </c>
      <c r="B636" s="65" t="s">
        <v>1737</v>
      </c>
      <c r="C636" s="66" t="s">
        <v>2173</v>
      </c>
      <c r="D636" s="67"/>
      <c r="E636" s="68"/>
      <c r="F636" s="328">
        <v>26627.79</v>
      </c>
      <c r="G636" s="328">
        <v>34471.9</v>
      </c>
      <c r="H636" s="151">
        <f t="shared" si="88"/>
        <v>-7844.1100000000006</v>
      </c>
      <c r="I636" s="97">
        <f t="shared" si="89"/>
        <v>-0.22755084576133025</v>
      </c>
      <c r="J636" s="166"/>
      <c r="K636" s="328">
        <v>92527.33</v>
      </c>
      <c r="L636" s="328">
        <v>116123.59</v>
      </c>
      <c r="M636" s="151">
        <f t="shared" si="90"/>
        <v>-23596.259999999995</v>
      </c>
      <c r="N636" s="97">
        <f t="shared" si="91"/>
        <v>-0.20319953938730276</v>
      </c>
      <c r="O636" s="273"/>
      <c r="P636" s="166"/>
      <c r="Q636" s="328">
        <v>92527.33</v>
      </c>
      <c r="R636" s="328">
        <v>116123.59</v>
      </c>
      <c r="S636" s="151">
        <f t="shared" si="92"/>
        <v>-23596.259999999995</v>
      </c>
      <c r="T636" s="97">
        <f t="shared" si="93"/>
        <v>-0.20319953938730276</v>
      </c>
      <c r="U636" s="166"/>
      <c r="V636" s="328">
        <v>349118.69</v>
      </c>
      <c r="W636" s="328">
        <v>448642.56999999995</v>
      </c>
      <c r="X636" s="151">
        <f t="shared" si="94"/>
        <v>-99523.879999999946</v>
      </c>
      <c r="Y636" s="97">
        <f t="shared" si="95"/>
        <v>-0.22183334051425382</v>
      </c>
      <c r="Z636" s="140"/>
    </row>
    <row r="637" spans="1:26" s="69" customFormat="1" outlineLevel="1" x14ac:dyDescent="0.2">
      <c r="A637" s="64" t="s">
        <v>1288</v>
      </c>
      <c r="B637" s="65" t="s">
        <v>1738</v>
      </c>
      <c r="C637" s="66" t="s">
        <v>2174</v>
      </c>
      <c r="D637" s="67"/>
      <c r="E637" s="68"/>
      <c r="F637" s="328">
        <v>0</v>
      </c>
      <c r="G637" s="328">
        <v>172213.24</v>
      </c>
      <c r="H637" s="151">
        <f t="shared" si="88"/>
        <v>-172213.24</v>
      </c>
      <c r="I637" s="97" t="str">
        <f t="shared" si="89"/>
        <v>N.M.</v>
      </c>
      <c r="J637" s="166"/>
      <c r="K637" s="328">
        <v>99994.559999999998</v>
      </c>
      <c r="L637" s="328">
        <v>518153.4</v>
      </c>
      <c r="M637" s="151">
        <f t="shared" si="90"/>
        <v>-418158.84</v>
      </c>
      <c r="N637" s="97">
        <f t="shared" si="91"/>
        <v>-0.80701745853641027</v>
      </c>
      <c r="O637" s="273"/>
      <c r="P637" s="166"/>
      <c r="Q637" s="328">
        <v>99994.559999999998</v>
      </c>
      <c r="R637" s="328">
        <v>518153.4</v>
      </c>
      <c r="S637" s="151">
        <f t="shared" si="92"/>
        <v>-418158.84</v>
      </c>
      <c r="T637" s="97">
        <f t="shared" si="93"/>
        <v>-0.80701745853641027</v>
      </c>
      <c r="U637" s="166"/>
      <c r="V637" s="328">
        <v>1649913.7200000002</v>
      </c>
      <c r="W637" s="328">
        <v>2068072.56</v>
      </c>
      <c r="X637" s="151">
        <f t="shared" si="94"/>
        <v>-418158.83999999985</v>
      </c>
      <c r="Y637" s="97">
        <f t="shared" si="95"/>
        <v>-0.20219737357764653</v>
      </c>
      <c r="Z637" s="140"/>
    </row>
    <row r="638" spans="1:26" s="69" customFormat="1" outlineLevel="1" x14ac:dyDescent="0.2">
      <c r="A638" s="64" t="s">
        <v>1289</v>
      </c>
      <c r="B638" s="65" t="s">
        <v>1739</v>
      </c>
      <c r="C638" s="66" t="s">
        <v>2171</v>
      </c>
      <c r="D638" s="67"/>
      <c r="E638" s="68"/>
      <c r="F638" s="328">
        <v>12308.61</v>
      </c>
      <c r="G638" s="328">
        <v>2543.7200000000003</v>
      </c>
      <c r="H638" s="151">
        <f t="shared" si="88"/>
        <v>9764.89</v>
      </c>
      <c r="I638" s="97">
        <f t="shared" si="89"/>
        <v>3.8388226691616998</v>
      </c>
      <c r="J638" s="166"/>
      <c r="K638" s="328">
        <v>13538.31</v>
      </c>
      <c r="L638" s="328">
        <v>10689.43</v>
      </c>
      <c r="M638" s="151">
        <f t="shared" si="90"/>
        <v>2848.8799999999992</v>
      </c>
      <c r="N638" s="97">
        <f t="shared" si="91"/>
        <v>0.26651374301529634</v>
      </c>
      <c r="O638" s="273"/>
      <c r="P638" s="166"/>
      <c r="Q638" s="328">
        <v>13538.31</v>
      </c>
      <c r="R638" s="328">
        <v>10689.43</v>
      </c>
      <c r="S638" s="151">
        <f t="shared" si="92"/>
        <v>2848.8799999999992</v>
      </c>
      <c r="T638" s="97">
        <f t="shared" si="93"/>
        <v>0.26651374301529634</v>
      </c>
      <c r="U638" s="166"/>
      <c r="V638" s="328">
        <v>51244.11</v>
      </c>
      <c r="W638" s="328">
        <v>14527.11</v>
      </c>
      <c r="X638" s="151">
        <f t="shared" si="94"/>
        <v>36717</v>
      </c>
      <c r="Y638" s="97">
        <f t="shared" si="95"/>
        <v>2.5274813779203158</v>
      </c>
      <c r="Z638" s="140"/>
    </row>
    <row r="639" spans="1:26" s="69" customFormat="1" outlineLevel="1" x14ac:dyDescent="0.2">
      <c r="A639" s="64" t="s">
        <v>1290</v>
      </c>
      <c r="B639" s="65" t="s">
        <v>1740</v>
      </c>
      <c r="C639" s="66" t="s">
        <v>2175</v>
      </c>
      <c r="D639" s="67"/>
      <c r="E639" s="68"/>
      <c r="F639" s="328">
        <v>11187.45</v>
      </c>
      <c r="G639" s="328">
        <v>1252.98</v>
      </c>
      <c r="H639" s="151">
        <f t="shared" si="88"/>
        <v>9934.4700000000012</v>
      </c>
      <c r="I639" s="97">
        <f t="shared" si="89"/>
        <v>7.9286740410860519</v>
      </c>
      <c r="J639" s="166"/>
      <c r="K639" s="328">
        <v>12493.87</v>
      </c>
      <c r="L639" s="328">
        <v>5092.8</v>
      </c>
      <c r="M639" s="151">
        <f t="shared" si="90"/>
        <v>7401.0700000000006</v>
      </c>
      <c r="N639" s="97">
        <f t="shared" si="91"/>
        <v>1.4532418316054039</v>
      </c>
      <c r="O639" s="273"/>
      <c r="P639" s="166"/>
      <c r="Q639" s="328">
        <v>12493.87</v>
      </c>
      <c r="R639" s="328">
        <v>5092.8</v>
      </c>
      <c r="S639" s="151">
        <f t="shared" si="92"/>
        <v>7401.0700000000006</v>
      </c>
      <c r="T639" s="97">
        <f t="shared" si="93"/>
        <v>1.4532418316054039</v>
      </c>
      <c r="U639" s="166"/>
      <c r="V639" s="328">
        <v>30987.040000000001</v>
      </c>
      <c r="W639" s="328">
        <v>47607.850000000006</v>
      </c>
      <c r="X639" s="151">
        <f t="shared" si="94"/>
        <v>-16620.810000000005</v>
      </c>
      <c r="Y639" s="97">
        <f t="shared" si="95"/>
        <v>-0.34911910535762491</v>
      </c>
      <c r="Z639" s="140"/>
    </row>
    <row r="640" spans="1:26" s="69" customFormat="1" outlineLevel="1" x14ac:dyDescent="0.2">
      <c r="A640" s="64" t="s">
        <v>1291</v>
      </c>
      <c r="B640" s="65" t="s">
        <v>1741</v>
      </c>
      <c r="C640" s="66" t="s">
        <v>2176</v>
      </c>
      <c r="D640" s="67"/>
      <c r="E640" s="68"/>
      <c r="F640" s="328">
        <v>2088.64</v>
      </c>
      <c r="G640" s="328">
        <v>4574.1900000000005</v>
      </c>
      <c r="H640" s="151">
        <f t="shared" si="88"/>
        <v>-2485.5500000000006</v>
      </c>
      <c r="I640" s="97">
        <f t="shared" si="89"/>
        <v>-0.54338582350099152</v>
      </c>
      <c r="J640" s="166"/>
      <c r="K640" s="328">
        <v>3832.89</v>
      </c>
      <c r="L640" s="328">
        <v>13412.08</v>
      </c>
      <c r="M640" s="151">
        <f t="shared" si="90"/>
        <v>-9579.19</v>
      </c>
      <c r="N640" s="97">
        <f t="shared" si="91"/>
        <v>-0.71422106041717615</v>
      </c>
      <c r="O640" s="273"/>
      <c r="P640" s="166"/>
      <c r="Q640" s="328">
        <v>3832.89</v>
      </c>
      <c r="R640" s="328">
        <v>13412.08</v>
      </c>
      <c r="S640" s="151">
        <f t="shared" si="92"/>
        <v>-9579.19</v>
      </c>
      <c r="T640" s="97">
        <f t="shared" si="93"/>
        <v>-0.71422106041717615</v>
      </c>
      <c r="U640" s="166"/>
      <c r="V640" s="328">
        <v>11275.02</v>
      </c>
      <c r="W640" s="328">
        <v>-1356.130000000001</v>
      </c>
      <c r="X640" s="151">
        <f t="shared" si="94"/>
        <v>12631.150000000001</v>
      </c>
      <c r="Y640" s="97">
        <f t="shared" si="95"/>
        <v>9.314114428557728</v>
      </c>
      <c r="Z640" s="140"/>
    </row>
    <row r="641" spans="1:26" s="69" customFormat="1" outlineLevel="1" x14ac:dyDescent="0.2">
      <c r="A641" s="64" t="s">
        <v>1292</v>
      </c>
      <c r="B641" s="65" t="s">
        <v>1742</v>
      </c>
      <c r="C641" s="66" t="s">
        <v>2177</v>
      </c>
      <c r="D641" s="67"/>
      <c r="E641" s="68"/>
      <c r="F641" s="328">
        <v>919.37</v>
      </c>
      <c r="G641" s="328">
        <v>2163.5300000000002</v>
      </c>
      <c r="H641" s="151">
        <f t="shared" si="88"/>
        <v>-1244.1600000000003</v>
      </c>
      <c r="I641" s="97">
        <f t="shared" si="89"/>
        <v>-0.57506020253936863</v>
      </c>
      <c r="J641" s="166"/>
      <c r="K641" s="328">
        <v>8591.76</v>
      </c>
      <c r="L641" s="328">
        <v>11193.2</v>
      </c>
      <c r="M641" s="151">
        <f t="shared" si="90"/>
        <v>-2601.4400000000005</v>
      </c>
      <c r="N641" s="97">
        <f t="shared" si="91"/>
        <v>-0.23241253618268237</v>
      </c>
      <c r="O641" s="273"/>
      <c r="P641" s="166"/>
      <c r="Q641" s="328">
        <v>8591.76</v>
      </c>
      <c r="R641" s="328">
        <v>11193.2</v>
      </c>
      <c r="S641" s="151">
        <f t="shared" si="92"/>
        <v>-2601.4400000000005</v>
      </c>
      <c r="T641" s="97">
        <f t="shared" si="93"/>
        <v>-0.23241253618268237</v>
      </c>
      <c r="U641" s="166"/>
      <c r="V641" s="328">
        <v>30875.4</v>
      </c>
      <c r="W641" s="328">
        <v>51019.3</v>
      </c>
      <c r="X641" s="151">
        <f t="shared" si="94"/>
        <v>-20143.900000000001</v>
      </c>
      <c r="Y641" s="97">
        <f t="shared" si="95"/>
        <v>-0.3948290156862207</v>
      </c>
      <c r="Z641" s="140"/>
    </row>
    <row r="642" spans="1:26" s="69" customFormat="1" outlineLevel="1" x14ac:dyDescent="0.2">
      <c r="A642" s="64" t="s">
        <v>1293</v>
      </c>
      <c r="B642" s="65" t="s">
        <v>1743</v>
      </c>
      <c r="C642" s="66" t="s">
        <v>2178</v>
      </c>
      <c r="D642" s="67"/>
      <c r="E642" s="68"/>
      <c r="F642" s="328">
        <v>446.6</v>
      </c>
      <c r="G642" s="328">
        <v>2517.5500000000002</v>
      </c>
      <c r="H642" s="151">
        <f t="shared" si="88"/>
        <v>-2070.9500000000003</v>
      </c>
      <c r="I642" s="97">
        <f t="shared" si="89"/>
        <v>-0.82260531071875442</v>
      </c>
      <c r="J642" s="166"/>
      <c r="K642" s="328">
        <v>4850.58</v>
      </c>
      <c r="L642" s="328">
        <v>7242.1</v>
      </c>
      <c r="M642" s="151">
        <f t="shared" si="90"/>
        <v>-2391.5200000000004</v>
      </c>
      <c r="N642" s="97">
        <f t="shared" si="91"/>
        <v>-0.33022465859350192</v>
      </c>
      <c r="O642" s="273"/>
      <c r="P642" s="166"/>
      <c r="Q642" s="328">
        <v>4850.58</v>
      </c>
      <c r="R642" s="328">
        <v>7242.1</v>
      </c>
      <c r="S642" s="151">
        <f t="shared" si="92"/>
        <v>-2391.5200000000004</v>
      </c>
      <c r="T642" s="97">
        <f t="shared" si="93"/>
        <v>-0.33022465859350192</v>
      </c>
      <c r="U642" s="166"/>
      <c r="V642" s="328">
        <v>23125.1</v>
      </c>
      <c r="W642" s="328">
        <v>21569.260000000002</v>
      </c>
      <c r="X642" s="151">
        <f t="shared" si="94"/>
        <v>1555.8399999999965</v>
      </c>
      <c r="Y642" s="97">
        <f t="shared" si="95"/>
        <v>7.2132284556818194E-2</v>
      </c>
      <c r="Z642" s="140"/>
    </row>
    <row r="643" spans="1:26" ht="12.75" customHeight="1" x14ac:dyDescent="0.2">
      <c r="A643" s="38" t="s">
        <v>717</v>
      </c>
      <c r="B643" s="88" t="s">
        <v>541</v>
      </c>
      <c r="C643" s="81" t="s">
        <v>327</v>
      </c>
      <c r="D643" s="38"/>
      <c r="E643" s="49"/>
      <c r="F643" s="107">
        <v>8631986.299999997</v>
      </c>
      <c r="G643" s="107">
        <v>3454232.8119999999</v>
      </c>
      <c r="H643" s="105">
        <f t="shared" si="88"/>
        <v>5177753.4879999971</v>
      </c>
      <c r="I643" s="124">
        <f t="shared" si="89"/>
        <v>1.4989590365804206</v>
      </c>
      <c r="J643" s="168"/>
      <c r="K643" s="107">
        <v>12825953.629999999</v>
      </c>
      <c r="L643" s="107">
        <v>10237992.376</v>
      </c>
      <c r="M643" s="105">
        <f t="shared" si="90"/>
        <v>2587961.2539999988</v>
      </c>
      <c r="N643" s="124">
        <f t="shared" si="91"/>
        <v>0.25278015053681058</v>
      </c>
      <c r="O643" s="260"/>
      <c r="P643" s="168"/>
      <c r="Q643" s="107">
        <v>12825953.629999999</v>
      </c>
      <c r="R643" s="107">
        <v>10237992.376</v>
      </c>
      <c r="S643" s="105">
        <f t="shared" si="92"/>
        <v>2587961.2539999988</v>
      </c>
      <c r="T643" s="124">
        <f t="shared" si="93"/>
        <v>0.25278015053681058</v>
      </c>
      <c r="U643" s="168"/>
      <c r="V643" s="107">
        <v>43686680.187999994</v>
      </c>
      <c r="W643" s="107">
        <v>37060332.612000003</v>
      </c>
      <c r="X643" s="105">
        <f t="shared" si="94"/>
        <v>6626347.5759999901</v>
      </c>
      <c r="Y643" s="124">
        <f t="shared" si="95"/>
        <v>0.17879892351139889</v>
      </c>
    </row>
    <row r="644" spans="1:26" s="115" customFormat="1" x14ac:dyDescent="0.2">
      <c r="A644" s="120"/>
      <c r="B644" s="111" t="s">
        <v>542</v>
      </c>
      <c r="C644" s="112" t="s">
        <v>326</v>
      </c>
      <c r="D644" s="120"/>
      <c r="E644" s="114"/>
      <c r="F644" s="322"/>
      <c r="G644" s="322"/>
      <c r="H644" s="323">
        <f t="shared" si="88"/>
        <v>0</v>
      </c>
      <c r="I644" s="126">
        <f t="shared" si="89"/>
        <v>0</v>
      </c>
      <c r="J644" s="175"/>
      <c r="K644" s="322"/>
      <c r="L644" s="322"/>
      <c r="M644" s="323">
        <f t="shared" si="90"/>
        <v>0</v>
      </c>
      <c r="N644" s="126">
        <f t="shared" si="91"/>
        <v>0</v>
      </c>
      <c r="O644" s="261"/>
      <c r="P644" s="175"/>
      <c r="Q644" s="322"/>
      <c r="R644" s="322"/>
      <c r="S644" s="323">
        <f t="shared" si="92"/>
        <v>0</v>
      </c>
      <c r="T644" s="126">
        <f t="shared" si="93"/>
        <v>0</v>
      </c>
      <c r="U644" s="175"/>
      <c r="V644" s="322"/>
      <c r="W644" s="322"/>
      <c r="X644" s="323">
        <f t="shared" si="94"/>
        <v>0</v>
      </c>
      <c r="Y644" s="126">
        <f t="shared" si="95"/>
        <v>0</v>
      </c>
      <c r="Z644" s="140"/>
    </row>
    <row r="645" spans="1:26" s="115" customFormat="1" x14ac:dyDescent="0.2">
      <c r="A645" s="120"/>
      <c r="B645" s="111" t="s">
        <v>543</v>
      </c>
      <c r="C645" s="112" t="s">
        <v>306</v>
      </c>
      <c r="D645" s="120"/>
      <c r="E645" s="114"/>
      <c r="F645" s="322"/>
      <c r="G645" s="322"/>
      <c r="H645" s="323">
        <f t="shared" si="88"/>
        <v>0</v>
      </c>
      <c r="I645" s="126">
        <f t="shared" si="89"/>
        <v>0</v>
      </c>
      <c r="J645" s="175"/>
      <c r="K645" s="322"/>
      <c r="L645" s="322"/>
      <c r="M645" s="323">
        <f t="shared" si="90"/>
        <v>0</v>
      </c>
      <c r="N645" s="126">
        <f t="shared" si="91"/>
        <v>0</v>
      </c>
      <c r="O645" s="261"/>
      <c r="P645" s="175"/>
      <c r="Q645" s="322"/>
      <c r="R645" s="322"/>
      <c r="S645" s="323">
        <f t="shared" si="92"/>
        <v>0</v>
      </c>
      <c r="T645" s="126">
        <f t="shared" si="93"/>
        <v>0</v>
      </c>
      <c r="U645" s="175"/>
      <c r="V645" s="322"/>
      <c r="W645" s="322"/>
      <c r="X645" s="323">
        <f t="shared" si="94"/>
        <v>0</v>
      </c>
      <c r="Y645" s="126">
        <f t="shared" si="95"/>
        <v>0</v>
      </c>
      <c r="Z645" s="140"/>
    </row>
    <row r="646" spans="1:26" s="69" customFormat="1" outlineLevel="1" x14ac:dyDescent="0.2">
      <c r="A646" s="64" t="s">
        <v>1149</v>
      </c>
      <c r="B646" s="65" t="s">
        <v>1599</v>
      </c>
      <c r="C646" s="66" t="s">
        <v>2041</v>
      </c>
      <c r="D646" s="67"/>
      <c r="E646" s="68"/>
      <c r="F646" s="328">
        <v>1621.51</v>
      </c>
      <c r="G646" s="328">
        <v>1626.46</v>
      </c>
      <c r="H646" s="151">
        <f t="shared" si="88"/>
        <v>-4.9500000000000455</v>
      </c>
      <c r="I646" s="97">
        <f t="shared" si="89"/>
        <v>-3.043419450831896E-3</v>
      </c>
      <c r="J646" s="166"/>
      <c r="K646" s="328">
        <v>4900.1400000000003</v>
      </c>
      <c r="L646" s="328">
        <v>4796.83</v>
      </c>
      <c r="M646" s="151">
        <f t="shared" si="90"/>
        <v>103.3100000000004</v>
      </c>
      <c r="N646" s="97">
        <f t="shared" si="91"/>
        <v>2.1537140152976111E-2</v>
      </c>
      <c r="O646" s="273"/>
      <c r="P646" s="166"/>
      <c r="Q646" s="328">
        <v>4900.1400000000003</v>
      </c>
      <c r="R646" s="328">
        <v>4796.83</v>
      </c>
      <c r="S646" s="151">
        <f t="shared" si="92"/>
        <v>103.3100000000004</v>
      </c>
      <c r="T646" s="97">
        <f t="shared" si="93"/>
        <v>2.1537140152976111E-2</v>
      </c>
      <c r="U646" s="166"/>
      <c r="V646" s="328">
        <v>17501.600000000002</v>
      </c>
      <c r="W646" s="328">
        <v>21769.5</v>
      </c>
      <c r="X646" s="151">
        <f t="shared" si="94"/>
        <v>-4267.8999999999978</v>
      </c>
      <c r="Y646" s="97">
        <f t="shared" si="95"/>
        <v>-0.19604951882220528</v>
      </c>
      <c r="Z646" s="140"/>
    </row>
    <row r="647" spans="1:26" x14ac:dyDescent="0.2">
      <c r="A647" s="38" t="s">
        <v>718</v>
      </c>
      <c r="B647" s="88" t="s">
        <v>544</v>
      </c>
      <c r="C647" s="94" t="s">
        <v>325</v>
      </c>
      <c r="D647" s="38"/>
      <c r="E647" s="49"/>
      <c r="F647" s="107">
        <v>1621.51</v>
      </c>
      <c r="G647" s="107">
        <v>1626.46</v>
      </c>
      <c r="H647" s="105">
        <f t="shared" si="88"/>
        <v>-4.9500000000000455</v>
      </c>
      <c r="I647" s="124">
        <f t="shared" si="89"/>
        <v>-3.043419450831896E-3</v>
      </c>
      <c r="J647" s="168"/>
      <c r="K647" s="107">
        <v>4900.1400000000003</v>
      </c>
      <c r="L647" s="107">
        <v>4796.83</v>
      </c>
      <c r="M647" s="105">
        <f t="shared" si="90"/>
        <v>103.3100000000004</v>
      </c>
      <c r="N647" s="124">
        <f t="shared" si="91"/>
        <v>2.1537140152976111E-2</v>
      </c>
      <c r="O647" s="260"/>
      <c r="P647" s="168"/>
      <c r="Q647" s="107">
        <v>4900.1400000000003</v>
      </c>
      <c r="R647" s="107">
        <v>4796.83</v>
      </c>
      <c r="S647" s="105">
        <f t="shared" si="92"/>
        <v>103.3100000000004</v>
      </c>
      <c r="T647" s="124">
        <f t="shared" si="93"/>
        <v>2.1537140152976111E-2</v>
      </c>
      <c r="U647" s="168"/>
      <c r="V647" s="107">
        <v>17501.600000000002</v>
      </c>
      <c r="W647" s="107">
        <v>21769.5</v>
      </c>
      <c r="X647" s="105">
        <f t="shared" si="94"/>
        <v>-4267.8999999999978</v>
      </c>
      <c r="Y647" s="124">
        <f t="shared" si="95"/>
        <v>-0.19604951882220528</v>
      </c>
    </row>
    <row r="648" spans="1:26" s="69" customFormat="1" outlineLevel="1" x14ac:dyDescent="0.2">
      <c r="A648" s="64" t="s">
        <v>1150</v>
      </c>
      <c r="B648" s="65" t="s">
        <v>1600</v>
      </c>
      <c r="C648" s="66" t="s">
        <v>2042</v>
      </c>
      <c r="D648" s="67"/>
      <c r="E648" s="68"/>
      <c r="F648" s="328">
        <v>979.53</v>
      </c>
      <c r="G648" s="328">
        <v>-29932.07</v>
      </c>
      <c r="H648" s="151">
        <f t="shared" si="88"/>
        <v>30911.599999999999</v>
      </c>
      <c r="I648" s="97">
        <f t="shared" si="89"/>
        <v>1.0327251005359803</v>
      </c>
      <c r="J648" s="166"/>
      <c r="K648" s="328">
        <v>17978.54</v>
      </c>
      <c r="L648" s="328">
        <v>-41301.620000000003</v>
      </c>
      <c r="M648" s="151">
        <f t="shared" si="90"/>
        <v>59280.160000000003</v>
      </c>
      <c r="N648" s="97">
        <f t="shared" si="91"/>
        <v>1.4352986638296512</v>
      </c>
      <c r="O648" s="273"/>
      <c r="P648" s="166"/>
      <c r="Q648" s="328">
        <v>17978.54</v>
      </c>
      <c r="R648" s="328">
        <v>-41301.620000000003</v>
      </c>
      <c r="S648" s="151">
        <f t="shared" si="92"/>
        <v>59280.160000000003</v>
      </c>
      <c r="T648" s="97">
        <f t="shared" si="93"/>
        <v>1.4352986638296512</v>
      </c>
      <c r="U648" s="166"/>
      <c r="V648" s="328">
        <v>100438.42000000001</v>
      </c>
      <c r="W648" s="328">
        <v>-22235.120000000003</v>
      </c>
      <c r="X648" s="151">
        <f t="shared" si="94"/>
        <v>122673.54000000001</v>
      </c>
      <c r="Y648" s="97">
        <f t="shared" si="95"/>
        <v>5.5171071709979529</v>
      </c>
      <c r="Z648" s="140"/>
    </row>
    <row r="649" spans="1:26" s="69" customFormat="1" outlineLevel="1" x14ac:dyDescent="0.2">
      <c r="A649" s="64" t="s">
        <v>1151</v>
      </c>
      <c r="B649" s="65" t="s">
        <v>1601</v>
      </c>
      <c r="C649" s="66" t="s">
        <v>2043</v>
      </c>
      <c r="D649" s="67"/>
      <c r="E649" s="68"/>
      <c r="F649" s="328">
        <v>24066.23</v>
      </c>
      <c r="G649" s="328">
        <v>47594.86</v>
      </c>
      <c r="H649" s="151">
        <f t="shared" si="88"/>
        <v>-23528.63</v>
      </c>
      <c r="I649" s="97">
        <f t="shared" si="89"/>
        <v>-0.4943523313231723</v>
      </c>
      <c r="J649" s="166"/>
      <c r="K649" s="328">
        <v>62858.68</v>
      </c>
      <c r="L649" s="328">
        <v>127406.97</v>
      </c>
      <c r="M649" s="151">
        <f t="shared" si="90"/>
        <v>-64548.29</v>
      </c>
      <c r="N649" s="97">
        <f t="shared" si="91"/>
        <v>-0.50663075968292792</v>
      </c>
      <c r="O649" s="273"/>
      <c r="P649" s="166"/>
      <c r="Q649" s="328">
        <v>62858.68</v>
      </c>
      <c r="R649" s="328">
        <v>127406.97</v>
      </c>
      <c r="S649" s="151">
        <f t="shared" si="92"/>
        <v>-64548.29</v>
      </c>
      <c r="T649" s="97">
        <f t="shared" si="93"/>
        <v>-0.50663075968292792</v>
      </c>
      <c r="U649" s="166"/>
      <c r="V649" s="328">
        <v>315022.85000000003</v>
      </c>
      <c r="W649" s="328">
        <v>478811.35</v>
      </c>
      <c r="X649" s="151">
        <f t="shared" si="94"/>
        <v>-163788.49999999994</v>
      </c>
      <c r="Y649" s="97">
        <f t="shared" si="95"/>
        <v>-0.34207313590206234</v>
      </c>
      <c r="Z649" s="140"/>
    </row>
    <row r="650" spans="1:26" s="69" customFormat="1" outlineLevel="1" x14ac:dyDescent="0.2">
      <c r="A650" s="64" t="s">
        <v>1152</v>
      </c>
      <c r="B650" s="65" t="s">
        <v>1602</v>
      </c>
      <c r="C650" s="66" t="s">
        <v>2044</v>
      </c>
      <c r="D650" s="67"/>
      <c r="E650" s="68"/>
      <c r="F650" s="328">
        <v>3470.92</v>
      </c>
      <c r="G650" s="328">
        <v>1790.46</v>
      </c>
      <c r="H650" s="151">
        <f t="shared" si="88"/>
        <v>1680.46</v>
      </c>
      <c r="I650" s="97">
        <f t="shared" si="89"/>
        <v>0.93856327424237351</v>
      </c>
      <c r="J650" s="166"/>
      <c r="K650" s="328">
        <v>9895.44</v>
      </c>
      <c r="L650" s="328">
        <v>7014.8</v>
      </c>
      <c r="M650" s="151">
        <f t="shared" si="90"/>
        <v>2880.6400000000003</v>
      </c>
      <c r="N650" s="97">
        <f t="shared" si="91"/>
        <v>0.4106517648400525</v>
      </c>
      <c r="O650" s="273"/>
      <c r="P650" s="166"/>
      <c r="Q650" s="328">
        <v>9895.44</v>
      </c>
      <c r="R650" s="328">
        <v>7014.8</v>
      </c>
      <c r="S650" s="151">
        <f t="shared" si="92"/>
        <v>2880.6400000000003</v>
      </c>
      <c r="T650" s="97">
        <f t="shared" si="93"/>
        <v>0.4106517648400525</v>
      </c>
      <c r="U650" s="166"/>
      <c r="V650" s="328">
        <v>35736.639999999999</v>
      </c>
      <c r="W650" s="328">
        <v>51730.01</v>
      </c>
      <c r="X650" s="151">
        <f t="shared" si="94"/>
        <v>-15993.370000000003</v>
      </c>
      <c r="Y650" s="97">
        <f t="shared" si="95"/>
        <v>-0.30917005428763694</v>
      </c>
      <c r="Z650" s="140"/>
    </row>
    <row r="651" spans="1:26" x14ac:dyDescent="0.2">
      <c r="A651" s="38" t="s">
        <v>719</v>
      </c>
      <c r="B651" s="88" t="s">
        <v>545</v>
      </c>
      <c r="C651" s="94" t="s">
        <v>324</v>
      </c>
      <c r="D651" s="38"/>
      <c r="E651" s="49"/>
      <c r="F651" s="107">
        <v>28516.68</v>
      </c>
      <c r="G651" s="107">
        <v>19453.25</v>
      </c>
      <c r="H651" s="105">
        <f t="shared" si="88"/>
        <v>9063.43</v>
      </c>
      <c r="I651" s="124">
        <f t="shared" si="89"/>
        <v>0.46590826725611401</v>
      </c>
      <c r="J651" s="168"/>
      <c r="K651" s="107">
        <v>90732.66</v>
      </c>
      <c r="L651" s="107">
        <v>93120.150000000009</v>
      </c>
      <c r="M651" s="105">
        <f t="shared" si="90"/>
        <v>-2387.4900000000052</v>
      </c>
      <c r="N651" s="124">
        <f t="shared" si="91"/>
        <v>-2.563881179315116E-2</v>
      </c>
      <c r="O651" s="260"/>
      <c r="P651" s="168"/>
      <c r="Q651" s="107">
        <v>90732.66</v>
      </c>
      <c r="R651" s="107">
        <v>93120.150000000009</v>
      </c>
      <c r="S651" s="105">
        <f t="shared" si="92"/>
        <v>-2387.4900000000052</v>
      </c>
      <c r="T651" s="124">
        <f t="shared" si="93"/>
        <v>-2.563881179315116E-2</v>
      </c>
      <c r="U651" s="168"/>
      <c r="V651" s="107">
        <v>451197.91000000003</v>
      </c>
      <c r="W651" s="107">
        <v>508306.24000000005</v>
      </c>
      <c r="X651" s="105">
        <f t="shared" si="94"/>
        <v>-57108.330000000016</v>
      </c>
      <c r="Y651" s="124">
        <f t="shared" si="95"/>
        <v>-0.1123502438215199</v>
      </c>
    </row>
    <row r="652" spans="1:26" s="69" customFormat="1" outlineLevel="1" x14ac:dyDescent="0.2">
      <c r="A652" s="64" t="s">
        <v>1153</v>
      </c>
      <c r="B652" s="65" t="s">
        <v>1603</v>
      </c>
      <c r="C652" s="66" t="s">
        <v>2045</v>
      </c>
      <c r="D652" s="67"/>
      <c r="E652" s="68"/>
      <c r="F652" s="328">
        <v>25179.420000000002</v>
      </c>
      <c r="G652" s="328">
        <v>28910.31</v>
      </c>
      <c r="H652" s="151">
        <f t="shared" si="88"/>
        <v>-3730.8899999999994</v>
      </c>
      <c r="I652" s="97">
        <f t="shared" si="89"/>
        <v>-0.12905050136093316</v>
      </c>
      <c r="J652" s="166"/>
      <c r="K652" s="328">
        <v>76963.839999999997</v>
      </c>
      <c r="L652" s="328">
        <v>81355.350000000006</v>
      </c>
      <c r="M652" s="151">
        <f t="shared" si="90"/>
        <v>-4391.5100000000093</v>
      </c>
      <c r="N652" s="97">
        <f t="shared" si="91"/>
        <v>-5.3979363373152581E-2</v>
      </c>
      <c r="O652" s="273"/>
      <c r="P652" s="166"/>
      <c r="Q652" s="328">
        <v>76963.839999999997</v>
      </c>
      <c r="R652" s="328">
        <v>81355.350000000006</v>
      </c>
      <c r="S652" s="151">
        <f t="shared" si="92"/>
        <v>-4391.5100000000093</v>
      </c>
      <c r="T652" s="97">
        <f t="shared" si="93"/>
        <v>-5.3979363373152581E-2</v>
      </c>
      <c r="U652" s="166"/>
      <c r="V652" s="328">
        <v>315722.93</v>
      </c>
      <c r="W652" s="328">
        <v>329763.29000000004</v>
      </c>
      <c r="X652" s="151">
        <f t="shared" si="94"/>
        <v>-14040.360000000044</v>
      </c>
      <c r="Y652" s="97">
        <f t="shared" si="95"/>
        <v>-4.2577086127446276E-2</v>
      </c>
      <c r="Z652" s="140"/>
    </row>
    <row r="653" spans="1:26" s="69" customFormat="1" outlineLevel="1" x14ac:dyDescent="0.2">
      <c r="A653" s="64" t="s">
        <v>1154</v>
      </c>
      <c r="B653" s="65" t="s">
        <v>1604</v>
      </c>
      <c r="C653" s="66" t="s">
        <v>2046</v>
      </c>
      <c r="D653" s="67"/>
      <c r="E653" s="68"/>
      <c r="F653" s="328">
        <v>268652.44</v>
      </c>
      <c r="G653" s="328">
        <v>263834.81</v>
      </c>
      <c r="H653" s="151">
        <f t="shared" si="88"/>
        <v>4817.6300000000047</v>
      </c>
      <c r="I653" s="97">
        <f t="shared" si="89"/>
        <v>1.8260024141621058E-2</v>
      </c>
      <c r="J653" s="166"/>
      <c r="K653" s="328">
        <v>832438.04</v>
      </c>
      <c r="L653" s="328">
        <v>772729.96</v>
      </c>
      <c r="M653" s="151">
        <f t="shared" si="90"/>
        <v>59708.080000000075</v>
      </c>
      <c r="N653" s="97">
        <f t="shared" si="91"/>
        <v>7.7269011285650266E-2</v>
      </c>
      <c r="O653" s="273"/>
      <c r="P653" s="166"/>
      <c r="Q653" s="328">
        <v>832438.04</v>
      </c>
      <c r="R653" s="328">
        <v>772729.96</v>
      </c>
      <c r="S653" s="151">
        <f t="shared" si="92"/>
        <v>59708.080000000075</v>
      </c>
      <c r="T653" s="97">
        <f t="shared" si="93"/>
        <v>7.7269011285650266E-2</v>
      </c>
      <c r="U653" s="166"/>
      <c r="V653" s="328">
        <v>3197936.3200000003</v>
      </c>
      <c r="W653" s="328">
        <v>3033016.31</v>
      </c>
      <c r="X653" s="151">
        <f t="shared" si="94"/>
        <v>164920.01000000024</v>
      </c>
      <c r="Y653" s="97">
        <f t="shared" si="95"/>
        <v>5.4374916961788526E-2</v>
      </c>
      <c r="Z653" s="140"/>
    </row>
    <row r="654" spans="1:26" s="69" customFormat="1" outlineLevel="1" x14ac:dyDescent="0.2">
      <c r="A654" s="64" t="s">
        <v>1155</v>
      </c>
      <c r="B654" s="65" t="s">
        <v>1605</v>
      </c>
      <c r="C654" s="66" t="s">
        <v>2047</v>
      </c>
      <c r="D654" s="67"/>
      <c r="E654" s="68"/>
      <c r="F654" s="328">
        <v>1400.3600000000001</v>
      </c>
      <c r="G654" s="328">
        <v>1492.3500000000001</v>
      </c>
      <c r="H654" s="151">
        <f t="shared" si="88"/>
        <v>-91.990000000000009</v>
      </c>
      <c r="I654" s="97">
        <f t="shared" si="89"/>
        <v>-6.1641035950011726E-2</v>
      </c>
      <c r="J654" s="166"/>
      <c r="K654" s="328">
        <v>4290.17</v>
      </c>
      <c r="L654" s="328">
        <v>4502.38</v>
      </c>
      <c r="M654" s="151">
        <f t="shared" si="90"/>
        <v>-212.21000000000004</v>
      </c>
      <c r="N654" s="97">
        <f t="shared" si="91"/>
        <v>-4.7132849737250085E-2</v>
      </c>
      <c r="O654" s="273"/>
      <c r="P654" s="166"/>
      <c r="Q654" s="328">
        <v>4290.17</v>
      </c>
      <c r="R654" s="328">
        <v>4502.38</v>
      </c>
      <c r="S654" s="151">
        <f t="shared" si="92"/>
        <v>-212.21000000000004</v>
      </c>
      <c r="T654" s="97">
        <f t="shared" si="93"/>
        <v>-4.7132849737250085E-2</v>
      </c>
      <c r="U654" s="166"/>
      <c r="V654" s="328">
        <v>15539</v>
      </c>
      <c r="W654" s="328">
        <v>16405.8</v>
      </c>
      <c r="X654" s="151">
        <f t="shared" si="94"/>
        <v>-866.79999999999927</v>
      </c>
      <c r="Y654" s="97">
        <f t="shared" si="95"/>
        <v>-5.2834972997354554E-2</v>
      </c>
      <c r="Z654" s="140"/>
    </row>
    <row r="655" spans="1:26" s="69" customFormat="1" outlineLevel="1" x14ac:dyDescent="0.2">
      <c r="A655" s="64" t="s">
        <v>1156</v>
      </c>
      <c r="B655" s="65" t="s">
        <v>1606</v>
      </c>
      <c r="C655" s="66" t="s">
        <v>2048</v>
      </c>
      <c r="D655" s="67"/>
      <c r="E655" s="68"/>
      <c r="F655" s="328">
        <v>54251</v>
      </c>
      <c r="G655" s="328">
        <v>50999.35</v>
      </c>
      <c r="H655" s="151">
        <f t="shared" si="88"/>
        <v>3251.6500000000015</v>
      </c>
      <c r="I655" s="97">
        <f t="shared" si="89"/>
        <v>6.3758655747573278E-2</v>
      </c>
      <c r="J655" s="166"/>
      <c r="K655" s="328">
        <v>151086.26999999999</v>
      </c>
      <c r="L655" s="328">
        <v>144852.24</v>
      </c>
      <c r="M655" s="151">
        <f t="shared" si="90"/>
        <v>6234.0299999999988</v>
      </c>
      <c r="N655" s="97">
        <f t="shared" si="91"/>
        <v>4.3037166701736879E-2</v>
      </c>
      <c r="O655" s="273"/>
      <c r="P655" s="166"/>
      <c r="Q655" s="328">
        <v>151086.26999999999</v>
      </c>
      <c r="R655" s="328">
        <v>144852.24</v>
      </c>
      <c r="S655" s="151">
        <f t="shared" si="92"/>
        <v>6234.0299999999988</v>
      </c>
      <c r="T655" s="97">
        <f t="shared" si="93"/>
        <v>4.3037166701736879E-2</v>
      </c>
      <c r="U655" s="166"/>
      <c r="V655" s="328">
        <v>608077.35</v>
      </c>
      <c r="W655" s="328">
        <v>584592.31000000006</v>
      </c>
      <c r="X655" s="151">
        <f t="shared" si="94"/>
        <v>23485.039999999921</v>
      </c>
      <c r="Y655" s="97">
        <f t="shared" si="95"/>
        <v>4.0173364579496294E-2</v>
      </c>
      <c r="Z655" s="140"/>
    </row>
    <row r="656" spans="1:26" s="69" customFormat="1" outlineLevel="1" x14ac:dyDescent="0.2">
      <c r="A656" s="64" t="s">
        <v>1157</v>
      </c>
      <c r="B656" s="65" t="s">
        <v>1607</v>
      </c>
      <c r="C656" s="66" t="s">
        <v>2049</v>
      </c>
      <c r="D656" s="67"/>
      <c r="E656" s="68"/>
      <c r="F656" s="328">
        <v>4632.6500000000005</v>
      </c>
      <c r="G656" s="328">
        <v>4050.71</v>
      </c>
      <c r="H656" s="151">
        <f t="shared" si="88"/>
        <v>581.94000000000051</v>
      </c>
      <c r="I656" s="97">
        <f t="shared" si="89"/>
        <v>0.14366370340014478</v>
      </c>
      <c r="J656" s="166"/>
      <c r="K656" s="328">
        <v>14116.32</v>
      </c>
      <c r="L656" s="328">
        <v>12327.09</v>
      </c>
      <c r="M656" s="151">
        <f t="shared" si="90"/>
        <v>1789.2299999999996</v>
      </c>
      <c r="N656" s="97">
        <f t="shared" si="91"/>
        <v>0.14514617805175428</v>
      </c>
      <c r="O656" s="273"/>
      <c r="P656" s="166"/>
      <c r="Q656" s="328">
        <v>14116.32</v>
      </c>
      <c r="R656" s="328">
        <v>12327.09</v>
      </c>
      <c r="S656" s="151">
        <f t="shared" si="92"/>
        <v>1789.2299999999996</v>
      </c>
      <c r="T656" s="97">
        <f t="shared" si="93"/>
        <v>0.14514617805175428</v>
      </c>
      <c r="U656" s="166"/>
      <c r="V656" s="328">
        <v>54880.19</v>
      </c>
      <c r="W656" s="328">
        <v>52599.69</v>
      </c>
      <c r="X656" s="151">
        <f t="shared" si="94"/>
        <v>2280.5</v>
      </c>
      <c r="Y656" s="97">
        <f t="shared" si="95"/>
        <v>4.335576882677445E-2</v>
      </c>
      <c r="Z656" s="140"/>
    </row>
    <row r="657" spans="1:26" s="69" customFormat="1" outlineLevel="1" x14ac:dyDescent="0.2">
      <c r="A657" s="64" t="s">
        <v>1158</v>
      </c>
      <c r="B657" s="65" t="s">
        <v>1608</v>
      </c>
      <c r="C657" s="66" t="s">
        <v>2050</v>
      </c>
      <c r="D657" s="67"/>
      <c r="E657" s="68"/>
      <c r="F657" s="328">
        <v>2252.52</v>
      </c>
      <c r="G657" s="328">
        <v>2063.06</v>
      </c>
      <c r="H657" s="151">
        <f t="shared" si="88"/>
        <v>189.46000000000004</v>
      </c>
      <c r="I657" s="97">
        <f t="shared" si="89"/>
        <v>9.1834459492210627E-2</v>
      </c>
      <c r="J657" s="166"/>
      <c r="K657" s="328">
        <v>6030.84</v>
      </c>
      <c r="L657" s="328">
        <v>8247.0400000000009</v>
      </c>
      <c r="M657" s="151">
        <f t="shared" si="90"/>
        <v>-2216.2000000000007</v>
      </c>
      <c r="N657" s="97">
        <f t="shared" si="91"/>
        <v>-0.26872671891975791</v>
      </c>
      <c r="O657" s="273"/>
      <c r="P657" s="166"/>
      <c r="Q657" s="328">
        <v>6030.84</v>
      </c>
      <c r="R657" s="328">
        <v>8247.0400000000009</v>
      </c>
      <c r="S657" s="151">
        <f t="shared" si="92"/>
        <v>-2216.2000000000007</v>
      </c>
      <c r="T657" s="97">
        <f t="shared" si="93"/>
        <v>-0.26872671891975791</v>
      </c>
      <c r="U657" s="166"/>
      <c r="V657" s="328">
        <v>22261.989999999998</v>
      </c>
      <c r="W657" s="328">
        <v>26300.010000000002</v>
      </c>
      <c r="X657" s="151">
        <f t="shared" si="94"/>
        <v>-4038.0200000000041</v>
      </c>
      <c r="Y657" s="97">
        <f t="shared" si="95"/>
        <v>-0.15353682375025726</v>
      </c>
      <c r="Z657" s="140"/>
    </row>
    <row r="658" spans="1:26" s="69" customFormat="1" outlineLevel="1" x14ac:dyDescent="0.2">
      <c r="A658" s="64" t="s">
        <v>1159</v>
      </c>
      <c r="B658" s="65" t="s">
        <v>1609</v>
      </c>
      <c r="C658" s="66" t="s">
        <v>2051</v>
      </c>
      <c r="D658" s="67"/>
      <c r="E658" s="68"/>
      <c r="F658" s="328">
        <v>44237.19</v>
      </c>
      <c r="G658" s="328">
        <v>82636.12</v>
      </c>
      <c r="H658" s="151">
        <f t="shared" si="88"/>
        <v>-38398.929999999993</v>
      </c>
      <c r="I658" s="97">
        <f t="shared" si="89"/>
        <v>-0.46467489035061177</v>
      </c>
      <c r="J658" s="166"/>
      <c r="K658" s="328">
        <v>124585.67</v>
      </c>
      <c r="L658" s="328">
        <v>179040.62</v>
      </c>
      <c r="M658" s="151">
        <f t="shared" si="90"/>
        <v>-54454.95</v>
      </c>
      <c r="N658" s="97">
        <f t="shared" si="91"/>
        <v>-0.30414857812713114</v>
      </c>
      <c r="O658" s="273"/>
      <c r="P658" s="166"/>
      <c r="Q658" s="328">
        <v>124585.67</v>
      </c>
      <c r="R658" s="328">
        <v>179040.62</v>
      </c>
      <c r="S658" s="151">
        <f t="shared" si="92"/>
        <v>-54454.95</v>
      </c>
      <c r="T658" s="97">
        <f t="shared" si="93"/>
        <v>-0.30414857812713114</v>
      </c>
      <c r="U658" s="166"/>
      <c r="V658" s="328">
        <v>589247.97</v>
      </c>
      <c r="W658" s="328">
        <v>897457.47</v>
      </c>
      <c r="X658" s="151">
        <f t="shared" si="94"/>
        <v>-308209.5</v>
      </c>
      <c r="Y658" s="97">
        <f t="shared" si="95"/>
        <v>-0.34342518760248331</v>
      </c>
      <c r="Z658" s="140"/>
    </row>
    <row r="659" spans="1:26" s="69" customFormat="1" outlineLevel="1" x14ac:dyDescent="0.2">
      <c r="A659" s="64" t="s">
        <v>1160</v>
      </c>
      <c r="B659" s="65" t="s">
        <v>1610</v>
      </c>
      <c r="C659" s="66" t="s">
        <v>2052</v>
      </c>
      <c r="D659" s="67"/>
      <c r="E659" s="68"/>
      <c r="F659" s="328">
        <v>30872.41</v>
      </c>
      <c r="G659" s="328">
        <v>26597.56</v>
      </c>
      <c r="H659" s="151">
        <f t="shared" si="88"/>
        <v>4274.8499999999985</v>
      </c>
      <c r="I659" s="97">
        <f t="shared" si="89"/>
        <v>0.16072338966431501</v>
      </c>
      <c r="J659" s="166"/>
      <c r="K659" s="328">
        <v>98004</v>
      </c>
      <c r="L659" s="328">
        <v>81710.77</v>
      </c>
      <c r="M659" s="151">
        <f t="shared" si="90"/>
        <v>16293.229999999996</v>
      </c>
      <c r="N659" s="97">
        <f t="shared" si="91"/>
        <v>0.1994012539595453</v>
      </c>
      <c r="O659" s="273"/>
      <c r="P659" s="166"/>
      <c r="Q659" s="328">
        <v>98004</v>
      </c>
      <c r="R659" s="328">
        <v>81710.77</v>
      </c>
      <c r="S659" s="151">
        <f t="shared" si="92"/>
        <v>16293.229999999996</v>
      </c>
      <c r="T659" s="97">
        <f t="shared" si="93"/>
        <v>0.1994012539595453</v>
      </c>
      <c r="U659" s="166"/>
      <c r="V659" s="328">
        <v>356733.87</v>
      </c>
      <c r="W659" s="328">
        <v>297628.05</v>
      </c>
      <c r="X659" s="151">
        <f t="shared" si="94"/>
        <v>59105.820000000007</v>
      </c>
      <c r="Y659" s="97">
        <f t="shared" si="95"/>
        <v>0.19858954826334416</v>
      </c>
      <c r="Z659" s="140"/>
    </row>
    <row r="660" spans="1:26" s="69" customFormat="1" outlineLevel="1" x14ac:dyDescent="0.2">
      <c r="A660" s="64" t="s">
        <v>1161</v>
      </c>
      <c r="B660" s="65" t="s">
        <v>1611</v>
      </c>
      <c r="C660" s="66" t="s">
        <v>2053</v>
      </c>
      <c r="D660" s="67"/>
      <c r="E660" s="68"/>
      <c r="F660" s="328">
        <v>3443.21</v>
      </c>
      <c r="G660" s="328">
        <v>6815.84</v>
      </c>
      <c r="H660" s="151">
        <f t="shared" si="88"/>
        <v>-3372.63</v>
      </c>
      <c r="I660" s="97">
        <f t="shared" si="89"/>
        <v>-0.49482235498485883</v>
      </c>
      <c r="J660" s="166"/>
      <c r="K660" s="328">
        <v>10380.41</v>
      </c>
      <c r="L660" s="328">
        <v>19263.560000000001</v>
      </c>
      <c r="M660" s="151">
        <f t="shared" si="90"/>
        <v>-8883.1500000000015</v>
      </c>
      <c r="N660" s="97">
        <f t="shared" si="91"/>
        <v>-0.46113750521710428</v>
      </c>
      <c r="O660" s="273"/>
      <c r="P660" s="166"/>
      <c r="Q660" s="328">
        <v>10380.41</v>
      </c>
      <c r="R660" s="328">
        <v>19263.560000000001</v>
      </c>
      <c r="S660" s="151">
        <f t="shared" si="92"/>
        <v>-8883.1500000000015</v>
      </c>
      <c r="T660" s="97">
        <f t="shared" si="93"/>
        <v>-0.46113750521710428</v>
      </c>
      <c r="U660" s="166"/>
      <c r="V660" s="328">
        <v>38194.82</v>
      </c>
      <c r="W660" s="328">
        <v>73411.460000000006</v>
      </c>
      <c r="X660" s="151">
        <f t="shared" si="94"/>
        <v>-35216.640000000007</v>
      </c>
      <c r="Y660" s="97">
        <f t="shared" si="95"/>
        <v>-0.47971583728208106</v>
      </c>
      <c r="Z660" s="140"/>
    </row>
    <row r="661" spans="1:26" s="69" customFormat="1" outlineLevel="1" x14ac:dyDescent="0.2">
      <c r="A661" s="64" t="s">
        <v>1162</v>
      </c>
      <c r="B661" s="65" t="s">
        <v>1612</v>
      </c>
      <c r="C661" s="66" t="s">
        <v>2054</v>
      </c>
      <c r="D661" s="67"/>
      <c r="E661" s="68"/>
      <c r="F661" s="328">
        <v>0</v>
      </c>
      <c r="G661" s="328">
        <v>0</v>
      </c>
      <c r="H661" s="151">
        <f t="shared" si="88"/>
        <v>0</v>
      </c>
      <c r="I661" s="97">
        <f t="shared" si="89"/>
        <v>0</v>
      </c>
      <c r="J661" s="166"/>
      <c r="K661" s="328">
        <v>0</v>
      </c>
      <c r="L661" s="328">
        <v>0</v>
      </c>
      <c r="M661" s="151">
        <f t="shared" si="90"/>
        <v>0</v>
      </c>
      <c r="N661" s="97">
        <f t="shared" si="91"/>
        <v>0</v>
      </c>
      <c r="O661" s="273"/>
      <c r="P661" s="166"/>
      <c r="Q661" s="328">
        <v>0</v>
      </c>
      <c r="R661" s="328">
        <v>0</v>
      </c>
      <c r="S661" s="151">
        <f t="shared" si="92"/>
        <v>0</v>
      </c>
      <c r="T661" s="97">
        <f t="shared" si="93"/>
        <v>0</v>
      </c>
      <c r="U661" s="166"/>
      <c r="V661" s="328">
        <v>0</v>
      </c>
      <c r="W661" s="328">
        <v>0</v>
      </c>
      <c r="X661" s="151">
        <f t="shared" si="94"/>
        <v>0</v>
      </c>
      <c r="Y661" s="97">
        <f t="shared" si="95"/>
        <v>0</v>
      </c>
      <c r="Z661" s="140"/>
    </row>
    <row r="662" spans="1:26" x14ac:dyDescent="0.2">
      <c r="A662" s="38" t="s">
        <v>720</v>
      </c>
      <c r="B662" s="88" t="s">
        <v>546</v>
      </c>
      <c r="C662" s="94" t="s">
        <v>323</v>
      </c>
      <c r="D662" s="38"/>
      <c r="E662" s="49"/>
      <c r="F662" s="107">
        <v>434921.2</v>
      </c>
      <c r="G662" s="107">
        <v>467400.11</v>
      </c>
      <c r="H662" s="105">
        <f t="shared" si="88"/>
        <v>-32478.909999999974</v>
      </c>
      <c r="I662" s="124">
        <f t="shared" si="89"/>
        <v>-6.9488451767801204E-2</v>
      </c>
      <c r="J662" s="168"/>
      <c r="K662" s="107">
        <v>1317895.56</v>
      </c>
      <c r="L662" s="107">
        <v>1304029.01</v>
      </c>
      <c r="M662" s="105">
        <f t="shared" si="90"/>
        <v>13866.550000000047</v>
      </c>
      <c r="N662" s="124">
        <f t="shared" si="91"/>
        <v>1.0633620796518972E-2</v>
      </c>
      <c r="O662" s="260"/>
      <c r="P662" s="168"/>
      <c r="Q662" s="107">
        <v>1317895.56</v>
      </c>
      <c r="R662" s="107">
        <v>1304029.01</v>
      </c>
      <c r="S662" s="105">
        <f t="shared" si="92"/>
        <v>13866.550000000047</v>
      </c>
      <c r="T662" s="124">
        <f t="shared" si="93"/>
        <v>1.0633620796518972E-2</v>
      </c>
      <c r="U662" s="168"/>
      <c r="V662" s="107">
        <v>5198594.4399999995</v>
      </c>
      <c r="W662" s="107">
        <v>5311174.3899999987</v>
      </c>
      <c r="X662" s="105">
        <f t="shared" si="94"/>
        <v>-112579.94999999925</v>
      </c>
      <c r="Y662" s="124">
        <f t="shared" si="95"/>
        <v>-2.1196809167472901E-2</v>
      </c>
    </row>
    <row r="663" spans="1:26" s="69" customFormat="1" outlineLevel="1" x14ac:dyDescent="0.2">
      <c r="A663" s="64" t="s">
        <v>1163</v>
      </c>
      <c r="B663" s="65" t="s">
        <v>1613</v>
      </c>
      <c r="C663" s="66" t="s">
        <v>2055</v>
      </c>
      <c r="D663" s="67"/>
      <c r="E663" s="68"/>
      <c r="F663" s="328">
        <v>-419836.05</v>
      </c>
      <c r="G663" s="328">
        <v>865638.72</v>
      </c>
      <c r="H663" s="151">
        <f t="shared" si="88"/>
        <v>-1285474.77</v>
      </c>
      <c r="I663" s="97">
        <f t="shared" si="89"/>
        <v>-1.4850014680489338</v>
      </c>
      <c r="J663" s="166"/>
      <c r="K663" s="328">
        <v>285568.09000000003</v>
      </c>
      <c r="L663" s="328">
        <v>865638.72</v>
      </c>
      <c r="M663" s="151">
        <f t="shared" si="90"/>
        <v>-580070.62999999989</v>
      </c>
      <c r="N663" s="97">
        <f t="shared" si="91"/>
        <v>-0.67010707423069049</v>
      </c>
      <c r="O663" s="273"/>
      <c r="P663" s="166"/>
      <c r="Q663" s="328">
        <v>285568.09000000003</v>
      </c>
      <c r="R663" s="328">
        <v>865638.72</v>
      </c>
      <c r="S663" s="151">
        <f t="shared" si="92"/>
        <v>-580070.62999999989</v>
      </c>
      <c r="T663" s="97">
        <f t="shared" si="93"/>
        <v>-0.67010707423069049</v>
      </c>
      <c r="U663" s="166"/>
      <c r="V663" s="328">
        <v>2164206.29</v>
      </c>
      <c r="W663" s="328">
        <v>865638.72</v>
      </c>
      <c r="X663" s="151">
        <f t="shared" si="94"/>
        <v>1298567.57</v>
      </c>
      <c r="Y663" s="97">
        <f t="shared" si="95"/>
        <v>1.5001264846378408</v>
      </c>
      <c r="Z663" s="140"/>
    </row>
    <row r="664" spans="1:26" s="69" customFormat="1" outlineLevel="1" x14ac:dyDescent="0.2">
      <c r="A664" s="64" t="s">
        <v>1164</v>
      </c>
      <c r="B664" s="65" t="s">
        <v>1614</v>
      </c>
      <c r="C664" s="66" t="s">
        <v>2056</v>
      </c>
      <c r="D664" s="67"/>
      <c r="E664" s="68"/>
      <c r="F664" s="328">
        <v>3257.1</v>
      </c>
      <c r="G664" s="328">
        <v>-1051450.6499999999</v>
      </c>
      <c r="H664" s="151">
        <f t="shared" si="88"/>
        <v>1054707.75</v>
      </c>
      <c r="I664" s="97">
        <f t="shared" si="89"/>
        <v>1.0030977202781701</v>
      </c>
      <c r="J664" s="166"/>
      <c r="K664" s="328">
        <v>5029.78</v>
      </c>
      <c r="L664" s="328">
        <v>3053.62</v>
      </c>
      <c r="M664" s="151">
        <f t="shared" si="90"/>
        <v>1976.1599999999999</v>
      </c>
      <c r="N664" s="97">
        <f t="shared" si="91"/>
        <v>0.64715321487283939</v>
      </c>
      <c r="O664" s="273"/>
      <c r="P664" s="166"/>
      <c r="Q664" s="328">
        <v>5029.78</v>
      </c>
      <c r="R664" s="328">
        <v>3053.62</v>
      </c>
      <c r="S664" s="151">
        <f t="shared" si="92"/>
        <v>1976.1599999999999</v>
      </c>
      <c r="T664" s="97">
        <f t="shared" si="93"/>
        <v>0.64715321487283939</v>
      </c>
      <c r="U664" s="166"/>
      <c r="V664" s="328">
        <v>557680.17000000004</v>
      </c>
      <c r="W664" s="328">
        <v>25687.75</v>
      </c>
      <c r="X664" s="151">
        <f t="shared" si="94"/>
        <v>531992.42000000004</v>
      </c>
      <c r="Y664" s="97" t="str">
        <f t="shared" si="95"/>
        <v>N.M.</v>
      </c>
      <c r="Z664" s="140"/>
    </row>
    <row r="665" spans="1:26" x14ac:dyDescent="0.2">
      <c r="A665" s="38" t="s">
        <v>721</v>
      </c>
      <c r="B665" s="88" t="s">
        <v>547</v>
      </c>
      <c r="C665" s="94" t="s">
        <v>322</v>
      </c>
      <c r="D665" s="38"/>
      <c r="E665" s="49"/>
      <c r="F665" s="107">
        <v>-416578.95</v>
      </c>
      <c r="G665" s="107">
        <v>-185811.92999999993</v>
      </c>
      <c r="H665" s="105">
        <f t="shared" si="88"/>
        <v>-230767.02000000008</v>
      </c>
      <c r="I665" s="124">
        <f t="shared" si="89"/>
        <v>-1.2419386634647203</v>
      </c>
      <c r="J665" s="168"/>
      <c r="K665" s="107">
        <v>290597.87000000005</v>
      </c>
      <c r="L665" s="107">
        <v>868692.34</v>
      </c>
      <c r="M665" s="105">
        <f t="shared" si="90"/>
        <v>-578094.47</v>
      </c>
      <c r="N665" s="124">
        <f t="shared" si="91"/>
        <v>-0.66547665195251982</v>
      </c>
      <c r="O665" s="260"/>
      <c r="P665" s="168"/>
      <c r="Q665" s="107">
        <v>290597.87000000005</v>
      </c>
      <c r="R665" s="107">
        <v>868692.34</v>
      </c>
      <c r="S665" s="105">
        <f t="shared" si="92"/>
        <v>-578094.47</v>
      </c>
      <c r="T665" s="124">
        <f t="shared" si="93"/>
        <v>-0.66547665195251982</v>
      </c>
      <c r="U665" s="168"/>
      <c r="V665" s="107">
        <v>2721886.46</v>
      </c>
      <c r="W665" s="107">
        <v>891326.47</v>
      </c>
      <c r="X665" s="105">
        <f t="shared" si="94"/>
        <v>1830559.99</v>
      </c>
      <c r="Y665" s="124">
        <f t="shared" si="95"/>
        <v>2.0537480391444003</v>
      </c>
    </row>
    <row r="666" spans="1:26" s="69" customFormat="1" outlineLevel="1" x14ac:dyDescent="0.2">
      <c r="A666" s="64" t="s">
        <v>1165</v>
      </c>
      <c r="B666" s="65" t="s">
        <v>1615</v>
      </c>
      <c r="C666" s="66" t="s">
        <v>2057</v>
      </c>
      <c r="D666" s="67"/>
      <c r="E666" s="68"/>
      <c r="F666" s="328">
        <v>8771.76</v>
      </c>
      <c r="G666" s="328">
        <v>4479.07</v>
      </c>
      <c r="H666" s="151">
        <f t="shared" ref="H666:H729" si="96">+F666-G666</f>
        <v>4292.6900000000005</v>
      </c>
      <c r="I666" s="97">
        <f t="shared" ref="I666:I729" si="97">IF(G666&lt;0,IF(H666=0,0,IF(OR(G666=0,F666=0),"N.M.",IF(ABS(H666/G666)&gt;=10,"N.M.",H666/(-G666)))),IF(H666=0,0,IF(OR(G666=0,F666=0),"N.M.",IF(ABS(H666/G666)&gt;=10,"N.M.",H666/G666))))</f>
        <v>0.95838868336507377</v>
      </c>
      <c r="J666" s="166"/>
      <c r="K666" s="328">
        <v>12294.53</v>
      </c>
      <c r="L666" s="328">
        <v>6716.51</v>
      </c>
      <c r="M666" s="151">
        <f t="shared" ref="M666:M729" si="98">+K666-L666</f>
        <v>5578.02</v>
      </c>
      <c r="N666" s="97">
        <f t="shared" ref="N666:N729" si="99">IF(L666&lt;0,IF(M666=0,0,IF(OR(L666=0,K666=0),"N.M.",IF(ABS(M666/L666)&gt;=10,"N.M.",M666/(-L666)))),IF(M666=0,0,IF(OR(L666=0,K666=0),"N.M.",IF(ABS(M666/L666)&gt;=10,"N.M.",M666/L666))))</f>
        <v>0.83049381300705283</v>
      </c>
      <c r="O666" s="273"/>
      <c r="P666" s="166"/>
      <c r="Q666" s="328">
        <v>12294.53</v>
      </c>
      <c r="R666" s="328">
        <v>6716.51</v>
      </c>
      <c r="S666" s="151">
        <f t="shared" ref="S666:S729" si="100">+Q666-R666</f>
        <v>5578.02</v>
      </c>
      <c r="T666" s="97">
        <f t="shared" ref="T666:T729" si="101">IF(R666&lt;0,IF(S666=0,0,IF(OR(R666=0,Q666=0),"N.M.",IF(ABS(S666/R666)&gt;=10,"N.M.",S666/(-R666)))),IF(S666=0,0,IF(OR(R666=0,Q666=0),"N.M.",IF(ABS(S666/R666)&gt;=10,"N.M.",S666/R666))))</f>
        <v>0.83049381300705283</v>
      </c>
      <c r="U666" s="166"/>
      <c r="V666" s="328">
        <v>23110.09</v>
      </c>
      <c r="W666" s="328">
        <v>26186.5</v>
      </c>
      <c r="X666" s="151">
        <f t="shared" ref="X666:X729" si="102">+V666-W666</f>
        <v>-3076.41</v>
      </c>
      <c r="Y666" s="97">
        <f t="shared" ref="Y666:Y729" si="103">IF(W666&lt;0,IF(X666=0,0,IF(OR(W666=0,V666=0),"N.M.",IF(ABS(X666/W666)&gt;=10,"N.M.",X666/(-W666)))),IF(X666=0,0,IF(OR(W666=0,V666=0),"N.M.",IF(ABS(X666/W666)&gt;=10,"N.M.",X666/W666))))</f>
        <v>-0.1174807629885628</v>
      </c>
      <c r="Z666" s="140"/>
    </row>
    <row r="667" spans="1:26" ht="12.75" customHeight="1" x14ac:dyDescent="0.2">
      <c r="A667" s="38" t="s">
        <v>722</v>
      </c>
      <c r="B667" s="88" t="s">
        <v>548</v>
      </c>
      <c r="C667" s="93" t="s">
        <v>321</v>
      </c>
      <c r="D667" s="38"/>
      <c r="E667" s="49"/>
      <c r="F667" s="107">
        <v>8771.76</v>
      </c>
      <c r="G667" s="107">
        <v>4479.07</v>
      </c>
      <c r="H667" s="105">
        <f t="shared" si="96"/>
        <v>4292.6900000000005</v>
      </c>
      <c r="I667" s="124">
        <f t="shared" si="97"/>
        <v>0.95838868336507377</v>
      </c>
      <c r="J667" s="168"/>
      <c r="K667" s="107">
        <v>12294.53</v>
      </c>
      <c r="L667" s="107">
        <v>6716.51</v>
      </c>
      <c r="M667" s="105">
        <f t="shared" si="98"/>
        <v>5578.02</v>
      </c>
      <c r="N667" s="124">
        <f t="shared" si="99"/>
        <v>0.83049381300705283</v>
      </c>
      <c r="O667" s="260"/>
      <c r="P667" s="168"/>
      <c r="Q667" s="107">
        <v>12294.53</v>
      </c>
      <c r="R667" s="107">
        <v>6716.51</v>
      </c>
      <c r="S667" s="105">
        <f t="shared" si="100"/>
        <v>5578.02</v>
      </c>
      <c r="T667" s="124">
        <f t="shared" si="101"/>
        <v>0.83049381300705283</v>
      </c>
      <c r="U667" s="168"/>
      <c r="V667" s="107">
        <v>23110.09</v>
      </c>
      <c r="W667" s="107">
        <v>26186.5</v>
      </c>
      <c r="X667" s="105">
        <f t="shared" si="102"/>
        <v>-3076.41</v>
      </c>
      <c r="Y667" s="124">
        <f t="shared" si="103"/>
        <v>-0.1174807629885628</v>
      </c>
    </row>
    <row r="668" spans="1:26" s="69" customFormat="1" outlineLevel="1" x14ac:dyDescent="0.2">
      <c r="A668" s="64" t="s">
        <v>1149</v>
      </c>
      <c r="B668" s="65" t="s">
        <v>1599</v>
      </c>
      <c r="C668" s="66" t="s">
        <v>2041</v>
      </c>
      <c r="D668" s="67"/>
      <c r="E668" s="68"/>
      <c r="F668" s="328">
        <v>1621.51</v>
      </c>
      <c r="G668" s="328">
        <v>1626.46</v>
      </c>
      <c r="H668" s="151">
        <f t="shared" si="96"/>
        <v>-4.9500000000000455</v>
      </c>
      <c r="I668" s="97">
        <f t="shared" si="97"/>
        <v>-3.043419450831896E-3</v>
      </c>
      <c r="J668" s="166"/>
      <c r="K668" s="328">
        <v>4900.1400000000003</v>
      </c>
      <c r="L668" s="328">
        <v>4796.83</v>
      </c>
      <c r="M668" s="151">
        <f t="shared" si="98"/>
        <v>103.3100000000004</v>
      </c>
      <c r="N668" s="97">
        <f t="shared" si="99"/>
        <v>2.1537140152976111E-2</v>
      </c>
      <c r="O668" s="273"/>
      <c r="P668" s="166"/>
      <c r="Q668" s="328">
        <v>4900.1400000000003</v>
      </c>
      <c r="R668" s="328">
        <v>4796.83</v>
      </c>
      <c r="S668" s="151">
        <f t="shared" si="100"/>
        <v>103.3100000000004</v>
      </c>
      <c r="T668" s="97">
        <f t="shared" si="101"/>
        <v>2.1537140152976111E-2</v>
      </c>
      <c r="U668" s="166"/>
      <c r="V668" s="328">
        <v>17501.600000000002</v>
      </c>
      <c r="W668" s="328">
        <v>21769.5</v>
      </c>
      <c r="X668" s="151">
        <f t="shared" si="102"/>
        <v>-4267.8999999999978</v>
      </c>
      <c r="Y668" s="97">
        <f t="shared" si="103"/>
        <v>-0.19604951882220528</v>
      </c>
      <c r="Z668" s="140"/>
    </row>
    <row r="669" spans="1:26" s="69" customFormat="1" outlineLevel="1" x14ac:dyDescent="0.2">
      <c r="A669" s="64" t="s">
        <v>1150</v>
      </c>
      <c r="B669" s="65" t="s">
        <v>1600</v>
      </c>
      <c r="C669" s="66" t="s">
        <v>2042</v>
      </c>
      <c r="D669" s="67"/>
      <c r="E669" s="68"/>
      <c r="F669" s="328">
        <v>979.53</v>
      </c>
      <c r="G669" s="328">
        <v>-29932.07</v>
      </c>
      <c r="H669" s="151">
        <f t="shared" si="96"/>
        <v>30911.599999999999</v>
      </c>
      <c r="I669" s="97">
        <f t="shared" si="97"/>
        <v>1.0327251005359803</v>
      </c>
      <c r="J669" s="166"/>
      <c r="K669" s="328">
        <v>17978.54</v>
      </c>
      <c r="L669" s="328">
        <v>-41301.620000000003</v>
      </c>
      <c r="M669" s="151">
        <f t="shared" si="98"/>
        <v>59280.160000000003</v>
      </c>
      <c r="N669" s="97">
        <f t="shared" si="99"/>
        <v>1.4352986638296512</v>
      </c>
      <c r="O669" s="273"/>
      <c r="P669" s="166"/>
      <c r="Q669" s="328">
        <v>17978.54</v>
      </c>
      <c r="R669" s="328">
        <v>-41301.620000000003</v>
      </c>
      <c r="S669" s="151">
        <f t="shared" si="100"/>
        <v>59280.160000000003</v>
      </c>
      <c r="T669" s="97">
        <f t="shared" si="101"/>
        <v>1.4352986638296512</v>
      </c>
      <c r="U669" s="166"/>
      <c r="V669" s="328">
        <v>100438.42000000001</v>
      </c>
      <c r="W669" s="328">
        <v>-22235.120000000003</v>
      </c>
      <c r="X669" s="151">
        <f t="shared" si="102"/>
        <v>122673.54000000001</v>
      </c>
      <c r="Y669" s="97">
        <f t="shared" si="103"/>
        <v>5.5171071709979529</v>
      </c>
      <c r="Z669" s="140"/>
    </row>
    <row r="670" spans="1:26" s="69" customFormat="1" outlineLevel="1" x14ac:dyDescent="0.2">
      <c r="A670" s="64" t="s">
        <v>1151</v>
      </c>
      <c r="B670" s="65" t="s">
        <v>1601</v>
      </c>
      <c r="C670" s="66" t="s">
        <v>2043</v>
      </c>
      <c r="D670" s="67"/>
      <c r="E670" s="68"/>
      <c r="F670" s="328">
        <v>24066.23</v>
      </c>
      <c r="G670" s="328">
        <v>47594.86</v>
      </c>
      <c r="H670" s="151">
        <f t="shared" si="96"/>
        <v>-23528.63</v>
      </c>
      <c r="I670" s="97">
        <f t="shared" si="97"/>
        <v>-0.4943523313231723</v>
      </c>
      <c r="J670" s="166"/>
      <c r="K670" s="328">
        <v>62858.68</v>
      </c>
      <c r="L670" s="328">
        <v>127406.97</v>
      </c>
      <c r="M670" s="151">
        <f t="shared" si="98"/>
        <v>-64548.29</v>
      </c>
      <c r="N670" s="97">
        <f t="shared" si="99"/>
        <v>-0.50663075968292792</v>
      </c>
      <c r="O670" s="273"/>
      <c r="P670" s="166"/>
      <c r="Q670" s="328">
        <v>62858.68</v>
      </c>
      <c r="R670" s="328">
        <v>127406.97</v>
      </c>
      <c r="S670" s="151">
        <f t="shared" si="100"/>
        <v>-64548.29</v>
      </c>
      <c r="T670" s="97">
        <f t="shared" si="101"/>
        <v>-0.50663075968292792</v>
      </c>
      <c r="U670" s="166"/>
      <c r="V670" s="328">
        <v>315022.85000000003</v>
      </c>
      <c r="W670" s="328">
        <v>478811.35</v>
      </c>
      <c r="X670" s="151">
        <f t="shared" si="102"/>
        <v>-163788.49999999994</v>
      </c>
      <c r="Y670" s="97">
        <f t="shared" si="103"/>
        <v>-0.34207313590206234</v>
      </c>
      <c r="Z670" s="140"/>
    </row>
    <row r="671" spans="1:26" s="69" customFormat="1" outlineLevel="1" x14ac:dyDescent="0.2">
      <c r="A671" s="64" t="s">
        <v>1152</v>
      </c>
      <c r="B671" s="65" t="s">
        <v>1602</v>
      </c>
      <c r="C671" s="66" t="s">
        <v>2044</v>
      </c>
      <c r="D671" s="67"/>
      <c r="E671" s="68"/>
      <c r="F671" s="328">
        <v>3470.92</v>
      </c>
      <c r="G671" s="328">
        <v>1790.46</v>
      </c>
      <c r="H671" s="151">
        <f t="shared" si="96"/>
        <v>1680.46</v>
      </c>
      <c r="I671" s="97">
        <f t="shared" si="97"/>
        <v>0.93856327424237351</v>
      </c>
      <c r="J671" s="166"/>
      <c r="K671" s="328">
        <v>9895.44</v>
      </c>
      <c r="L671" s="328">
        <v>7014.8</v>
      </c>
      <c r="M671" s="151">
        <f t="shared" si="98"/>
        <v>2880.6400000000003</v>
      </c>
      <c r="N671" s="97">
        <f t="shared" si="99"/>
        <v>0.4106517648400525</v>
      </c>
      <c r="O671" s="273"/>
      <c r="P671" s="166"/>
      <c r="Q671" s="328">
        <v>9895.44</v>
      </c>
      <c r="R671" s="328">
        <v>7014.8</v>
      </c>
      <c r="S671" s="151">
        <f t="shared" si="100"/>
        <v>2880.6400000000003</v>
      </c>
      <c r="T671" s="97">
        <f t="shared" si="101"/>
        <v>0.4106517648400525</v>
      </c>
      <c r="U671" s="166"/>
      <c r="V671" s="328">
        <v>35736.639999999999</v>
      </c>
      <c r="W671" s="328">
        <v>51730.01</v>
      </c>
      <c r="X671" s="151">
        <f t="shared" si="102"/>
        <v>-15993.370000000003</v>
      </c>
      <c r="Y671" s="97">
        <f t="shared" si="103"/>
        <v>-0.30917005428763694</v>
      </c>
      <c r="Z671" s="140"/>
    </row>
    <row r="672" spans="1:26" s="69" customFormat="1" outlineLevel="1" x14ac:dyDescent="0.2">
      <c r="A672" s="64" t="s">
        <v>1153</v>
      </c>
      <c r="B672" s="65" t="s">
        <v>1603</v>
      </c>
      <c r="C672" s="66" t="s">
        <v>2045</v>
      </c>
      <c r="D672" s="67"/>
      <c r="E672" s="68"/>
      <c r="F672" s="328">
        <v>25179.420000000002</v>
      </c>
      <c r="G672" s="328">
        <v>28910.31</v>
      </c>
      <c r="H672" s="151">
        <f t="shared" si="96"/>
        <v>-3730.8899999999994</v>
      </c>
      <c r="I672" s="97">
        <f t="shared" si="97"/>
        <v>-0.12905050136093316</v>
      </c>
      <c r="J672" s="166"/>
      <c r="K672" s="328">
        <v>76963.839999999997</v>
      </c>
      <c r="L672" s="328">
        <v>81355.350000000006</v>
      </c>
      <c r="M672" s="151">
        <f t="shared" si="98"/>
        <v>-4391.5100000000093</v>
      </c>
      <c r="N672" s="97">
        <f t="shared" si="99"/>
        <v>-5.3979363373152581E-2</v>
      </c>
      <c r="O672" s="273"/>
      <c r="P672" s="166"/>
      <c r="Q672" s="328">
        <v>76963.839999999997</v>
      </c>
      <c r="R672" s="328">
        <v>81355.350000000006</v>
      </c>
      <c r="S672" s="151">
        <f t="shared" si="100"/>
        <v>-4391.5100000000093</v>
      </c>
      <c r="T672" s="97">
        <f t="shared" si="101"/>
        <v>-5.3979363373152581E-2</v>
      </c>
      <c r="U672" s="166"/>
      <c r="V672" s="328">
        <v>315722.93</v>
      </c>
      <c r="W672" s="328">
        <v>329763.29000000004</v>
      </c>
      <c r="X672" s="151">
        <f t="shared" si="102"/>
        <v>-14040.360000000044</v>
      </c>
      <c r="Y672" s="97">
        <f t="shared" si="103"/>
        <v>-4.2577086127446276E-2</v>
      </c>
      <c r="Z672" s="140"/>
    </row>
    <row r="673" spans="1:26" s="69" customFormat="1" outlineLevel="1" x14ac:dyDescent="0.2">
      <c r="A673" s="64" t="s">
        <v>1154</v>
      </c>
      <c r="B673" s="65" t="s">
        <v>1604</v>
      </c>
      <c r="C673" s="66" t="s">
        <v>2046</v>
      </c>
      <c r="D673" s="67"/>
      <c r="E673" s="68"/>
      <c r="F673" s="328">
        <v>268652.44</v>
      </c>
      <c r="G673" s="328">
        <v>263834.81</v>
      </c>
      <c r="H673" s="151">
        <f t="shared" si="96"/>
        <v>4817.6300000000047</v>
      </c>
      <c r="I673" s="97">
        <f t="shared" si="97"/>
        <v>1.8260024141621058E-2</v>
      </c>
      <c r="J673" s="166"/>
      <c r="K673" s="328">
        <v>832438.04</v>
      </c>
      <c r="L673" s="328">
        <v>772729.96</v>
      </c>
      <c r="M673" s="151">
        <f t="shared" si="98"/>
        <v>59708.080000000075</v>
      </c>
      <c r="N673" s="97">
        <f t="shared" si="99"/>
        <v>7.7269011285650266E-2</v>
      </c>
      <c r="O673" s="273"/>
      <c r="P673" s="166"/>
      <c r="Q673" s="328">
        <v>832438.04</v>
      </c>
      <c r="R673" s="328">
        <v>772729.96</v>
      </c>
      <c r="S673" s="151">
        <f t="shared" si="100"/>
        <v>59708.080000000075</v>
      </c>
      <c r="T673" s="97">
        <f t="shared" si="101"/>
        <v>7.7269011285650266E-2</v>
      </c>
      <c r="U673" s="166"/>
      <c r="V673" s="328">
        <v>3197936.3200000003</v>
      </c>
      <c r="W673" s="328">
        <v>3033016.31</v>
      </c>
      <c r="X673" s="151">
        <f t="shared" si="102"/>
        <v>164920.01000000024</v>
      </c>
      <c r="Y673" s="97">
        <f t="shared" si="103"/>
        <v>5.4374916961788526E-2</v>
      </c>
      <c r="Z673" s="140"/>
    </row>
    <row r="674" spans="1:26" s="69" customFormat="1" outlineLevel="1" x14ac:dyDescent="0.2">
      <c r="A674" s="64" t="s">
        <v>1155</v>
      </c>
      <c r="B674" s="65" t="s">
        <v>1605</v>
      </c>
      <c r="C674" s="66" t="s">
        <v>2047</v>
      </c>
      <c r="D674" s="67"/>
      <c r="E674" s="68"/>
      <c r="F674" s="328">
        <v>1400.3600000000001</v>
      </c>
      <c r="G674" s="328">
        <v>1492.3500000000001</v>
      </c>
      <c r="H674" s="151">
        <f t="shared" si="96"/>
        <v>-91.990000000000009</v>
      </c>
      <c r="I674" s="97">
        <f t="shared" si="97"/>
        <v>-6.1641035950011726E-2</v>
      </c>
      <c r="J674" s="166"/>
      <c r="K674" s="328">
        <v>4290.17</v>
      </c>
      <c r="L674" s="328">
        <v>4502.38</v>
      </c>
      <c r="M674" s="151">
        <f t="shared" si="98"/>
        <v>-212.21000000000004</v>
      </c>
      <c r="N674" s="97">
        <f t="shared" si="99"/>
        <v>-4.7132849737250085E-2</v>
      </c>
      <c r="O674" s="273"/>
      <c r="P674" s="166"/>
      <c r="Q674" s="328">
        <v>4290.17</v>
      </c>
      <c r="R674" s="328">
        <v>4502.38</v>
      </c>
      <c r="S674" s="151">
        <f t="shared" si="100"/>
        <v>-212.21000000000004</v>
      </c>
      <c r="T674" s="97">
        <f t="shared" si="101"/>
        <v>-4.7132849737250085E-2</v>
      </c>
      <c r="U674" s="166"/>
      <c r="V674" s="328">
        <v>15539</v>
      </c>
      <c r="W674" s="328">
        <v>16405.8</v>
      </c>
      <c r="X674" s="151">
        <f t="shared" si="102"/>
        <v>-866.79999999999927</v>
      </c>
      <c r="Y674" s="97">
        <f t="shared" si="103"/>
        <v>-5.2834972997354554E-2</v>
      </c>
      <c r="Z674" s="140"/>
    </row>
    <row r="675" spans="1:26" s="69" customFormat="1" outlineLevel="1" x14ac:dyDescent="0.2">
      <c r="A675" s="64" t="s">
        <v>1156</v>
      </c>
      <c r="B675" s="65" t="s">
        <v>1606</v>
      </c>
      <c r="C675" s="66" t="s">
        <v>2048</v>
      </c>
      <c r="D675" s="67"/>
      <c r="E675" s="68"/>
      <c r="F675" s="328">
        <v>54251</v>
      </c>
      <c r="G675" s="328">
        <v>50999.35</v>
      </c>
      <c r="H675" s="151">
        <f t="shared" si="96"/>
        <v>3251.6500000000015</v>
      </c>
      <c r="I675" s="97">
        <f t="shared" si="97"/>
        <v>6.3758655747573278E-2</v>
      </c>
      <c r="J675" s="166"/>
      <c r="K675" s="328">
        <v>151086.26999999999</v>
      </c>
      <c r="L675" s="328">
        <v>144852.24</v>
      </c>
      <c r="M675" s="151">
        <f t="shared" si="98"/>
        <v>6234.0299999999988</v>
      </c>
      <c r="N675" s="97">
        <f t="shared" si="99"/>
        <v>4.3037166701736879E-2</v>
      </c>
      <c r="O675" s="273"/>
      <c r="P675" s="166"/>
      <c r="Q675" s="328">
        <v>151086.26999999999</v>
      </c>
      <c r="R675" s="328">
        <v>144852.24</v>
      </c>
      <c r="S675" s="151">
        <f t="shared" si="100"/>
        <v>6234.0299999999988</v>
      </c>
      <c r="T675" s="97">
        <f t="shared" si="101"/>
        <v>4.3037166701736879E-2</v>
      </c>
      <c r="U675" s="166"/>
      <c r="V675" s="328">
        <v>608077.35</v>
      </c>
      <c r="W675" s="328">
        <v>584592.31000000006</v>
      </c>
      <c r="X675" s="151">
        <f t="shared" si="102"/>
        <v>23485.039999999921</v>
      </c>
      <c r="Y675" s="97">
        <f t="shared" si="103"/>
        <v>4.0173364579496294E-2</v>
      </c>
      <c r="Z675" s="140"/>
    </row>
    <row r="676" spans="1:26" s="69" customFormat="1" outlineLevel="1" x14ac:dyDescent="0.2">
      <c r="A676" s="64" t="s">
        <v>1157</v>
      </c>
      <c r="B676" s="65" t="s">
        <v>1607</v>
      </c>
      <c r="C676" s="66" t="s">
        <v>2049</v>
      </c>
      <c r="D676" s="67"/>
      <c r="E676" s="68"/>
      <c r="F676" s="328">
        <v>4632.6500000000005</v>
      </c>
      <c r="G676" s="328">
        <v>4050.71</v>
      </c>
      <c r="H676" s="151">
        <f t="shared" si="96"/>
        <v>581.94000000000051</v>
      </c>
      <c r="I676" s="97">
        <f t="shared" si="97"/>
        <v>0.14366370340014478</v>
      </c>
      <c r="J676" s="166"/>
      <c r="K676" s="328">
        <v>14116.32</v>
      </c>
      <c r="L676" s="328">
        <v>12327.09</v>
      </c>
      <c r="M676" s="151">
        <f t="shared" si="98"/>
        <v>1789.2299999999996</v>
      </c>
      <c r="N676" s="97">
        <f t="shared" si="99"/>
        <v>0.14514617805175428</v>
      </c>
      <c r="O676" s="273"/>
      <c r="P676" s="166"/>
      <c r="Q676" s="328">
        <v>14116.32</v>
      </c>
      <c r="R676" s="328">
        <v>12327.09</v>
      </c>
      <c r="S676" s="151">
        <f t="shared" si="100"/>
        <v>1789.2299999999996</v>
      </c>
      <c r="T676" s="97">
        <f t="shared" si="101"/>
        <v>0.14514617805175428</v>
      </c>
      <c r="U676" s="166"/>
      <c r="V676" s="328">
        <v>54880.19</v>
      </c>
      <c r="W676" s="328">
        <v>52599.69</v>
      </c>
      <c r="X676" s="151">
        <f t="shared" si="102"/>
        <v>2280.5</v>
      </c>
      <c r="Y676" s="97">
        <f t="shared" si="103"/>
        <v>4.335576882677445E-2</v>
      </c>
      <c r="Z676" s="140"/>
    </row>
    <row r="677" spans="1:26" s="69" customFormat="1" outlineLevel="1" x14ac:dyDescent="0.2">
      <c r="A677" s="64" t="s">
        <v>1158</v>
      </c>
      <c r="B677" s="65" t="s">
        <v>1608</v>
      </c>
      <c r="C677" s="66" t="s">
        <v>2050</v>
      </c>
      <c r="D677" s="67"/>
      <c r="E677" s="68"/>
      <c r="F677" s="328">
        <v>2252.52</v>
      </c>
      <c r="G677" s="328">
        <v>2063.06</v>
      </c>
      <c r="H677" s="151">
        <f t="shared" si="96"/>
        <v>189.46000000000004</v>
      </c>
      <c r="I677" s="97">
        <f t="shared" si="97"/>
        <v>9.1834459492210627E-2</v>
      </c>
      <c r="J677" s="166"/>
      <c r="K677" s="328">
        <v>6030.84</v>
      </c>
      <c r="L677" s="328">
        <v>8247.0400000000009</v>
      </c>
      <c r="M677" s="151">
        <f t="shared" si="98"/>
        <v>-2216.2000000000007</v>
      </c>
      <c r="N677" s="97">
        <f t="shared" si="99"/>
        <v>-0.26872671891975791</v>
      </c>
      <c r="O677" s="273"/>
      <c r="P677" s="166"/>
      <c r="Q677" s="328">
        <v>6030.84</v>
      </c>
      <c r="R677" s="328">
        <v>8247.0400000000009</v>
      </c>
      <c r="S677" s="151">
        <f t="shared" si="100"/>
        <v>-2216.2000000000007</v>
      </c>
      <c r="T677" s="97">
        <f t="shared" si="101"/>
        <v>-0.26872671891975791</v>
      </c>
      <c r="U677" s="166"/>
      <c r="V677" s="328">
        <v>22261.989999999998</v>
      </c>
      <c r="W677" s="328">
        <v>26300.010000000002</v>
      </c>
      <c r="X677" s="151">
        <f t="shared" si="102"/>
        <v>-4038.0200000000041</v>
      </c>
      <c r="Y677" s="97">
        <f t="shared" si="103"/>
        <v>-0.15353682375025726</v>
      </c>
      <c r="Z677" s="140"/>
    </row>
    <row r="678" spans="1:26" s="69" customFormat="1" outlineLevel="1" x14ac:dyDescent="0.2">
      <c r="A678" s="64" t="s">
        <v>1159</v>
      </c>
      <c r="B678" s="65" t="s">
        <v>1609</v>
      </c>
      <c r="C678" s="66" t="s">
        <v>2051</v>
      </c>
      <c r="D678" s="67"/>
      <c r="E678" s="68"/>
      <c r="F678" s="328">
        <v>44237.19</v>
      </c>
      <c r="G678" s="328">
        <v>82636.12</v>
      </c>
      <c r="H678" s="151">
        <f t="shared" si="96"/>
        <v>-38398.929999999993</v>
      </c>
      <c r="I678" s="97">
        <f t="shared" si="97"/>
        <v>-0.46467489035061177</v>
      </c>
      <c r="J678" s="166"/>
      <c r="K678" s="328">
        <v>124585.67</v>
      </c>
      <c r="L678" s="328">
        <v>179040.62</v>
      </c>
      <c r="M678" s="151">
        <f t="shared" si="98"/>
        <v>-54454.95</v>
      </c>
      <c r="N678" s="97">
        <f t="shared" si="99"/>
        <v>-0.30414857812713114</v>
      </c>
      <c r="O678" s="273"/>
      <c r="P678" s="166"/>
      <c r="Q678" s="328">
        <v>124585.67</v>
      </c>
      <c r="R678" s="328">
        <v>179040.62</v>
      </c>
      <c r="S678" s="151">
        <f t="shared" si="100"/>
        <v>-54454.95</v>
      </c>
      <c r="T678" s="97">
        <f t="shared" si="101"/>
        <v>-0.30414857812713114</v>
      </c>
      <c r="U678" s="166"/>
      <c r="V678" s="328">
        <v>589247.97</v>
      </c>
      <c r="W678" s="328">
        <v>897457.47</v>
      </c>
      <c r="X678" s="151">
        <f t="shared" si="102"/>
        <v>-308209.5</v>
      </c>
      <c r="Y678" s="97">
        <f t="shared" si="103"/>
        <v>-0.34342518760248331</v>
      </c>
      <c r="Z678" s="140"/>
    </row>
    <row r="679" spans="1:26" s="69" customFormat="1" outlineLevel="1" x14ac:dyDescent="0.2">
      <c r="A679" s="64" t="s">
        <v>1160</v>
      </c>
      <c r="B679" s="65" t="s">
        <v>1610</v>
      </c>
      <c r="C679" s="66" t="s">
        <v>2052</v>
      </c>
      <c r="D679" s="67"/>
      <c r="E679" s="68"/>
      <c r="F679" s="328">
        <v>30872.41</v>
      </c>
      <c r="G679" s="328">
        <v>26597.56</v>
      </c>
      <c r="H679" s="151">
        <f t="shared" si="96"/>
        <v>4274.8499999999985</v>
      </c>
      <c r="I679" s="97">
        <f t="shared" si="97"/>
        <v>0.16072338966431501</v>
      </c>
      <c r="J679" s="166"/>
      <c r="K679" s="328">
        <v>98004</v>
      </c>
      <c r="L679" s="328">
        <v>81710.77</v>
      </c>
      <c r="M679" s="151">
        <f t="shared" si="98"/>
        <v>16293.229999999996</v>
      </c>
      <c r="N679" s="97">
        <f t="shared" si="99"/>
        <v>0.1994012539595453</v>
      </c>
      <c r="O679" s="273"/>
      <c r="P679" s="166"/>
      <c r="Q679" s="328">
        <v>98004</v>
      </c>
      <c r="R679" s="328">
        <v>81710.77</v>
      </c>
      <c r="S679" s="151">
        <f t="shared" si="100"/>
        <v>16293.229999999996</v>
      </c>
      <c r="T679" s="97">
        <f t="shared" si="101"/>
        <v>0.1994012539595453</v>
      </c>
      <c r="U679" s="166"/>
      <c r="V679" s="328">
        <v>356733.87</v>
      </c>
      <c r="W679" s="328">
        <v>297628.05</v>
      </c>
      <c r="X679" s="151">
        <f t="shared" si="102"/>
        <v>59105.820000000007</v>
      </c>
      <c r="Y679" s="97">
        <f t="shared" si="103"/>
        <v>0.19858954826334416</v>
      </c>
      <c r="Z679" s="140"/>
    </row>
    <row r="680" spans="1:26" s="69" customFormat="1" outlineLevel="1" x14ac:dyDescent="0.2">
      <c r="A680" s="64" t="s">
        <v>1161</v>
      </c>
      <c r="B680" s="65" t="s">
        <v>1611</v>
      </c>
      <c r="C680" s="66" t="s">
        <v>2053</v>
      </c>
      <c r="D680" s="67"/>
      <c r="E680" s="68"/>
      <c r="F680" s="328">
        <v>3443.21</v>
      </c>
      <c r="G680" s="328">
        <v>6815.84</v>
      </c>
      <c r="H680" s="151">
        <f t="shared" si="96"/>
        <v>-3372.63</v>
      </c>
      <c r="I680" s="97">
        <f t="shared" si="97"/>
        <v>-0.49482235498485883</v>
      </c>
      <c r="J680" s="166"/>
      <c r="K680" s="328">
        <v>10380.41</v>
      </c>
      <c r="L680" s="328">
        <v>19263.560000000001</v>
      </c>
      <c r="M680" s="151">
        <f t="shared" si="98"/>
        <v>-8883.1500000000015</v>
      </c>
      <c r="N680" s="97">
        <f t="shared" si="99"/>
        <v>-0.46113750521710428</v>
      </c>
      <c r="O680" s="273"/>
      <c r="P680" s="166"/>
      <c r="Q680" s="328">
        <v>10380.41</v>
      </c>
      <c r="R680" s="328">
        <v>19263.560000000001</v>
      </c>
      <c r="S680" s="151">
        <f t="shared" si="100"/>
        <v>-8883.1500000000015</v>
      </c>
      <c r="T680" s="97">
        <f t="shared" si="101"/>
        <v>-0.46113750521710428</v>
      </c>
      <c r="U680" s="166"/>
      <c r="V680" s="328">
        <v>38194.82</v>
      </c>
      <c r="W680" s="328">
        <v>73411.460000000006</v>
      </c>
      <c r="X680" s="151">
        <f t="shared" si="102"/>
        <v>-35216.640000000007</v>
      </c>
      <c r="Y680" s="97">
        <f t="shared" si="103"/>
        <v>-0.47971583728208106</v>
      </c>
      <c r="Z680" s="140"/>
    </row>
    <row r="681" spans="1:26" s="69" customFormat="1" outlineLevel="1" x14ac:dyDescent="0.2">
      <c r="A681" s="64" t="s">
        <v>1162</v>
      </c>
      <c r="B681" s="65" t="s">
        <v>1612</v>
      </c>
      <c r="C681" s="66" t="s">
        <v>2054</v>
      </c>
      <c r="D681" s="67"/>
      <c r="E681" s="68"/>
      <c r="F681" s="328">
        <v>0</v>
      </c>
      <c r="G681" s="328">
        <v>0</v>
      </c>
      <c r="H681" s="151">
        <f t="shared" si="96"/>
        <v>0</v>
      </c>
      <c r="I681" s="97">
        <f t="shared" si="97"/>
        <v>0</v>
      </c>
      <c r="J681" s="166"/>
      <c r="K681" s="328">
        <v>0</v>
      </c>
      <c r="L681" s="328">
        <v>0</v>
      </c>
      <c r="M681" s="151">
        <f t="shared" si="98"/>
        <v>0</v>
      </c>
      <c r="N681" s="97">
        <f t="shared" si="99"/>
        <v>0</v>
      </c>
      <c r="O681" s="273"/>
      <c r="P681" s="166"/>
      <c r="Q681" s="328">
        <v>0</v>
      </c>
      <c r="R681" s="328">
        <v>0</v>
      </c>
      <c r="S681" s="151">
        <f t="shared" si="100"/>
        <v>0</v>
      </c>
      <c r="T681" s="97">
        <f t="shared" si="101"/>
        <v>0</v>
      </c>
      <c r="U681" s="166"/>
      <c r="V681" s="328">
        <v>0</v>
      </c>
      <c r="W681" s="328">
        <v>0</v>
      </c>
      <c r="X681" s="151">
        <f t="shared" si="102"/>
        <v>0</v>
      </c>
      <c r="Y681" s="97">
        <f t="shared" si="103"/>
        <v>0</v>
      </c>
      <c r="Z681" s="140"/>
    </row>
    <row r="682" spans="1:26" s="69" customFormat="1" outlineLevel="1" x14ac:dyDescent="0.2">
      <c r="A682" s="64" t="s">
        <v>1163</v>
      </c>
      <c r="B682" s="65" t="s">
        <v>1613</v>
      </c>
      <c r="C682" s="66" t="s">
        <v>2055</v>
      </c>
      <c r="D682" s="67"/>
      <c r="E682" s="68"/>
      <c r="F682" s="328">
        <v>-419836.05</v>
      </c>
      <c r="G682" s="328">
        <v>865638.72</v>
      </c>
      <c r="H682" s="151">
        <f t="shared" si="96"/>
        <v>-1285474.77</v>
      </c>
      <c r="I682" s="97">
        <f t="shared" si="97"/>
        <v>-1.4850014680489338</v>
      </c>
      <c r="J682" s="166"/>
      <c r="K682" s="328">
        <v>285568.09000000003</v>
      </c>
      <c r="L682" s="328">
        <v>865638.72</v>
      </c>
      <c r="M682" s="151">
        <f t="shared" si="98"/>
        <v>-580070.62999999989</v>
      </c>
      <c r="N682" s="97">
        <f t="shared" si="99"/>
        <v>-0.67010707423069049</v>
      </c>
      <c r="O682" s="273"/>
      <c r="P682" s="166"/>
      <c r="Q682" s="328">
        <v>285568.09000000003</v>
      </c>
      <c r="R682" s="328">
        <v>865638.72</v>
      </c>
      <c r="S682" s="151">
        <f t="shared" si="100"/>
        <v>-580070.62999999989</v>
      </c>
      <c r="T682" s="97">
        <f t="shared" si="101"/>
        <v>-0.67010707423069049</v>
      </c>
      <c r="U682" s="166"/>
      <c r="V682" s="328">
        <v>2164206.29</v>
      </c>
      <c r="W682" s="328">
        <v>865638.72</v>
      </c>
      <c r="X682" s="151">
        <f t="shared" si="102"/>
        <v>1298567.57</v>
      </c>
      <c r="Y682" s="97">
        <f t="shared" si="103"/>
        <v>1.5001264846378408</v>
      </c>
      <c r="Z682" s="140"/>
    </row>
    <row r="683" spans="1:26" s="69" customFormat="1" outlineLevel="1" x14ac:dyDescent="0.2">
      <c r="A683" s="64" t="s">
        <v>1164</v>
      </c>
      <c r="B683" s="65" t="s">
        <v>1614</v>
      </c>
      <c r="C683" s="66" t="s">
        <v>2056</v>
      </c>
      <c r="D683" s="67"/>
      <c r="E683" s="68"/>
      <c r="F683" s="328">
        <v>3257.1</v>
      </c>
      <c r="G683" s="328">
        <v>-1051450.6499999999</v>
      </c>
      <c r="H683" s="151">
        <f t="shared" si="96"/>
        <v>1054707.75</v>
      </c>
      <c r="I683" s="97">
        <f t="shared" si="97"/>
        <v>1.0030977202781701</v>
      </c>
      <c r="J683" s="166"/>
      <c r="K683" s="328">
        <v>5029.78</v>
      </c>
      <c r="L683" s="328">
        <v>3053.62</v>
      </c>
      <c r="M683" s="151">
        <f t="shared" si="98"/>
        <v>1976.1599999999999</v>
      </c>
      <c r="N683" s="97">
        <f t="shared" si="99"/>
        <v>0.64715321487283939</v>
      </c>
      <c r="O683" s="273"/>
      <c r="P683" s="166"/>
      <c r="Q683" s="328">
        <v>5029.78</v>
      </c>
      <c r="R683" s="328">
        <v>3053.62</v>
      </c>
      <c r="S683" s="151">
        <f t="shared" si="100"/>
        <v>1976.1599999999999</v>
      </c>
      <c r="T683" s="97">
        <f t="shared" si="101"/>
        <v>0.64715321487283939</v>
      </c>
      <c r="U683" s="166"/>
      <c r="V683" s="328">
        <v>557680.17000000004</v>
      </c>
      <c r="W683" s="328">
        <v>25687.75</v>
      </c>
      <c r="X683" s="151">
        <f t="shared" si="102"/>
        <v>531992.42000000004</v>
      </c>
      <c r="Y683" s="97" t="str">
        <f t="shared" si="103"/>
        <v>N.M.</v>
      </c>
      <c r="Z683" s="140"/>
    </row>
    <row r="684" spans="1:26" s="69" customFormat="1" outlineLevel="1" x14ac:dyDescent="0.2">
      <c r="A684" s="64" t="s">
        <v>1165</v>
      </c>
      <c r="B684" s="65" t="s">
        <v>1615</v>
      </c>
      <c r="C684" s="66" t="s">
        <v>2057</v>
      </c>
      <c r="D684" s="67"/>
      <c r="E684" s="68"/>
      <c r="F684" s="328">
        <v>8771.76</v>
      </c>
      <c r="G684" s="328">
        <v>4479.07</v>
      </c>
      <c r="H684" s="151">
        <f t="shared" si="96"/>
        <v>4292.6900000000005</v>
      </c>
      <c r="I684" s="97">
        <f t="shared" si="97"/>
        <v>0.95838868336507377</v>
      </c>
      <c r="J684" s="166"/>
      <c r="K684" s="328">
        <v>12294.53</v>
      </c>
      <c r="L684" s="328">
        <v>6716.51</v>
      </c>
      <c r="M684" s="151">
        <f t="shared" si="98"/>
        <v>5578.02</v>
      </c>
      <c r="N684" s="97">
        <f t="shared" si="99"/>
        <v>0.83049381300705283</v>
      </c>
      <c r="O684" s="273"/>
      <c r="P684" s="166"/>
      <c r="Q684" s="328">
        <v>12294.53</v>
      </c>
      <c r="R684" s="328">
        <v>6716.51</v>
      </c>
      <c r="S684" s="151">
        <f t="shared" si="100"/>
        <v>5578.02</v>
      </c>
      <c r="T684" s="97">
        <f t="shared" si="101"/>
        <v>0.83049381300705283</v>
      </c>
      <c r="U684" s="166"/>
      <c r="V684" s="328">
        <v>23110.09</v>
      </c>
      <c r="W684" s="328">
        <v>26186.5</v>
      </c>
      <c r="X684" s="151">
        <f t="shared" si="102"/>
        <v>-3076.41</v>
      </c>
      <c r="Y684" s="97">
        <f t="shared" si="103"/>
        <v>-0.1174807629885628</v>
      </c>
      <c r="Z684" s="140"/>
    </row>
    <row r="685" spans="1:26" x14ac:dyDescent="0.2">
      <c r="A685" s="38" t="s">
        <v>723</v>
      </c>
      <c r="B685" s="88" t="s">
        <v>549</v>
      </c>
      <c r="C685" s="81" t="s">
        <v>320</v>
      </c>
      <c r="D685" s="38" t="s">
        <v>283</v>
      </c>
      <c r="E685" s="49"/>
      <c r="F685" s="107">
        <v>57252.200000000026</v>
      </c>
      <c r="G685" s="107">
        <v>307146.96000000014</v>
      </c>
      <c r="H685" s="105">
        <f t="shared" si="96"/>
        <v>-249894.76000000013</v>
      </c>
      <c r="I685" s="124">
        <f t="shared" si="97"/>
        <v>-0.81359997832959186</v>
      </c>
      <c r="J685" s="168"/>
      <c r="K685" s="107">
        <v>1716420.7600000002</v>
      </c>
      <c r="L685" s="107">
        <v>2277354.84</v>
      </c>
      <c r="M685" s="105">
        <f t="shared" si="98"/>
        <v>-560934.07999999961</v>
      </c>
      <c r="N685" s="124">
        <f t="shared" si="99"/>
        <v>-0.24630947718274754</v>
      </c>
      <c r="O685" s="260"/>
      <c r="P685" s="168"/>
      <c r="Q685" s="107">
        <v>1716420.7600000002</v>
      </c>
      <c r="R685" s="107">
        <v>2277354.84</v>
      </c>
      <c r="S685" s="105">
        <f t="shared" si="100"/>
        <v>-560934.07999999961</v>
      </c>
      <c r="T685" s="124">
        <f t="shared" si="101"/>
        <v>-0.24630947718274754</v>
      </c>
      <c r="U685" s="168"/>
      <c r="V685" s="107">
        <v>8412290.4999999981</v>
      </c>
      <c r="W685" s="107">
        <v>6758763.0999999987</v>
      </c>
      <c r="X685" s="105">
        <f t="shared" si="102"/>
        <v>1653527.3999999994</v>
      </c>
      <c r="Y685" s="124">
        <f t="shared" si="103"/>
        <v>0.24464940929798232</v>
      </c>
    </row>
    <row r="686" spans="1:26" s="115" customFormat="1" x14ac:dyDescent="0.2">
      <c r="A686" s="110"/>
      <c r="B686" s="111" t="s">
        <v>550</v>
      </c>
      <c r="C686" s="112" t="s">
        <v>319</v>
      </c>
      <c r="D686" s="110"/>
      <c r="E686" s="114"/>
      <c r="F686" s="322"/>
      <c r="G686" s="322"/>
      <c r="H686" s="323">
        <f t="shared" si="96"/>
        <v>0</v>
      </c>
      <c r="I686" s="126">
        <f t="shared" si="97"/>
        <v>0</v>
      </c>
      <c r="J686" s="175"/>
      <c r="K686" s="322"/>
      <c r="L686" s="322"/>
      <c r="M686" s="323">
        <f t="shared" si="98"/>
        <v>0</v>
      </c>
      <c r="N686" s="126">
        <f t="shared" si="99"/>
        <v>0</v>
      </c>
      <c r="O686" s="261"/>
      <c r="P686" s="175"/>
      <c r="Q686" s="322"/>
      <c r="R686" s="322"/>
      <c r="S686" s="323">
        <f t="shared" si="100"/>
        <v>0</v>
      </c>
      <c r="T686" s="126">
        <f t="shared" si="101"/>
        <v>0</v>
      </c>
      <c r="U686" s="175"/>
      <c r="V686" s="322"/>
      <c r="W686" s="322"/>
      <c r="X686" s="323">
        <f t="shared" si="102"/>
        <v>0</v>
      </c>
      <c r="Y686" s="126">
        <f t="shared" si="103"/>
        <v>0</v>
      </c>
      <c r="Z686" s="140"/>
    </row>
    <row r="687" spans="1:26" s="115" customFormat="1" x14ac:dyDescent="0.2">
      <c r="A687" s="110"/>
      <c r="B687" s="111" t="s">
        <v>551</v>
      </c>
      <c r="C687" s="112" t="s">
        <v>306</v>
      </c>
      <c r="D687" s="110"/>
      <c r="E687" s="114"/>
      <c r="F687" s="322"/>
      <c r="G687" s="322"/>
      <c r="H687" s="323">
        <f t="shared" si="96"/>
        <v>0</v>
      </c>
      <c r="I687" s="126">
        <f t="shared" si="97"/>
        <v>0</v>
      </c>
      <c r="J687" s="175"/>
      <c r="K687" s="322"/>
      <c r="L687" s="322"/>
      <c r="M687" s="323">
        <f t="shared" si="98"/>
        <v>0</v>
      </c>
      <c r="N687" s="126">
        <f t="shared" si="99"/>
        <v>0</v>
      </c>
      <c r="O687" s="261"/>
      <c r="P687" s="175"/>
      <c r="Q687" s="322"/>
      <c r="R687" s="322"/>
      <c r="S687" s="323">
        <f t="shared" si="100"/>
        <v>0</v>
      </c>
      <c r="T687" s="126">
        <f t="shared" si="101"/>
        <v>0</v>
      </c>
      <c r="U687" s="175"/>
      <c r="V687" s="322"/>
      <c r="W687" s="322"/>
      <c r="X687" s="323">
        <f t="shared" si="102"/>
        <v>0</v>
      </c>
      <c r="Y687" s="126">
        <f t="shared" si="103"/>
        <v>0</v>
      </c>
      <c r="Z687" s="140"/>
    </row>
    <row r="688" spans="1:26" s="69" customFormat="1" outlineLevel="1" x14ac:dyDescent="0.2">
      <c r="A688" s="64" t="s">
        <v>1166</v>
      </c>
      <c r="B688" s="65" t="s">
        <v>1616</v>
      </c>
      <c r="C688" s="66" t="s">
        <v>2058</v>
      </c>
      <c r="D688" s="67"/>
      <c r="E688" s="68"/>
      <c r="F688" s="328">
        <v>1505.32</v>
      </c>
      <c r="G688" s="328">
        <v>2234.4</v>
      </c>
      <c r="H688" s="151">
        <f t="shared" si="96"/>
        <v>-729.08000000000015</v>
      </c>
      <c r="I688" s="97">
        <f t="shared" si="97"/>
        <v>-0.32629788757608313</v>
      </c>
      <c r="J688" s="166"/>
      <c r="K688" s="328">
        <v>4799.96</v>
      </c>
      <c r="L688" s="328">
        <v>147521.28</v>
      </c>
      <c r="M688" s="151">
        <f t="shared" si="98"/>
        <v>-142721.32</v>
      </c>
      <c r="N688" s="97">
        <f t="shared" si="99"/>
        <v>-0.96746259251546629</v>
      </c>
      <c r="O688" s="273"/>
      <c r="P688" s="166"/>
      <c r="Q688" s="328">
        <v>4799.96</v>
      </c>
      <c r="R688" s="328">
        <v>147521.28</v>
      </c>
      <c r="S688" s="151">
        <f t="shared" si="100"/>
        <v>-142721.32</v>
      </c>
      <c r="T688" s="97">
        <f t="shared" si="101"/>
        <v>-0.96746259251546629</v>
      </c>
      <c r="U688" s="166"/>
      <c r="V688" s="328">
        <v>21931.86</v>
      </c>
      <c r="W688" s="328">
        <v>180005.75</v>
      </c>
      <c r="X688" s="151">
        <f t="shared" si="102"/>
        <v>-158073.89000000001</v>
      </c>
      <c r="Y688" s="97">
        <f t="shared" si="103"/>
        <v>-0.87816022543724304</v>
      </c>
      <c r="Z688" s="140"/>
    </row>
    <row r="689" spans="1:26" s="69" customFormat="1" outlineLevel="1" x14ac:dyDescent="0.2">
      <c r="A689" s="64" t="s">
        <v>1167</v>
      </c>
      <c r="B689" s="65" t="s">
        <v>1617</v>
      </c>
      <c r="C689" s="66" t="s">
        <v>2059</v>
      </c>
      <c r="D689" s="67"/>
      <c r="E689" s="68"/>
      <c r="F689" s="328">
        <v>0</v>
      </c>
      <c r="G689" s="328">
        <v>-15.9</v>
      </c>
      <c r="H689" s="151">
        <f t="shared" si="96"/>
        <v>15.9</v>
      </c>
      <c r="I689" s="97" t="str">
        <f t="shared" si="97"/>
        <v>N.M.</v>
      </c>
      <c r="J689" s="166"/>
      <c r="K689" s="328">
        <v>0</v>
      </c>
      <c r="L689" s="328">
        <v>0</v>
      </c>
      <c r="M689" s="151">
        <f t="shared" si="98"/>
        <v>0</v>
      </c>
      <c r="N689" s="97">
        <f t="shared" si="99"/>
        <v>0</v>
      </c>
      <c r="O689" s="273"/>
      <c r="P689" s="166"/>
      <c r="Q689" s="328">
        <v>0</v>
      </c>
      <c r="R689" s="328">
        <v>0</v>
      </c>
      <c r="S689" s="151">
        <f t="shared" si="100"/>
        <v>0</v>
      </c>
      <c r="T689" s="97">
        <f t="shared" si="101"/>
        <v>0</v>
      </c>
      <c r="U689" s="166"/>
      <c r="V689" s="328">
        <v>0</v>
      </c>
      <c r="W689" s="328">
        <v>0</v>
      </c>
      <c r="X689" s="151">
        <f t="shared" si="102"/>
        <v>0</v>
      </c>
      <c r="Y689" s="97">
        <f t="shared" si="103"/>
        <v>0</v>
      </c>
      <c r="Z689" s="140"/>
    </row>
    <row r="690" spans="1:26" x14ac:dyDescent="0.2">
      <c r="A690" s="38" t="s">
        <v>724</v>
      </c>
      <c r="B690" s="88" t="s">
        <v>552</v>
      </c>
      <c r="C690" s="94" t="s">
        <v>318</v>
      </c>
      <c r="D690" s="38"/>
      <c r="E690" s="49"/>
      <c r="F690" s="107">
        <v>1505.32</v>
      </c>
      <c r="G690" s="107">
        <v>2218.5</v>
      </c>
      <c r="H690" s="105">
        <f t="shared" si="96"/>
        <v>-713.18000000000006</v>
      </c>
      <c r="I690" s="124">
        <f t="shared" si="97"/>
        <v>-0.3214694613477575</v>
      </c>
      <c r="J690" s="168"/>
      <c r="K690" s="107">
        <v>4799.96</v>
      </c>
      <c r="L690" s="107">
        <v>147521.28</v>
      </c>
      <c r="M690" s="105">
        <f t="shared" si="98"/>
        <v>-142721.32</v>
      </c>
      <c r="N690" s="124">
        <f t="shared" si="99"/>
        <v>-0.96746259251546629</v>
      </c>
      <c r="O690" s="260"/>
      <c r="P690" s="168"/>
      <c r="Q690" s="107">
        <v>4799.96</v>
      </c>
      <c r="R690" s="107">
        <v>147521.28</v>
      </c>
      <c r="S690" s="105">
        <f t="shared" si="100"/>
        <v>-142721.32</v>
      </c>
      <c r="T690" s="124">
        <f t="shared" si="101"/>
        <v>-0.96746259251546629</v>
      </c>
      <c r="U690" s="168"/>
      <c r="V690" s="107">
        <v>21931.86</v>
      </c>
      <c r="W690" s="107">
        <v>180005.75</v>
      </c>
      <c r="X690" s="105">
        <f t="shared" si="102"/>
        <v>-158073.89000000001</v>
      </c>
      <c r="Y690" s="124">
        <f t="shared" si="103"/>
        <v>-0.87816022543724304</v>
      </c>
    </row>
    <row r="691" spans="1:26" s="69" customFormat="1" outlineLevel="1" x14ac:dyDescent="0.2">
      <c r="A691" s="64" t="s">
        <v>1168</v>
      </c>
      <c r="B691" s="65" t="s">
        <v>1618</v>
      </c>
      <c r="C691" s="66" t="s">
        <v>2060</v>
      </c>
      <c r="D691" s="67"/>
      <c r="E691" s="68"/>
      <c r="F691" s="328">
        <v>83628.479999999996</v>
      </c>
      <c r="G691" s="328">
        <v>89650.95</v>
      </c>
      <c r="H691" s="151">
        <f t="shared" si="96"/>
        <v>-6022.4700000000012</v>
      </c>
      <c r="I691" s="97">
        <f t="shared" si="97"/>
        <v>-6.7176867618246108E-2</v>
      </c>
      <c r="J691" s="166"/>
      <c r="K691" s="328">
        <v>248931.56</v>
      </c>
      <c r="L691" s="328">
        <v>270334.86</v>
      </c>
      <c r="M691" s="151">
        <f t="shared" si="98"/>
        <v>-21403.299999999988</v>
      </c>
      <c r="N691" s="97">
        <f t="shared" si="99"/>
        <v>-7.9173289009046008E-2</v>
      </c>
      <c r="O691" s="273"/>
      <c r="P691" s="166"/>
      <c r="Q691" s="328">
        <v>248931.56</v>
      </c>
      <c r="R691" s="328">
        <v>270334.86</v>
      </c>
      <c r="S691" s="151">
        <f t="shared" si="100"/>
        <v>-21403.299999999988</v>
      </c>
      <c r="T691" s="97">
        <f t="shared" si="101"/>
        <v>-7.9173289009046008E-2</v>
      </c>
      <c r="U691" s="166"/>
      <c r="V691" s="328">
        <v>1019248.1300000001</v>
      </c>
      <c r="W691" s="328">
        <v>1085613.8</v>
      </c>
      <c r="X691" s="151">
        <f t="shared" si="102"/>
        <v>-66365.669999999925</v>
      </c>
      <c r="Y691" s="97">
        <f t="shared" si="103"/>
        <v>-6.11319329212653E-2</v>
      </c>
      <c r="Z691" s="140"/>
    </row>
    <row r="692" spans="1:26" s="69" customFormat="1" outlineLevel="1" x14ac:dyDescent="0.2">
      <c r="A692" s="64" t="s">
        <v>1169</v>
      </c>
      <c r="B692" s="65" t="s">
        <v>1619</v>
      </c>
      <c r="C692" s="66" t="s">
        <v>2061</v>
      </c>
      <c r="D692" s="67"/>
      <c r="E692" s="68"/>
      <c r="F692" s="328">
        <v>36457.46</v>
      </c>
      <c r="G692" s="328">
        <v>24111.45</v>
      </c>
      <c r="H692" s="151">
        <f t="shared" si="96"/>
        <v>12346.009999999998</v>
      </c>
      <c r="I692" s="97">
        <f t="shared" si="97"/>
        <v>0.51203930083010341</v>
      </c>
      <c r="J692" s="166"/>
      <c r="K692" s="328">
        <v>124419.79000000001</v>
      </c>
      <c r="L692" s="328">
        <v>86211.39</v>
      </c>
      <c r="M692" s="151">
        <f t="shared" si="98"/>
        <v>38208.400000000009</v>
      </c>
      <c r="N692" s="97">
        <f t="shared" si="99"/>
        <v>0.44319433893827731</v>
      </c>
      <c r="O692" s="273"/>
      <c r="P692" s="166"/>
      <c r="Q692" s="328">
        <v>124419.79000000001</v>
      </c>
      <c r="R692" s="328">
        <v>86211.39</v>
      </c>
      <c r="S692" s="151">
        <f t="shared" si="100"/>
        <v>38208.400000000009</v>
      </c>
      <c r="T692" s="97">
        <f t="shared" si="101"/>
        <v>0.44319433893827731</v>
      </c>
      <c r="U692" s="166"/>
      <c r="V692" s="328">
        <v>307541.79000000004</v>
      </c>
      <c r="W692" s="328">
        <v>257569.66999999998</v>
      </c>
      <c r="X692" s="151">
        <f t="shared" si="102"/>
        <v>49972.120000000054</v>
      </c>
      <c r="Y692" s="97">
        <f t="shared" si="103"/>
        <v>0.19401399240834549</v>
      </c>
      <c r="Z692" s="140"/>
    </row>
    <row r="693" spans="1:26" x14ac:dyDescent="0.2">
      <c r="A693" s="38" t="s">
        <v>725</v>
      </c>
      <c r="B693" s="88" t="s">
        <v>553</v>
      </c>
      <c r="C693" s="94" t="s">
        <v>317</v>
      </c>
      <c r="D693" s="38"/>
      <c r="E693" s="49"/>
      <c r="F693" s="107">
        <v>120085.94</v>
      </c>
      <c r="G693" s="107">
        <v>113762.4</v>
      </c>
      <c r="H693" s="105">
        <f t="shared" si="96"/>
        <v>6323.5400000000081</v>
      </c>
      <c r="I693" s="124">
        <f t="shared" si="97"/>
        <v>5.5585501009120838E-2</v>
      </c>
      <c r="J693" s="168"/>
      <c r="K693" s="107">
        <v>373351.35</v>
      </c>
      <c r="L693" s="107">
        <v>356546.25</v>
      </c>
      <c r="M693" s="105">
        <f t="shared" si="98"/>
        <v>16805.099999999977</v>
      </c>
      <c r="N693" s="124">
        <f t="shared" si="99"/>
        <v>4.7133015702731346E-2</v>
      </c>
      <c r="O693" s="260"/>
      <c r="P693" s="168"/>
      <c r="Q693" s="107">
        <v>373351.35</v>
      </c>
      <c r="R693" s="107">
        <v>356546.25</v>
      </c>
      <c r="S693" s="105">
        <f t="shared" si="100"/>
        <v>16805.099999999977</v>
      </c>
      <c r="T693" s="124">
        <f t="shared" si="101"/>
        <v>4.7133015702731346E-2</v>
      </c>
      <c r="U693" s="168"/>
      <c r="V693" s="107">
        <v>1326789.9200000002</v>
      </c>
      <c r="W693" s="107">
        <v>1343183.47</v>
      </c>
      <c r="X693" s="105">
        <f t="shared" si="102"/>
        <v>-16393.549999999814</v>
      </c>
      <c r="Y693" s="124">
        <f t="shared" si="103"/>
        <v>-1.2204996834870082E-2</v>
      </c>
    </row>
    <row r="694" spans="1:26" s="69" customFormat="1" outlineLevel="1" x14ac:dyDescent="0.2">
      <c r="A694" s="64" t="s">
        <v>1170</v>
      </c>
      <c r="B694" s="65" t="s">
        <v>1620</v>
      </c>
      <c r="C694" s="66" t="s">
        <v>2062</v>
      </c>
      <c r="D694" s="67"/>
      <c r="E694" s="68"/>
      <c r="F694" s="328">
        <v>0</v>
      </c>
      <c r="G694" s="328">
        <v>12975</v>
      </c>
      <c r="H694" s="151">
        <f t="shared" si="96"/>
        <v>-12975</v>
      </c>
      <c r="I694" s="97" t="str">
        <f t="shared" si="97"/>
        <v>N.M.</v>
      </c>
      <c r="J694" s="166"/>
      <c r="K694" s="328">
        <v>42919</v>
      </c>
      <c r="L694" s="328">
        <v>12975</v>
      </c>
      <c r="M694" s="151">
        <f t="shared" si="98"/>
        <v>29944</v>
      </c>
      <c r="N694" s="97">
        <f t="shared" si="99"/>
        <v>2.3078227360308285</v>
      </c>
      <c r="O694" s="273"/>
      <c r="P694" s="166"/>
      <c r="Q694" s="328">
        <v>42919</v>
      </c>
      <c r="R694" s="328">
        <v>12975</v>
      </c>
      <c r="S694" s="151">
        <f t="shared" si="100"/>
        <v>29944</v>
      </c>
      <c r="T694" s="97">
        <f t="shared" si="101"/>
        <v>2.3078227360308285</v>
      </c>
      <c r="U694" s="166"/>
      <c r="V694" s="328">
        <v>61011.19</v>
      </c>
      <c r="W694" s="328">
        <v>97753.8</v>
      </c>
      <c r="X694" s="151">
        <f t="shared" si="102"/>
        <v>-36742.61</v>
      </c>
      <c r="Y694" s="97">
        <f t="shared" si="103"/>
        <v>-0.37586886647884787</v>
      </c>
      <c r="Z694" s="140"/>
    </row>
    <row r="695" spans="1:26" x14ac:dyDescent="0.2">
      <c r="A695" s="38" t="s">
        <v>726</v>
      </c>
      <c r="B695" s="88" t="s">
        <v>554</v>
      </c>
      <c r="C695" s="94" t="s">
        <v>316</v>
      </c>
      <c r="D695" s="38"/>
      <c r="E695" s="49"/>
      <c r="F695" s="107">
        <v>0</v>
      </c>
      <c r="G695" s="107">
        <v>12975</v>
      </c>
      <c r="H695" s="105">
        <f t="shared" si="96"/>
        <v>-12975</v>
      </c>
      <c r="I695" s="124" t="str">
        <f t="shared" si="97"/>
        <v>N.M.</v>
      </c>
      <c r="J695" s="168"/>
      <c r="K695" s="107">
        <v>42919</v>
      </c>
      <c r="L695" s="107">
        <v>12975</v>
      </c>
      <c r="M695" s="105">
        <f t="shared" si="98"/>
        <v>29944</v>
      </c>
      <c r="N695" s="124">
        <f t="shared" si="99"/>
        <v>2.3078227360308285</v>
      </c>
      <c r="O695" s="260"/>
      <c r="P695" s="168"/>
      <c r="Q695" s="107">
        <v>42919</v>
      </c>
      <c r="R695" s="107">
        <v>12975</v>
      </c>
      <c r="S695" s="105">
        <f t="shared" si="100"/>
        <v>29944</v>
      </c>
      <c r="T695" s="124">
        <f t="shared" si="101"/>
        <v>2.3078227360308285</v>
      </c>
      <c r="U695" s="168"/>
      <c r="V695" s="107">
        <v>61011.19</v>
      </c>
      <c r="W695" s="107">
        <v>97753.8</v>
      </c>
      <c r="X695" s="105">
        <f t="shared" si="102"/>
        <v>-36742.61</v>
      </c>
      <c r="Y695" s="124">
        <f t="shared" si="103"/>
        <v>-0.37586886647884787</v>
      </c>
    </row>
    <row r="696" spans="1:26" s="69" customFormat="1" outlineLevel="1" x14ac:dyDescent="0.2">
      <c r="A696" s="64" t="s">
        <v>1171</v>
      </c>
      <c r="B696" s="65" t="s">
        <v>1621</v>
      </c>
      <c r="C696" s="66" t="s">
        <v>2063</v>
      </c>
      <c r="D696" s="67"/>
      <c r="E696" s="68"/>
      <c r="F696" s="328">
        <v>7536.85</v>
      </c>
      <c r="G696" s="328">
        <v>2036.71</v>
      </c>
      <c r="H696" s="151">
        <f t="shared" si="96"/>
        <v>5500.14</v>
      </c>
      <c r="I696" s="97">
        <f t="shared" si="97"/>
        <v>2.7005022806388737</v>
      </c>
      <c r="J696" s="166"/>
      <c r="K696" s="328">
        <v>10738.02</v>
      </c>
      <c r="L696" s="328">
        <v>5877.7300000000005</v>
      </c>
      <c r="M696" s="151">
        <f t="shared" si="98"/>
        <v>4860.29</v>
      </c>
      <c r="N696" s="97">
        <f t="shared" si="99"/>
        <v>0.82689916004988318</v>
      </c>
      <c r="O696" s="273"/>
      <c r="P696" s="166"/>
      <c r="Q696" s="328">
        <v>10738.02</v>
      </c>
      <c r="R696" s="328">
        <v>5877.7300000000005</v>
      </c>
      <c r="S696" s="151">
        <f t="shared" si="100"/>
        <v>4860.29</v>
      </c>
      <c r="T696" s="97">
        <f t="shared" si="101"/>
        <v>0.82689916004988318</v>
      </c>
      <c r="U696" s="166"/>
      <c r="V696" s="328">
        <v>36979.339999999997</v>
      </c>
      <c r="W696" s="328">
        <v>33123.03</v>
      </c>
      <c r="X696" s="151">
        <f t="shared" si="102"/>
        <v>3856.3099999999977</v>
      </c>
      <c r="Y696" s="97">
        <f t="shared" si="103"/>
        <v>0.11642382958322345</v>
      </c>
      <c r="Z696" s="140"/>
    </row>
    <row r="697" spans="1:26" s="69" customFormat="1" outlineLevel="1" x14ac:dyDescent="0.2">
      <c r="A697" s="64" t="s">
        <v>1172</v>
      </c>
      <c r="B697" s="65" t="s">
        <v>1622</v>
      </c>
      <c r="C697" s="66" t="s">
        <v>2064</v>
      </c>
      <c r="D697" s="67"/>
      <c r="E697" s="68"/>
      <c r="F697" s="328">
        <v>0.67</v>
      </c>
      <c r="G697" s="328">
        <v>0</v>
      </c>
      <c r="H697" s="151">
        <f t="shared" si="96"/>
        <v>0.67</v>
      </c>
      <c r="I697" s="97" t="str">
        <f t="shared" si="97"/>
        <v>N.M.</v>
      </c>
      <c r="J697" s="166"/>
      <c r="K697" s="328">
        <v>0.67</v>
      </c>
      <c r="L697" s="328">
        <v>0</v>
      </c>
      <c r="M697" s="151">
        <f t="shared" si="98"/>
        <v>0.67</v>
      </c>
      <c r="N697" s="97" t="str">
        <f t="shared" si="99"/>
        <v>N.M.</v>
      </c>
      <c r="O697" s="273"/>
      <c r="P697" s="166"/>
      <c r="Q697" s="328">
        <v>0.67</v>
      </c>
      <c r="R697" s="328">
        <v>0</v>
      </c>
      <c r="S697" s="151">
        <f t="shared" si="100"/>
        <v>0.67</v>
      </c>
      <c r="T697" s="97" t="str">
        <f t="shared" si="101"/>
        <v>N.M.</v>
      </c>
      <c r="U697" s="166"/>
      <c r="V697" s="328">
        <v>0.67</v>
      </c>
      <c r="W697" s="328">
        <v>1791.51</v>
      </c>
      <c r="X697" s="151">
        <f t="shared" si="102"/>
        <v>-1790.84</v>
      </c>
      <c r="Y697" s="97">
        <f t="shared" si="103"/>
        <v>-0.99962601380957961</v>
      </c>
      <c r="Z697" s="140"/>
    </row>
    <row r="698" spans="1:26" x14ac:dyDescent="0.2">
      <c r="A698" s="38" t="s">
        <v>727</v>
      </c>
      <c r="B698" s="88" t="s">
        <v>555</v>
      </c>
      <c r="C698" s="94" t="s">
        <v>315</v>
      </c>
      <c r="D698" s="38"/>
      <c r="E698" s="49"/>
      <c r="F698" s="107">
        <v>7537.52</v>
      </c>
      <c r="G698" s="107">
        <v>2036.71</v>
      </c>
      <c r="H698" s="105">
        <f t="shared" si="96"/>
        <v>5500.81</v>
      </c>
      <c r="I698" s="124">
        <f t="shared" si="97"/>
        <v>2.7008312425431211</v>
      </c>
      <c r="J698" s="168"/>
      <c r="K698" s="107">
        <v>10738.69</v>
      </c>
      <c r="L698" s="107">
        <v>5877.7300000000005</v>
      </c>
      <c r="M698" s="105">
        <f t="shared" si="98"/>
        <v>4860.96</v>
      </c>
      <c r="N698" s="124">
        <f t="shared" si="99"/>
        <v>0.82701314963429751</v>
      </c>
      <c r="O698" s="260"/>
      <c r="P698" s="168"/>
      <c r="Q698" s="107">
        <v>10738.69</v>
      </c>
      <c r="R698" s="107">
        <v>5877.7300000000005</v>
      </c>
      <c r="S698" s="105">
        <f t="shared" si="100"/>
        <v>4860.96</v>
      </c>
      <c r="T698" s="124">
        <f t="shared" si="101"/>
        <v>0.82701314963429751</v>
      </c>
      <c r="U698" s="168"/>
      <c r="V698" s="107">
        <v>36980.009999999995</v>
      </c>
      <c r="W698" s="107">
        <v>34914.54</v>
      </c>
      <c r="X698" s="105">
        <f t="shared" si="102"/>
        <v>2065.4699999999939</v>
      </c>
      <c r="Y698" s="124">
        <f t="shared" si="103"/>
        <v>5.9157875200417757E-2</v>
      </c>
    </row>
    <row r="699" spans="1:26" s="69" customFormat="1" outlineLevel="1" x14ac:dyDescent="0.2">
      <c r="A699" s="64" t="s">
        <v>1166</v>
      </c>
      <c r="B699" s="65" t="s">
        <v>1616</v>
      </c>
      <c r="C699" s="66" t="s">
        <v>2058</v>
      </c>
      <c r="D699" s="67"/>
      <c r="E699" s="68"/>
      <c r="F699" s="328">
        <v>1505.32</v>
      </c>
      <c r="G699" s="328">
        <v>2234.4</v>
      </c>
      <c r="H699" s="151">
        <f t="shared" si="96"/>
        <v>-729.08000000000015</v>
      </c>
      <c r="I699" s="97">
        <f t="shared" si="97"/>
        <v>-0.32629788757608313</v>
      </c>
      <c r="J699" s="166"/>
      <c r="K699" s="328">
        <v>4799.96</v>
      </c>
      <c r="L699" s="328">
        <v>147521.28</v>
      </c>
      <c r="M699" s="151">
        <f t="shared" si="98"/>
        <v>-142721.32</v>
      </c>
      <c r="N699" s="97">
        <f t="shared" si="99"/>
        <v>-0.96746259251546629</v>
      </c>
      <c r="O699" s="273"/>
      <c r="P699" s="166"/>
      <c r="Q699" s="328">
        <v>4799.96</v>
      </c>
      <c r="R699" s="328">
        <v>147521.28</v>
      </c>
      <c r="S699" s="151">
        <f t="shared" si="100"/>
        <v>-142721.32</v>
      </c>
      <c r="T699" s="97">
        <f t="shared" si="101"/>
        <v>-0.96746259251546629</v>
      </c>
      <c r="U699" s="166"/>
      <c r="V699" s="328">
        <v>21931.86</v>
      </c>
      <c r="W699" s="328">
        <v>180005.75</v>
      </c>
      <c r="X699" s="151">
        <f t="shared" si="102"/>
        <v>-158073.89000000001</v>
      </c>
      <c r="Y699" s="97">
        <f t="shared" si="103"/>
        <v>-0.87816022543724304</v>
      </c>
      <c r="Z699" s="140"/>
    </row>
    <row r="700" spans="1:26" s="69" customFormat="1" outlineLevel="1" x14ac:dyDescent="0.2">
      <c r="A700" s="64" t="s">
        <v>1167</v>
      </c>
      <c r="B700" s="65" t="s">
        <v>1617</v>
      </c>
      <c r="C700" s="66" t="s">
        <v>2059</v>
      </c>
      <c r="D700" s="67"/>
      <c r="E700" s="68"/>
      <c r="F700" s="328">
        <v>0</v>
      </c>
      <c r="G700" s="328">
        <v>-15.9</v>
      </c>
      <c r="H700" s="151">
        <f t="shared" si="96"/>
        <v>15.9</v>
      </c>
      <c r="I700" s="97" t="str">
        <f t="shared" si="97"/>
        <v>N.M.</v>
      </c>
      <c r="J700" s="166"/>
      <c r="K700" s="328">
        <v>0</v>
      </c>
      <c r="L700" s="328">
        <v>0</v>
      </c>
      <c r="M700" s="151">
        <f t="shared" si="98"/>
        <v>0</v>
      </c>
      <c r="N700" s="97">
        <f t="shared" si="99"/>
        <v>0</v>
      </c>
      <c r="O700" s="273"/>
      <c r="P700" s="166"/>
      <c r="Q700" s="328">
        <v>0</v>
      </c>
      <c r="R700" s="328">
        <v>0</v>
      </c>
      <c r="S700" s="151">
        <f t="shared" si="100"/>
        <v>0</v>
      </c>
      <c r="T700" s="97">
        <f t="shared" si="101"/>
        <v>0</v>
      </c>
      <c r="U700" s="166"/>
      <c r="V700" s="328">
        <v>0</v>
      </c>
      <c r="W700" s="328">
        <v>0</v>
      </c>
      <c r="X700" s="151">
        <f t="shared" si="102"/>
        <v>0</v>
      </c>
      <c r="Y700" s="97">
        <f t="shared" si="103"/>
        <v>0</v>
      </c>
      <c r="Z700" s="140"/>
    </row>
    <row r="701" spans="1:26" s="69" customFormat="1" outlineLevel="1" x14ac:dyDescent="0.2">
      <c r="A701" s="64" t="s">
        <v>1168</v>
      </c>
      <c r="B701" s="65" t="s">
        <v>1618</v>
      </c>
      <c r="C701" s="66" t="s">
        <v>2060</v>
      </c>
      <c r="D701" s="67"/>
      <c r="E701" s="68"/>
      <c r="F701" s="328">
        <v>83628.479999999996</v>
      </c>
      <c r="G701" s="328">
        <v>89650.95</v>
      </c>
      <c r="H701" s="151">
        <f t="shared" si="96"/>
        <v>-6022.4700000000012</v>
      </c>
      <c r="I701" s="97">
        <f t="shared" si="97"/>
        <v>-6.7176867618246108E-2</v>
      </c>
      <c r="J701" s="166"/>
      <c r="K701" s="328">
        <v>248931.56</v>
      </c>
      <c r="L701" s="328">
        <v>270334.86</v>
      </c>
      <c r="M701" s="151">
        <f t="shared" si="98"/>
        <v>-21403.299999999988</v>
      </c>
      <c r="N701" s="97">
        <f t="shared" si="99"/>
        <v>-7.9173289009046008E-2</v>
      </c>
      <c r="O701" s="273"/>
      <c r="P701" s="166"/>
      <c r="Q701" s="328">
        <v>248931.56</v>
      </c>
      <c r="R701" s="328">
        <v>270334.86</v>
      </c>
      <c r="S701" s="151">
        <f t="shared" si="100"/>
        <v>-21403.299999999988</v>
      </c>
      <c r="T701" s="97">
        <f t="shared" si="101"/>
        <v>-7.9173289009046008E-2</v>
      </c>
      <c r="U701" s="166"/>
      <c r="V701" s="328">
        <v>1019248.1300000001</v>
      </c>
      <c r="W701" s="328">
        <v>1085613.8</v>
      </c>
      <c r="X701" s="151">
        <f t="shared" si="102"/>
        <v>-66365.669999999925</v>
      </c>
      <c r="Y701" s="97">
        <f t="shared" si="103"/>
        <v>-6.11319329212653E-2</v>
      </c>
      <c r="Z701" s="140"/>
    </row>
    <row r="702" spans="1:26" s="69" customFormat="1" outlineLevel="1" x14ac:dyDescent="0.2">
      <c r="A702" s="64" t="s">
        <v>1169</v>
      </c>
      <c r="B702" s="65" t="s">
        <v>1619</v>
      </c>
      <c r="C702" s="66" t="s">
        <v>2061</v>
      </c>
      <c r="D702" s="67"/>
      <c r="E702" s="68"/>
      <c r="F702" s="328">
        <v>36457.46</v>
      </c>
      <c r="G702" s="328">
        <v>24111.45</v>
      </c>
      <c r="H702" s="151">
        <f t="shared" si="96"/>
        <v>12346.009999999998</v>
      </c>
      <c r="I702" s="97">
        <f t="shared" si="97"/>
        <v>0.51203930083010341</v>
      </c>
      <c r="J702" s="166"/>
      <c r="K702" s="328">
        <v>124419.79000000001</v>
      </c>
      <c r="L702" s="328">
        <v>86211.39</v>
      </c>
      <c r="M702" s="151">
        <f t="shared" si="98"/>
        <v>38208.400000000009</v>
      </c>
      <c r="N702" s="97">
        <f t="shared" si="99"/>
        <v>0.44319433893827731</v>
      </c>
      <c r="O702" s="273"/>
      <c r="P702" s="166"/>
      <c r="Q702" s="328">
        <v>124419.79000000001</v>
      </c>
      <c r="R702" s="328">
        <v>86211.39</v>
      </c>
      <c r="S702" s="151">
        <f t="shared" si="100"/>
        <v>38208.400000000009</v>
      </c>
      <c r="T702" s="97">
        <f t="shared" si="101"/>
        <v>0.44319433893827731</v>
      </c>
      <c r="U702" s="166"/>
      <c r="V702" s="328">
        <v>307541.79000000004</v>
      </c>
      <c r="W702" s="328">
        <v>257569.66999999998</v>
      </c>
      <c r="X702" s="151">
        <f t="shared" si="102"/>
        <v>49972.120000000054</v>
      </c>
      <c r="Y702" s="97">
        <f t="shared" si="103"/>
        <v>0.19401399240834549</v>
      </c>
      <c r="Z702" s="140"/>
    </row>
    <row r="703" spans="1:26" s="69" customFormat="1" outlineLevel="1" x14ac:dyDescent="0.2">
      <c r="A703" s="64" t="s">
        <v>1170</v>
      </c>
      <c r="B703" s="65" t="s">
        <v>1620</v>
      </c>
      <c r="C703" s="66" t="s">
        <v>2062</v>
      </c>
      <c r="D703" s="67"/>
      <c r="E703" s="68"/>
      <c r="F703" s="328">
        <v>0</v>
      </c>
      <c r="G703" s="328">
        <v>12975</v>
      </c>
      <c r="H703" s="151">
        <f t="shared" si="96"/>
        <v>-12975</v>
      </c>
      <c r="I703" s="97" t="str">
        <f t="shared" si="97"/>
        <v>N.M.</v>
      </c>
      <c r="J703" s="166"/>
      <c r="K703" s="328">
        <v>42919</v>
      </c>
      <c r="L703" s="328">
        <v>12975</v>
      </c>
      <c r="M703" s="151">
        <f t="shared" si="98"/>
        <v>29944</v>
      </c>
      <c r="N703" s="97">
        <f t="shared" si="99"/>
        <v>2.3078227360308285</v>
      </c>
      <c r="O703" s="273"/>
      <c r="P703" s="166"/>
      <c r="Q703" s="328">
        <v>42919</v>
      </c>
      <c r="R703" s="328">
        <v>12975</v>
      </c>
      <c r="S703" s="151">
        <f t="shared" si="100"/>
        <v>29944</v>
      </c>
      <c r="T703" s="97">
        <f t="shared" si="101"/>
        <v>2.3078227360308285</v>
      </c>
      <c r="U703" s="166"/>
      <c r="V703" s="328">
        <v>61011.19</v>
      </c>
      <c r="W703" s="328">
        <v>97753.8</v>
      </c>
      <c r="X703" s="151">
        <f t="shared" si="102"/>
        <v>-36742.61</v>
      </c>
      <c r="Y703" s="97">
        <f t="shared" si="103"/>
        <v>-0.37586886647884787</v>
      </c>
      <c r="Z703" s="140"/>
    </row>
    <row r="704" spans="1:26" s="69" customFormat="1" outlineLevel="1" x14ac:dyDescent="0.2">
      <c r="A704" s="64" t="s">
        <v>1171</v>
      </c>
      <c r="B704" s="65" t="s">
        <v>1621</v>
      </c>
      <c r="C704" s="66" t="s">
        <v>2063</v>
      </c>
      <c r="D704" s="67"/>
      <c r="E704" s="68"/>
      <c r="F704" s="328">
        <v>7536.85</v>
      </c>
      <c r="G704" s="328">
        <v>2036.71</v>
      </c>
      <c r="H704" s="151">
        <f t="shared" si="96"/>
        <v>5500.14</v>
      </c>
      <c r="I704" s="97">
        <f t="shared" si="97"/>
        <v>2.7005022806388737</v>
      </c>
      <c r="J704" s="166"/>
      <c r="K704" s="328">
        <v>10738.02</v>
      </c>
      <c r="L704" s="328">
        <v>5877.7300000000005</v>
      </c>
      <c r="M704" s="151">
        <f t="shared" si="98"/>
        <v>4860.29</v>
      </c>
      <c r="N704" s="97">
        <f t="shared" si="99"/>
        <v>0.82689916004988318</v>
      </c>
      <c r="O704" s="273"/>
      <c r="P704" s="166"/>
      <c r="Q704" s="328">
        <v>10738.02</v>
      </c>
      <c r="R704" s="328">
        <v>5877.7300000000005</v>
      </c>
      <c r="S704" s="151">
        <f t="shared" si="100"/>
        <v>4860.29</v>
      </c>
      <c r="T704" s="97">
        <f t="shared" si="101"/>
        <v>0.82689916004988318</v>
      </c>
      <c r="U704" s="166"/>
      <c r="V704" s="328">
        <v>36979.339999999997</v>
      </c>
      <c r="W704" s="328">
        <v>33123.03</v>
      </c>
      <c r="X704" s="151">
        <f t="shared" si="102"/>
        <v>3856.3099999999977</v>
      </c>
      <c r="Y704" s="97">
        <f t="shared" si="103"/>
        <v>0.11642382958322345</v>
      </c>
      <c r="Z704" s="140"/>
    </row>
    <row r="705" spans="1:26" s="69" customFormat="1" outlineLevel="1" x14ac:dyDescent="0.2">
      <c r="A705" s="64" t="s">
        <v>1172</v>
      </c>
      <c r="B705" s="65" t="s">
        <v>1622</v>
      </c>
      <c r="C705" s="66" t="s">
        <v>2064</v>
      </c>
      <c r="D705" s="67"/>
      <c r="E705" s="68"/>
      <c r="F705" s="328">
        <v>0.67</v>
      </c>
      <c r="G705" s="328">
        <v>0</v>
      </c>
      <c r="H705" s="151">
        <f t="shared" si="96"/>
        <v>0.67</v>
      </c>
      <c r="I705" s="97" t="str">
        <f t="shared" si="97"/>
        <v>N.M.</v>
      </c>
      <c r="J705" s="166"/>
      <c r="K705" s="328">
        <v>0.67</v>
      </c>
      <c r="L705" s="328">
        <v>0</v>
      </c>
      <c r="M705" s="151">
        <f t="shared" si="98"/>
        <v>0.67</v>
      </c>
      <c r="N705" s="97" t="str">
        <f t="shared" si="99"/>
        <v>N.M.</v>
      </c>
      <c r="O705" s="273"/>
      <c r="P705" s="166"/>
      <c r="Q705" s="328">
        <v>0.67</v>
      </c>
      <c r="R705" s="328">
        <v>0</v>
      </c>
      <c r="S705" s="151">
        <f t="shared" si="100"/>
        <v>0.67</v>
      </c>
      <c r="T705" s="97" t="str">
        <f t="shared" si="101"/>
        <v>N.M.</v>
      </c>
      <c r="U705" s="166"/>
      <c r="V705" s="328">
        <v>0.67</v>
      </c>
      <c r="W705" s="328">
        <v>1791.51</v>
      </c>
      <c r="X705" s="151">
        <f t="shared" si="102"/>
        <v>-1790.84</v>
      </c>
      <c r="Y705" s="97">
        <f t="shared" si="103"/>
        <v>-0.99962601380957961</v>
      </c>
      <c r="Z705" s="140"/>
    </row>
    <row r="706" spans="1:26" x14ac:dyDescent="0.2">
      <c r="A706" s="38" t="s">
        <v>728</v>
      </c>
      <c r="B706" s="88" t="s">
        <v>556</v>
      </c>
      <c r="C706" s="93" t="s">
        <v>314</v>
      </c>
      <c r="D706" s="38" t="s">
        <v>283</v>
      </c>
      <c r="E706" s="49"/>
      <c r="F706" s="107">
        <v>129128.78000000001</v>
      </c>
      <c r="G706" s="107">
        <v>130992.61</v>
      </c>
      <c r="H706" s="105">
        <f t="shared" si="96"/>
        <v>-1863.8299999999872</v>
      </c>
      <c r="I706" s="124">
        <f t="shared" si="97"/>
        <v>-1.4228512585557209E-2</v>
      </c>
      <c r="J706" s="168"/>
      <c r="K706" s="107">
        <v>431809</v>
      </c>
      <c r="L706" s="107">
        <v>522920.26</v>
      </c>
      <c r="M706" s="105">
        <f t="shared" si="98"/>
        <v>-91111.260000000009</v>
      </c>
      <c r="N706" s="124">
        <f t="shared" si="99"/>
        <v>-0.1742354752137544</v>
      </c>
      <c r="O706" s="260"/>
      <c r="P706" s="168"/>
      <c r="Q706" s="107">
        <v>431809</v>
      </c>
      <c r="R706" s="107">
        <v>522920.26</v>
      </c>
      <c r="S706" s="105">
        <f t="shared" si="100"/>
        <v>-91111.260000000009</v>
      </c>
      <c r="T706" s="124">
        <f t="shared" si="101"/>
        <v>-0.1742354752137544</v>
      </c>
      <c r="U706" s="168"/>
      <c r="V706" s="107">
        <v>1446712.98</v>
      </c>
      <c r="W706" s="107">
        <v>1655857.5599999998</v>
      </c>
      <c r="X706" s="105">
        <f t="shared" si="102"/>
        <v>-209144.57999999984</v>
      </c>
      <c r="Y706" s="124">
        <f t="shared" si="103"/>
        <v>-0.12630590036983608</v>
      </c>
    </row>
    <row r="707" spans="1:26" s="115" customFormat="1" x14ac:dyDescent="0.2">
      <c r="A707" s="110"/>
      <c r="B707" s="111" t="s">
        <v>557</v>
      </c>
      <c r="C707" s="112" t="s">
        <v>313</v>
      </c>
      <c r="D707" s="110"/>
      <c r="E707" s="114"/>
      <c r="F707" s="322"/>
      <c r="G707" s="322"/>
      <c r="H707" s="323">
        <f t="shared" si="96"/>
        <v>0</v>
      </c>
      <c r="I707" s="126">
        <f t="shared" si="97"/>
        <v>0</v>
      </c>
      <c r="J707" s="175"/>
      <c r="K707" s="322"/>
      <c r="L707" s="322"/>
      <c r="M707" s="323">
        <f t="shared" si="98"/>
        <v>0</v>
      </c>
      <c r="N707" s="126">
        <f t="shared" si="99"/>
        <v>0</v>
      </c>
      <c r="O707" s="261"/>
      <c r="P707" s="175"/>
      <c r="Q707" s="322"/>
      <c r="R707" s="322"/>
      <c r="S707" s="323">
        <f t="shared" si="100"/>
        <v>0</v>
      </c>
      <c r="T707" s="126">
        <f t="shared" si="101"/>
        <v>0</v>
      </c>
      <c r="U707" s="175"/>
      <c r="V707" s="322"/>
      <c r="W707" s="322"/>
      <c r="X707" s="323">
        <f t="shared" si="102"/>
        <v>0</v>
      </c>
      <c r="Y707" s="126">
        <f t="shared" si="103"/>
        <v>0</v>
      </c>
      <c r="Z707" s="140"/>
    </row>
    <row r="708" spans="1:26" s="115" customFormat="1" x14ac:dyDescent="0.2">
      <c r="A708" s="110"/>
      <c r="B708" s="111" t="s">
        <v>558</v>
      </c>
      <c r="C708" s="112" t="s">
        <v>306</v>
      </c>
      <c r="D708" s="110"/>
      <c r="E708" s="114"/>
      <c r="F708" s="322"/>
      <c r="G708" s="322"/>
      <c r="H708" s="323">
        <f t="shared" si="96"/>
        <v>0</v>
      </c>
      <c r="I708" s="126">
        <f t="shared" si="97"/>
        <v>0</v>
      </c>
      <c r="J708" s="175"/>
      <c r="K708" s="322"/>
      <c r="L708" s="322"/>
      <c r="M708" s="323">
        <f t="shared" si="98"/>
        <v>0</v>
      </c>
      <c r="N708" s="126">
        <f t="shared" si="99"/>
        <v>0</v>
      </c>
      <c r="O708" s="261"/>
      <c r="P708" s="175"/>
      <c r="Q708" s="322"/>
      <c r="R708" s="322"/>
      <c r="S708" s="323">
        <f t="shared" si="100"/>
        <v>0</v>
      </c>
      <c r="T708" s="126">
        <f t="shared" si="101"/>
        <v>0</v>
      </c>
      <c r="U708" s="175"/>
      <c r="V708" s="322"/>
      <c r="W708" s="322"/>
      <c r="X708" s="323">
        <f t="shared" si="102"/>
        <v>0</v>
      </c>
      <c r="Y708" s="126">
        <f t="shared" si="103"/>
        <v>0</v>
      </c>
      <c r="Z708" s="140"/>
    </row>
    <row r="709" spans="1:26" x14ac:dyDescent="0.2">
      <c r="A709" s="38" t="s">
        <v>729</v>
      </c>
      <c r="B709" s="88" t="s">
        <v>559</v>
      </c>
      <c r="C709" s="94" t="s">
        <v>312</v>
      </c>
      <c r="D709" s="38"/>
      <c r="E709" s="49"/>
      <c r="F709" s="107">
        <v>0</v>
      </c>
      <c r="G709" s="107">
        <v>0</v>
      </c>
      <c r="H709" s="105">
        <f t="shared" si="96"/>
        <v>0</v>
      </c>
      <c r="I709" s="124">
        <f t="shared" si="97"/>
        <v>0</v>
      </c>
      <c r="J709" s="168"/>
      <c r="K709" s="107">
        <v>0</v>
      </c>
      <c r="L709" s="107">
        <v>0</v>
      </c>
      <c r="M709" s="105">
        <f t="shared" si="98"/>
        <v>0</v>
      </c>
      <c r="N709" s="124">
        <f t="shared" si="99"/>
        <v>0</v>
      </c>
      <c r="O709" s="260"/>
      <c r="P709" s="168"/>
      <c r="Q709" s="107">
        <v>0</v>
      </c>
      <c r="R709" s="107">
        <v>0</v>
      </c>
      <c r="S709" s="105">
        <f t="shared" si="100"/>
        <v>0</v>
      </c>
      <c r="T709" s="124">
        <f t="shared" si="101"/>
        <v>0</v>
      </c>
      <c r="U709" s="168"/>
      <c r="V709" s="107">
        <v>0</v>
      </c>
      <c r="W709" s="107">
        <v>0</v>
      </c>
      <c r="X709" s="105">
        <f t="shared" si="102"/>
        <v>0</v>
      </c>
      <c r="Y709" s="124">
        <f t="shared" si="103"/>
        <v>0</v>
      </c>
    </row>
    <row r="710" spans="1:26" s="69" customFormat="1" outlineLevel="1" x14ac:dyDescent="0.2">
      <c r="A710" s="64" t="s">
        <v>1173</v>
      </c>
      <c r="B710" s="65" t="s">
        <v>1623</v>
      </c>
      <c r="C710" s="66" t="s">
        <v>2065</v>
      </c>
      <c r="D710" s="67"/>
      <c r="E710" s="68"/>
      <c r="F710" s="328">
        <v>809.80000000000007</v>
      </c>
      <c r="G710" s="328">
        <v>2539.75</v>
      </c>
      <c r="H710" s="151">
        <f t="shared" si="96"/>
        <v>-1729.9499999999998</v>
      </c>
      <c r="I710" s="97">
        <f t="shared" si="97"/>
        <v>-0.68114971946057679</v>
      </c>
      <c r="J710" s="166"/>
      <c r="K710" s="328">
        <v>2588.6799999999998</v>
      </c>
      <c r="L710" s="328">
        <v>3688.65</v>
      </c>
      <c r="M710" s="151">
        <f t="shared" si="98"/>
        <v>-1099.9700000000003</v>
      </c>
      <c r="N710" s="97">
        <f t="shared" si="99"/>
        <v>-0.29820394995459049</v>
      </c>
      <c r="O710" s="273"/>
      <c r="P710" s="166"/>
      <c r="Q710" s="328">
        <v>2588.6799999999998</v>
      </c>
      <c r="R710" s="328">
        <v>3688.65</v>
      </c>
      <c r="S710" s="151">
        <f t="shared" si="100"/>
        <v>-1099.9700000000003</v>
      </c>
      <c r="T710" s="97">
        <f t="shared" si="101"/>
        <v>-0.29820394995459049</v>
      </c>
      <c r="U710" s="166"/>
      <c r="V710" s="328">
        <v>44813.31</v>
      </c>
      <c r="W710" s="328">
        <v>28497.780000000002</v>
      </c>
      <c r="X710" s="151">
        <f t="shared" si="102"/>
        <v>16315.529999999995</v>
      </c>
      <c r="Y710" s="97">
        <f t="shared" si="103"/>
        <v>0.57251933308489267</v>
      </c>
      <c r="Z710" s="140"/>
    </row>
    <row r="711" spans="1:26" s="69" customFormat="1" outlineLevel="1" x14ac:dyDescent="0.2">
      <c r="A711" s="64" t="s">
        <v>1174</v>
      </c>
      <c r="B711" s="65" t="s">
        <v>1624</v>
      </c>
      <c r="C711" s="66" t="s">
        <v>2066</v>
      </c>
      <c r="D711" s="67"/>
      <c r="E711" s="68"/>
      <c r="F711" s="328">
        <v>0</v>
      </c>
      <c r="G711" s="328">
        <v>0</v>
      </c>
      <c r="H711" s="151">
        <f t="shared" si="96"/>
        <v>0</v>
      </c>
      <c r="I711" s="97">
        <f t="shared" si="97"/>
        <v>0</v>
      </c>
      <c r="J711" s="166"/>
      <c r="K711" s="328">
        <v>0</v>
      </c>
      <c r="L711" s="328">
        <v>0</v>
      </c>
      <c r="M711" s="151">
        <f t="shared" si="98"/>
        <v>0</v>
      </c>
      <c r="N711" s="97">
        <f t="shared" si="99"/>
        <v>0</v>
      </c>
      <c r="O711" s="273"/>
      <c r="P711" s="166"/>
      <c r="Q711" s="328">
        <v>0</v>
      </c>
      <c r="R711" s="328">
        <v>0</v>
      </c>
      <c r="S711" s="151">
        <f t="shared" si="100"/>
        <v>0</v>
      </c>
      <c r="T711" s="97">
        <f t="shared" si="101"/>
        <v>0</v>
      </c>
      <c r="U711" s="166"/>
      <c r="V711" s="328">
        <v>2587.02</v>
      </c>
      <c r="W711" s="328">
        <v>0</v>
      </c>
      <c r="X711" s="151">
        <f t="shared" si="102"/>
        <v>2587.02</v>
      </c>
      <c r="Y711" s="97" t="str">
        <f t="shared" si="103"/>
        <v>N.M.</v>
      </c>
      <c r="Z711" s="140"/>
    </row>
    <row r="712" spans="1:26" s="69" customFormat="1" outlineLevel="1" x14ac:dyDescent="0.2">
      <c r="A712" s="64" t="s">
        <v>1175</v>
      </c>
      <c r="B712" s="65" t="s">
        <v>1625</v>
      </c>
      <c r="C712" s="66" t="s">
        <v>2067</v>
      </c>
      <c r="D712" s="67"/>
      <c r="E712" s="68"/>
      <c r="F712" s="328">
        <v>0</v>
      </c>
      <c r="G712" s="328">
        <v>0.17</v>
      </c>
      <c r="H712" s="151">
        <f t="shared" si="96"/>
        <v>-0.17</v>
      </c>
      <c r="I712" s="97" t="str">
        <f t="shared" si="97"/>
        <v>N.M.</v>
      </c>
      <c r="J712" s="166"/>
      <c r="K712" s="328">
        <v>2.82</v>
      </c>
      <c r="L712" s="328">
        <v>1.68</v>
      </c>
      <c r="M712" s="151">
        <f t="shared" si="98"/>
        <v>1.1399999999999999</v>
      </c>
      <c r="N712" s="97">
        <f t="shared" si="99"/>
        <v>0.67857142857142849</v>
      </c>
      <c r="O712" s="273"/>
      <c r="P712" s="166"/>
      <c r="Q712" s="328">
        <v>2.82</v>
      </c>
      <c r="R712" s="328">
        <v>1.68</v>
      </c>
      <c r="S712" s="151">
        <f t="shared" si="100"/>
        <v>1.1399999999999999</v>
      </c>
      <c r="T712" s="97">
        <f t="shared" si="101"/>
        <v>0.67857142857142849</v>
      </c>
      <c r="U712" s="166"/>
      <c r="V712" s="328">
        <v>29.6</v>
      </c>
      <c r="W712" s="328">
        <v>8.67</v>
      </c>
      <c r="X712" s="151">
        <f t="shared" si="102"/>
        <v>20.93</v>
      </c>
      <c r="Y712" s="97">
        <f t="shared" si="103"/>
        <v>2.4140715109573243</v>
      </c>
      <c r="Z712" s="140"/>
    </row>
    <row r="713" spans="1:26" x14ac:dyDescent="0.2">
      <c r="A713" s="38" t="s">
        <v>730</v>
      </c>
      <c r="B713" s="88" t="s">
        <v>560</v>
      </c>
      <c r="C713" s="94" t="s">
        <v>311</v>
      </c>
      <c r="D713" s="38"/>
      <c r="E713" s="49"/>
      <c r="F713" s="107">
        <v>809.80000000000007</v>
      </c>
      <c r="G713" s="107">
        <v>2539.92</v>
      </c>
      <c r="H713" s="105">
        <f t="shared" si="96"/>
        <v>-1730.12</v>
      </c>
      <c r="I713" s="124">
        <f t="shared" si="97"/>
        <v>-0.68117106050584264</v>
      </c>
      <c r="J713" s="168"/>
      <c r="K713" s="107">
        <v>2591.5</v>
      </c>
      <c r="L713" s="107">
        <v>3690.33</v>
      </c>
      <c r="M713" s="105">
        <f t="shared" si="98"/>
        <v>-1098.83</v>
      </c>
      <c r="N713" s="124">
        <f t="shared" si="99"/>
        <v>-0.29775927898047055</v>
      </c>
      <c r="O713" s="260"/>
      <c r="P713" s="168"/>
      <c r="Q713" s="107">
        <v>2591.5</v>
      </c>
      <c r="R713" s="107">
        <v>3690.33</v>
      </c>
      <c r="S713" s="105">
        <f t="shared" si="100"/>
        <v>-1098.83</v>
      </c>
      <c r="T713" s="124">
        <f t="shared" si="101"/>
        <v>-0.29775927898047055</v>
      </c>
      <c r="U713" s="168"/>
      <c r="V713" s="107">
        <v>47429.929999999993</v>
      </c>
      <c r="W713" s="107">
        <v>28506.450000000004</v>
      </c>
      <c r="X713" s="105">
        <f t="shared" si="102"/>
        <v>18923.479999999989</v>
      </c>
      <c r="Y713" s="124">
        <f t="shared" si="103"/>
        <v>0.66383151883170255</v>
      </c>
    </row>
    <row r="714" spans="1:26" s="69" customFormat="1" outlineLevel="1" x14ac:dyDescent="0.2">
      <c r="A714" s="64" t="s">
        <v>1176</v>
      </c>
      <c r="B714" s="65" t="s">
        <v>1626</v>
      </c>
      <c r="C714" s="66" t="s">
        <v>2068</v>
      </c>
      <c r="D714" s="67"/>
      <c r="E714" s="68"/>
      <c r="F714" s="328">
        <v>0</v>
      </c>
      <c r="G714" s="328">
        <v>0</v>
      </c>
      <c r="H714" s="151">
        <f t="shared" si="96"/>
        <v>0</v>
      </c>
      <c r="I714" s="97">
        <f t="shared" si="97"/>
        <v>0</v>
      </c>
      <c r="J714" s="166"/>
      <c r="K714" s="328">
        <v>0</v>
      </c>
      <c r="L714" s="328">
        <v>0</v>
      </c>
      <c r="M714" s="151">
        <f t="shared" si="98"/>
        <v>0</v>
      </c>
      <c r="N714" s="97">
        <f t="shared" si="99"/>
        <v>0</v>
      </c>
      <c r="O714" s="273"/>
      <c r="P714" s="166"/>
      <c r="Q714" s="328">
        <v>0</v>
      </c>
      <c r="R714" s="328">
        <v>0</v>
      </c>
      <c r="S714" s="151">
        <f t="shared" si="100"/>
        <v>0</v>
      </c>
      <c r="T714" s="97">
        <f t="shared" si="101"/>
        <v>0</v>
      </c>
      <c r="U714" s="166"/>
      <c r="V714" s="328">
        <v>0</v>
      </c>
      <c r="W714" s="328">
        <v>5902.49</v>
      </c>
      <c r="X714" s="151">
        <f t="shared" si="102"/>
        <v>-5902.49</v>
      </c>
      <c r="Y714" s="97" t="str">
        <f t="shared" si="103"/>
        <v>N.M.</v>
      </c>
      <c r="Z714" s="140"/>
    </row>
    <row r="715" spans="1:26" x14ac:dyDescent="0.2">
      <c r="A715" s="38" t="s">
        <v>731</v>
      </c>
      <c r="B715" s="88" t="s">
        <v>561</v>
      </c>
      <c r="C715" s="94" t="s">
        <v>310</v>
      </c>
      <c r="D715" s="38"/>
      <c r="E715" s="49"/>
      <c r="F715" s="107">
        <v>0</v>
      </c>
      <c r="G715" s="107">
        <v>0</v>
      </c>
      <c r="H715" s="105">
        <f t="shared" si="96"/>
        <v>0</v>
      </c>
      <c r="I715" s="124">
        <f t="shared" si="97"/>
        <v>0</v>
      </c>
      <c r="J715" s="168"/>
      <c r="K715" s="107">
        <v>0</v>
      </c>
      <c r="L715" s="107">
        <v>0</v>
      </c>
      <c r="M715" s="105">
        <f t="shared" si="98"/>
        <v>0</v>
      </c>
      <c r="N715" s="124">
        <f t="shared" si="99"/>
        <v>0</v>
      </c>
      <c r="O715" s="260"/>
      <c r="P715" s="168"/>
      <c r="Q715" s="107">
        <v>0</v>
      </c>
      <c r="R715" s="107">
        <v>0</v>
      </c>
      <c r="S715" s="105">
        <f t="shared" si="100"/>
        <v>0</v>
      </c>
      <c r="T715" s="124">
        <f t="shared" si="101"/>
        <v>0</v>
      </c>
      <c r="U715" s="168"/>
      <c r="V715" s="107">
        <v>0</v>
      </c>
      <c r="W715" s="107">
        <v>5902.49</v>
      </c>
      <c r="X715" s="105">
        <f t="shared" si="102"/>
        <v>-5902.49</v>
      </c>
      <c r="Y715" s="124" t="str">
        <f t="shared" si="103"/>
        <v>N.M.</v>
      </c>
    </row>
    <row r="716" spans="1:26" x14ac:dyDescent="0.2">
      <c r="A716" s="38" t="s">
        <v>732</v>
      </c>
      <c r="B716" s="88" t="s">
        <v>562</v>
      </c>
      <c r="C716" s="94" t="s">
        <v>309</v>
      </c>
      <c r="D716" s="38"/>
      <c r="E716" s="49"/>
      <c r="F716" s="107">
        <v>0</v>
      </c>
      <c r="G716" s="107">
        <v>0</v>
      </c>
      <c r="H716" s="105">
        <f t="shared" si="96"/>
        <v>0</v>
      </c>
      <c r="I716" s="124">
        <f t="shared" si="97"/>
        <v>0</v>
      </c>
      <c r="J716" s="168"/>
      <c r="K716" s="107">
        <v>0</v>
      </c>
      <c r="L716" s="107">
        <v>0</v>
      </c>
      <c r="M716" s="105">
        <f t="shared" si="98"/>
        <v>0</v>
      </c>
      <c r="N716" s="124">
        <f t="shared" si="99"/>
        <v>0</v>
      </c>
      <c r="O716" s="260"/>
      <c r="P716" s="168"/>
      <c r="Q716" s="107">
        <v>0</v>
      </c>
      <c r="R716" s="107">
        <v>0</v>
      </c>
      <c r="S716" s="105">
        <f t="shared" si="100"/>
        <v>0</v>
      </c>
      <c r="T716" s="124">
        <f t="shared" si="101"/>
        <v>0</v>
      </c>
      <c r="U716" s="168"/>
      <c r="V716" s="107">
        <v>0</v>
      </c>
      <c r="W716" s="107">
        <v>0</v>
      </c>
      <c r="X716" s="105">
        <f t="shared" si="102"/>
        <v>0</v>
      </c>
      <c r="Y716" s="124">
        <f t="shared" si="103"/>
        <v>0</v>
      </c>
    </row>
    <row r="717" spans="1:26" s="69" customFormat="1" outlineLevel="1" x14ac:dyDescent="0.2">
      <c r="A717" s="64" t="s">
        <v>1173</v>
      </c>
      <c r="B717" s="65" t="s">
        <v>1623</v>
      </c>
      <c r="C717" s="66" t="s">
        <v>2065</v>
      </c>
      <c r="D717" s="67"/>
      <c r="E717" s="68"/>
      <c r="F717" s="328">
        <v>809.80000000000007</v>
      </c>
      <c r="G717" s="328">
        <v>2539.75</v>
      </c>
      <c r="H717" s="151">
        <f t="shared" si="96"/>
        <v>-1729.9499999999998</v>
      </c>
      <c r="I717" s="97">
        <f t="shared" si="97"/>
        <v>-0.68114971946057679</v>
      </c>
      <c r="J717" s="166"/>
      <c r="K717" s="328">
        <v>2588.6799999999998</v>
      </c>
      <c r="L717" s="328">
        <v>3688.65</v>
      </c>
      <c r="M717" s="151">
        <f t="shared" si="98"/>
        <v>-1099.9700000000003</v>
      </c>
      <c r="N717" s="97">
        <f t="shared" si="99"/>
        <v>-0.29820394995459049</v>
      </c>
      <c r="O717" s="273"/>
      <c r="P717" s="166"/>
      <c r="Q717" s="328">
        <v>2588.6799999999998</v>
      </c>
      <c r="R717" s="328">
        <v>3688.65</v>
      </c>
      <c r="S717" s="151">
        <f t="shared" si="100"/>
        <v>-1099.9700000000003</v>
      </c>
      <c r="T717" s="97">
        <f t="shared" si="101"/>
        <v>-0.29820394995459049</v>
      </c>
      <c r="U717" s="166"/>
      <c r="V717" s="328">
        <v>44813.31</v>
      </c>
      <c r="W717" s="328">
        <v>28497.780000000002</v>
      </c>
      <c r="X717" s="151">
        <f t="shared" si="102"/>
        <v>16315.529999999995</v>
      </c>
      <c r="Y717" s="97">
        <f t="shared" si="103"/>
        <v>0.57251933308489267</v>
      </c>
      <c r="Z717" s="140"/>
    </row>
    <row r="718" spans="1:26" s="69" customFormat="1" outlineLevel="1" x14ac:dyDescent="0.2">
      <c r="A718" s="64" t="s">
        <v>1174</v>
      </c>
      <c r="B718" s="65" t="s">
        <v>1624</v>
      </c>
      <c r="C718" s="66" t="s">
        <v>2066</v>
      </c>
      <c r="D718" s="67"/>
      <c r="E718" s="68"/>
      <c r="F718" s="328">
        <v>0</v>
      </c>
      <c r="G718" s="328">
        <v>0</v>
      </c>
      <c r="H718" s="151">
        <f t="shared" si="96"/>
        <v>0</v>
      </c>
      <c r="I718" s="97">
        <f t="shared" si="97"/>
        <v>0</v>
      </c>
      <c r="J718" s="166"/>
      <c r="K718" s="328">
        <v>0</v>
      </c>
      <c r="L718" s="328">
        <v>0</v>
      </c>
      <c r="M718" s="151">
        <f t="shared" si="98"/>
        <v>0</v>
      </c>
      <c r="N718" s="97">
        <f t="shared" si="99"/>
        <v>0</v>
      </c>
      <c r="O718" s="273"/>
      <c r="P718" s="166"/>
      <c r="Q718" s="328">
        <v>0</v>
      </c>
      <c r="R718" s="328">
        <v>0</v>
      </c>
      <c r="S718" s="151">
        <f t="shared" si="100"/>
        <v>0</v>
      </c>
      <c r="T718" s="97">
        <f t="shared" si="101"/>
        <v>0</v>
      </c>
      <c r="U718" s="166"/>
      <c r="V718" s="328">
        <v>2587.02</v>
      </c>
      <c r="W718" s="328">
        <v>0</v>
      </c>
      <c r="X718" s="151">
        <f t="shared" si="102"/>
        <v>2587.02</v>
      </c>
      <c r="Y718" s="97" t="str">
        <f t="shared" si="103"/>
        <v>N.M.</v>
      </c>
      <c r="Z718" s="140"/>
    </row>
    <row r="719" spans="1:26" s="69" customFormat="1" outlineLevel="1" x14ac:dyDescent="0.2">
      <c r="A719" s="64" t="s">
        <v>1175</v>
      </c>
      <c r="B719" s="65" t="s">
        <v>1625</v>
      </c>
      <c r="C719" s="66" t="s">
        <v>2067</v>
      </c>
      <c r="D719" s="67"/>
      <c r="E719" s="68"/>
      <c r="F719" s="328">
        <v>0</v>
      </c>
      <c r="G719" s="328">
        <v>0.17</v>
      </c>
      <c r="H719" s="151">
        <f t="shared" si="96"/>
        <v>-0.17</v>
      </c>
      <c r="I719" s="97" t="str">
        <f t="shared" si="97"/>
        <v>N.M.</v>
      </c>
      <c r="J719" s="166"/>
      <c r="K719" s="328">
        <v>2.82</v>
      </c>
      <c r="L719" s="328">
        <v>1.68</v>
      </c>
      <c r="M719" s="151">
        <f t="shared" si="98"/>
        <v>1.1399999999999999</v>
      </c>
      <c r="N719" s="97">
        <f t="shared" si="99"/>
        <v>0.67857142857142849</v>
      </c>
      <c r="O719" s="273"/>
      <c r="P719" s="166"/>
      <c r="Q719" s="328">
        <v>2.82</v>
      </c>
      <c r="R719" s="328">
        <v>1.68</v>
      </c>
      <c r="S719" s="151">
        <f t="shared" si="100"/>
        <v>1.1399999999999999</v>
      </c>
      <c r="T719" s="97">
        <f t="shared" si="101"/>
        <v>0.67857142857142849</v>
      </c>
      <c r="U719" s="166"/>
      <c r="V719" s="328">
        <v>29.6</v>
      </c>
      <c r="W719" s="328">
        <v>8.67</v>
      </c>
      <c r="X719" s="151">
        <f t="shared" si="102"/>
        <v>20.93</v>
      </c>
      <c r="Y719" s="97">
        <f t="shared" si="103"/>
        <v>2.4140715109573243</v>
      </c>
      <c r="Z719" s="140"/>
    </row>
    <row r="720" spans="1:26" s="69" customFormat="1" outlineLevel="1" x14ac:dyDescent="0.2">
      <c r="A720" s="64" t="s">
        <v>1176</v>
      </c>
      <c r="B720" s="65" t="s">
        <v>1626</v>
      </c>
      <c r="C720" s="66" t="s">
        <v>2068</v>
      </c>
      <c r="D720" s="67"/>
      <c r="E720" s="68"/>
      <c r="F720" s="328">
        <v>0</v>
      </c>
      <c r="G720" s="328">
        <v>0</v>
      </c>
      <c r="H720" s="151">
        <f t="shared" si="96"/>
        <v>0</v>
      </c>
      <c r="I720" s="97">
        <f t="shared" si="97"/>
        <v>0</v>
      </c>
      <c r="J720" s="166"/>
      <c r="K720" s="328">
        <v>0</v>
      </c>
      <c r="L720" s="328">
        <v>0</v>
      </c>
      <c r="M720" s="151">
        <f t="shared" si="98"/>
        <v>0</v>
      </c>
      <c r="N720" s="97">
        <f t="shared" si="99"/>
        <v>0</v>
      </c>
      <c r="O720" s="273"/>
      <c r="P720" s="166"/>
      <c r="Q720" s="328">
        <v>0</v>
      </c>
      <c r="R720" s="328">
        <v>0</v>
      </c>
      <c r="S720" s="151">
        <f t="shared" si="100"/>
        <v>0</v>
      </c>
      <c r="T720" s="97">
        <f t="shared" si="101"/>
        <v>0</v>
      </c>
      <c r="U720" s="166"/>
      <c r="V720" s="328">
        <v>0</v>
      </c>
      <c r="W720" s="328">
        <v>5902.49</v>
      </c>
      <c r="X720" s="151">
        <f t="shared" si="102"/>
        <v>-5902.49</v>
      </c>
      <c r="Y720" s="97" t="str">
        <f t="shared" si="103"/>
        <v>N.M.</v>
      </c>
      <c r="Z720" s="140"/>
    </row>
    <row r="721" spans="1:26" x14ac:dyDescent="0.2">
      <c r="A721" s="38" t="s">
        <v>733</v>
      </c>
      <c r="B721" s="88" t="s">
        <v>563</v>
      </c>
      <c r="C721" s="93" t="s">
        <v>308</v>
      </c>
      <c r="D721" s="38" t="s">
        <v>283</v>
      </c>
      <c r="E721" s="49"/>
      <c r="F721" s="107">
        <v>809.80000000000007</v>
      </c>
      <c r="G721" s="107">
        <v>2539.92</v>
      </c>
      <c r="H721" s="105">
        <f t="shared" si="96"/>
        <v>-1730.12</v>
      </c>
      <c r="I721" s="124">
        <f t="shared" si="97"/>
        <v>-0.68117106050584264</v>
      </c>
      <c r="J721" s="168"/>
      <c r="K721" s="107">
        <v>2591.5</v>
      </c>
      <c r="L721" s="107">
        <v>3690.33</v>
      </c>
      <c r="M721" s="105">
        <f t="shared" si="98"/>
        <v>-1098.83</v>
      </c>
      <c r="N721" s="124">
        <f t="shared" si="99"/>
        <v>-0.29775927898047055</v>
      </c>
      <c r="O721" s="260"/>
      <c r="P721" s="168"/>
      <c r="Q721" s="107">
        <v>2591.5</v>
      </c>
      <c r="R721" s="107">
        <v>3690.33</v>
      </c>
      <c r="S721" s="105">
        <f t="shared" si="100"/>
        <v>-1098.83</v>
      </c>
      <c r="T721" s="124">
        <f t="shared" si="101"/>
        <v>-0.29775927898047055</v>
      </c>
      <c r="U721" s="168"/>
      <c r="V721" s="107">
        <v>47429.929999999993</v>
      </c>
      <c r="W721" s="107">
        <v>34408.94</v>
      </c>
      <c r="X721" s="105">
        <f t="shared" si="102"/>
        <v>13020.989999999991</v>
      </c>
      <c r="Y721" s="124">
        <f t="shared" si="103"/>
        <v>0.37841880627534558</v>
      </c>
    </row>
    <row r="722" spans="1:26" s="115" customFormat="1" x14ac:dyDescent="0.2">
      <c r="A722" s="110"/>
      <c r="B722" s="111" t="s">
        <v>564</v>
      </c>
      <c r="C722" s="112" t="s">
        <v>307</v>
      </c>
      <c r="D722" s="110"/>
      <c r="E722" s="114"/>
      <c r="F722" s="322"/>
      <c r="G722" s="322"/>
      <c r="H722" s="323">
        <f t="shared" si="96"/>
        <v>0</v>
      </c>
      <c r="I722" s="126">
        <f t="shared" si="97"/>
        <v>0</v>
      </c>
      <c r="J722" s="175"/>
      <c r="K722" s="322"/>
      <c r="L722" s="322"/>
      <c r="M722" s="323">
        <f t="shared" si="98"/>
        <v>0</v>
      </c>
      <c r="N722" s="126">
        <f t="shared" si="99"/>
        <v>0</v>
      </c>
      <c r="O722" s="261"/>
      <c r="P722" s="175"/>
      <c r="Q722" s="322"/>
      <c r="R722" s="322"/>
      <c r="S722" s="323">
        <f t="shared" si="100"/>
        <v>0</v>
      </c>
      <c r="T722" s="126">
        <f t="shared" si="101"/>
        <v>0</v>
      </c>
      <c r="U722" s="175"/>
      <c r="V722" s="322"/>
      <c r="W722" s="322"/>
      <c r="X722" s="323">
        <f t="shared" si="102"/>
        <v>0</v>
      </c>
      <c r="Y722" s="126">
        <f t="shared" si="103"/>
        <v>0</v>
      </c>
      <c r="Z722" s="140"/>
    </row>
    <row r="723" spans="1:26" s="115" customFormat="1" x14ac:dyDescent="0.2">
      <c r="A723" s="110"/>
      <c r="B723" s="111" t="s">
        <v>565</v>
      </c>
      <c r="C723" s="112" t="s">
        <v>306</v>
      </c>
      <c r="D723" s="110"/>
      <c r="E723" s="114"/>
      <c r="F723" s="322"/>
      <c r="G723" s="322"/>
      <c r="H723" s="323">
        <f t="shared" si="96"/>
        <v>0</v>
      </c>
      <c r="I723" s="126">
        <f t="shared" si="97"/>
        <v>0</v>
      </c>
      <c r="J723" s="175"/>
      <c r="K723" s="322"/>
      <c r="L723" s="322"/>
      <c r="M723" s="323">
        <f t="shared" si="98"/>
        <v>0</v>
      </c>
      <c r="N723" s="126">
        <f t="shared" si="99"/>
        <v>0</v>
      </c>
      <c r="O723" s="261"/>
      <c r="P723" s="175"/>
      <c r="Q723" s="322"/>
      <c r="R723" s="322"/>
      <c r="S723" s="323">
        <f t="shared" si="100"/>
        <v>0</v>
      </c>
      <c r="T723" s="126">
        <f t="shared" si="101"/>
        <v>0</v>
      </c>
      <c r="U723" s="175"/>
      <c r="V723" s="322"/>
      <c r="W723" s="322"/>
      <c r="X723" s="323">
        <f t="shared" si="102"/>
        <v>0</v>
      </c>
      <c r="Y723" s="126">
        <f t="shared" si="103"/>
        <v>0</v>
      </c>
      <c r="Z723" s="140"/>
    </row>
    <row r="724" spans="1:26" s="69" customFormat="1" outlineLevel="1" x14ac:dyDescent="0.2">
      <c r="A724" s="64" t="s">
        <v>1177</v>
      </c>
      <c r="B724" s="65" t="s">
        <v>1627</v>
      </c>
      <c r="C724" s="66" t="s">
        <v>2069</v>
      </c>
      <c r="D724" s="67"/>
      <c r="E724" s="68"/>
      <c r="F724" s="328">
        <v>1022973.53</v>
      </c>
      <c r="G724" s="328">
        <v>1150024.19</v>
      </c>
      <c r="H724" s="151">
        <f t="shared" si="96"/>
        <v>-127050.65999999992</v>
      </c>
      <c r="I724" s="97">
        <f t="shared" si="97"/>
        <v>-0.11047651093321778</v>
      </c>
      <c r="J724" s="166"/>
      <c r="K724" s="328">
        <v>2893730.1</v>
      </c>
      <c r="L724" s="328">
        <v>2968278.5700000003</v>
      </c>
      <c r="M724" s="151">
        <f t="shared" si="98"/>
        <v>-74548.470000000205</v>
      </c>
      <c r="N724" s="97">
        <f t="shared" si="99"/>
        <v>-2.5115051785722455E-2</v>
      </c>
      <c r="O724" s="273"/>
      <c r="P724" s="166"/>
      <c r="Q724" s="328">
        <v>2893730.1</v>
      </c>
      <c r="R724" s="328">
        <v>2968278.5700000003</v>
      </c>
      <c r="S724" s="151">
        <f t="shared" si="100"/>
        <v>-74548.470000000205</v>
      </c>
      <c r="T724" s="97">
        <f t="shared" si="101"/>
        <v>-2.5115051785722455E-2</v>
      </c>
      <c r="U724" s="166"/>
      <c r="V724" s="328">
        <v>10530346.91</v>
      </c>
      <c r="W724" s="328">
        <v>10588253.880000001</v>
      </c>
      <c r="X724" s="151">
        <f t="shared" si="102"/>
        <v>-57906.970000000671</v>
      </c>
      <c r="Y724" s="97">
        <f t="shared" si="103"/>
        <v>-5.4689820112247501E-3</v>
      </c>
      <c r="Z724" s="140"/>
    </row>
    <row r="725" spans="1:26" x14ac:dyDescent="0.2">
      <c r="A725" s="38" t="s">
        <v>734</v>
      </c>
      <c r="B725" s="88" t="s">
        <v>566</v>
      </c>
      <c r="C725" s="94" t="s">
        <v>305</v>
      </c>
      <c r="D725" s="38"/>
      <c r="E725" s="49"/>
      <c r="F725" s="107">
        <v>1022973.53</v>
      </c>
      <c r="G725" s="107">
        <v>1150024.19</v>
      </c>
      <c r="H725" s="105">
        <f t="shared" si="96"/>
        <v>-127050.65999999992</v>
      </c>
      <c r="I725" s="124">
        <f t="shared" si="97"/>
        <v>-0.11047651093321778</v>
      </c>
      <c r="J725" s="168"/>
      <c r="K725" s="107">
        <v>2893730.1</v>
      </c>
      <c r="L725" s="107">
        <v>2968278.5700000003</v>
      </c>
      <c r="M725" s="105">
        <f t="shared" si="98"/>
        <v>-74548.470000000205</v>
      </c>
      <c r="N725" s="124">
        <f t="shared" si="99"/>
        <v>-2.5115051785722455E-2</v>
      </c>
      <c r="O725" s="260"/>
      <c r="P725" s="168"/>
      <c r="Q725" s="107">
        <v>2893730.1</v>
      </c>
      <c r="R725" s="107">
        <v>2968278.5700000003</v>
      </c>
      <c r="S725" s="105">
        <f t="shared" si="100"/>
        <v>-74548.470000000205</v>
      </c>
      <c r="T725" s="124">
        <f t="shared" si="101"/>
        <v>-2.5115051785722455E-2</v>
      </c>
      <c r="U725" s="168"/>
      <c r="V725" s="107">
        <v>10530346.91</v>
      </c>
      <c r="W725" s="107">
        <v>10588253.880000001</v>
      </c>
      <c r="X725" s="105">
        <f t="shared" si="102"/>
        <v>-57906.970000000671</v>
      </c>
      <c r="Y725" s="124">
        <f t="shared" si="103"/>
        <v>-5.4689820112247501E-3</v>
      </c>
    </row>
    <row r="726" spans="1:26" s="69" customFormat="1" outlineLevel="1" x14ac:dyDescent="0.2">
      <c r="A726" s="64" t="s">
        <v>1178</v>
      </c>
      <c r="B726" s="65" t="s">
        <v>1628</v>
      </c>
      <c r="C726" s="66" t="s">
        <v>2070</v>
      </c>
      <c r="D726" s="67"/>
      <c r="E726" s="68"/>
      <c r="F726" s="328">
        <v>31597.81</v>
      </c>
      <c r="G726" s="328">
        <v>61427.020000000004</v>
      </c>
      <c r="H726" s="151">
        <f t="shared" si="96"/>
        <v>-29829.210000000003</v>
      </c>
      <c r="I726" s="97">
        <f t="shared" si="97"/>
        <v>-0.48560405502334314</v>
      </c>
      <c r="J726" s="166"/>
      <c r="K726" s="328">
        <v>186686.67</v>
      </c>
      <c r="L726" s="328">
        <v>195634.33000000002</v>
      </c>
      <c r="M726" s="151">
        <f t="shared" si="98"/>
        <v>-8947.6600000000035</v>
      </c>
      <c r="N726" s="97">
        <f t="shared" si="99"/>
        <v>-4.5736655729083961E-2</v>
      </c>
      <c r="O726" s="273"/>
      <c r="P726" s="166"/>
      <c r="Q726" s="328">
        <v>186686.67</v>
      </c>
      <c r="R726" s="328">
        <v>195634.33000000002</v>
      </c>
      <c r="S726" s="151">
        <f t="shared" si="100"/>
        <v>-8947.6600000000035</v>
      </c>
      <c r="T726" s="97">
        <f t="shared" si="101"/>
        <v>-4.5736655729083961E-2</v>
      </c>
      <c r="U726" s="166"/>
      <c r="V726" s="328">
        <v>730605.12</v>
      </c>
      <c r="W726" s="328">
        <v>533140.3600000001</v>
      </c>
      <c r="X726" s="151">
        <f t="shared" si="102"/>
        <v>197464.75999999989</v>
      </c>
      <c r="Y726" s="97">
        <f t="shared" si="103"/>
        <v>0.37038043790194358</v>
      </c>
      <c r="Z726" s="140"/>
    </row>
    <row r="727" spans="1:26" s="69" customFormat="1" outlineLevel="1" x14ac:dyDescent="0.2">
      <c r="A727" s="64" t="s">
        <v>1179</v>
      </c>
      <c r="B727" s="65" t="s">
        <v>1629</v>
      </c>
      <c r="C727" s="66" t="s">
        <v>2071</v>
      </c>
      <c r="D727" s="67"/>
      <c r="E727" s="68"/>
      <c r="F727" s="328">
        <v>34.550000000000004</v>
      </c>
      <c r="G727" s="328">
        <v>314.41000000000003</v>
      </c>
      <c r="H727" s="151">
        <f t="shared" si="96"/>
        <v>-279.86</v>
      </c>
      <c r="I727" s="97">
        <f t="shared" si="97"/>
        <v>-0.89011163767055757</v>
      </c>
      <c r="J727" s="166"/>
      <c r="K727" s="328">
        <v>54.730000000000004</v>
      </c>
      <c r="L727" s="328">
        <v>331.57</v>
      </c>
      <c r="M727" s="151">
        <f t="shared" si="98"/>
        <v>-276.83999999999997</v>
      </c>
      <c r="N727" s="97">
        <f t="shared" si="99"/>
        <v>-0.83493681575534573</v>
      </c>
      <c r="O727" s="273"/>
      <c r="P727" s="166"/>
      <c r="Q727" s="328">
        <v>54.730000000000004</v>
      </c>
      <c r="R727" s="328">
        <v>331.57</v>
      </c>
      <c r="S727" s="151">
        <f t="shared" si="100"/>
        <v>-276.83999999999997</v>
      </c>
      <c r="T727" s="97">
        <f t="shared" si="101"/>
        <v>-0.83493681575534573</v>
      </c>
      <c r="U727" s="166"/>
      <c r="V727" s="328">
        <v>289.29000000000002</v>
      </c>
      <c r="W727" s="328">
        <v>334.21</v>
      </c>
      <c r="X727" s="151">
        <f t="shared" si="102"/>
        <v>-44.919999999999959</v>
      </c>
      <c r="Y727" s="97">
        <f t="shared" si="103"/>
        <v>-0.13440651087639496</v>
      </c>
      <c r="Z727" s="140"/>
    </row>
    <row r="728" spans="1:26" s="69" customFormat="1" outlineLevel="1" x14ac:dyDescent="0.2">
      <c r="A728" s="64" t="s">
        <v>1180</v>
      </c>
      <c r="B728" s="65" t="s">
        <v>1630</v>
      </c>
      <c r="C728" s="66" t="s">
        <v>2072</v>
      </c>
      <c r="D728" s="67"/>
      <c r="E728" s="68"/>
      <c r="F728" s="328">
        <v>9.9500000000000011</v>
      </c>
      <c r="G728" s="328">
        <v>24.69</v>
      </c>
      <c r="H728" s="151">
        <f t="shared" si="96"/>
        <v>-14.74</v>
      </c>
      <c r="I728" s="97">
        <f t="shared" si="97"/>
        <v>-0.59700283515593355</v>
      </c>
      <c r="J728" s="166"/>
      <c r="K728" s="328">
        <v>38.47</v>
      </c>
      <c r="L728" s="328">
        <v>8.1999999999999993</v>
      </c>
      <c r="M728" s="151">
        <f t="shared" si="98"/>
        <v>30.27</v>
      </c>
      <c r="N728" s="97">
        <f t="shared" si="99"/>
        <v>3.6914634146341467</v>
      </c>
      <c r="O728" s="273"/>
      <c r="P728" s="166"/>
      <c r="Q728" s="328">
        <v>38.47</v>
      </c>
      <c r="R728" s="328">
        <v>8.1999999999999993</v>
      </c>
      <c r="S728" s="151">
        <f t="shared" si="100"/>
        <v>30.27</v>
      </c>
      <c r="T728" s="97">
        <f t="shared" si="101"/>
        <v>3.6914634146341467</v>
      </c>
      <c r="U728" s="166"/>
      <c r="V728" s="328">
        <v>99.87</v>
      </c>
      <c r="W728" s="328">
        <v>90.73</v>
      </c>
      <c r="X728" s="151">
        <f t="shared" si="102"/>
        <v>9.14</v>
      </c>
      <c r="Y728" s="97">
        <f t="shared" si="103"/>
        <v>0.10073845475586907</v>
      </c>
      <c r="Z728" s="140"/>
    </row>
    <row r="729" spans="1:26" s="69" customFormat="1" outlineLevel="1" x14ac:dyDescent="0.2">
      <c r="A729" s="64" t="s">
        <v>1181</v>
      </c>
      <c r="B729" s="65" t="s">
        <v>1631</v>
      </c>
      <c r="C729" s="66" t="s">
        <v>2073</v>
      </c>
      <c r="D729" s="67"/>
      <c r="E729" s="68"/>
      <c r="F729" s="328">
        <v>0</v>
      </c>
      <c r="G729" s="328">
        <v>0</v>
      </c>
      <c r="H729" s="151">
        <f t="shared" si="96"/>
        <v>0</v>
      </c>
      <c r="I729" s="97">
        <f t="shared" si="97"/>
        <v>0</v>
      </c>
      <c r="J729" s="166"/>
      <c r="K729" s="328">
        <v>5.3</v>
      </c>
      <c r="L729" s="328">
        <v>0</v>
      </c>
      <c r="M729" s="151">
        <f t="shared" si="98"/>
        <v>5.3</v>
      </c>
      <c r="N729" s="97" t="str">
        <f t="shared" si="99"/>
        <v>N.M.</v>
      </c>
      <c r="O729" s="273"/>
      <c r="P729" s="166"/>
      <c r="Q729" s="328">
        <v>5.3</v>
      </c>
      <c r="R729" s="328">
        <v>0</v>
      </c>
      <c r="S729" s="151">
        <f t="shared" si="100"/>
        <v>5.3</v>
      </c>
      <c r="T729" s="97" t="str">
        <f t="shared" si="101"/>
        <v>N.M.</v>
      </c>
      <c r="U729" s="166"/>
      <c r="V729" s="328">
        <v>5.3</v>
      </c>
      <c r="W729" s="328">
        <v>0</v>
      </c>
      <c r="X729" s="151">
        <f t="shared" si="102"/>
        <v>5.3</v>
      </c>
      <c r="Y729" s="97" t="str">
        <f t="shared" si="103"/>
        <v>N.M.</v>
      </c>
      <c r="Z729" s="140"/>
    </row>
    <row r="730" spans="1:26" s="69" customFormat="1" outlineLevel="1" x14ac:dyDescent="0.2">
      <c r="A730" s="64" t="s">
        <v>1182</v>
      </c>
      <c r="B730" s="65" t="s">
        <v>1632</v>
      </c>
      <c r="C730" s="66" t="s">
        <v>2074</v>
      </c>
      <c r="D730" s="67"/>
      <c r="E730" s="68"/>
      <c r="F730" s="328">
        <v>12.51</v>
      </c>
      <c r="G730" s="328">
        <v>0</v>
      </c>
      <c r="H730" s="151">
        <f t="shared" ref="H730:H793" si="104">+F730-G730</f>
        <v>12.51</v>
      </c>
      <c r="I730" s="97" t="str">
        <f t="shared" ref="I730:I793" si="105">IF(G730&lt;0,IF(H730=0,0,IF(OR(G730=0,F730=0),"N.M.",IF(ABS(H730/G730)&gt;=10,"N.M.",H730/(-G730)))),IF(H730=0,0,IF(OR(G730=0,F730=0),"N.M.",IF(ABS(H730/G730)&gt;=10,"N.M.",H730/G730))))</f>
        <v>N.M.</v>
      </c>
      <c r="J730" s="166"/>
      <c r="K730" s="328">
        <v>12.51</v>
      </c>
      <c r="L730" s="328">
        <v>0</v>
      </c>
      <c r="M730" s="151">
        <f t="shared" ref="M730:M793" si="106">+K730-L730</f>
        <v>12.51</v>
      </c>
      <c r="N730" s="97" t="str">
        <f t="shared" ref="N730:N793" si="107">IF(L730&lt;0,IF(M730=0,0,IF(OR(L730=0,K730=0),"N.M.",IF(ABS(M730/L730)&gt;=10,"N.M.",M730/(-L730)))),IF(M730=0,0,IF(OR(L730=0,K730=0),"N.M.",IF(ABS(M730/L730)&gt;=10,"N.M.",M730/L730))))</f>
        <v>N.M.</v>
      </c>
      <c r="O730" s="273"/>
      <c r="P730" s="166"/>
      <c r="Q730" s="328">
        <v>12.51</v>
      </c>
      <c r="R730" s="328">
        <v>0</v>
      </c>
      <c r="S730" s="151">
        <f t="shared" ref="S730:S793" si="108">+Q730-R730</f>
        <v>12.51</v>
      </c>
      <c r="T730" s="97" t="str">
        <f t="shared" ref="T730:T793" si="109">IF(R730&lt;0,IF(S730=0,0,IF(OR(R730=0,Q730=0),"N.M.",IF(ABS(S730/R730)&gt;=10,"N.M.",S730/(-R730)))),IF(S730=0,0,IF(OR(R730=0,Q730=0),"N.M.",IF(ABS(S730/R730)&gt;=10,"N.M.",S730/R730))))</f>
        <v>N.M.</v>
      </c>
      <c r="U730" s="166"/>
      <c r="V730" s="328">
        <v>12.58</v>
      </c>
      <c r="W730" s="328">
        <v>0</v>
      </c>
      <c r="X730" s="151">
        <f t="shared" ref="X730:X793" si="110">+V730-W730</f>
        <v>12.58</v>
      </c>
      <c r="Y730" s="97" t="str">
        <f t="shared" ref="Y730:Y793" si="111">IF(W730&lt;0,IF(X730=0,0,IF(OR(W730=0,V730=0),"N.M.",IF(ABS(X730/W730)&gt;=10,"N.M.",X730/(-W730)))),IF(X730=0,0,IF(OR(W730=0,V730=0),"N.M.",IF(ABS(X730/W730)&gt;=10,"N.M.",X730/W730))))</f>
        <v>N.M.</v>
      </c>
      <c r="Z730" s="140"/>
    </row>
    <row r="731" spans="1:26" s="69" customFormat="1" outlineLevel="1" x14ac:dyDescent="0.2">
      <c r="A731" s="64" t="s">
        <v>1183</v>
      </c>
      <c r="B731" s="65" t="s">
        <v>1633</v>
      </c>
      <c r="C731" s="66" t="s">
        <v>2075</v>
      </c>
      <c r="D731" s="67"/>
      <c r="E731" s="68"/>
      <c r="F731" s="328">
        <v>2.96</v>
      </c>
      <c r="G731" s="328">
        <v>0</v>
      </c>
      <c r="H731" s="151">
        <f t="shared" si="104"/>
        <v>2.96</v>
      </c>
      <c r="I731" s="97" t="str">
        <f t="shared" si="105"/>
        <v>N.M.</v>
      </c>
      <c r="J731" s="166"/>
      <c r="K731" s="328">
        <v>6.16</v>
      </c>
      <c r="L731" s="328">
        <v>0</v>
      </c>
      <c r="M731" s="151">
        <f t="shared" si="106"/>
        <v>6.16</v>
      </c>
      <c r="N731" s="97" t="str">
        <f t="shared" si="107"/>
        <v>N.M.</v>
      </c>
      <c r="O731" s="273"/>
      <c r="P731" s="166"/>
      <c r="Q731" s="328">
        <v>6.16</v>
      </c>
      <c r="R731" s="328">
        <v>0</v>
      </c>
      <c r="S731" s="151">
        <f t="shared" si="108"/>
        <v>6.16</v>
      </c>
      <c r="T731" s="97" t="str">
        <f t="shared" si="109"/>
        <v>N.M.</v>
      </c>
      <c r="U731" s="166"/>
      <c r="V731" s="328">
        <v>18.96</v>
      </c>
      <c r="W731" s="328">
        <v>1.73</v>
      </c>
      <c r="X731" s="151">
        <f t="shared" si="110"/>
        <v>17.23</v>
      </c>
      <c r="Y731" s="97">
        <f t="shared" si="111"/>
        <v>9.9595375722543356</v>
      </c>
      <c r="Z731" s="140"/>
    </row>
    <row r="732" spans="1:26" s="69" customFormat="1" outlineLevel="1" x14ac:dyDescent="0.2">
      <c r="A732" s="64" t="s">
        <v>1184</v>
      </c>
      <c r="B732" s="65" t="s">
        <v>1634</v>
      </c>
      <c r="C732" s="66" t="s">
        <v>2076</v>
      </c>
      <c r="D732" s="67"/>
      <c r="E732" s="68"/>
      <c r="F732" s="328">
        <v>20.03</v>
      </c>
      <c r="G732" s="328">
        <v>9.91</v>
      </c>
      <c r="H732" s="151">
        <f t="shared" si="104"/>
        <v>10.120000000000001</v>
      </c>
      <c r="I732" s="97">
        <f t="shared" si="105"/>
        <v>1.0211907164480323</v>
      </c>
      <c r="J732" s="166"/>
      <c r="K732" s="328">
        <v>20.420000000000002</v>
      </c>
      <c r="L732" s="328">
        <v>33.94</v>
      </c>
      <c r="M732" s="151">
        <f t="shared" si="106"/>
        <v>-13.519999999999996</v>
      </c>
      <c r="N732" s="97">
        <f t="shared" si="107"/>
        <v>-0.39835002946375947</v>
      </c>
      <c r="O732" s="273"/>
      <c r="P732" s="166"/>
      <c r="Q732" s="328">
        <v>20.420000000000002</v>
      </c>
      <c r="R732" s="328">
        <v>33.94</v>
      </c>
      <c r="S732" s="151">
        <f t="shared" si="108"/>
        <v>-13.519999999999996</v>
      </c>
      <c r="T732" s="97">
        <f t="shared" si="109"/>
        <v>-0.39835002946375947</v>
      </c>
      <c r="U732" s="166"/>
      <c r="V732" s="328">
        <v>286.52000000000004</v>
      </c>
      <c r="W732" s="328">
        <v>112.89</v>
      </c>
      <c r="X732" s="151">
        <f t="shared" si="110"/>
        <v>173.63000000000005</v>
      </c>
      <c r="Y732" s="97">
        <f t="shared" si="111"/>
        <v>1.5380458853751444</v>
      </c>
      <c r="Z732" s="140"/>
    </row>
    <row r="733" spans="1:26" s="69" customFormat="1" outlineLevel="1" x14ac:dyDescent="0.2">
      <c r="A733" s="64" t="s">
        <v>1185</v>
      </c>
      <c r="B733" s="65" t="s">
        <v>1635</v>
      </c>
      <c r="C733" s="66" t="s">
        <v>2077</v>
      </c>
      <c r="D733" s="67"/>
      <c r="E733" s="68"/>
      <c r="F733" s="328">
        <v>154.09</v>
      </c>
      <c r="G733" s="328">
        <v>10.73</v>
      </c>
      <c r="H733" s="151">
        <f t="shared" si="104"/>
        <v>143.36000000000001</v>
      </c>
      <c r="I733" s="97" t="str">
        <f t="shared" si="105"/>
        <v>N.M.</v>
      </c>
      <c r="J733" s="166"/>
      <c r="K733" s="328">
        <v>550.06000000000006</v>
      </c>
      <c r="L733" s="328">
        <v>30.37</v>
      </c>
      <c r="M733" s="151">
        <f t="shared" si="106"/>
        <v>519.69000000000005</v>
      </c>
      <c r="N733" s="97" t="str">
        <f t="shared" si="107"/>
        <v>N.M.</v>
      </c>
      <c r="O733" s="273"/>
      <c r="P733" s="166"/>
      <c r="Q733" s="328">
        <v>550.06000000000006</v>
      </c>
      <c r="R733" s="328">
        <v>30.37</v>
      </c>
      <c r="S733" s="151">
        <f t="shared" si="108"/>
        <v>519.69000000000005</v>
      </c>
      <c r="T733" s="97" t="str">
        <f t="shared" si="109"/>
        <v>N.M.</v>
      </c>
      <c r="U733" s="166"/>
      <c r="V733" s="328">
        <v>1282.8600000000001</v>
      </c>
      <c r="W733" s="328">
        <v>1990.49</v>
      </c>
      <c r="X733" s="151">
        <f t="shared" si="110"/>
        <v>-707.62999999999988</v>
      </c>
      <c r="Y733" s="97">
        <f t="shared" si="111"/>
        <v>-0.35550542831162169</v>
      </c>
      <c r="Z733" s="140"/>
    </row>
    <row r="734" spans="1:26" s="69" customFormat="1" outlineLevel="1" x14ac:dyDescent="0.2">
      <c r="A734" s="64" t="s">
        <v>1186</v>
      </c>
      <c r="B734" s="65" t="s">
        <v>1636</v>
      </c>
      <c r="C734" s="66" t="s">
        <v>2078</v>
      </c>
      <c r="D734" s="67"/>
      <c r="E734" s="68"/>
      <c r="F734" s="328">
        <v>16.02</v>
      </c>
      <c r="G734" s="328">
        <v>0</v>
      </c>
      <c r="H734" s="151">
        <f t="shared" si="104"/>
        <v>16.02</v>
      </c>
      <c r="I734" s="97" t="str">
        <f t="shared" si="105"/>
        <v>N.M.</v>
      </c>
      <c r="J734" s="166"/>
      <c r="K734" s="328">
        <v>32.54</v>
      </c>
      <c r="L734" s="328">
        <v>0</v>
      </c>
      <c r="M734" s="151">
        <f t="shared" si="106"/>
        <v>32.54</v>
      </c>
      <c r="N734" s="97" t="str">
        <f t="shared" si="107"/>
        <v>N.M.</v>
      </c>
      <c r="O734" s="273"/>
      <c r="P734" s="166"/>
      <c r="Q734" s="328">
        <v>32.54</v>
      </c>
      <c r="R734" s="328">
        <v>0</v>
      </c>
      <c r="S734" s="151">
        <f t="shared" si="108"/>
        <v>32.54</v>
      </c>
      <c r="T734" s="97" t="str">
        <f t="shared" si="109"/>
        <v>N.M.</v>
      </c>
      <c r="U734" s="166"/>
      <c r="V734" s="328">
        <v>146.05000000000001</v>
      </c>
      <c r="W734" s="328">
        <v>14.540000000000001</v>
      </c>
      <c r="X734" s="151">
        <f t="shared" si="110"/>
        <v>131.51000000000002</v>
      </c>
      <c r="Y734" s="97">
        <f t="shared" si="111"/>
        <v>9.0447042640990372</v>
      </c>
      <c r="Z734" s="140"/>
    </row>
    <row r="735" spans="1:26" s="69" customFormat="1" outlineLevel="1" x14ac:dyDescent="0.2">
      <c r="A735" s="64" t="s">
        <v>1187</v>
      </c>
      <c r="B735" s="65" t="s">
        <v>1637</v>
      </c>
      <c r="C735" s="66" t="s">
        <v>2079</v>
      </c>
      <c r="D735" s="67"/>
      <c r="E735" s="68"/>
      <c r="F735" s="328">
        <v>9.85</v>
      </c>
      <c r="G735" s="328">
        <v>3.09</v>
      </c>
      <c r="H735" s="151">
        <f t="shared" si="104"/>
        <v>6.76</v>
      </c>
      <c r="I735" s="97">
        <f t="shared" si="105"/>
        <v>2.1877022653721685</v>
      </c>
      <c r="J735" s="166"/>
      <c r="K735" s="328">
        <v>15.64</v>
      </c>
      <c r="L735" s="328">
        <v>3.09</v>
      </c>
      <c r="M735" s="151">
        <f t="shared" si="106"/>
        <v>12.55</v>
      </c>
      <c r="N735" s="97">
        <f t="shared" si="107"/>
        <v>4.0614886731391593</v>
      </c>
      <c r="O735" s="273"/>
      <c r="P735" s="166"/>
      <c r="Q735" s="328">
        <v>15.64</v>
      </c>
      <c r="R735" s="328">
        <v>3.09</v>
      </c>
      <c r="S735" s="151">
        <f t="shared" si="108"/>
        <v>12.55</v>
      </c>
      <c r="T735" s="97">
        <f t="shared" si="109"/>
        <v>4.0614886731391593</v>
      </c>
      <c r="U735" s="166"/>
      <c r="V735" s="328">
        <v>34.22</v>
      </c>
      <c r="W735" s="328">
        <v>3.17</v>
      </c>
      <c r="X735" s="151">
        <f t="shared" si="110"/>
        <v>31.049999999999997</v>
      </c>
      <c r="Y735" s="97">
        <f t="shared" si="111"/>
        <v>9.7949526813880112</v>
      </c>
      <c r="Z735" s="140"/>
    </row>
    <row r="736" spans="1:26" s="69" customFormat="1" outlineLevel="1" x14ac:dyDescent="0.2">
      <c r="A736" s="64" t="s">
        <v>1188</v>
      </c>
      <c r="B736" s="65" t="s">
        <v>1638</v>
      </c>
      <c r="C736" s="66" t="s">
        <v>2080</v>
      </c>
      <c r="D736" s="67"/>
      <c r="E736" s="68"/>
      <c r="F736" s="328">
        <v>28.84</v>
      </c>
      <c r="G736" s="328">
        <v>0</v>
      </c>
      <c r="H736" s="151">
        <f t="shared" si="104"/>
        <v>28.84</v>
      </c>
      <c r="I736" s="97" t="str">
        <f t="shared" si="105"/>
        <v>N.M.</v>
      </c>
      <c r="J736" s="166"/>
      <c r="K736" s="328">
        <v>38.119999999999997</v>
      </c>
      <c r="L736" s="328">
        <v>0</v>
      </c>
      <c r="M736" s="151">
        <f t="shared" si="106"/>
        <v>38.119999999999997</v>
      </c>
      <c r="N736" s="97" t="str">
        <f t="shared" si="107"/>
        <v>N.M.</v>
      </c>
      <c r="O736" s="273"/>
      <c r="P736" s="166"/>
      <c r="Q736" s="328">
        <v>38.119999999999997</v>
      </c>
      <c r="R736" s="328">
        <v>0</v>
      </c>
      <c r="S736" s="151">
        <f t="shared" si="108"/>
        <v>38.119999999999997</v>
      </c>
      <c r="T736" s="97" t="str">
        <f t="shared" si="109"/>
        <v>N.M.</v>
      </c>
      <c r="U736" s="166"/>
      <c r="V736" s="328">
        <v>46.839999999999996</v>
      </c>
      <c r="W736" s="328">
        <v>0</v>
      </c>
      <c r="X736" s="151">
        <f t="shared" si="110"/>
        <v>46.839999999999996</v>
      </c>
      <c r="Y736" s="97" t="str">
        <f t="shared" si="111"/>
        <v>N.M.</v>
      </c>
      <c r="Z736" s="140"/>
    </row>
    <row r="737" spans="1:26" s="69" customFormat="1" outlineLevel="1" x14ac:dyDescent="0.2">
      <c r="A737" s="64" t="s">
        <v>1189</v>
      </c>
      <c r="B737" s="65" t="s">
        <v>1639</v>
      </c>
      <c r="C737" s="66" t="s">
        <v>2081</v>
      </c>
      <c r="D737" s="67"/>
      <c r="E737" s="68"/>
      <c r="F737" s="328">
        <v>0</v>
      </c>
      <c r="G737" s="328">
        <v>10.59</v>
      </c>
      <c r="H737" s="151">
        <f t="shared" si="104"/>
        <v>-10.59</v>
      </c>
      <c r="I737" s="97" t="str">
        <f t="shared" si="105"/>
        <v>N.M.</v>
      </c>
      <c r="J737" s="166"/>
      <c r="K737" s="328">
        <v>30.69</v>
      </c>
      <c r="L737" s="328">
        <v>10.59</v>
      </c>
      <c r="M737" s="151">
        <f t="shared" si="106"/>
        <v>20.100000000000001</v>
      </c>
      <c r="N737" s="97">
        <f t="shared" si="107"/>
        <v>1.898016997167139</v>
      </c>
      <c r="O737" s="273"/>
      <c r="P737" s="166"/>
      <c r="Q737" s="328">
        <v>30.69</v>
      </c>
      <c r="R737" s="328">
        <v>10.59</v>
      </c>
      <c r="S737" s="151">
        <f t="shared" si="108"/>
        <v>20.100000000000001</v>
      </c>
      <c r="T737" s="97">
        <f t="shared" si="109"/>
        <v>1.898016997167139</v>
      </c>
      <c r="U737" s="166"/>
      <c r="V737" s="328">
        <v>157.14000000000001</v>
      </c>
      <c r="W737" s="328">
        <v>28.830000000000002</v>
      </c>
      <c r="X737" s="151">
        <f t="shared" si="110"/>
        <v>128.31</v>
      </c>
      <c r="Y737" s="97">
        <f t="shared" si="111"/>
        <v>4.4505723204994796</v>
      </c>
      <c r="Z737" s="140"/>
    </row>
    <row r="738" spans="1:26" s="69" customFormat="1" outlineLevel="1" x14ac:dyDescent="0.2">
      <c r="A738" s="64" t="s">
        <v>1190</v>
      </c>
      <c r="B738" s="65" t="s">
        <v>1640</v>
      </c>
      <c r="C738" s="66" t="s">
        <v>2082</v>
      </c>
      <c r="D738" s="67"/>
      <c r="E738" s="68"/>
      <c r="F738" s="328">
        <v>1.97</v>
      </c>
      <c r="G738" s="328">
        <v>0</v>
      </c>
      <c r="H738" s="151">
        <f t="shared" si="104"/>
        <v>1.97</v>
      </c>
      <c r="I738" s="97" t="str">
        <f t="shared" si="105"/>
        <v>N.M.</v>
      </c>
      <c r="J738" s="166"/>
      <c r="K738" s="328">
        <v>1.97</v>
      </c>
      <c r="L738" s="328">
        <v>0</v>
      </c>
      <c r="M738" s="151">
        <f t="shared" si="106"/>
        <v>1.97</v>
      </c>
      <c r="N738" s="97" t="str">
        <f t="shared" si="107"/>
        <v>N.M.</v>
      </c>
      <c r="O738" s="273"/>
      <c r="P738" s="166"/>
      <c r="Q738" s="328">
        <v>1.97</v>
      </c>
      <c r="R738" s="328">
        <v>0</v>
      </c>
      <c r="S738" s="151">
        <f t="shared" si="108"/>
        <v>1.97</v>
      </c>
      <c r="T738" s="97" t="str">
        <f t="shared" si="109"/>
        <v>N.M.</v>
      </c>
      <c r="U738" s="166"/>
      <c r="V738" s="328">
        <v>28.53</v>
      </c>
      <c r="W738" s="328">
        <v>0</v>
      </c>
      <c r="X738" s="151">
        <f t="shared" si="110"/>
        <v>28.53</v>
      </c>
      <c r="Y738" s="97" t="str">
        <f t="shared" si="111"/>
        <v>N.M.</v>
      </c>
      <c r="Z738" s="140"/>
    </row>
    <row r="739" spans="1:26" s="69" customFormat="1" outlineLevel="1" x14ac:dyDescent="0.2">
      <c r="A739" s="64" t="s">
        <v>1191</v>
      </c>
      <c r="B739" s="65" t="s">
        <v>1641</v>
      </c>
      <c r="C739" s="66" t="s">
        <v>2083</v>
      </c>
      <c r="D739" s="67"/>
      <c r="E739" s="68"/>
      <c r="F739" s="328">
        <v>182.34</v>
      </c>
      <c r="G739" s="328">
        <v>31</v>
      </c>
      <c r="H739" s="151">
        <f t="shared" si="104"/>
        <v>151.34</v>
      </c>
      <c r="I739" s="97">
        <f t="shared" si="105"/>
        <v>4.8819354838709677</v>
      </c>
      <c r="J739" s="166"/>
      <c r="K739" s="328">
        <v>588.5</v>
      </c>
      <c r="L739" s="328">
        <v>42.59</v>
      </c>
      <c r="M739" s="151">
        <f t="shared" si="106"/>
        <v>545.91</v>
      </c>
      <c r="N739" s="97" t="str">
        <f t="shared" si="107"/>
        <v>N.M.</v>
      </c>
      <c r="O739" s="273"/>
      <c r="P739" s="166"/>
      <c r="Q739" s="328">
        <v>588.5</v>
      </c>
      <c r="R739" s="328">
        <v>42.59</v>
      </c>
      <c r="S739" s="151">
        <f t="shared" si="108"/>
        <v>545.91</v>
      </c>
      <c r="T739" s="97" t="str">
        <f t="shared" si="109"/>
        <v>N.M.</v>
      </c>
      <c r="U739" s="166"/>
      <c r="V739" s="328">
        <v>2114.75</v>
      </c>
      <c r="W739" s="328">
        <v>664.11</v>
      </c>
      <c r="X739" s="151">
        <f t="shared" si="110"/>
        <v>1450.6399999999999</v>
      </c>
      <c r="Y739" s="97">
        <f t="shared" si="111"/>
        <v>2.1843369321347366</v>
      </c>
      <c r="Z739" s="140"/>
    </row>
    <row r="740" spans="1:26" s="69" customFormat="1" outlineLevel="1" x14ac:dyDescent="0.2">
      <c r="A740" s="64" t="s">
        <v>1192</v>
      </c>
      <c r="B740" s="65" t="s">
        <v>1642</v>
      </c>
      <c r="C740" s="66" t="s">
        <v>2084</v>
      </c>
      <c r="D740" s="67"/>
      <c r="E740" s="68"/>
      <c r="F740" s="328">
        <v>0</v>
      </c>
      <c r="G740" s="328">
        <v>0</v>
      </c>
      <c r="H740" s="151">
        <f t="shared" si="104"/>
        <v>0</v>
      </c>
      <c r="I740" s="97">
        <f t="shared" si="105"/>
        <v>0</v>
      </c>
      <c r="J740" s="166"/>
      <c r="K740" s="328">
        <v>0</v>
      </c>
      <c r="L740" s="328">
        <v>0</v>
      </c>
      <c r="M740" s="151">
        <f t="shared" si="106"/>
        <v>0</v>
      </c>
      <c r="N740" s="97">
        <f t="shared" si="107"/>
        <v>0</v>
      </c>
      <c r="O740" s="273"/>
      <c r="P740" s="166"/>
      <c r="Q740" s="328">
        <v>0</v>
      </c>
      <c r="R740" s="328">
        <v>0</v>
      </c>
      <c r="S740" s="151">
        <f t="shared" si="108"/>
        <v>0</v>
      </c>
      <c r="T740" s="97">
        <f t="shared" si="109"/>
        <v>0</v>
      </c>
      <c r="U740" s="166"/>
      <c r="V740" s="328">
        <v>87.320000000000007</v>
      </c>
      <c r="W740" s="328">
        <v>0</v>
      </c>
      <c r="X740" s="151">
        <f t="shared" si="110"/>
        <v>87.320000000000007</v>
      </c>
      <c r="Y740" s="97" t="str">
        <f t="shared" si="111"/>
        <v>N.M.</v>
      </c>
      <c r="Z740" s="140"/>
    </row>
    <row r="741" spans="1:26" s="69" customFormat="1" outlineLevel="1" x14ac:dyDescent="0.2">
      <c r="A741" s="64" t="s">
        <v>1193</v>
      </c>
      <c r="B741" s="65" t="s">
        <v>1643</v>
      </c>
      <c r="C741" s="66" t="s">
        <v>2085</v>
      </c>
      <c r="D741" s="67"/>
      <c r="E741" s="68"/>
      <c r="F741" s="328">
        <v>44.37</v>
      </c>
      <c r="G741" s="328">
        <v>9.49</v>
      </c>
      <c r="H741" s="151">
        <f t="shared" si="104"/>
        <v>34.879999999999995</v>
      </c>
      <c r="I741" s="97">
        <f t="shared" si="105"/>
        <v>3.675447839831401</v>
      </c>
      <c r="J741" s="166"/>
      <c r="K741" s="328">
        <v>44.37</v>
      </c>
      <c r="L741" s="328">
        <v>9.49</v>
      </c>
      <c r="M741" s="151">
        <f t="shared" si="106"/>
        <v>34.879999999999995</v>
      </c>
      <c r="N741" s="97">
        <f t="shared" si="107"/>
        <v>3.675447839831401</v>
      </c>
      <c r="O741" s="273"/>
      <c r="P741" s="166"/>
      <c r="Q741" s="328">
        <v>44.37</v>
      </c>
      <c r="R741" s="328">
        <v>9.49</v>
      </c>
      <c r="S741" s="151">
        <f t="shared" si="108"/>
        <v>34.879999999999995</v>
      </c>
      <c r="T741" s="97">
        <f t="shared" si="109"/>
        <v>3.675447839831401</v>
      </c>
      <c r="U741" s="166"/>
      <c r="V741" s="328">
        <v>158.96</v>
      </c>
      <c r="W741" s="328">
        <v>9.49</v>
      </c>
      <c r="X741" s="151">
        <f t="shared" si="110"/>
        <v>149.47</v>
      </c>
      <c r="Y741" s="97" t="str">
        <f t="shared" si="111"/>
        <v>N.M.</v>
      </c>
      <c r="Z741" s="140"/>
    </row>
    <row r="742" spans="1:26" s="69" customFormat="1" outlineLevel="1" x14ac:dyDescent="0.2">
      <c r="A742" s="64" t="s">
        <v>1194</v>
      </c>
      <c r="B742" s="65" t="s">
        <v>1644</v>
      </c>
      <c r="C742" s="66" t="s">
        <v>2086</v>
      </c>
      <c r="D742" s="67"/>
      <c r="E742" s="68"/>
      <c r="F742" s="328">
        <v>0</v>
      </c>
      <c r="G742" s="328">
        <v>0</v>
      </c>
      <c r="H742" s="151">
        <f t="shared" si="104"/>
        <v>0</v>
      </c>
      <c r="I742" s="97">
        <f t="shared" si="105"/>
        <v>0</v>
      </c>
      <c r="J742" s="166"/>
      <c r="K742" s="328">
        <v>0</v>
      </c>
      <c r="L742" s="328">
        <v>91.36</v>
      </c>
      <c r="M742" s="151">
        <f t="shared" si="106"/>
        <v>-91.36</v>
      </c>
      <c r="N742" s="97" t="str">
        <f t="shared" si="107"/>
        <v>N.M.</v>
      </c>
      <c r="O742" s="273"/>
      <c r="P742" s="166"/>
      <c r="Q742" s="328">
        <v>0</v>
      </c>
      <c r="R742" s="328">
        <v>91.36</v>
      </c>
      <c r="S742" s="151">
        <f t="shared" si="108"/>
        <v>-91.36</v>
      </c>
      <c r="T742" s="97" t="str">
        <f t="shared" si="109"/>
        <v>N.M.</v>
      </c>
      <c r="U742" s="166"/>
      <c r="V742" s="328">
        <v>53.47</v>
      </c>
      <c r="W742" s="328">
        <v>447.78000000000003</v>
      </c>
      <c r="X742" s="151">
        <f t="shared" si="110"/>
        <v>-394.31000000000006</v>
      </c>
      <c r="Y742" s="97">
        <f t="shared" si="111"/>
        <v>-0.88058868194202522</v>
      </c>
      <c r="Z742" s="140"/>
    </row>
    <row r="743" spans="1:26" s="69" customFormat="1" outlineLevel="1" x14ac:dyDescent="0.2">
      <c r="A743" s="64" t="s">
        <v>1195</v>
      </c>
      <c r="B743" s="65" t="s">
        <v>1645</v>
      </c>
      <c r="C743" s="66" t="s">
        <v>2087</v>
      </c>
      <c r="D743" s="67"/>
      <c r="E743" s="68"/>
      <c r="F743" s="328">
        <v>0.69000000000000006</v>
      </c>
      <c r="G743" s="328">
        <v>0</v>
      </c>
      <c r="H743" s="151">
        <f t="shared" si="104"/>
        <v>0.69000000000000006</v>
      </c>
      <c r="I743" s="97" t="str">
        <f t="shared" si="105"/>
        <v>N.M.</v>
      </c>
      <c r="J743" s="166"/>
      <c r="K743" s="328">
        <v>1.67</v>
      </c>
      <c r="L743" s="328">
        <v>1.52</v>
      </c>
      <c r="M743" s="151">
        <f t="shared" si="106"/>
        <v>0.14999999999999991</v>
      </c>
      <c r="N743" s="97">
        <f t="shared" si="107"/>
        <v>9.8684210526315735E-2</v>
      </c>
      <c r="O743" s="273"/>
      <c r="P743" s="166"/>
      <c r="Q743" s="328">
        <v>1.67</v>
      </c>
      <c r="R743" s="328">
        <v>1.52</v>
      </c>
      <c r="S743" s="151">
        <f t="shared" si="108"/>
        <v>0.14999999999999991</v>
      </c>
      <c r="T743" s="97">
        <f t="shared" si="109"/>
        <v>9.8684210526315735E-2</v>
      </c>
      <c r="U743" s="166"/>
      <c r="V743" s="328">
        <v>21.369999999999997</v>
      </c>
      <c r="W743" s="328">
        <v>42.010000000000005</v>
      </c>
      <c r="X743" s="151">
        <f t="shared" si="110"/>
        <v>-20.640000000000008</v>
      </c>
      <c r="Y743" s="97">
        <f t="shared" si="111"/>
        <v>-0.49131159247798156</v>
      </c>
      <c r="Z743" s="140"/>
    </row>
    <row r="744" spans="1:26" s="69" customFormat="1" outlineLevel="1" x14ac:dyDescent="0.2">
      <c r="A744" s="64" t="s">
        <v>1196</v>
      </c>
      <c r="B744" s="65" t="s">
        <v>1646</v>
      </c>
      <c r="C744" s="66" t="s">
        <v>2088</v>
      </c>
      <c r="D744" s="67"/>
      <c r="E744" s="68"/>
      <c r="F744" s="328">
        <v>0</v>
      </c>
      <c r="G744" s="328">
        <v>0</v>
      </c>
      <c r="H744" s="151">
        <f t="shared" si="104"/>
        <v>0</v>
      </c>
      <c r="I744" s="97">
        <f t="shared" si="105"/>
        <v>0</v>
      </c>
      <c r="J744" s="166"/>
      <c r="K744" s="328">
        <v>8.1300000000000008</v>
      </c>
      <c r="L744" s="328">
        <v>0</v>
      </c>
      <c r="M744" s="151">
        <f t="shared" si="106"/>
        <v>8.1300000000000008</v>
      </c>
      <c r="N744" s="97" t="str">
        <f t="shared" si="107"/>
        <v>N.M.</v>
      </c>
      <c r="O744" s="273"/>
      <c r="P744" s="166"/>
      <c r="Q744" s="328">
        <v>8.1300000000000008</v>
      </c>
      <c r="R744" s="328">
        <v>0</v>
      </c>
      <c r="S744" s="151">
        <f t="shared" si="108"/>
        <v>8.1300000000000008</v>
      </c>
      <c r="T744" s="97" t="str">
        <f t="shared" si="109"/>
        <v>N.M.</v>
      </c>
      <c r="U744" s="166"/>
      <c r="V744" s="328">
        <v>60.77</v>
      </c>
      <c r="W744" s="328">
        <v>18.650000000000002</v>
      </c>
      <c r="X744" s="151">
        <f t="shared" si="110"/>
        <v>42.120000000000005</v>
      </c>
      <c r="Y744" s="97">
        <f t="shared" si="111"/>
        <v>2.2584450402144771</v>
      </c>
      <c r="Z744" s="140"/>
    </row>
    <row r="745" spans="1:26" s="69" customFormat="1" outlineLevel="1" x14ac:dyDescent="0.2">
      <c r="A745" s="64" t="s">
        <v>1197</v>
      </c>
      <c r="B745" s="65" t="s">
        <v>1647</v>
      </c>
      <c r="C745" s="66" t="s">
        <v>2089</v>
      </c>
      <c r="D745" s="67"/>
      <c r="E745" s="68"/>
      <c r="F745" s="328">
        <v>0</v>
      </c>
      <c r="G745" s="328">
        <v>0</v>
      </c>
      <c r="H745" s="151">
        <f t="shared" si="104"/>
        <v>0</v>
      </c>
      <c r="I745" s="97">
        <f t="shared" si="105"/>
        <v>0</v>
      </c>
      <c r="J745" s="166"/>
      <c r="K745" s="328">
        <v>0</v>
      </c>
      <c r="L745" s="328">
        <v>0</v>
      </c>
      <c r="M745" s="151">
        <f t="shared" si="106"/>
        <v>0</v>
      </c>
      <c r="N745" s="97">
        <f t="shared" si="107"/>
        <v>0</v>
      </c>
      <c r="O745" s="273"/>
      <c r="P745" s="166"/>
      <c r="Q745" s="328">
        <v>0</v>
      </c>
      <c r="R745" s="328">
        <v>0</v>
      </c>
      <c r="S745" s="151">
        <f t="shared" si="108"/>
        <v>0</v>
      </c>
      <c r="T745" s="97">
        <f t="shared" si="109"/>
        <v>0</v>
      </c>
      <c r="U745" s="166"/>
      <c r="V745" s="328">
        <v>92.13</v>
      </c>
      <c r="W745" s="328">
        <v>54.34</v>
      </c>
      <c r="X745" s="151">
        <f t="shared" si="110"/>
        <v>37.789999999999992</v>
      </c>
      <c r="Y745" s="97">
        <f t="shared" si="111"/>
        <v>0.69543614280456367</v>
      </c>
      <c r="Z745" s="140"/>
    </row>
    <row r="746" spans="1:26" s="69" customFormat="1" outlineLevel="1" x14ac:dyDescent="0.2">
      <c r="A746" s="64" t="s">
        <v>1198</v>
      </c>
      <c r="B746" s="65" t="s">
        <v>1648</v>
      </c>
      <c r="C746" s="66" t="s">
        <v>2090</v>
      </c>
      <c r="D746" s="67"/>
      <c r="E746" s="68"/>
      <c r="F746" s="328">
        <v>5.63</v>
      </c>
      <c r="G746" s="328">
        <v>0</v>
      </c>
      <c r="H746" s="151">
        <f t="shared" si="104"/>
        <v>5.63</v>
      </c>
      <c r="I746" s="97" t="str">
        <f t="shared" si="105"/>
        <v>N.M.</v>
      </c>
      <c r="J746" s="166"/>
      <c r="K746" s="328">
        <v>5.63</v>
      </c>
      <c r="L746" s="328">
        <v>0</v>
      </c>
      <c r="M746" s="151">
        <f t="shared" si="106"/>
        <v>5.63</v>
      </c>
      <c r="N746" s="97" t="str">
        <f t="shared" si="107"/>
        <v>N.M.</v>
      </c>
      <c r="O746" s="273"/>
      <c r="P746" s="166"/>
      <c r="Q746" s="328">
        <v>5.63</v>
      </c>
      <c r="R746" s="328">
        <v>0</v>
      </c>
      <c r="S746" s="151">
        <f t="shared" si="108"/>
        <v>5.63</v>
      </c>
      <c r="T746" s="97" t="str">
        <f t="shared" si="109"/>
        <v>N.M.</v>
      </c>
      <c r="U746" s="166"/>
      <c r="V746" s="328">
        <v>32.24</v>
      </c>
      <c r="W746" s="328">
        <v>0</v>
      </c>
      <c r="X746" s="151">
        <f t="shared" si="110"/>
        <v>32.24</v>
      </c>
      <c r="Y746" s="97" t="str">
        <f t="shared" si="111"/>
        <v>N.M.</v>
      </c>
      <c r="Z746" s="140"/>
    </row>
    <row r="747" spans="1:26" s="69" customFormat="1" outlineLevel="1" x14ac:dyDescent="0.2">
      <c r="A747" s="64" t="s">
        <v>1199</v>
      </c>
      <c r="B747" s="65" t="s">
        <v>1649</v>
      </c>
      <c r="C747" s="66" t="s">
        <v>2091</v>
      </c>
      <c r="D747" s="67"/>
      <c r="E747" s="68"/>
      <c r="F747" s="328">
        <v>41.97</v>
      </c>
      <c r="G747" s="328">
        <v>0</v>
      </c>
      <c r="H747" s="151">
        <f t="shared" si="104"/>
        <v>41.97</v>
      </c>
      <c r="I747" s="97" t="str">
        <f t="shared" si="105"/>
        <v>N.M.</v>
      </c>
      <c r="J747" s="166"/>
      <c r="K747" s="328">
        <v>41.97</v>
      </c>
      <c r="L747" s="328">
        <v>0</v>
      </c>
      <c r="M747" s="151">
        <f t="shared" si="106"/>
        <v>41.97</v>
      </c>
      <c r="N747" s="97" t="str">
        <f t="shared" si="107"/>
        <v>N.M.</v>
      </c>
      <c r="O747" s="273"/>
      <c r="P747" s="166"/>
      <c r="Q747" s="328">
        <v>41.97</v>
      </c>
      <c r="R747" s="328">
        <v>0</v>
      </c>
      <c r="S747" s="151">
        <f t="shared" si="108"/>
        <v>41.97</v>
      </c>
      <c r="T747" s="97" t="str">
        <f t="shared" si="109"/>
        <v>N.M.</v>
      </c>
      <c r="U747" s="166"/>
      <c r="V747" s="328">
        <v>49.47</v>
      </c>
      <c r="W747" s="328">
        <v>0</v>
      </c>
      <c r="X747" s="151">
        <f t="shared" si="110"/>
        <v>49.47</v>
      </c>
      <c r="Y747" s="97" t="str">
        <f t="shared" si="111"/>
        <v>N.M.</v>
      </c>
      <c r="Z747" s="140"/>
    </row>
    <row r="748" spans="1:26" s="69" customFormat="1" outlineLevel="1" x14ac:dyDescent="0.2">
      <c r="A748" s="64" t="s">
        <v>1200</v>
      </c>
      <c r="B748" s="65" t="s">
        <v>1650</v>
      </c>
      <c r="C748" s="66" t="s">
        <v>2092</v>
      </c>
      <c r="D748" s="67"/>
      <c r="E748" s="68"/>
      <c r="F748" s="328">
        <v>0</v>
      </c>
      <c r="G748" s="328">
        <v>0</v>
      </c>
      <c r="H748" s="151">
        <f t="shared" si="104"/>
        <v>0</v>
      </c>
      <c r="I748" s="97">
        <f t="shared" si="105"/>
        <v>0</v>
      </c>
      <c r="J748" s="166"/>
      <c r="K748" s="328">
        <v>0</v>
      </c>
      <c r="L748" s="328">
        <v>0</v>
      </c>
      <c r="M748" s="151">
        <f t="shared" si="106"/>
        <v>0</v>
      </c>
      <c r="N748" s="97">
        <f t="shared" si="107"/>
        <v>0</v>
      </c>
      <c r="O748" s="273"/>
      <c r="P748" s="166"/>
      <c r="Q748" s="328">
        <v>0</v>
      </c>
      <c r="R748" s="328">
        <v>0</v>
      </c>
      <c r="S748" s="151">
        <f t="shared" si="108"/>
        <v>0</v>
      </c>
      <c r="T748" s="97">
        <f t="shared" si="109"/>
        <v>0</v>
      </c>
      <c r="U748" s="166"/>
      <c r="V748" s="328">
        <v>129.65</v>
      </c>
      <c r="W748" s="328">
        <v>8.1300000000000008</v>
      </c>
      <c r="X748" s="151">
        <f t="shared" si="110"/>
        <v>121.52000000000001</v>
      </c>
      <c r="Y748" s="97" t="str">
        <f t="shared" si="111"/>
        <v>N.M.</v>
      </c>
      <c r="Z748" s="140"/>
    </row>
    <row r="749" spans="1:26" s="69" customFormat="1" outlineLevel="1" x14ac:dyDescent="0.2">
      <c r="A749" s="64" t="s">
        <v>1201</v>
      </c>
      <c r="B749" s="65" t="s">
        <v>1651</v>
      </c>
      <c r="C749" s="66" t="s">
        <v>2093</v>
      </c>
      <c r="D749" s="67"/>
      <c r="E749" s="68"/>
      <c r="F749" s="328">
        <v>0</v>
      </c>
      <c r="G749" s="328">
        <v>4.3899999999999997</v>
      </c>
      <c r="H749" s="151">
        <f t="shared" si="104"/>
        <v>-4.3899999999999997</v>
      </c>
      <c r="I749" s="97" t="str">
        <f t="shared" si="105"/>
        <v>N.M.</v>
      </c>
      <c r="J749" s="166"/>
      <c r="K749" s="328">
        <v>19.05</v>
      </c>
      <c r="L749" s="328">
        <v>14.51</v>
      </c>
      <c r="M749" s="151">
        <f t="shared" si="106"/>
        <v>4.5400000000000009</v>
      </c>
      <c r="N749" s="97">
        <f t="shared" si="107"/>
        <v>0.31288766368022058</v>
      </c>
      <c r="O749" s="273"/>
      <c r="P749" s="166"/>
      <c r="Q749" s="328">
        <v>19.05</v>
      </c>
      <c r="R749" s="328">
        <v>14.51</v>
      </c>
      <c r="S749" s="151">
        <f t="shared" si="108"/>
        <v>4.5400000000000009</v>
      </c>
      <c r="T749" s="97">
        <f t="shared" si="109"/>
        <v>0.31288766368022058</v>
      </c>
      <c r="U749" s="166"/>
      <c r="V749" s="328">
        <v>44.63</v>
      </c>
      <c r="W749" s="328">
        <v>14.51</v>
      </c>
      <c r="X749" s="151">
        <f t="shared" si="110"/>
        <v>30.120000000000005</v>
      </c>
      <c r="Y749" s="97">
        <f t="shared" si="111"/>
        <v>2.0758097863542386</v>
      </c>
      <c r="Z749" s="140"/>
    </row>
    <row r="750" spans="1:26" x14ac:dyDescent="0.2">
      <c r="A750" s="38" t="s">
        <v>735</v>
      </c>
      <c r="B750" s="88" t="s">
        <v>567</v>
      </c>
      <c r="C750" s="94" t="s">
        <v>304</v>
      </c>
      <c r="D750" s="38"/>
      <c r="E750" s="49"/>
      <c r="F750" s="107">
        <v>32163.579999999998</v>
      </c>
      <c r="G750" s="107">
        <v>61845.320000000007</v>
      </c>
      <c r="H750" s="105">
        <f t="shared" si="104"/>
        <v>-29681.740000000009</v>
      </c>
      <c r="I750" s="124">
        <f t="shared" si="105"/>
        <v>-0.47993510260760242</v>
      </c>
      <c r="J750" s="168"/>
      <c r="K750" s="107">
        <v>188202.60000000006</v>
      </c>
      <c r="L750" s="107">
        <v>196211.56</v>
      </c>
      <c r="M750" s="105">
        <f t="shared" si="106"/>
        <v>-8008.9599999999336</v>
      </c>
      <c r="N750" s="124">
        <f t="shared" si="107"/>
        <v>-4.081798238595083E-2</v>
      </c>
      <c r="O750" s="260"/>
      <c r="P750" s="168"/>
      <c r="Q750" s="107">
        <v>188202.60000000006</v>
      </c>
      <c r="R750" s="107">
        <v>196211.56</v>
      </c>
      <c r="S750" s="105">
        <f t="shared" si="108"/>
        <v>-8008.9599999999336</v>
      </c>
      <c r="T750" s="124">
        <f t="shared" si="109"/>
        <v>-4.081798238595083E-2</v>
      </c>
      <c r="U750" s="168"/>
      <c r="V750" s="107">
        <v>735858.04</v>
      </c>
      <c r="W750" s="107">
        <v>536975.96999999986</v>
      </c>
      <c r="X750" s="105">
        <f t="shared" si="110"/>
        <v>198882.07000000018</v>
      </c>
      <c r="Y750" s="124">
        <f t="shared" si="111"/>
        <v>0.37037424598348456</v>
      </c>
    </row>
    <row r="751" spans="1:26" s="69" customFormat="1" outlineLevel="1" x14ac:dyDescent="0.2">
      <c r="A751" s="64" t="s">
        <v>1202</v>
      </c>
      <c r="B751" s="65" t="s">
        <v>1652</v>
      </c>
      <c r="C751" s="66" t="s">
        <v>2094</v>
      </c>
      <c r="D751" s="67"/>
      <c r="E751" s="68"/>
      <c r="F751" s="328">
        <v>10257.94</v>
      </c>
      <c r="G751" s="328">
        <v>33042.550000000003</v>
      </c>
      <c r="H751" s="151">
        <f t="shared" si="104"/>
        <v>-22784.61</v>
      </c>
      <c r="I751" s="97">
        <f t="shared" si="105"/>
        <v>-0.68955362101290607</v>
      </c>
      <c r="J751" s="166"/>
      <c r="K751" s="328">
        <v>32419.58</v>
      </c>
      <c r="L751" s="328">
        <v>113460.40000000001</v>
      </c>
      <c r="M751" s="151">
        <f t="shared" si="106"/>
        <v>-81040.820000000007</v>
      </c>
      <c r="N751" s="97">
        <f t="shared" si="107"/>
        <v>-0.71426524144106662</v>
      </c>
      <c r="O751" s="273"/>
      <c r="P751" s="166"/>
      <c r="Q751" s="328">
        <v>32419.58</v>
      </c>
      <c r="R751" s="328">
        <v>113460.40000000001</v>
      </c>
      <c r="S751" s="151">
        <f t="shared" si="108"/>
        <v>-81040.820000000007</v>
      </c>
      <c r="T751" s="97">
        <f t="shared" si="109"/>
        <v>-0.71426524144106662</v>
      </c>
      <c r="U751" s="166"/>
      <c r="V751" s="328">
        <v>319594.66000000003</v>
      </c>
      <c r="W751" s="328">
        <v>673047.44000000006</v>
      </c>
      <c r="X751" s="151">
        <f t="shared" si="110"/>
        <v>-353452.78</v>
      </c>
      <c r="Y751" s="97">
        <f t="shared" si="111"/>
        <v>-0.52515284806669793</v>
      </c>
      <c r="Z751" s="140"/>
    </row>
    <row r="752" spans="1:26" s="69" customFormat="1" outlineLevel="1" x14ac:dyDescent="0.2">
      <c r="A752" s="64" t="s">
        <v>1203</v>
      </c>
      <c r="B752" s="65" t="s">
        <v>1653</v>
      </c>
      <c r="C752" s="66" t="s">
        <v>2095</v>
      </c>
      <c r="D752" s="67"/>
      <c r="E752" s="68"/>
      <c r="F752" s="328">
        <v>57464</v>
      </c>
      <c r="G752" s="328">
        <v>31140</v>
      </c>
      <c r="H752" s="151">
        <f t="shared" si="104"/>
        <v>26324</v>
      </c>
      <c r="I752" s="97">
        <f t="shared" si="105"/>
        <v>0.84534360950545917</v>
      </c>
      <c r="J752" s="166"/>
      <c r="K752" s="328">
        <v>172517</v>
      </c>
      <c r="L752" s="328">
        <v>96070</v>
      </c>
      <c r="M752" s="151">
        <f t="shared" si="106"/>
        <v>76447</v>
      </c>
      <c r="N752" s="97">
        <f t="shared" si="107"/>
        <v>0.79574268762360778</v>
      </c>
      <c r="O752" s="273"/>
      <c r="P752" s="166"/>
      <c r="Q752" s="328">
        <v>172517</v>
      </c>
      <c r="R752" s="328">
        <v>96070</v>
      </c>
      <c r="S752" s="151">
        <f t="shared" si="108"/>
        <v>76447</v>
      </c>
      <c r="T752" s="97">
        <f t="shared" si="109"/>
        <v>0.79574268762360778</v>
      </c>
      <c r="U752" s="166"/>
      <c r="V752" s="328">
        <v>599930</v>
      </c>
      <c r="W752" s="328">
        <v>387891</v>
      </c>
      <c r="X752" s="151">
        <f t="shared" si="110"/>
        <v>212039</v>
      </c>
      <c r="Y752" s="97">
        <f t="shared" si="111"/>
        <v>0.54664583607250494</v>
      </c>
      <c r="Z752" s="140"/>
    </row>
    <row r="753" spans="1:26" s="69" customFormat="1" outlineLevel="1" x14ac:dyDescent="0.2">
      <c r="A753" s="64" t="s">
        <v>1204</v>
      </c>
      <c r="B753" s="65" t="s">
        <v>1654</v>
      </c>
      <c r="C753" s="66" t="s">
        <v>2096</v>
      </c>
      <c r="D753" s="67"/>
      <c r="E753" s="68"/>
      <c r="F753" s="328">
        <v>-0.02</v>
      </c>
      <c r="G753" s="328">
        <v>-0.01</v>
      </c>
      <c r="H753" s="151">
        <f t="shared" si="104"/>
        <v>-0.01</v>
      </c>
      <c r="I753" s="97">
        <f t="shared" si="105"/>
        <v>-1</v>
      </c>
      <c r="J753" s="166"/>
      <c r="K753" s="328">
        <v>-0.02</v>
      </c>
      <c r="L753" s="328">
        <v>-0.01</v>
      </c>
      <c r="M753" s="151">
        <f t="shared" si="106"/>
        <v>-0.01</v>
      </c>
      <c r="N753" s="97">
        <f t="shared" si="107"/>
        <v>-1</v>
      </c>
      <c r="O753" s="273"/>
      <c r="P753" s="166"/>
      <c r="Q753" s="328">
        <v>-0.02</v>
      </c>
      <c r="R753" s="328">
        <v>-0.01</v>
      </c>
      <c r="S753" s="151">
        <f t="shared" si="108"/>
        <v>-0.01</v>
      </c>
      <c r="T753" s="97">
        <f t="shared" si="109"/>
        <v>-1</v>
      </c>
      <c r="U753" s="166"/>
      <c r="V753" s="328">
        <v>-9.0000000000000011E-2</v>
      </c>
      <c r="W753" s="328">
        <v>-0.03</v>
      </c>
      <c r="X753" s="151">
        <f t="shared" si="110"/>
        <v>-6.0000000000000012E-2</v>
      </c>
      <c r="Y753" s="97">
        <f t="shared" si="111"/>
        <v>-2.0000000000000004</v>
      </c>
      <c r="Z753" s="140"/>
    </row>
    <row r="754" spans="1:26" s="69" customFormat="1" outlineLevel="1" x14ac:dyDescent="0.2">
      <c r="A754" s="64" t="s">
        <v>1205</v>
      </c>
      <c r="B754" s="65" t="s">
        <v>1655</v>
      </c>
      <c r="C754" s="66" t="s">
        <v>2097</v>
      </c>
      <c r="D754" s="67"/>
      <c r="E754" s="68"/>
      <c r="F754" s="328">
        <v>276.2</v>
      </c>
      <c r="G754" s="328">
        <v>316.58</v>
      </c>
      <c r="H754" s="151">
        <f t="shared" si="104"/>
        <v>-40.379999999999995</v>
      </c>
      <c r="I754" s="97">
        <f t="shared" si="105"/>
        <v>-0.12755069808579189</v>
      </c>
      <c r="J754" s="166"/>
      <c r="K754" s="328">
        <v>780.69</v>
      </c>
      <c r="L754" s="328">
        <v>824.91</v>
      </c>
      <c r="M754" s="151">
        <f t="shared" si="106"/>
        <v>-44.219999999999914</v>
      </c>
      <c r="N754" s="97">
        <f t="shared" si="107"/>
        <v>-5.3605847910681063E-2</v>
      </c>
      <c r="O754" s="273"/>
      <c r="P754" s="166"/>
      <c r="Q754" s="328">
        <v>780.69</v>
      </c>
      <c r="R754" s="328">
        <v>824.91</v>
      </c>
      <c r="S754" s="151">
        <f t="shared" si="108"/>
        <v>-44.219999999999914</v>
      </c>
      <c r="T754" s="97">
        <f t="shared" si="109"/>
        <v>-5.3605847910681063E-2</v>
      </c>
      <c r="U754" s="166"/>
      <c r="V754" s="328">
        <v>3518.46</v>
      </c>
      <c r="W754" s="328">
        <v>5017.34</v>
      </c>
      <c r="X754" s="151">
        <f t="shared" si="110"/>
        <v>-1498.88</v>
      </c>
      <c r="Y754" s="97">
        <f t="shared" si="111"/>
        <v>-0.2987399697847864</v>
      </c>
      <c r="Z754" s="140"/>
    </row>
    <row r="755" spans="1:26" x14ac:dyDescent="0.2">
      <c r="A755" s="79" t="s">
        <v>736</v>
      </c>
      <c r="B755" s="88" t="s">
        <v>568</v>
      </c>
      <c r="C755" s="94" t="s">
        <v>303</v>
      </c>
      <c r="D755" s="79"/>
      <c r="E755" s="49"/>
      <c r="F755" s="107">
        <v>67998.12</v>
      </c>
      <c r="G755" s="107">
        <v>64499.12</v>
      </c>
      <c r="H755" s="105">
        <f t="shared" si="104"/>
        <v>3498.9999999999927</v>
      </c>
      <c r="I755" s="124">
        <f t="shared" si="105"/>
        <v>5.4248802154199818E-2</v>
      </c>
      <c r="J755" s="168"/>
      <c r="K755" s="107">
        <v>205717.25000000003</v>
      </c>
      <c r="L755" s="107">
        <v>210355.30000000002</v>
      </c>
      <c r="M755" s="105">
        <f t="shared" si="106"/>
        <v>-4638.0499999999884</v>
      </c>
      <c r="N755" s="124">
        <f t="shared" si="107"/>
        <v>-2.2048648168123113E-2</v>
      </c>
      <c r="O755" s="260"/>
      <c r="P755" s="168"/>
      <c r="Q755" s="107">
        <v>205717.25000000003</v>
      </c>
      <c r="R755" s="107">
        <v>210355.30000000002</v>
      </c>
      <c r="S755" s="105">
        <f t="shared" si="108"/>
        <v>-4638.0499999999884</v>
      </c>
      <c r="T755" s="124">
        <f t="shared" si="109"/>
        <v>-2.2048648168123113E-2</v>
      </c>
      <c r="U755" s="168"/>
      <c r="V755" s="107">
        <v>923043.03</v>
      </c>
      <c r="W755" s="107">
        <v>1065955.75</v>
      </c>
      <c r="X755" s="105">
        <f t="shared" si="110"/>
        <v>-142912.71999999997</v>
      </c>
      <c r="Y755" s="124">
        <f t="shared" si="111"/>
        <v>-0.13407003058053768</v>
      </c>
    </row>
    <row r="756" spans="1:26" s="69" customFormat="1" outlineLevel="1" x14ac:dyDescent="0.2">
      <c r="A756" s="64" t="s">
        <v>1206</v>
      </c>
      <c r="B756" s="65" t="s">
        <v>1656</v>
      </c>
      <c r="C756" s="66" t="s">
        <v>2098</v>
      </c>
      <c r="D756" s="67"/>
      <c r="E756" s="68"/>
      <c r="F756" s="328">
        <v>206474.47</v>
      </c>
      <c r="G756" s="328">
        <v>225213.09</v>
      </c>
      <c r="H756" s="151">
        <f t="shared" si="104"/>
        <v>-18738.619999999995</v>
      </c>
      <c r="I756" s="97">
        <f t="shared" si="105"/>
        <v>-8.3203955862423434E-2</v>
      </c>
      <c r="J756" s="166"/>
      <c r="K756" s="328">
        <v>629748.41</v>
      </c>
      <c r="L756" s="328">
        <v>619555.19000000006</v>
      </c>
      <c r="M756" s="151">
        <f t="shared" si="106"/>
        <v>10193.219999999972</v>
      </c>
      <c r="N756" s="97">
        <f t="shared" si="107"/>
        <v>1.6452481013031255E-2</v>
      </c>
      <c r="O756" s="273"/>
      <c r="P756" s="166"/>
      <c r="Q756" s="328">
        <v>629748.41</v>
      </c>
      <c r="R756" s="328">
        <v>619555.19000000006</v>
      </c>
      <c r="S756" s="151">
        <f t="shared" si="108"/>
        <v>10193.219999999972</v>
      </c>
      <c r="T756" s="97">
        <f t="shared" si="109"/>
        <v>1.6452481013031255E-2</v>
      </c>
      <c r="U756" s="166"/>
      <c r="V756" s="328">
        <v>2824558.8400000003</v>
      </c>
      <c r="W756" s="328">
        <v>2998031.9619999998</v>
      </c>
      <c r="X756" s="151">
        <f t="shared" si="110"/>
        <v>-173473.12199999951</v>
      </c>
      <c r="Y756" s="97">
        <f t="shared" si="111"/>
        <v>-5.7862332422992199E-2</v>
      </c>
      <c r="Z756" s="140"/>
    </row>
    <row r="757" spans="1:26" s="69" customFormat="1" outlineLevel="1" x14ac:dyDescent="0.2">
      <c r="A757" s="64" t="s">
        <v>1207</v>
      </c>
      <c r="B757" s="65" t="s">
        <v>1657</v>
      </c>
      <c r="C757" s="66" t="s">
        <v>2099</v>
      </c>
      <c r="D757" s="67"/>
      <c r="E757" s="68"/>
      <c r="F757" s="328">
        <v>-78345.710000000006</v>
      </c>
      <c r="G757" s="328">
        <v>-16548.900000000001</v>
      </c>
      <c r="H757" s="151">
        <f t="shared" si="104"/>
        <v>-61796.810000000005</v>
      </c>
      <c r="I757" s="97">
        <f t="shared" si="105"/>
        <v>-3.7341944177558628</v>
      </c>
      <c r="J757" s="166"/>
      <c r="K757" s="328">
        <v>-358631.35000000003</v>
      </c>
      <c r="L757" s="328">
        <v>257838.77000000002</v>
      </c>
      <c r="M757" s="151">
        <f t="shared" si="106"/>
        <v>-616470.12000000011</v>
      </c>
      <c r="N757" s="97">
        <f t="shared" si="107"/>
        <v>-2.39091320517857</v>
      </c>
      <c r="O757" s="273"/>
      <c r="P757" s="166"/>
      <c r="Q757" s="328">
        <v>-358631.35000000003</v>
      </c>
      <c r="R757" s="328">
        <v>257838.77000000002</v>
      </c>
      <c r="S757" s="151">
        <f t="shared" si="108"/>
        <v>-616470.12000000011</v>
      </c>
      <c r="T757" s="97">
        <f t="shared" si="109"/>
        <v>-2.39091320517857</v>
      </c>
      <c r="U757" s="166"/>
      <c r="V757" s="328">
        <v>775278.45</v>
      </c>
      <c r="W757" s="328">
        <v>-267076.73</v>
      </c>
      <c r="X757" s="151">
        <f t="shared" si="110"/>
        <v>1042355.1799999999</v>
      </c>
      <c r="Y757" s="97">
        <f t="shared" si="111"/>
        <v>3.9028303963434028</v>
      </c>
      <c r="Z757" s="140"/>
    </row>
    <row r="758" spans="1:26" s="69" customFormat="1" outlineLevel="1" x14ac:dyDescent="0.2">
      <c r="A758" s="64" t="s">
        <v>1208</v>
      </c>
      <c r="B758" s="65" t="s">
        <v>1658</v>
      </c>
      <c r="C758" s="66" t="s">
        <v>2100</v>
      </c>
      <c r="D758" s="67"/>
      <c r="E758" s="68"/>
      <c r="F758" s="328">
        <v>0</v>
      </c>
      <c r="G758" s="328">
        <v>0</v>
      </c>
      <c r="H758" s="151">
        <f t="shared" si="104"/>
        <v>0</v>
      </c>
      <c r="I758" s="97">
        <f t="shared" si="105"/>
        <v>0</v>
      </c>
      <c r="J758" s="166"/>
      <c r="K758" s="328">
        <v>20.14</v>
      </c>
      <c r="L758" s="328">
        <v>0</v>
      </c>
      <c r="M758" s="151">
        <f t="shared" si="106"/>
        <v>20.14</v>
      </c>
      <c r="N758" s="97" t="str">
        <f t="shared" si="107"/>
        <v>N.M.</v>
      </c>
      <c r="O758" s="273"/>
      <c r="P758" s="166"/>
      <c r="Q758" s="328">
        <v>20.14</v>
      </c>
      <c r="R758" s="328">
        <v>0</v>
      </c>
      <c r="S758" s="151">
        <f t="shared" si="108"/>
        <v>20.14</v>
      </c>
      <c r="T758" s="97" t="str">
        <f t="shared" si="109"/>
        <v>N.M.</v>
      </c>
      <c r="U758" s="166"/>
      <c r="V758" s="328">
        <v>636.91999999999996</v>
      </c>
      <c r="W758" s="328">
        <v>0</v>
      </c>
      <c r="X758" s="151">
        <f t="shared" si="110"/>
        <v>636.91999999999996</v>
      </c>
      <c r="Y758" s="97" t="str">
        <f t="shared" si="111"/>
        <v>N.M.</v>
      </c>
      <c r="Z758" s="140"/>
    </row>
    <row r="759" spans="1:26" x14ac:dyDescent="0.2">
      <c r="A759" s="38" t="s">
        <v>737</v>
      </c>
      <c r="B759" s="88" t="s">
        <v>569</v>
      </c>
      <c r="C759" s="94" t="s">
        <v>302</v>
      </c>
      <c r="D759" s="38"/>
      <c r="E759" s="49"/>
      <c r="F759" s="107">
        <v>128128.76</v>
      </c>
      <c r="G759" s="107">
        <v>208664.19</v>
      </c>
      <c r="H759" s="105">
        <f t="shared" si="104"/>
        <v>-80535.430000000008</v>
      </c>
      <c r="I759" s="124">
        <f t="shared" si="105"/>
        <v>-0.38595712086486911</v>
      </c>
      <c r="J759" s="168"/>
      <c r="K759" s="107">
        <v>271137.2</v>
      </c>
      <c r="L759" s="107">
        <v>877393.96000000008</v>
      </c>
      <c r="M759" s="105">
        <f t="shared" si="106"/>
        <v>-606256.76</v>
      </c>
      <c r="N759" s="124">
        <f t="shared" si="107"/>
        <v>-0.69097439421625373</v>
      </c>
      <c r="O759" s="260"/>
      <c r="P759" s="168"/>
      <c r="Q759" s="107">
        <v>271137.2</v>
      </c>
      <c r="R759" s="107">
        <v>877393.96000000008</v>
      </c>
      <c r="S759" s="105">
        <f t="shared" si="108"/>
        <v>-606256.76</v>
      </c>
      <c r="T759" s="124">
        <f t="shared" si="109"/>
        <v>-0.69097439421625373</v>
      </c>
      <c r="U759" s="168"/>
      <c r="V759" s="107">
        <v>3600474.2100000004</v>
      </c>
      <c r="W759" s="107">
        <v>2730955.2319999998</v>
      </c>
      <c r="X759" s="105">
        <f t="shared" si="110"/>
        <v>869518.97800000058</v>
      </c>
      <c r="Y759" s="124">
        <f t="shared" si="111"/>
        <v>0.31839371360299201</v>
      </c>
    </row>
    <row r="760" spans="1:26" s="69" customFormat="1" outlineLevel="1" x14ac:dyDescent="0.2">
      <c r="A760" s="64" t="s">
        <v>1209</v>
      </c>
      <c r="B760" s="65" t="s">
        <v>1659</v>
      </c>
      <c r="C760" s="66" t="s">
        <v>2101</v>
      </c>
      <c r="D760" s="67"/>
      <c r="E760" s="68"/>
      <c r="F760" s="328">
        <v>120347.84</v>
      </c>
      <c r="G760" s="328">
        <v>42505.840000000004</v>
      </c>
      <c r="H760" s="151">
        <f t="shared" si="104"/>
        <v>77842</v>
      </c>
      <c r="I760" s="97">
        <f t="shared" si="105"/>
        <v>1.8313248250122804</v>
      </c>
      <c r="J760" s="166"/>
      <c r="K760" s="328">
        <v>294750.10000000003</v>
      </c>
      <c r="L760" s="328">
        <v>190998.44</v>
      </c>
      <c r="M760" s="151">
        <f t="shared" si="106"/>
        <v>103751.66000000003</v>
      </c>
      <c r="N760" s="97">
        <f t="shared" si="107"/>
        <v>0.54320684504020045</v>
      </c>
      <c r="O760" s="273"/>
      <c r="P760" s="166"/>
      <c r="Q760" s="328">
        <v>294750.10000000003</v>
      </c>
      <c r="R760" s="328">
        <v>190998.44</v>
      </c>
      <c r="S760" s="151">
        <f t="shared" si="108"/>
        <v>103751.66000000003</v>
      </c>
      <c r="T760" s="97">
        <f t="shared" si="109"/>
        <v>0.54320684504020045</v>
      </c>
      <c r="U760" s="166"/>
      <c r="V760" s="328">
        <v>1064153.72</v>
      </c>
      <c r="W760" s="328">
        <v>865197.40999999992</v>
      </c>
      <c r="X760" s="151">
        <f t="shared" si="110"/>
        <v>198956.31000000006</v>
      </c>
      <c r="Y760" s="97">
        <f t="shared" si="111"/>
        <v>0.22995481458965542</v>
      </c>
      <c r="Z760" s="140"/>
    </row>
    <row r="761" spans="1:26" x14ac:dyDescent="0.2">
      <c r="A761" s="38" t="s">
        <v>738</v>
      </c>
      <c r="B761" s="88" t="s">
        <v>570</v>
      </c>
      <c r="C761" s="94" t="s">
        <v>301</v>
      </c>
      <c r="D761" s="38"/>
      <c r="E761" s="49"/>
      <c r="F761" s="107">
        <v>120347.84</v>
      </c>
      <c r="G761" s="107">
        <v>42505.840000000004</v>
      </c>
      <c r="H761" s="105">
        <f t="shared" si="104"/>
        <v>77842</v>
      </c>
      <c r="I761" s="124">
        <f t="shared" si="105"/>
        <v>1.8313248250122804</v>
      </c>
      <c r="J761" s="168"/>
      <c r="K761" s="107">
        <v>294750.10000000003</v>
      </c>
      <c r="L761" s="107">
        <v>190998.44</v>
      </c>
      <c r="M761" s="105">
        <f t="shared" si="106"/>
        <v>103751.66000000003</v>
      </c>
      <c r="N761" s="124">
        <f t="shared" si="107"/>
        <v>0.54320684504020045</v>
      </c>
      <c r="O761" s="260"/>
      <c r="P761" s="168"/>
      <c r="Q761" s="107">
        <v>294750.10000000003</v>
      </c>
      <c r="R761" s="107">
        <v>190998.44</v>
      </c>
      <c r="S761" s="105">
        <f t="shared" si="108"/>
        <v>103751.66000000003</v>
      </c>
      <c r="T761" s="124">
        <f t="shared" si="109"/>
        <v>0.54320684504020045</v>
      </c>
      <c r="U761" s="168"/>
      <c r="V761" s="107">
        <v>1064153.72</v>
      </c>
      <c r="W761" s="107">
        <v>865197.40999999992</v>
      </c>
      <c r="X761" s="105">
        <f t="shared" si="110"/>
        <v>198956.31000000006</v>
      </c>
      <c r="Y761" s="124">
        <f t="shared" si="111"/>
        <v>0.22995481458965542</v>
      </c>
    </row>
    <row r="762" spans="1:26" s="69" customFormat="1" outlineLevel="1" x14ac:dyDescent="0.2">
      <c r="A762" s="64" t="s">
        <v>1210</v>
      </c>
      <c r="B762" s="65" t="s">
        <v>1660</v>
      </c>
      <c r="C762" s="66" t="s">
        <v>2102</v>
      </c>
      <c r="D762" s="67"/>
      <c r="E762" s="68"/>
      <c r="F762" s="328">
        <v>105380.62</v>
      </c>
      <c r="G762" s="328">
        <v>35135.870000000003</v>
      </c>
      <c r="H762" s="151">
        <f t="shared" si="104"/>
        <v>70244.75</v>
      </c>
      <c r="I762" s="97">
        <f t="shared" si="105"/>
        <v>1.9992318391433026</v>
      </c>
      <c r="J762" s="166"/>
      <c r="K762" s="328">
        <v>375853.78</v>
      </c>
      <c r="L762" s="328">
        <v>259445.97</v>
      </c>
      <c r="M762" s="151">
        <f t="shared" si="106"/>
        <v>116407.81000000003</v>
      </c>
      <c r="N762" s="97">
        <f t="shared" si="107"/>
        <v>0.44867842811356839</v>
      </c>
      <c r="O762" s="273"/>
      <c r="P762" s="166"/>
      <c r="Q762" s="328">
        <v>375853.78</v>
      </c>
      <c r="R762" s="328">
        <v>259445.97</v>
      </c>
      <c r="S762" s="151">
        <f t="shared" si="108"/>
        <v>116407.81000000003</v>
      </c>
      <c r="T762" s="97">
        <f t="shared" si="109"/>
        <v>0.44867842811356839</v>
      </c>
      <c r="U762" s="166"/>
      <c r="V762" s="328">
        <v>-1133131.31</v>
      </c>
      <c r="W762" s="328">
        <v>1318649.818</v>
      </c>
      <c r="X762" s="151">
        <f t="shared" si="110"/>
        <v>-2451781.128</v>
      </c>
      <c r="Y762" s="97">
        <f t="shared" si="111"/>
        <v>-1.8593117706705664</v>
      </c>
      <c r="Z762" s="140"/>
    </row>
    <row r="763" spans="1:26" s="69" customFormat="1" outlineLevel="1" x14ac:dyDescent="0.2">
      <c r="A763" s="64" t="s">
        <v>1211</v>
      </c>
      <c r="B763" s="65" t="s">
        <v>1661</v>
      </c>
      <c r="C763" s="66" t="s">
        <v>2103</v>
      </c>
      <c r="D763" s="67"/>
      <c r="E763" s="68"/>
      <c r="F763" s="328">
        <v>159</v>
      </c>
      <c r="G763" s="328">
        <v>5.19</v>
      </c>
      <c r="H763" s="151">
        <f t="shared" si="104"/>
        <v>153.81</v>
      </c>
      <c r="I763" s="97" t="str">
        <f t="shared" si="105"/>
        <v>N.M.</v>
      </c>
      <c r="J763" s="166"/>
      <c r="K763" s="328">
        <v>159</v>
      </c>
      <c r="L763" s="328">
        <v>5.19</v>
      </c>
      <c r="M763" s="151">
        <f t="shared" si="106"/>
        <v>153.81</v>
      </c>
      <c r="N763" s="97" t="str">
        <f t="shared" si="107"/>
        <v>N.M.</v>
      </c>
      <c r="O763" s="273"/>
      <c r="P763" s="166"/>
      <c r="Q763" s="328">
        <v>159</v>
      </c>
      <c r="R763" s="328">
        <v>5.19</v>
      </c>
      <c r="S763" s="151">
        <f t="shared" si="108"/>
        <v>153.81</v>
      </c>
      <c r="T763" s="97" t="str">
        <f t="shared" si="109"/>
        <v>N.M.</v>
      </c>
      <c r="U763" s="166"/>
      <c r="V763" s="328">
        <v>4730.97</v>
      </c>
      <c r="W763" s="328">
        <v>6024.87</v>
      </c>
      <c r="X763" s="151">
        <f t="shared" si="110"/>
        <v>-1293.8999999999996</v>
      </c>
      <c r="Y763" s="97">
        <f t="shared" si="111"/>
        <v>-0.21475982054384571</v>
      </c>
      <c r="Z763" s="140"/>
    </row>
    <row r="764" spans="1:26" s="69" customFormat="1" outlineLevel="1" x14ac:dyDescent="0.2">
      <c r="A764" s="64" t="s">
        <v>1212</v>
      </c>
      <c r="B764" s="65" t="s">
        <v>1662</v>
      </c>
      <c r="C764" s="66" t="s">
        <v>2104</v>
      </c>
      <c r="D764" s="67"/>
      <c r="E764" s="68"/>
      <c r="F764" s="328">
        <v>50.04</v>
      </c>
      <c r="G764" s="328">
        <v>72.78</v>
      </c>
      <c r="H764" s="151">
        <f t="shared" si="104"/>
        <v>-22.740000000000002</v>
      </c>
      <c r="I764" s="97">
        <f t="shared" si="105"/>
        <v>-0.31244847485572963</v>
      </c>
      <c r="J764" s="166"/>
      <c r="K764" s="328">
        <v>71.55</v>
      </c>
      <c r="L764" s="328">
        <v>198.98000000000002</v>
      </c>
      <c r="M764" s="151">
        <f t="shared" si="106"/>
        <v>-127.43000000000002</v>
      </c>
      <c r="N764" s="97">
        <f t="shared" si="107"/>
        <v>-0.6404161222233391</v>
      </c>
      <c r="O764" s="273"/>
      <c r="P764" s="166"/>
      <c r="Q764" s="328">
        <v>71.55</v>
      </c>
      <c r="R764" s="328">
        <v>198.98000000000002</v>
      </c>
      <c r="S764" s="151">
        <f t="shared" si="108"/>
        <v>-127.43000000000002</v>
      </c>
      <c r="T764" s="97">
        <f t="shared" si="109"/>
        <v>-0.6404161222233391</v>
      </c>
      <c r="U764" s="166"/>
      <c r="V764" s="328">
        <v>-198.20999999999998</v>
      </c>
      <c r="W764" s="328">
        <v>-243.05</v>
      </c>
      <c r="X764" s="151">
        <f t="shared" si="110"/>
        <v>44.840000000000032</v>
      </c>
      <c r="Y764" s="97">
        <f t="shared" si="111"/>
        <v>0.18448878831516161</v>
      </c>
      <c r="Z764" s="140"/>
    </row>
    <row r="765" spans="1:26" s="69" customFormat="1" outlineLevel="1" x14ac:dyDescent="0.2">
      <c r="A765" s="64" t="s">
        <v>1213</v>
      </c>
      <c r="B765" s="65" t="s">
        <v>1663</v>
      </c>
      <c r="C765" s="66" t="s">
        <v>2105</v>
      </c>
      <c r="D765" s="67"/>
      <c r="E765" s="68"/>
      <c r="F765" s="328">
        <v>-106572.7</v>
      </c>
      <c r="G765" s="328">
        <v>-53037.55</v>
      </c>
      <c r="H765" s="151">
        <f t="shared" si="104"/>
        <v>-53535.149999999994</v>
      </c>
      <c r="I765" s="97">
        <f t="shared" si="105"/>
        <v>-1.0093820321640044</v>
      </c>
      <c r="J765" s="166"/>
      <c r="K765" s="328">
        <v>99014.07</v>
      </c>
      <c r="L765" s="328">
        <v>543826.28</v>
      </c>
      <c r="M765" s="151">
        <f t="shared" si="106"/>
        <v>-444812.21</v>
      </c>
      <c r="N765" s="97">
        <f t="shared" si="107"/>
        <v>-0.81793070022287262</v>
      </c>
      <c r="O765" s="273"/>
      <c r="P765" s="166"/>
      <c r="Q765" s="328">
        <v>99014.07</v>
      </c>
      <c r="R765" s="328">
        <v>543826.28</v>
      </c>
      <c r="S765" s="151">
        <f t="shared" si="108"/>
        <v>-444812.21</v>
      </c>
      <c r="T765" s="97">
        <f t="shared" si="109"/>
        <v>-0.81793070022287262</v>
      </c>
      <c r="U765" s="166"/>
      <c r="V765" s="328">
        <v>-215078.53999999998</v>
      </c>
      <c r="W765" s="328">
        <v>1402223.96</v>
      </c>
      <c r="X765" s="151">
        <f t="shared" si="110"/>
        <v>-1617302.5</v>
      </c>
      <c r="Y765" s="97">
        <f t="shared" si="111"/>
        <v>-1.1533838717176106</v>
      </c>
      <c r="Z765" s="140"/>
    </row>
    <row r="766" spans="1:26" s="69" customFormat="1" outlineLevel="1" x14ac:dyDescent="0.2">
      <c r="A766" s="64" t="s">
        <v>1214</v>
      </c>
      <c r="B766" s="65" t="s">
        <v>1664</v>
      </c>
      <c r="C766" s="66" t="s">
        <v>2106</v>
      </c>
      <c r="D766" s="67"/>
      <c r="E766" s="68"/>
      <c r="F766" s="328">
        <v>344.86</v>
      </c>
      <c r="G766" s="328">
        <v>161.25</v>
      </c>
      <c r="H766" s="151">
        <f t="shared" si="104"/>
        <v>183.61</v>
      </c>
      <c r="I766" s="97">
        <f t="shared" si="105"/>
        <v>1.1386666666666667</v>
      </c>
      <c r="J766" s="166"/>
      <c r="K766" s="328">
        <v>880.75</v>
      </c>
      <c r="L766" s="328">
        <v>228.6</v>
      </c>
      <c r="M766" s="151">
        <f t="shared" si="106"/>
        <v>652.15</v>
      </c>
      <c r="N766" s="97">
        <f t="shared" si="107"/>
        <v>2.8527996500437447</v>
      </c>
      <c r="O766" s="273"/>
      <c r="P766" s="166"/>
      <c r="Q766" s="328">
        <v>880.75</v>
      </c>
      <c r="R766" s="328">
        <v>228.6</v>
      </c>
      <c r="S766" s="151">
        <f t="shared" si="108"/>
        <v>652.15</v>
      </c>
      <c r="T766" s="97">
        <f t="shared" si="109"/>
        <v>2.8527996500437447</v>
      </c>
      <c r="U766" s="166"/>
      <c r="V766" s="328">
        <v>2562.34</v>
      </c>
      <c r="W766" s="328">
        <v>736.12</v>
      </c>
      <c r="X766" s="151">
        <f t="shared" si="110"/>
        <v>1826.2200000000003</v>
      </c>
      <c r="Y766" s="97">
        <f t="shared" si="111"/>
        <v>2.4808726838015542</v>
      </c>
      <c r="Z766" s="140"/>
    </row>
    <row r="767" spans="1:26" s="69" customFormat="1" outlineLevel="1" x14ac:dyDescent="0.2">
      <c r="A767" s="64" t="s">
        <v>1215</v>
      </c>
      <c r="B767" s="65" t="s">
        <v>1665</v>
      </c>
      <c r="C767" s="66" t="s">
        <v>2107</v>
      </c>
      <c r="D767" s="67"/>
      <c r="E767" s="68"/>
      <c r="F767" s="328">
        <v>-49460.03</v>
      </c>
      <c r="G767" s="328">
        <v>-20481.240000000002</v>
      </c>
      <c r="H767" s="151">
        <f t="shared" si="104"/>
        <v>-28978.789999999997</v>
      </c>
      <c r="I767" s="97">
        <f t="shared" si="105"/>
        <v>-1.4148943130396399</v>
      </c>
      <c r="J767" s="166"/>
      <c r="K767" s="328">
        <v>-146060.58000000002</v>
      </c>
      <c r="L767" s="328">
        <v>-63837.120000000003</v>
      </c>
      <c r="M767" s="151">
        <f t="shared" si="106"/>
        <v>-82223.460000000021</v>
      </c>
      <c r="N767" s="97">
        <f t="shared" si="107"/>
        <v>-1.2880195723115331</v>
      </c>
      <c r="O767" s="273"/>
      <c r="P767" s="166"/>
      <c r="Q767" s="328">
        <v>-146060.58000000002</v>
      </c>
      <c r="R767" s="328">
        <v>-63837.120000000003</v>
      </c>
      <c r="S767" s="151">
        <f t="shared" si="108"/>
        <v>-82223.460000000021</v>
      </c>
      <c r="T767" s="97">
        <f t="shared" si="109"/>
        <v>-1.2880195723115331</v>
      </c>
      <c r="U767" s="166"/>
      <c r="V767" s="328">
        <v>-586369.41</v>
      </c>
      <c r="W767" s="328">
        <v>-706788.92</v>
      </c>
      <c r="X767" s="151">
        <f t="shared" si="110"/>
        <v>120419.51000000001</v>
      </c>
      <c r="Y767" s="97">
        <f t="shared" si="111"/>
        <v>0.17037549202101243</v>
      </c>
      <c r="Z767" s="140"/>
    </row>
    <row r="768" spans="1:26" x14ac:dyDescent="0.2">
      <c r="A768" s="38" t="s">
        <v>739</v>
      </c>
      <c r="B768" s="88" t="s">
        <v>571</v>
      </c>
      <c r="C768" s="94" t="s">
        <v>300</v>
      </c>
      <c r="D768" s="38"/>
      <c r="E768" s="49"/>
      <c r="F768" s="107">
        <v>-50098.210000000006</v>
      </c>
      <c r="G768" s="107">
        <v>-38143.699999999997</v>
      </c>
      <c r="H768" s="105">
        <f t="shared" si="104"/>
        <v>-11954.510000000009</v>
      </c>
      <c r="I768" s="124">
        <f t="shared" si="105"/>
        <v>-0.31340719437285869</v>
      </c>
      <c r="J768" s="168"/>
      <c r="K768" s="107">
        <v>329918.57</v>
      </c>
      <c r="L768" s="107">
        <v>739867.9</v>
      </c>
      <c r="M768" s="105">
        <f t="shared" si="106"/>
        <v>-409949.33</v>
      </c>
      <c r="N768" s="124">
        <f t="shared" si="107"/>
        <v>-0.55408449265064752</v>
      </c>
      <c r="O768" s="260"/>
      <c r="P768" s="168"/>
      <c r="Q768" s="107">
        <v>329918.57</v>
      </c>
      <c r="R768" s="107">
        <v>739867.9</v>
      </c>
      <c r="S768" s="105">
        <f t="shared" si="108"/>
        <v>-409949.33</v>
      </c>
      <c r="T768" s="124">
        <f t="shared" si="109"/>
        <v>-0.55408449265064752</v>
      </c>
      <c r="U768" s="168"/>
      <c r="V768" s="107">
        <v>-1927484.16</v>
      </c>
      <c r="W768" s="107">
        <v>2020602.7979999997</v>
      </c>
      <c r="X768" s="105">
        <f t="shared" si="110"/>
        <v>-3948086.9579999996</v>
      </c>
      <c r="Y768" s="124">
        <f t="shared" si="111"/>
        <v>-1.9539154166805228</v>
      </c>
    </row>
    <row r="769" spans="1:26" s="69" customFormat="1" outlineLevel="1" x14ac:dyDescent="0.2">
      <c r="A769" s="64" t="s">
        <v>1216</v>
      </c>
      <c r="B769" s="65" t="s">
        <v>1666</v>
      </c>
      <c r="C769" s="66" t="s">
        <v>2108</v>
      </c>
      <c r="D769" s="67"/>
      <c r="E769" s="68"/>
      <c r="F769" s="328">
        <v>215.18</v>
      </c>
      <c r="G769" s="328">
        <v>260.59000000000003</v>
      </c>
      <c r="H769" s="151">
        <f t="shared" si="104"/>
        <v>-45.410000000000025</v>
      </c>
      <c r="I769" s="97">
        <f t="shared" si="105"/>
        <v>-0.17425841359990799</v>
      </c>
      <c r="J769" s="166"/>
      <c r="K769" s="328">
        <v>952.16</v>
      </c>
      <c r="L769" s="328">
        <v>1278.3800000000001</v>
      </c>
      <c r="M769" s="151">
        <f t="shared" si="106"/>
        <v>-326.22000000000014</v>
      </c>
      <c r="N769" s="97">
        <f t="shared" si="107"/>
        <v>-0.25518234014925151</v>
      </c>
      <c r="O769" s="273"/>
      <c r="P769" s="166"/>
      <c r="Q769" s="328">
        <v>952.16</v>
      </c>
      <c r="R769" s="328">
        <v>1278.3800000000001</v>
      </c>
      <c r="S769" s="151">
        <f t="shared" si="108"/>
        <v>-326.22000000000014</v>
      </c>
      <c r="T769" s="97">
        <f t="shared" si="109"/>
        <v>-0.25518234014925151</v>
      </c>
      <c r="U769" s="166"/>
      <c r="V769" s="328">
        <v>13695.44</v>
      </c>
      <c r="W769" s="328">
        <v>4043.92</v>
      </c>
      <c r="X769" s="151">
        <f t="shared" si="110"/>
        <v>9651.52</v>
      </c>
      <c r="Y769" s="97">
        <f t="shared" si="111"/>
        <v>2.386674316010208</v>
      </c>
      <c r="Z769" s="140"/>
    </row>
    <row r="770" spans="1:26" s="69" customFormat="1" outlineLevel="1" x14ac:dyDescent="0.2">
      <c r="A770" s="64" t="s">
        <v>1217</v>
      </c>
      <c r="B770" s="65" t="s">
        <v>1667</v>
      </c>
      <c r="C770" s="66" t="s">
        <v>2109</v>
      </c>
      <c r="D770" s="67"/>
      <c r="E770" s="68"/>
      <c r="F770" s="328">
        <v>0</v>
      </c>
      <c r="G770" s="328">
        <v>0</v>
      </c>
      <c r="H770" s="151">
        <f t="shared" si="104"/>
        <v>0</v>
      </c>
      <c r="I770" s="97">
        <f t="shared" si="105"/>
        <v>0</v>
      </c>
      <c r="J770" s="166"/>
      <c r="K770" s="328">
        <v>0</v>
      </c>
      <c r="L770" s="328">
        <v>0</v>
      </c>
      <c r="M770" s="151">
        <f t="shared" si="106"/>
        <v>0</v>
      </c>
      <c r="N770" s="97">
        <f t="shared" si="107"/>
        <v>0</v>
      </c>
      <c r="O770" s="273"/>
      <c r="P770" s="166"/>
      <c r="Q770" s="328">
        <v>0</v>
      </c>
      <c r="R770" s="328">
        <v>0</v>
      </c>
      <c r="S770" s="151">
        <f t="shared" si="108"/>
        <v>0</v>
      </c>
      <c r="T770" s="97">
        <f t="shared" si="109"/>
        <v>0</v>
      </c>
      <c r="U770" s="166"/>
      <c r="V770" s="328">
        <v>5.92</v>
      </c>
      <c r="W770" s="328">
        <v>18.43</v>
      </c>
      <c r="X770" s="151">
        <f t="shared" si="110"/>
        <v>-12.51</v>
      </c>
      <c r="Y770" s="97">
        <f t="shared" si="111"/>
        <v>-0.67878459034183392</v>
      </c>
      <c r="Z770" s="140"/>
    </row>
    <row r="771" spans="1:26" s="69" customFormat="1" outlineLevel="1" x14ac:dyDescent="0.2">
      <c r="A771" s="64" t="s">
        <v>1218</v>
      </c>
      <c r="B771" s="65" t="s">
        <v>1668</v>
      </c>
      <c r="C771" s="66" t="s">
        <v>2110</v>
      </c>
      <c r="D771" s="67"/>
      <c r="E771" s="68"/>
      <c r="F771" s="328">
        <v>2966.07</v>
      </c>
      <c r="G771" s="328">
        <v>3449.87</v>
      </c>
      <c r="H771" s="151">
        <f t="shared" si="104"/>
        <v>-483.79999999999973</v>
      </c>
      <c r="I771" s="97">
        <f t="shared" si="105"/>
        <v>-0.14023716835706845</v>
      </c>
      <c r="J771" s="166"/>
      <c r="K771" s="328">
        <v>11188.82</v>
      </c>
      <c r="L771" s="328">
        <v>10596.34</v>
      </c>
      <c r="M771" s="151">
        <f t="shared" si="106"/>
        <v>592.47999999999956</v>
      </c>
      <c r="N771" s="97">
        <f t="shared" si="107"/>
        <v>5.5913645655009142E-2</v>
      </c>
      <c r="O771" s="273"/>
      <c r="P771" s="166"/>
      <c r="Q771" s="328">
        <v>11188.82</v>
      </c>
      <c r="R771" s="328">
        <v>10596.34</v>
      </c>
      <c r="S771" s="151">
        <f t="shared" si="108"/>
        <v>592.47999999999956</v>
      </c>
      <c r="T771" s="97">
        <f t="shared" si="109"/>
        <v>5.5913645655009142E-2</v>
      </c>
      <c r="U771" s="166"/>
      <c r="V771" s="328">
        <v>35521.46</v>
      </c>
      <c r="W771" s="328">
        <v>20361.849999999999</v>
      </c>
      <c r="X771" s="151">
        <f t="shared" si="110"/>
        <v>15159.61</v>
      </c>
      <c r="Y771" s="97">
        <f t="shared" si="111"/>
        <v>0.74451044477785666</v>
      </c>
      <c r="Z771" s="140"/>
    </row>
    <row r="772" spans="1:26" s="69" customFormat="1" outlineLevel="1" x14ac:dyDescent="0.2">
      <c r="A772" s="64" t="s">
        <v>1219</v>
      </c>
      <c r="B772" s="65" t="s">
        <v>1669</v>
      </c>
      <c r="C772" s="66" t="s">
        <v>2111</v>
      </c>
      <c r="D772" s="67"/>
      <c r="E772" s="68"/>
      <c r="F772" s="328">
        <v>147915.62</v>
      </c>
      <c r="G772" s="328">
        <v>184455.54</v>
      </c>
      <c r="H772" s="151">
        <f t="shared" si="104"/>
        <v>-36539.920000000013</v>
      </c>
      <c r="I772" s="97">
        <f t="shared" si="105"/>
        <v>-0.19809608320791022</v>
      </c>
      <c r="J772" s="166"/>
      <c r="K772" s="328">
        <v>484996.14</v>
      </c>
      <c r="L772" s="328">
        <v>630519.62</v>
      </c>
      <c r="M772" s="151">
        <f t="shared" si="106"/>
        <v>-145523.47999999998</v>
      </c>
      <c r="N772" s="97">
        <f t="shared" si="107"/>
        <v>-0.23079928900547136</v>
      </c>
      <c r="O772" s="273"/>
      <c r="P772" s="166"/>
      <c r="Q772" s="328">
        <v>484996.14</v>
      </c>
      <c r="R772" s="328">
        <v>630519.62</v>
      </c>
      <c r="S772" s="151">
        <f t="shared" si="108"/>
        <v>-145523.47999999998</v>
      </c>
      <c r="T772" s="97">
        <f t="shared" si="109"/>
        <v>-0.23079928900547136</v>
      </c>
      <c r="U772" s="166"/>
      <c r="V772" s="328">
        <v>2376555.0300000003</v>
      </c>
      <c r="W772" s="328">
        <v>2665530.6800000002</v>
      </c>
      <c r="X772" s="151">
        <f t="shared" si="110"/>
        <v>-288975.64999999991</v>
      </c>
      <c r="Y772" s="97">
        <f t="shared" si="111"/>
        <v>-0.10841205174198178</v>
      </c>
      <c r="Z772" s="140"/>
    </row>
    <row r="773" spans="1:26" s="69" customFormat="1" outlineLevel="1" x14ac:dyDescent="0.2">
      <c r="A773" s="64" t="s">
        <v>1220</v>
      </c>
      <c r="B773" s="65" t="s">
        <v>1670</v>
      </c>
      <c r="C773" s="66" t="s">
        <v>2112</v>
      </c>
      <c r="D773" s="67"/>
      <c r="E773" s="68"/>
      <c r="F773" s="328">
        <v>9564.75</v>
      </c>
      <c r="G773" s="328">
        <v>11957.84</v>
      </c>
      <c r="H773" s="151">
        <f t="shared" si="104"/>
        <v>-2393.09</v>
      </c>
      <c r="I773" s="97">
        <f t="shared" si="105"/>
        <v>-0.20012728051219955</v>
      </c>
      <c r="J773" s="166"/>
      <c r="K773" s="328">
        <v>35917.629999999997</v>
      </c>
      <c r="L773" s="328">
        <v>33894.730000000003</v>
      </c>
      <c r="M773" s="151">
        <f t="shared" si="106"/>
        <v>2022.8999999999942</v>
      </c>
      <c r="N773" s="97">
        <f t="shared" si="107"/>
        <v>5.968184434571374E-2</v>
      </c>
      <c r="O773" s="273"/>
      <c r="P773" s="166"/>
      <c r="Q773" s="328">
        <v>35917.629999999997</v>
      </c>
      <c r="R773" s="328">
        <v>33894.730000000003</v>
      </c>
      <c r="S773" s="151">
        <f t="shared" si="108"/>
        <v>2022.8999999999942</v>
      </c>
      <c r="T773" s="97">
        <f t="shared" si="109"/>
        <v>5.968184434571374E-2</v>
      </c>
      <c r="U773" s="166"/>
      <c r="V773" s="328">
        <v>142455.88</v>
      </c>
      <c r="W773" s="328">
        <v>140944.55000000002</v>
      </c>
      <c r="X773" s="151">
        <f t="shared" si="110"/>
        <v>1511.3299999999872</v>
      </c>
      <c r="Y773" s="97">
        <f t="shared" si="111"/>
        <v>1.0722869383739826E-2</v>
      </c>
      <c r="Z773" s="140"/>
    </row>
    <row r="774" spans="1:26" s="69" customFormat="1" outlineLevel="1" x14ac:dyDescent="0.2">
      <c r="A774" s="64" t="s">
        <v>1221</v>
      </c>
      <c r="B774" s="65" t="s">
        <v>1671</v>
      </c>
      <c r="C774" s="66" t="s">
        <v>2113</v>
      </c>
      <c r="D774" s="67"/>
      <c r="E774" s="68"/>
      <c r="F774" s="328">
        <v>416478.44</v>
      </c>
      <c r="G774" s="328">
        <v>371998.94</v>
      </c>
      <c r="H774" s="151">
        <f t="shared" si="104"/>
        <v>44479.5</v>
      </c>
      <c r="I774" s="97">
        <f t="shared" si="105"/>
        <v>0.11956888909414634</v>
      </c>
      <c r="J774" s="166"/>
      <c r="K774" s="328">
        <v>1238556.17</v>
      </c>
      <c r="L774" s="328">
        <v>1110866.21</v>
      </c>
      <c r="M774" s="151">
        <f t="shared" si="106"/>
        <v>127689.95999999996</v>
      </c>
      <c r="N774" s="97">
        <f t="shared" si="107"/>
        <v>0.11494629942880337</v>
      </c>
      <c r="O774" s="273"/>
      <c r="P774" s="166"/>
      <c r="Q774" s="328">
        <v>1238556.17</v>
      </c>
      <c r="R774" s="328">
        <v>1110866.21</v>
      </c>
      <c r="S774" s="151">
        <f t="shared" si="108"/>
        <v>127689.95999999996</v>
      </c>
      <c r="T774" s="97">
        <f t="shared" si="109"/>
        <v>0.11494629942880337</v>
      </c>
      <c r="U774" s="166"/>
      <c r="V774" s="328">
        <v>4592220.8100000005</v>
      </c>
      <c r="W774" s="328">
        <v>4447137.82</v>
      </c>
      <c r="X774" s="151">
        <f t="shared" si="110"/>
        <v>145082.99000000022</v>
      </c>
      <c r="Y774" s="97">
        <f t="shared" si="111"/>
        <v>3.2623902355245697E-2</v>
      </c>
      <c r="Z774" s="140"/>
    </row>
    <row r="775" spans="1:26" s="69" customFormat="1" outlineLevel="1" x14ac:dyDescent="0.2">
      <c r="A775" s="64" t="s">
        <v>1222</v>
      </c>
      <c r="B775" s="65" t="s">
        <v>1672</v>
      </c>
      <c r="C775" s="66" t="s">
        <v>2114</v>
      </c>
      <c r="D775" s="67"/>
      <c r="E775" s="68"/>
      <c r="F775" s="328">
        <v>35160.400000000001</v>
      </c>
      <c r="G775" s="328">
        <v>42300.04</v>
      </c>
      <c r="H775" s="151">
        <f t="shared" si="104"/>
        <v>-7139.6399999999994</v>
      </c>
      <c r="I775" s="97">
        <f t="shared" si="105"/>
        <v>-0.16878565599465153</v>
      </c>
      <c r="J775" s="166"/>
      <c r="K775" s="328">
        <v>112917.24</v>
      </c>
      <c r="L775" s="328">
        <v>105572.42</v>
      </c>
      <c r="M775" s="151">
        <f t="shared" si="106"/>
        <v>7344.820000000007</v>
      </c>
      <c r="N775" s="97">
        <f t="shared" si="107"/>
        <v>6.9571389952034893E-2</v>
      </c>
      <c r="O775" s="273"/>
      <c r="P775" s="166"/>
      <c r="Q775" s="328">
        <v>112917.24</v>
      </c>
      <c r="R775" s="328">
        <v>105572.42</v>
      </c>
      <c r="S775" s="151">
        <f t="shared" si="108"/>
        <v>7344.820000000007</v>
      </c>
      <c r="T775" s="97">
        <f t="shared" si="109"/>
        <v>6.9571389952034893E-2</v>
      </c>
      <c r="U775" s="166"/>
      <c r="V775" s="328">
        <v>249006.97999999998</v>
      </c>
      <c r="W775" s="328">
        <v>412009.04</v>
      </c>
      <c r="X775" s="151">
        <f t="shared" si="110"/>
        <v>-163002.06</v>
      </c>
      <c r="Y775" s="97">
        <f t="shared" si="111"/>
        <v>-0.39562738720490215</v>
      </c>
      <c r="Z775" s="140"/>
    </row>
    <row r="776" spans="1:26" s="69" customFormat="1" outlineLevel="1" x14ac:dyDescent="0.2">
      <c r="A776" s="64" t="s">
        <v>1223</v>
      </c>
      <c r="B776" s="65" t="s">
        <v>1673</v>
      </c>
      <c r="C776" s="66" t="s">
        <v>2115</v>
      </c>
      <c r="D776" s="67"/>
      <c r="E776" s="68"/>
      <c r="F776" s="328">
        <v>16064.24</v>
      </c>
      <c r="G776" s="328">
        <v>13632.48</v>
      </c>
      <c r="H776" s="151">
        <f t="shared" si="104"/>
        <v>2431.7600000000002</v>
      </c>
      <c r="I776" s="97">
        <f t="shared" si="105"/>
        <v>0.17837986925343008</v>
      </c>
      <c r="J776" s="166"/>
      <c r="K776" s="328">
        <v>48550.32</v>
      </c>
      <c r="L776" s="328">
        <v>42178.85</v>
      </c>
      <c r="M776" s="151">
        <f t="shared" si="106"/>
        <v>6371.4700000000012</v>
      </c>
      <c r="N776" s="97">
        <f t="shared" si="107"/>
        <v>0.15105840960576217</v>
      </c>
      <c r="O776" s="273"/>
      <c r="P776" s="166"/>
      <c r="Q776" s="328">
        <v>48550.32</v>
      </c>
      <c r="R776" s="328">
        <v>42178.85</v>
      </c>
      <c r="S776" s="151">
        <f t="shared" si="108"/>
        <v>6371.4700000000012</v>
      </c>
      <c r="T776" s="97">
        <f t="shared" si="109"/>
        <v>0.15105840960576217</v>
      </c>
      <c r="U776" s="166"/>
      <c r="V776" s="328">
        <v>176585.25</v>
      </c>
      <c r="W776" s="328">
        <v>170120.98</v>
      </c>
      <c r="X776" s="151">
        <f t="shared" si="110"/>
        <v>6464.2699999999895</v>
      </c>
      <c r="Y776" s="97">
        <f t="shared" si="111"/>
        <v>3.7998076427728018E-2</v>
      </c>
      <c r="Z776" s="140"/>
    </row>
    <row r="777" spans="1:26" s="69" customFormat="1" outlineLevel="1" x14ac:dyDescent="0.2">
      <c r="A777" s="64" t="s">
        <v>1224</v>
      </c>
      <c r="B777" s="65" t="s">
        <v>1674</v>
      </c>
      <c r="C777" s="66" t="s">
        <v>2116</v>
      </c>
      <c r="D777" s="67"/>
      <c r="E777" s="68"/>
      <c r="F777" s="328">
        <v>-2.0300000000000002</v>
      </c>
      <c r="G777" s="328">
        <v>871.73</v>
      </c>
      <c r="H777" s="151">
        <f t="shared" si="104"/>
        <v>-873.76</v>
      </c>
      <c r="I777" s="97">
        <f t="shared" si="105"/>
        <v>-1.0023287026946417</v>
      </c>
      <c r="J777" s="166"/>
      <c r="K777" s="328">
        <v>3821.98</v>
      </c>
      <c r="L777" s="328">
        <v>1811.67</v>
      </c>
      <c r="M777" s="151">
        <f t="shared" si="106"/>
        <v>2010.31</v>
      </c>
      <c r="N777" s="97">
        <f t="shared" si="107"/>
        <v>1.1096446924660672</v>
      </c>
      <c r="O777" s="273"/>
      <c r="P777" s="166"/>
      <c r="Q777" s="328">
        <v>3821.98</v>
      </c>
      <c r="R777" s="328">
        <v>1811.67</v>
      </c>
      <c r="S777" s="151">
        <f t="shared" si="108"/>
        <v>2010.31</v>
      </c>
      <c r="T777" s="97">
        <f t="shared" si="109"/>
        <v>1.1096446924660672</v>
      </c>
      <c r="U777" s="166"/>
      <c r="V777" s="328">
        <v>13743.73</v>
      </c>
      <c r="W777" s="328">
        <v>8955.7999999999993</v>
      </c>
      <c r="X777" s="151">
        <f t="shared" si="110"/>
        <v>4787.93</v>
      </c>
      <c r="Y777" s="97">
        <f t="shared" si="111"/>
        <v>0.53461778958886985</v>
      </c>
      <c r="Z777" s="140"/>
    </row>
    <row r="778" spans="1:26" s="69" customFormat="1" outlineLevel="1" x14ac:dyDescent="0.2">
      <c r="A778" s="64" t="s">
        <v>1225</v>
      </c>
      <c r="B778" s="65" t="s">
        <v>1675</v>
      </c>
      <c r="C778" s="66" t="s">
        <v>2117</v>
      </c>
      <c r="D778" s="67"/>
      <c r="E778" s="68"/>
      <c r="F778" s="328">
        <v>1175.52</v>
      </c>
      <c r="G778" s="328">
        <v>571.26</v>
      </c>
      <c r="H778" s="151">
        <f t="shared" si="104"/>
        <v>604.26</v>
      </c>
      <c r="I778" s="97">
        <f t="shared" si="105"/>
        <v>1.0577670412771767</v>
      </c>
      <c r="J778" s="166"/>
      <c r="K778" s="328">
        <v>1901.14</v>
      </c>
      <c r="L778" s="328">
        <v>3289.07</v>
      </c>
      <c r="M778" s="151">
        <f t="shared" si="106"/>
        <v>-1387.93</v>
      </c>
      <c r="N778" s="97">
        <f t="shared" si="107"/>
        <v>-0.42198250569309864</v>
      </c>
      <c r="O778" s="273"/>
      <c r="P778" s="166"/>
      <c r="Q778" s="328">
        <v>1901.14</v>
      </c>
      <c r="R778" s="328">
        <v>3289.07</v>
      </c>
      <c r="S778" s="151">
        <f t="shared" si="108"/>
        <v>-1387.93</v>
      </c>
      <c r="T778" s="97">
        <f t="shared" si="109"/>
        <v>-0.42198250569309864</v>
      </c>
      <c r="U778" s="166"/>
      <c r="V778" s="328">
        <v>9893.4600000000009</v>
      </c>
      <c r="W778" s="328">
        <v>20533.939999999999</v>
      </c>
      <c r="X778" s="151">
        <f t="shared" si="110"/>
        <v>-10640.479999999998</v>
      </c>
      <c r="Y778" s="97">
        <f t="shared" si="111"/>
        <v>-0.51818988464951188</v>
      </c>
      <c r="Z778" s="140"/>
    </row>
    <row r="779" spans="1:26" s="69" customFormat="1" outlineLevel="1" x14ac:dyDescent="0.2">
      <c r="A779" s="64" t="s">
        <v>1226</v>
      </c>
      <c r="B779" s="65" t="s">
        <v>1676</v>
      </c>
      <c r="C779" s="66" t="s">
        <v>2118</v>
      </c>
      <c r="D779" s="67"/>
      <c r="E779" s="68"/>
      <c r="F779" s="328">
        <v>0</v>
      </c>
      <c r="G779" s="328">
        <v>0</v>
      </c>
      <c r="H779" s="151">
        <f t="shared" si="104"/>
        <v>0</v>
      </c>
      <c r="I779" s="97">
        <f t="shared" si="105"/>
        <v>0</v>
      </c>
      <c r="J779" s="166"/>
      <c r="K779" s="328">
        <v>0</v>
      </c>
      <c r="L779" s="328">
        <v>0</v>
      </c>
      <c r="M779" s="151">
        <f t="shared" si="106"/>
        <v>0</v>
      </c>
      <c r="N779" s="97">
        <f t="shared" si="107"/>
        <v>0</v>
      </c>
      <c r="O779" s="273"/>
      <c r="P779" s="166"/>
      <c r="Q779" s="328">
        <v>0</v>
      </c>
      <c r="R779" s="328">
        <v>0</v>
      </c>
      <c r="S779" s="151">
        <f t="shared" si="108"/>
        <v>0</v>
      </c>
      <c r="T779" s="97">
        <f t="shared" si="109"/>
        <v>0</v>
      </c>
      <c r="U779" s="166"/>
      <c r="V779" s="328">
        <v>0</v>
      </c>
      <c r="W779" s="328">
        <v>30829.59</v>
      </c>
      <c r="X779" s="151">
        <f t="shared" si="110"/>
        <v>-30829.59</v>
      </c>
      <c r="Y779" s="97" t="str">
        <f t="shared" si="111"/>
        <v>N.M.</v>
      </c>
      <c r="Z779" s="140"/>
    </row>
    <row r="780" spans="1:26" s="69" customFormat="1" outlineLevel="1" x14ac:dyDescent="0.2">
      <c r="A780" s="64" t="s">
        <v>1227</v>
      </c>
      <c r="B780" s="65" t="s">
        <v>1677</v>
      </c>
      <c r="C780" s="66" t="s">
        <v>2119</v>
      </c>
      <c r="D780" s="67"/>
      <c r="E780" s="68"/>
      <c r="F780" s="328">
        <v>8158.49</v>
      </c>
      <c r="G780" s="328">
        <v>10550.51</v>
      </c>
      <c r="H780" s="151">
        <f t="shared" si="104"/>
        <v>-2392.0200000000004</v>
      </c>
      <c r="I780" s="97">
        <f t="shared" si="105"/>
        <v>-0.22672079359196859</v>
      </c>
      <c r="J780" s="166"/>
      <c r="K780" s="328">
        <v>25363.010000000002</v>
      </c>
      <c r="L780" s="328">
        <v>38164.75</v>
      </c>
      <c r="M780" s="151">
        <f t="shared" si="106"/>
        <v>-12801.739999999998</v>
      </c>
      <c r="N780" s="97">
        <f t="shared" si="107"/>
        <v>-0.33543361347840606</v>
      </c>
      <c r="O780" s="273"/>
      <c r="P780" s="166"/>
      <c r="Q780" s="328">
        <v>25363.010000000002</v>
      </c>
      <c r="R780" s="328">
        <v>38164.75</v>
      </c>
      <c r="S780" s="151">
        <f t="shared" si="108"/>
        <v>-12801.739999999998</v>
      </c>
      <c r="T780" s="97">
        <f t="shared" si="109"/>
        <v>-0.33543361347840606</v>
      </c>
      <c r="U780" s="166"/>
      <c r="V780" s="328">
        <v>139857.27000000002</v>
      </c>
      <c r="W780" s="328">
        <v>193017.58000000002</v>
      </c>
      <c r="X780" s="151">
        <f t="shared" si="110"/>
        <v>-53160.31</v>
      </c>
      <c r="Y780" s="97">
        <f t="shared" si="111"/>
        <v>-0.27541693352491514</v>
      </c>
      <c r="Z780" s="140"/>
    </row>
    <row r="781" spans="1:26" s="69" customFormat="1" outlineLevel="1" x14ac:dyDescent="0.2">
      <c r="A781" s="64" t="s">
        <v>1228</v>
      </c>
      <c r="B781" s="65" t="s">
        <v>1678</v>
      </c>
      <c r="C781" s="66" t="s">
        <v>2120</v>
      </c>
      <c r="D781" s="67"/>
      <c r="E781" s="68"/>
      <c r="F781" s="328">
        <v>141542.99</v>
      </c>
      <c r="G781" s="328">
        <v>120006.88</v>
      </c>
      <c r="H781" s="151">
        <f t="shared" si="104"/>
        <v>21536.109999999986</v>
      </c>
      <c r="I781" s="97">
        <f t="shared" si="105"/>
        <v>0.17945729444845149</v>
      </c>
      <c r="J781" s="166"/>
      <c r="K781" s="328">
        <v>415304.97000000003</v>
      </c>
      <c r="L781" s="328">
        <v>364723.57</v>
      </c>
      <c r="M781" s="151">
        <f t="shared" si="106"/>
        <v>50581.400000000023</v>
      </c>
      <c r="N781" s="97">
        <f t="shared" si="107"/>
        <v>0.13868420952339336</v>
      </c>
      <c r="O781" s="273"/>
      <c r="P781" s="166"/>
      <c r="Q781" s="328">
        <v>415304.97000000003</v>
      </c>
      <c r="R781" s="328">
        <v>364723.57</v>
      </c>
      <c r="S781" s="151">
        <f t="shared" si="108"/>
        <v>50581.400000000023</v>
      </c>
      <c r="T781" s="97">
        <f t="shared" si="109"/>
        <v>0.13868420952339336</v>
      </c>
      <c r="U781" s="166"/>
      <c r="V781" s="328">
        <v>1804684.4</v>
      </c>
      <c r="W781" s="328">
        <v>1672933.8800000001</v>
      </c>
      <c r="X781" s="151">
        <f t="shared" si="110"/>
        <v>131750.51999999979</v>
      </c>
      <c r="Y781" s="97">
        <f t="shared" si="111"/>
        <v>7.8754170487598571E-2</v>
      </c>
      <c r="Z781" s="140"/>
    </row>
    <row r="782" spans="1:26" s="69" customFormat="1" outlineLevel="1" x14ac:dyDescent="0.2">
      <c r="A782" s="64" t="s">
        <v>1229</v>
      </c>
      <c r="B782" s="65" t="s">
        <v>1679</v>
      </c>
      <c r="C782" s="66" t="s">
        <v>2121</v>
      </c>
      <c r="D782" s="67"/>
      <c r="E782" s="68"/>
      <c r="F782" s="328">
        <v>1533.8500000000001</v>
      </c>
      <c r="G782" s="328">
        <v>-290.52</v>
      </c>
      <c r="H782" s="151">
        <f t="shared" si="104"/>
        <v>1824.3700000000001</v>
      </c>
      <c r="I782" s="97">
        <f t="shared" si="105"/>
        <v>6.279670934875397</v>
      </c>
      <c r="J782" s="166"/>
      <c r="K782" s="328">
        <v>1533.8500000000001</v>
      </c>
      <c r="L782" s="328">
        <v>-290.52</v>
      </c>
      <c r="M782" s="151">
        <f t="shared" si="106"/>
        <v>1824.3700000000001</v>
      </c>
      <c r="N782" s="97">
        <f t="shared" si="107"/>
        <v>6.279670934875397</v>
      </c>
      <c r="O782" s="273"/>
      <c r="P782" s="166"/>
      <c r="Q782" s="328">
        <v>1533.8500000000001</v>
      </c>
      <c r="R782" s="328">
        <v>-290.52</v>
      </c>
      <c r="S782" s="151">
        <f t="shared" si="108"/>
        <v>1824.3700000000001</v>
      </c>
      <c r="T782" s="97">
        <f t="shared" si="109"/>
        <v>6.279670934875397</v>
      </c>
      <c r="U782" s="166"/>
      <c r="V782" s="328">
        <v>-3597.08</v>
      </c>
      <c r="W782" s="328">
        <v>2755.4300000000003</v>
      </c>
      <c r="X782" s="151">
        <f t="shared" si="110"/>
        <v>-6352.51</v>
      </c>
      <c r="Y782" s="97">
        <f t="shared" si="111"/>
        <v>-2.3054514177460503</v>
      </c>
      <c r="Z782" s="140"/>
    </row>
    <row r="783" spans="1:26" s="69" customFormat="1" outlineLevel="1" x14ac:dyDescent="0.2">
      <c r="A783" s="64" t="s">
        <v>1230</v>
      </c>
      <c r="B783" s="65" t="s">
        <v>1680</v>
      </c>
      <c r="C783" s="66" t="s">
        <v>2122</v>
      </c>
      <c r="D783" s="67"/>
      <c r="E783" s="68"/>
      <c r="F783" s="328">
        <v>453.79</v>
      </c>
      <c r="G783" s="328">
        <v>311</v>
      </c>
      <c r="H783" s="151">
        <f t="shared" si="104"/>
        <v>142.79000000000002</v>
      </c>
      <c r="I783" s="97">
        <f t="shared" si="105"/>
        <v>0.4591318327974277</v>
      </c>
      <c r="J783" s="166"/>
      <c r="K783" s="328">
        <v>485.63</v>
      </c>
      <c r="L783" s="328">
        <v>1018.74</v>
      </c>
      <c r="M783" s="151">
        <f t="shared" si="106"/>
        <v>-533.11</v>
      </c>
      <c r="N783" s="97">
        <f t="shared" si="107"/>
        <v>-0.52330329622867466</v>
      </c>
      <c r="O783" s="273"/>
      <c r="P783" s="166"/>
      <c r="Q783" s="328">
        <v>485.63</v>
      </c>
      <c r="R783" s="328">
        <v>1018.74</v>
      </c>
      <c r="S783" s="151">
        <f t="shared" si="108"/>
        <v>-533.11</v>
      </c>
      <c r="T783" s="97">
        <f t="shared" si="109"/>
        <v>-0.52330329622867466</v>
      </c>
      <c r="U783" s="166"/>
      <c r="V783" s="328">
        <v>3541.8500000000004</v>
      </c>
      <c r="W783" s="328">
        <v>3969.21</v>
      </c>
      <c r="X783" s="151">
        <f t="shared" si="110"/>
        <v>-427.35999999999967</v>
      </c>
      <c r="Y783" s="97">
        <f t="shared" si="111"/>
        <v>-0.10766878043741693</v>
      </c>
      <c r="Z783" s="140"/>
    </row>
    <row r="784" spans="1:26" s="69" customFormat="1" outlineLevel="1" x14ac:dyDescent="0.2">
      <c r="A784" s="64" t="s">
        <v>1231</v>
      </c>
      <c r="B784" s="65" t="s">
        <v>1681</v>
      </c>
      <c r="C784" s="66" t="s">
        <v>2123</v>
      </c>
      <c r="D784" s="67"/>
      <c r="E784" s="68"/>
      <c r="F784" s="328">
        <v>0</v>
      </c>
      <c r="G784" s="328">
        <v>-75541</v>
      </c>
      <c r="H784" s="151">
        <f t="shared" si="104"/>
        <v>75541</v>
      </c>
      <c r="I784" s="97" t="str">
        <f t="shared" si="105"/>
        <v>N.M.</v>
      </c>
      <c r="J784" s="166"/>
      <c r="K784" s="328">
        <v>0</v>
      </c>
      <c r="L784" s="328">
        <v>-75541</v>
      </c>
      <c r="M784" s="151">
        <f t="shared" si="106"/>
        <v>75541</v>
      </c>
      <c r="N784" s="97" t="str">
        <f t="shared" si="107"/>
        <v>N.M.</v>
      </c>
      <c r="O784" s="273"/>
      <c r="P784" s="166"/>
      <c r="Q784" s="328">
        <v>0</v>
      </c>
      <c r="R784" s="328">
        <v>-75541</v>
      </c>
      <c r="S784" s="151">
        <f t="shared" si="108"/>
        <v>75541</v>
      </c>
      <c r="T784" s="97" t="str">
        <f t="shared" si="109"/>
        <v>N.M.</v>
      </c>
      <c r="U784" s="166"/>
      <c r="V784" s="328">
        <v>0</v>
      </c>
      <c r="W784" s="328">
        <v>-75541</v>
      </c>
      <c r="X784" s="151">
        <f t="shared" si="110"/>
        <v>75541</v>
      </c>
      <c r="Y784" s="97" t="str">
        <f t="shared" si="111"/>
        <v>N.M.</v>
      </c>
      <c r="Z784" s="140"/>
    </row>
    <row r="785" spans="1:26" s="69" customFormat="1" outlineLevel="1" x14ac:dyDescent="0.2">
      <c r="A785" s="64" t="s">
        <v>1232</v>
      </c>
      <c r="B785" s="65" t="s">
        <v>1682</v>
      </c>
      <c r="C785" s="66" t="s">
        <v>2124</v>
      </c>
      <c r="D785" s="67"/>
      <c r="E785" s="68"/>
      <c r="F785" s="328">
        <v>-899.29</v>
      </c>
      <c r="G785" s="328">
        <v>476.29</v>
      </c>
      <c r="H785" s="151">
        <f t="shared" si="104"/>
        <v>-1375.58</v>
      </c>
      <c r="I785" s="97">
        <f t="shared" si="105"/>
        <v>-2.8881143840937242</v>
      </c>
      <c r="J785" s="166"/>
      <c r="K785" s="328">
        <v>230.13</v>
      </c>
      <c r="L785" s="328">
        <v>1401.6100000000001</v>
      </c>
      <c r="M785" s="151">
        <f t="shared" si="106"/>
        <v>-1171.48</v>
      </c>
      <c r="N785" s="97">
        <f t="shared" si="107"/>
        <v>-0.83581024678762272</v>
      </c>
      <c r="O785" s="273"/>
      <c r="P785" s="166"/>
      <c r="Q785" s="328">
        <v>230.13</v>
      </c>
      <c r="R785" s="328">
        <v>1401.6100000000001</v>
      </c>
      <c r="S785" s="151">
        <f t="shared" si="108"/>
        <v>-1171.48</v>
      </c>
      <c r="T785" s="97">
        <f t="shared" si="109"/>
        <v>-0.83581024678762272</v>
      </c>
      <c r="U785" s="166"/>
      <c r="V785" s="328">
        <v>4435.0200000000004</v>
      </c>
      <c r="W785" s="328">
        <v>5429.83</v>
      </c>
      <c r="X785" s="151">
        <f t="shared" si="110"/>
        <v>-994.80999999999949</v>
      </c>
      <c r="Y785" s="97">
        <f t="shared" si="111"/>
        <v>-0.18321199742901703</v>
      </c>
      <c r="Z785" s="140"/>
    </row>
    <row r="786" spans="1:26" s="69" customFormat="1" outlineLevel="1" x14ac:dyDescent="0.2">
      <c r="A786" s="64" t="s">
        <v>1233</v>
      </c>
      <c r="B786" s="65" t="s">
        <v>1683</v>
      </c>
      <c r="C786" s="66" t="s">
        <v>2125</v>
      </c>
      <c r="D786" s="67"/>
      <c r="E786" s="68"/>
      <c r="F786" s="328">
        <v>-318587.3</v>
      </c>
      <c r="G786" s="328">
        <v>-464423.74</v>
      </c>
      <c r="H786" s="151">
        <f t="shared" si="104"/>
        <v>145836.44</v>
      </c>
      <c r="I786" s="97">
        <f t="shared" si="105"/>
        <v>0.3140159028046241</v>
      </c>
      <c r="J786" s="166"/>
      <c r="K786" s="328">
        <v>-944342.64</v>
      </c>
      <c r="L786" s="328">
        <v>-1269774.5</v>
      </c>
      <c r="M786" s="151">
        <f t="shared" si="106"/>
        <v>325431.86</v>
      </c>
      <c r="N786" s="97">
        <f t="shared" si="107"/>
        <v>0.25629106585460648</v>
      </c>
      <c r="O786" s="273"/>
      <c r="P786" s="166"/>
      <c r="Q786" s="328">
        <v>-944342.64</v>
      </c>
      <c r="R786" s="328">
        <v>-1269774.5</v>
      </c>
      <c r="S786" s="151">
        <f t="shared" si="108"/>
        <v>325431.86</v>
      </c>
      <c r="T786" s="97">
        <f t="shared" si="109"/>
        <v>0.25629106585460648</v>
      </c>
      <c r="U786" s="166"/>
      <c r="V786" s="328">
        <v>-4753666.12</v>
      </c>
      <c r="W786" s="328">
        <v>-4511833.16</v>
      </c>
      <c r="X786" s="151">
        <f t="shared" si="110"/>
        <v>-241832.95999999996</v>
      </c>
      <c r="Y786" s="97">
        <f t="shared" si="111"/>
        <v>-5.3599712450360187E-2</v>
      </c>
      <c r="Z786" s="140"/>
    </row>
    <row r="787" spans="1:26" s="69" customFormat="1" outlineLevel="1" x14ac:dyDescent="0.2">
      <c r="A787" s="64" t="s">
        <v>1234</v>
      </c>
      <c r="B787" s="65" t="s">
        <v>1684</v>
      </c>
      <c r="C787" s="66" t="s">
        <v>2126</v>
      </c>
      <c r="D787" s="67"/>
      <c r="E787" s="68"/>
      <c r="F787" s="328">
        <v>-97774.7</v>
      </c>
      <c r="G787" s="328">
        <v>-95715.51</v>
      </c>
      <c r="H787" s="151">
        <f t="shared" si="104"/>
        <v>-2059.1900000000023</v>
      </c>
      <c r="I787" s="97">
        <f t="shared" si="105"/>
        <v>-2.1513650191071463E-2</v>
      </c>
      <c r="J787" s="166"/>
      <c r="K787" s="328">
        <v>-287921.19</v>
      </c>
      <c r="L787" s="328">
        <v>-280159.95</v>
      </c>
      <c r="M787" s="151">
        <f t="shared" si="106"/>
        <v>-7761.2399999999907</v>
      </c>
      <c r="N787" s="97">
        <f t="shared" si="107"/>
        <v>-2.770288901036708E-2</v>
      </c>
      <c r="O787" s="273"/>
      <c r="P787" s="166"/>
      <c r="Q787" s="328">
        <v>-287921.19</v>
      </c>
      <c r="R787" s="328">
        <v>-280159.95</v>
      </c>
      <c r="S787" s="151">
        <f t="shared" si="108"/>
        <v>-7761.2399999999907</v>
      </c>
      <c r="T787" s="97">
        <f t="shared" si="109"/>
        <v>-2.770288901036708E-2</v>
      </c>
      <c r="U787" s="166"/>
      <c r="V787" s="328">
        <v>-1185984.48</v>
      </c>
      <c r="W787" s="328">
        <v>-1212733.95</v>
      </c>
      <c r="X787" s="151">
        <f t="shared" si="110"/>
        <v>26749.469999999972</v>
      </c>
      <c r="Y787" s="97">
        <f t="shared" si="111"/>
        <v>2.205716266127453E-2</v>
      </c>
      <c r="Z787" s="140"/>
    </row>
    <row r="788" spans="1:26" s="69" customFormat="1" outlineLevel="1" x14ac:dyDescent="0.2">
      <c r="A788" s="64" t="s">
        <v>1235</v>
      </c>
      <c r="B788" s="65" t="s">
        <v>1685</v>
      </c>
      <c r="C788" s="66" t="s">
        <v>2127</v>
      </c>
      <c r="D788" s="67"/>
      <c r="E788" s="68"/>
      <c r="F788" s="328">
        <v>-200312.30000000002</v>
      </c>
      <c r="G788" s="328">
        <v>-202460.25</v>
      </c>
      <c r="H788" s="151">
        <f t="shared" si="104"/>
        <v>2147.9499999999825</v>
      </c>
      <c r="I788" s="97">
        <f t="shared" si="105"/>
        <v>1.0609243048944089E-2</v>
      </c>
      <c r="J788" s="166"/>
      <c r="K788" s="328">
        <v>-589546.34</v>
      </c>
      <c r="L788" s="328">
        <v>-592652.09</v>
      </c>
      <c r="M788" s="151">
        <f t="shared" si="106"/>
        <v>3105.75</v>
      </c>
      <c r="N788" s="97">
        <f t="shared" si="107"/>
        <v>5.2404269763057787E-3</v>
      </c>
      <c r="O788" s="273"/>
      <c r="P788" s="166"/>
      <c r="Q788" s="328">
        <v>-589546.34</v>
      </c>
      <c r="R788" s="328">
        <v>-592652.09</v>
      </c>
      <c r="S788" s="151">
        <f t="shared" si="108"/>
        <v>3105.75</v>
      </c>
      <c r="T788" s="97">
        <f t="shared" si="109"/>
        <v>5.2404269763057787E-3</v>
      </c>
      <c r="U788" s="166"/>
      <c r="V788" s="328">
        <v>-2405884.6799999997</v>
      </c>
      <c r="W788" s="328">
        <v>-2508203.7799999998</v>
      </c>
      <c r="X788" s="151">
        <f t="shared" si="110"/>
        <v>102319.10000000009</v>
      </c>
      <c r="Y788" s="97">
        <f t="shared" si="111"/>
        <v>4.0793774738669797E-2</v>
      </c>
      <c r="Z788" s="140"/>
    </row>
    <row r="789" spans="1:26" s="69" customFormat="1" outlineLevel="1" x14ac:dyDescent="0.2">
      <c r="A789" s="64" t="s">
        <v>1236</v>
      </c>
      <c r="B789" s="65" t="s">
        <v>1686</v>
      </c>
      <c r="C789" s="66" t="s">
        <v>2128</v>
      </c>
      <c r="D789" s="67"/>
      <c r="E789" s="68"/>
      <c r="F789" s="328">
        <v>-70092.45</v>
      </c>
      <c r="G789" s="328">
        <v>-55592.25</v>
      </c>
      <c r="H789" s="151">
        <f t="shared" si="104"/>
        <v>-14500.199999999997</v>
      </c>
      <c r="I789" s="97">
        <f t="shared" si="105"/>
        <v>-0.26083132091253719</v>
      </c>
      <c r="J789" s="166"/>
      <c r="K789" s="328">
        <v>-190469.73</v>
      </c>
      <c r="L789" s="328">
        <v>-169937.33000000002</v>
      </c>
      <c r="M789" s="151">
        <f t="shared" si="106"/>
        <v>-20532.399999999994</v>
      </c>
      <c r="N789" s="97">
        <f t="shared" si="107"/>
        <v>-0.12082336470744828</v>
      </c>
      <c r="O789" s="273"/>
      <c r="P789" s="166"/>
      <c r="Q789" s="328">
        <v>-190469.73</v>
      </c>
      <c r="R789" s="328">
        <v>-169937.33000000002</v>
      </c>
      <c r="S789" s="151">
        <f t="shared" si="108"/>
        <v>-20532.399999999994</v>
      </c>
      <c r="T789" s="97">
        <f t="shared" si="109"/>
        <v>-0.12082336470744828</v>
      </c>
      <c r="U789" s="166"/>
      <c r="V789" s="328">
        <v>-770409.22</v>
      </c>
      <c r="W789" s="328">
        <v>-697673.13000000012</v>
      </c>
      <c r="X789" s="151">
        <f t="shared" si="110"/>
        <v>-72736.089999999851</v>
      </c>
      <c r="Y789" s="97">
        <f t="shared" si="111"/>
        <v>-0.10425525489278889</v>
      </c>
      <c r="Z789" s="140"/>
    </row>
    <row r="790" spans="1:26" s="69" customFormat="1" outlineLevel="1" x14ac:dyDescent="0.2">
      <c r="A790" s="64" t="s">
        <v>1237</v>
      </c>
      <c r="B790" s="65" t="s">
        <v>1687</v>
      </c>
      <c r="C790" s="66" t="s">
        <v>2129</v>
      </c>
      <c r="D790" s="67"/>
      <c r="E790" s="68"/>
      <c r="F790" s="328">
        <v>-11746.1</v>
      </c>
      <c r="G790" s="328">
        <v>-12300.57</v>
      </c>
      <c r="H790" s="151">
        <f t="shared" si="104"/>
        <v>554.46999999999935</v>
      </c>
      <c r="I790" s="97">
        <f t="shared" si="105"/>
        <v>4.5076772864997262E-2</v>
      </c>
      <c r="J790" s="166"/>
      <c r="K790" s="328">
        <v>-34614.99</v>
      </c>
      <c r="L790" s="328">
        <v>-36096</v>
      </c>
      <c r="M790" s="151">
        <f t="shared" si="106"/>
        <v>1481.010000000002</v>
      </c>
      <c r="N790" s="97">
        <f t="shared" si="107"/>
        <v>4.1029753989361761E-2</v>
      </c>
      <c r="O790" s="273"/>
      <c r="P790" s="166"/>
      <c r="Q790" s="328">
        <v>-34614.99</v>
      </c>
      <c r="R790" s="328">
        <v>-36096</v>
      </c>
      <c r="S790" s="151">
        <f t="shared" si="108"/>
        <v>1481.010000000002</v>
      </c>
      <c r="T790" s="97">
        <f t="shared" si="109"/>
        <v>4.1029753989361761E-2</v>
      </c>
      <c r="U790" s="166"/>
      <c r="V790" s="328">
        <v>-143737.03</v>
      </c>
      <c r="W790" s="328">
        <v>-164630.35999999999</v>
      </c>
      <c r="X790" s="151">
        <f t="shared" si="110"/>
        <v>20893.329999999987</v>
      </c>
      <c r="Y790" s="97">
        <f t="shared" si="111"/>
        <v>0.12691055282877345</v>
      </c>
      <c r="Z790" s="140"/>
    </row>
    <row r="791" spans="1:26" s="69" customFormat="1" outlineLevel="1" x14ac:dyDescent="0.2">
      <c r="A791" s="64" t="s">
        <v>1238</v>
      </c>
      <c r="B791" s="65" t="s">
        <v>1688</v>
      </c>
      <c r="C791" s="66" t="s">
        <v>2130</v>
      </c>
      <c r="D791" s="67"/>
      <c r="E791" s="68"/>
      <c r="F791" s="328">
        <v>-34909.15</v>
      </c>
      <c r="G791" s="328">
        <v>-109242.12</v>
      </c>
      <c r="H791" s="151">
        <f t="shared" si="104"/>
        <v>74332.97</v>
      </c>
      <c r="I791" s="97">
        <f t="shared" si="105"/>
        <v>0.68044239712667609</v>
      </c>
      <c r="J791" s="166"/>
      <c r="K791" s="328">
        <v>-104830.90000000001</v>
      </c>
      <c r="L791" s="328">
        <v>-211748.47</v>
      </c>
      <c r="M791" s="151">
        <f t="shared" si="106"/>
        <v>106917.56999999999</v>
      </c>
      <c r="N791" s="97">
        <f t="shared" si="107"/>
        <v>0.50492723749078328</v>
      </c>
      <c r="O791" s="273"/>
      <c r="P791" s="166"/>
      <c r="Q791" s="328">
        <v>-104830.90000000001</v>
      </c>
      <c r="R791" s="328">
        <v>-211748.47</v>
      </c>
      <c r="S791" s="151">
        <f t="shared" si="108"/>
        <v>106917.56999999999</v>
      </c>
      <c r="T791" s="97">
        <f t="shared" si="109"/>
        <v>0.50492723749078328</v>
      </c>
      <c r="U791" s="166"/>
      <c r="V791" s="328">
        <v>-713427.07000000007</v>
      </c>
      <c r="W791" s="328">
        <v>-680257.18</v>
      </c>
      <c r="X791" s="151">
        <f t="shared" si="110"/>
        <v>-33169.890000000014</v>
      </c>
      <c r="Y791" s="97">
        <f t="shared" si="111"/>
        <v>-4.8760808375444137E-2</v>
      </c>
      <c r="Z791" s="140"/>
    </row>
    <row r="792" spans="1:26" s="69" customFormat="1" outlineLevel="1" x14ac:dyDescent="0.2">
      <c r="A792" s="64" t="s">
        <v>1239</v>
      </c>
      <c r="B792" s="65" t="s">
        <v>1689</v>
      </c>
      <c r="C792" s="66" t="s">
        <v>2131</v>
      </c>
      <c r="D792" s="67"/>
      <c r="E792" s="68"/>
      <c r="F792" s="328">
        <v>-37455.57</v>
      </c>
      <c r="G792" s="328">
        <v>-74701.11</v>
      </c>
      <c r="H792" s="151">
        <f t="shared" si="104"/>
        <v>37245.54</v>
      </c>
      <c r="I792" s="97">
        <f t="shared" si="105"/>
        <v>0.49859419759626061</v>
      </c>
      <c r="J792" s="166"/>
      <c r="K792" s="328">
        <v>-145283.98000000001</v>
      </c>
      <c r="L792" s="328">
        <v>-124268.77</v>
      </c>
      <c r="M792" s="151">
        <f t="shared" si="106"/>
        <v>-21015.210000000006</v>
      </c>
      <c r="N792" s="97">
        <f t="shared" si="107"/>
        <v>-0.16911095201151508</v>
      </c>
      <c r="O792" s="273"/>
      <c r="P792" s="166"/>
      <c r="Q792" s="328">
        <v>-145283.98000000001</v>
      </c>
      <c r="R792" s="328">
        <v>-124268.77</v>
      </c>
      <c r="S792" s="151">
        <f t="shared" si="108"/>
        <v>-21015.210000000006</v>
      </c>
      <c r="T792" s="97">
        <f t="shared" si="109"/>
        <v>-0.16911095201151508</v>
      </c>
      <c r="U792" s="166"/>
      <c r="V792" s="328">
        <v>-21699.010000000009</v>
      </c>
      <c r="W792" s="328">
        <v>-43001.820000000007</v>
      </c>
      <c r="X792" s="151">
        <f t="shared" si="110"/>
        <v>21302.809999999998</v>
      </c>
      <c r="Y792" s="97">
        <f t="shared" si="111"/>
        <v>0.49539321824053018</v>
      </c>
      <c r="Z792" s="140"/>
    </row>
    <row r="793" spans="1:26" s="69" customFormat="1" outlineLevel="1" x14ac:dyDescent="0.2">
      <c r="A793" s="64" t="s">
        <v>1240</v>
      </c>
      <c r="B793" s="65" t="s">
        <v>1690</v>
      </c>
      <c r="C793" s="66" t="s">
        <v>2132</v>
      </c>
      <c r="D793" s="67"/>
      <c r="E793" s="68"/>
      <c r="F793" s="328">
        <v>18051.68</v>
      </c>
      <c r="G793" s="328">
        <v>18051.68</v>
      </c>
      <c r="H793" s="151">
        <f t="shared" si="104"/>
        <v>0</v>
      </c>
      <c r="I793" s="97">
        <f t="shared" si="105"/>
        <v>0</v>
      </c>
      <c r="J793" s="166"/>
      <c r="K793" s="328">
        <v>54155.040000000001</v>
      </c>
      <c r="L793" s="328">
        <v>54155.040000000001</v>
      </c>
      <c r="M793" s="151">
        <f t="shared" si="106"/>
        <v>0</v>
      </c>
      <c r="N793" s="97">
        <f t="shared" si="107"/>
        <v>0</v>
      </c>
      <c r="O793" s="273"/>
      <c r="P793" s="166"/>
      <c r="Q793" s="328">
        <v>54155.040000000001</v>
      </c>
      <c r="R793" s="328">
        <v>54155.040000000001</v>
      </c>
      <c r="S793" s="151">
        <f t="shared" si="108"/>
        <v>0</v>
      </c>
      <c r="T793" s="97">
        <f t="shared" si="109"/>
        <v>0</v>
      </c>
      <c r="U793" s="166"/>
      <c r="V793" s="328">
        <v>216620.16</v>
      </c>
      <c r="W793" s="328">
        <v>216620.16</v>
      </c>
      <c r="X793" s="151">
        <f t="shared" si="110"/>
        <v>0</v>
      </c>
      <c r="Y793" s="97">
        <f t="shared" si="111"/>
        <v>0</v>
      </c>
      <c r="Z793" s="140"/>
    </row>
    <row r="794" spans="1:26" s="69" customFormat="1" outlineLevel="1" x14ac:dyDescent="0.2">
      <c r="A794" s="64" t="s">
        <v>1241</v>
      </c>
      <c r="B794" s="65" t="s">
        <v>1691</v>
      </c>
      <c r="C794" s="66" t="s">
        <v>2133</v>
      </c>
      <c r="D794" s="67"/>
      <c r="E794" s="68"/>
      <c r="F794" s="328">
        <v>-328619.96000000002</v>
      </c>
      <c r="G794" s="328">
        <v>-130877.58</v>
      </c>
      <c r="H794" s="151">
        <f t="shared" ref="H794:H857" si="112">+F794-G794</f>
        <v>-197742.38</v>
      </c>
      <c r="I794" s="97">
        <f t="shared" ref="I794:I857" si="113">IF(G794&lt;0,IF(H794=0,0,IF(OR(G794=0,F794=0),"N.M.",IF(ABS(H794/G794)&gt;=10,"N.M.",H794/(-G794)))),IF(H794=0,0,IF(OR(G794=0,F794=0),"N.M.",IF(ABS(H794/G794)&gt;=10,"N.M.",H794/G794))))</f>
        <v>-1.510895754643385</v>
      </c>
      <c r="J794" s="166"/>
      <c r="K794" s="328">
        <v>-949821.64</v>
      </c>
      <c r="L794" s="328">
        <v>-354024.74</v>
      </c>
      <c r="M794" s="151">
        <f t="shared" ref="M794:M857" si="114">+K794-L794</f>
        <v>-595796.9</v>
      </c>
      <c r="N794" s="97">
        <f t="shared" ref="N794:N857" si="115">IF(L794&lt;0,IF(M794=0,0,IF(OR(L794=0,K794=0),"N.M.",IF(ABS(M794/L794)&gt;=10,"N.M.",M794/(-L794)))),IF(M794=0,0,IF(OR(L794=0,K794=0),"N.M.",IF(ABS(M794/L794)&gt;=10,"N.M.",M794/L794))))</f>
        <v>-1.682924475843129</v>
      </c>
      <c r="O794" s="273"/>
      <c r="P794" s="166"/>
      <c r="Q794" s="328">
        <v>-949821.64</v>
      </c>
      <c r="R794" s="328">
        <v>-354024.74</v>
      </c>
      <c r="S794" s="151">
        <f t="shared" ref="S794:S857" si="116">+Q794-R794</f>
        <v>-595796.9</v>
      </c>
      <c r="T794" s="97">
        <f t="shared" ref="T794:T857" si="117">IF(R794&lt;0,IF(S794=0,0,IF(OR(R794=0,Q794=0),"N.M.",IF(ABS(S794/R794)&gt;=10,"N.M.",S794/(-R794)))),IF(S794=0,0,IF(OR(R794=0,Q794=0),"N.M.",IF(ABS(S794/R794)&gt;=10,"N.M.",S794/R794))))</f>
        <v>-1.682924475843129</v>
      </c>
      <c r="U794" s="166"/>
      <c r="V794" s="328">
        <v>-2011895.8399999999</v>
      </c>
      <c r="W794" s="328">
        <v>-221761.55</v>
      </c>
      <c r="X794" s="151">
        <f t="shared" ref="X794:X857" si="118">+V794-W794</f>
        <v>-1790134.2899999998</v>
      </c>
      <c r="Y794" s="97">
        <f t="shared" ref="Y794:Y857" si="119">IF(W794&lt;0,IF(X794=0,0,IF(OR(W794=0,V794=0),"N.M.",IF(ABS(X794/W794)&gt;=10,"N.M.",X794/(-W794)))),IF(X794=0,0,IF(OR(W794=0,V794=0),"N.M.",IF(ABS(X794/W794)&gt;=10,"N.M.",X794/W794))))</f>
        <v>-8.0723384644452558</v>
      </c>
      <c r="Z794" s="140"/>
    </row>
    <row r="795" spans="1:26" x14ac:dyDescent="0.2">
      <c r="A795" s="38" t="s">
        <v>740</v>
      </c>
      <c r="B795" s="88" t="s">
        <v>572</v>
      </c>
      <c r="C795" s="94" t="s">
        <v>299</v>
      </c>
      <c r="D795" s="38"/>
      <c r="E795" s="49"/>
      <c r="F795" s="107">
        <v>-301117.83</v>
      </c>
      <c r="G795" s="107">
        <v>-442249.99999999994</v>
      </c>
      <c r="H795" s="105">
        <f t="shared" si="112"/>
        <v>141132.16999999993</v>
      </c>
      <c r="I795" s="124">
        <f t="shared" si="113"/>
        <v>0.31912305257207452</v>
      </c>
      <c r="J795" s="168"/>
      <c r="K795" s="107">
        <v>-810957.18000000017</v>
      </c>
      <c r="L795" s="107">
        <v>-715022.37000000011</v>
      </c>
      <c r="M795" s="105">
        <f t="shared" si="114"/>
        <v>-95934.810000000056</v>
      </c>
      <c r="N795" s="124">
        <f t="shared" si="115"/>
        <v>-0.1341703616909217</v>
      </c>
      <c r="O795" s="260"/>
      <c r="P795" s="168"/>
      <c r="Q795" s="107">
        <v>-810957.18000000017</v>
      </c>
      <c r="R795" s="107">
        <v>-715022.37000000011</v>
      </c>
      <c r="S795" s="105">
        <f t="shared" si="116"/>
        <v>-95934.810000000056</v>
      </c>
      <c r="T795" s="124">
        <f t="shared" si="117"/>
        <v>-0.1341703616909217</v>
      </c>
      <c r="U795" s="168"/>
      <c r="V795" s="107">
        <v>-2231477.8700000006</v>
      </c>
      <c r="W795" s="107">
        <v>-100423.24000000142</v>
      </c>
      <c r="X795" s="105">
        <f t="shared" si="118"/>
        <v>-2131054.629999999</v>
      </c>
      <c r="Y795" s="124" t="str">
        <f t="shared" si="119"/>
        <v>N.M.</v>
      </c>
    </row>
    <row r="796" spans="1:26" s="69" customFormat="1" outlineLevel="1" x14ac:dyDescent="0.2">
      <c r="A796" s="64" t="s">
        <v>1242</v>
      </c>
      <c r="B796" s="65" t="s">
        <v>1692</v>
      </c>
      <c r="C796" s="66" t="s">
        <v>2134</v>
      </c>
      <c r="D796" s="67"/>
      <c r="E796" s="68"/>
      <c r="F796" s="328">
        <v>11696.64</v>
      </c>
      <c r="G796" s="328">
        <v>11620.74</v>
      </c>
      <c r="H796" s="151">
        <f t="shared" si="112"/>
        <v>75.899999999999636</v>
      </c>
      <c r="I796" s="97">
        <f t="shared" si="113"/>
        <v>6.531425709550307E-3</v>
      </c>
      <c r="J796" s="166"/>
      <c r="K796" s="328">
        <v>35066.51</v>
      </c>
      <c r="L796" s="328">
        <v>34894.230000000003</v>
      </c>
      <c r="M796" s="151">
        <f t="shared" si="114"/>
        <v>172.27999999999884</v>
      </c>
      <c r="N796" s="97">
        <f t="shared" si="115"/>
        <v>4.9372059506686012E-3</v>
      </c>
      <c r="O796" s="273"/>
      <c r="P796" s="166"/>
      <c r="Q796" s="328">
        <v>35066.51</v>
      </c>
      <c r="R796" s="328">
        <v>34894.230000000003</v>
      </c>
      <c r="S796" s="151">
        <f t="shared" si="116"/>
        <v>172.27999999999884</v>
      </c>
      <c r="T796" s="97">
        <f t="shared" si="117"/>
        <v>4.9372059506686012E-3</v>
      </c>
      <c r="U796" s="166"/>
      <c r="V796" s="328">
        <v>139720.06</v>
      </c>
      <c r="W796" s="328">
        <v>139760.73000000001</v>
      </c>
      <c r="X796" s="151">
        <f t="shared" si="118"/>
        <v>-40.670000000012806</v>
      </c>
      <c r="Y796" s="97">
        <f t="shared" si="119"/>
        <v>-2.9099733523152606E-4</v>
      </c>
      <c r="Z796" s="140"/>
    </row>
    <row r="797" spans="1:26" x14ac:dyDescent="0.2">
      <c r="A797" s="38" t="s">
        <v>741</v>
      </c>
      <c r="B797" s="88" t="s">
        <v>573</v>
      </c>
      <c r="C797" s="94" t="s">
        <v>298</v>
      </c>
      <c r="D797" s="38"/>
      <c r="E797" s="49"/>
      <c r="F797" s="107">
        <v>11696.64</v>
      </c>
      <c r="G797" s="107">
        <v>11620.74</v>
      </c>
      <c r="H797" s="105">
        <f t="shared" si="112"/>
        <v>75.899999999999636</v>
      </c>
      <c r="I797" s="124">
        <f t="shared" si="113"/>
        <v>6.531425709550307E-3</v>
      </c>
      <c r="J797" s="168"/>
      <c r="K797" s="107">
        <v>35066.51</v>
      </c>
      <c r="L797" s="107">
        <v>34894.230000000003</v>
      </c>
      <c r="M797" s="105">
        <f t="shared" si="114"/>
        <v>172.27999999999884</v>
      </c>
      <c r="N797" s="124">
        <f t="shared" si="115"/>
        <v>4.9372059506686012E-3</v>
      </c>
      <c r="O797" s="260"/>
      <c r="P797" s="168"/>
      <c r="Q797" s="107">
        <v>35066.51</v>
      </c>
      <c r="R797" s="107">
        <v>34894.230000000003</v>
      </c>
      <c r="S797" s="105">
        <f t="shared" si="116"/>
        <v>172.27999999999884</v>
      </c>
      <c r="T797" s="124">
        <f t="shared" si="117"/>
        <v>4.9372059506686012E-3</v>
      </c>
      <c r="U797" s="168"/>
      <c r="V797" s="107">
        <v>139720.06</v>
      </c>
      <c r="W797" s="107">
        <v>139760.73000000001</v>
      </c>
      <c r="X797" s="105">
        <f t="shared" si="118"/>
        <v>-40.670000000012806</v>
      </c>
      <c r="Y797" s="124">
        <f t="shared" si="119"/>
        <v>-2.9099733523152606E-4</v>
      </c>
    </row>
    <row r="798" spans="1:26" s="69" customFormat="1" outlineLevel="1" x14ac:dyDescent="0.2">
      <c r="A798" s="64" t="s">
        <v>1243</v>
      </c>
      <c r="B798" s="65" t="s">
        <v>1693</v>
      </c>
      <c r="C798" s="66" t="s">
        <v>2135</v>
      </c>
      <c r="D798" s="67"/>
      <c r="E798" s="68"/>
      <c r="F798" s="328">
        <v>57.18</v>
      </c>
      <c r="G798" s="328">
        <v>89.76</v>
      </c>
      <c r="H798" s="151">
        <f t="shared" si="112"/>
        <v>-32.580000000000005</v>
      </c>
      <c r="I798" s="97">
        <f t="shared" si="113"/>
        <v>-0.36296791443850274</v>
      </c>
      <c r="J798" s="166"/>
      <c r="K798" s="328">
        <v>939.71</v>
      </c>
      <c r="L798" s="328">
        <v>297.22000000000003</v>
      </c>
      <c r="M798" s="151">
        <f t="shared" si="114"/>
        <v>642.49</v>
      </c>
      <c r="N798" s="97">
        <f t="shared" si="115"/>
        <v>2.1616647601103556</v>
      </c>
      <c r="O798" s="273"/>
      <c r="P798" s="166"/>
      <c r="Q798" s="328">
        <v>939.71</v>
      </c>
      <c r="R798" s="328">
        <v>297.22000000000003</v>
      </c>
      <c r="S798" s="151">
        <f t="shared" si="116"/>
        <v>642.49</v>
      </c>
      <c r="T798" s="97">
        <f t="shared" si="117"/>
        <v>2.1616647601103556</v>
      </c>
      <c r="U798" s="166"/>
      <c r="V798" s="328">
        <v>3002.78</v>
      </c>
      <c r="W798" s="328">
        <v>1108092.6099999999</v>
      </c>
      <c r="X798" s="151">
        <f t="shared" si="118"/>
        <v>-1105089.8299999998</v>
      </c>
      <c r="Y798" s="97">
        <f t="shared" si="119"/>
        <v>-0.99729013624592255</v>
      </c>
      <c r="Z798" s="140"/>
    </row>
    <row r="799" spans="1:26" s="69" customFormat="1" outlineLevel="1" x14ac:dyDescent="0.2">
      <c r="A799" s="64" t="s">
        <v>1244</v>
      </c>
      <c r="B799" s="65" t="s">
        <v>1694</v>
      </c>
      <c r="C799" s="66" t="s">
        <v>2136</v>
      </c>
      <c r="D799" s="67"/>
      <c r="E799" s="68"/>
      <c r="F799" s="328">
        <v>0</v>
      </c>
      <c r="G799" s="328">
        <v>0</v>
      </c>
      <c r="H799" s="151">
        <f t="shared" si="112"/>
        <v>0</v>
      </c>
      <c r="I799" s="97">
        <f t="shared" si="113"/>
        <v>0</v>
      </c>
      <c r="J799" s="166"/>
      <c r="K799" s="328">
        <v>-4.82</v>
      </c>
      <c r="L799" s="328">
        <v>0</v>
      </c>
      <c r="M799" s="151">
        <f t="shared" si="114"/>
        <v>-4.82</v>
      </c>
      <c r="N799" s="97" t="str">
        <f t="shared" si="115"/>
        <v>N.M.</v>
      </c>
      <c r="O799" s="273"/>
      <c r="P799" s="166"/>
      <c r="Q799" s="328">
        <v>-4.82</v>
      </c>
      <c r="R799" s="328">
        <v>0</v>
      </c>
      <c r="S799" s="151">
        <f t="shared" si="116"/>
        <v>-4.82</v>
      </c>
      <c r="T799" s="97" t="str">
        <f t="shared" si="117"/>
        <v>N.M.</v>
      </c>
      <c r="U799" s="166"/>
      <c r="V799" s="328">
        <v>0</v>
      </c>
      <c r="W799" s="328">
        <v>0</v>
      </c>
      <c r="X799" s="151">
        <f t="shared" si="118"/>
        <v>0</v>
      </c>
      <c r="Y799" s="97">
        <f t="shared" si="119"/>
        <v>0</v>
      </c>
      <c r="Z799" s="140"/>
    </row>
    <row r="800" spans="1:26" s="69" customFormat="1" outlineLevel="1" x14ac:dyDescent="0.2">
      <c r="A800" s="64" t="s">
        <v>1245</v>
      </c>
      <c r="B800" s="65" t="s">
        <v>1695</v>
      </c>
      <c r="C800" s="66" t="s">
        <v>2137</v>
      </c>
      <c r="D800" s="67"/>
      <c r="E800" s="68"/>
      <c r="F800" s="328">
        <v>175807.72</v>
      </c>
      <c r="G800" s="328">
        <v>52174.89</v>
      </c>
      <c r="H800" s="151">
        <f t="shared" si="112"/>
        <v>123632.83</v>
      </c>
      <c r="I800" s="97">
        <f t="shared" si="113"/>
        <v>2.3695848711899536</v>
      </c>
      <c r="J800" s="166"/>
      <c r="K800" s="328">
        <v>425865.24</v>
      </c>
      <c r="L800" s="328">
        <v>110844.6</v>
      </c>
      <c r="M800" s="151">
        <f t="shared" si="114"/>
        <v>315020.64</v>
      </c>
      <c r="N800" s="97">
        <f t="shared" si="115"/>
        <v>2.8420025874061525</v>
      </c>
      <c r="O800" s="273"/>
      <c r="P800" s="166"/>
      <c r="Q800" s="328">
        <v>425865.24</v>
      </c>
      <c r="R800" s="328">
        <v>110844.6</v>
      </c>
      <c r="S800" s="151">
        <f t="shared" si="116"/>
        <v>315020.64</v>
      </c>
      <c r="T800" s="97">
        <f t="shared" si="117"/>
        <v>2.8420025874061525</v>
      </c>
      <c r="U800" s="166"/>
      <c r="V800" s="328">
        <v>1711551.41</v>
      </c>
      <c r="W800" s="328">
        <v>680364.09</v>
      </c>
      <c r="X800" s="151">
        <f t="shared" si="118"/>
        <v>1031187.32</v>
      </c>
      <c r="Y800" s="97">
        <f t="shared" si="119"/>
        <v>1.5156404271718691</v>
      </c>
      <c r="Z800" s="140"/>
    </row>
    <row r="801" spans="1:26" s="69" customFormat="1" outlineLevel="1" x14ac:dyDescent="0.2">
      <c r="A801" s="64" t="s">
        <v>1246</v>
      </c>
      <c r="B801" s="65" t="s">
        <v>1696</v>
      </c>
      <c r="C801" s="66" t="s">
        <v>2138</v>
      </c>
      <c r="D801" s="67"/>
      <c r="E801" s="68"/>
      <c r="F801" s="328">
        <v>2217.71</v>
      </c>
      <c r="G801" s="328">
        <v>1406.8700000000001</v>
      </c>
      <c r="H801" s="151">
        <f t="shared" si="112"/>
        <v>810.83999999999992</v>
      </c>
      <c r="I801" s="97">
        <f t="shared" si="113"/>
        <v>0.5763432300070368</v>
      </c>
      <c r="J801" s="166"/>
      <c r="K801" s="328">
        <v>3553.4900000000002</v>
      </c>
      <c r="L801" s="328">
        <v>2983.48</v>
      </c>
      <c r="M801" s="151">
        <f t="shared" si="114"/>
        <v>570.01000000000022</v>
      </c>
      <c r="N801" s="97">
        <f t="shared" si="115"/>
        <v>0.19105541180098415</v>
      </c>
      <c r="O801" s="273"/>
      <c r="P801" s="166"/>
      <c r="Q801" s="328">
        <v>3553.4900000000002</v>
      </c>
      <c r="R801" s="328">
        <v>2983.48</v>
      </c>
      <c r="S801" s="151">
        <f t="shared" si="116"/>
        <v>570.01000000000022</v>
      </c>
      <c r="T801" s="97">
        <f t="shared" si="117"/>
        <v>0.19105541180098415</v>
      </c>
      <c r="U801" s="166"/>
      <c r="V801" s="328">
        <v>9943.65</v>
      </c>
      <c r="W801" s="328">
        <v>17263.14</v>
      </c>
      <c r="X801" s="151">
        <f t="shared" si="118"/>
        <v>-7319.49</v>
      </c>
      <c r="Y801" s="97">
        <f t="shared" si="119"/>
        <v>-0.42399528706828538</v>
      </c>
      <c r="Z801" s="140"/>
    </row>
    <row r="802" spans="1:26" s="69" customFormat="1" outlineLevel="1" x14ac:dyDescent="0.2">
      <c r="A802" s="64" t="s">
        <v>1247</v>
      </c>
      <c r="B802" s="65" t="s">
        <v>1697</v>
      </c>
      <c r="C802" s="66" t="s">
        <v>2139</v>
      </c>
      <c r="D802" s="67"/>
      <c r="E802" s="68"/>
      <c r="F802" s="328">
        <v>77023.650000000009</v>
      </c>
      <c r="G802" s="328">
        <v>260089.26</v>
      </c>
      <c r="H802" s="151">
        <f t="shared" si="112"/>
        <v>-183065.61</v>
      </c>
      <c r="I802" s="97">
        <f t="shared" si="113"/>
        <v>-0.70385686052549801</v>
      </c>
      <c r="J802" s="166"/>
      <c r="K802" s="328">
        <v>231161.95</v>
      </c>
      <c r="L802" s="328">
        <v>260089.26</v>
      </c>
      <c r="M802" s="151">
        <f t="shared" si="114"/>
        <v>-28927.309999999998</v>
      </c>
      <c r="N802" s="97">
        <f t="shared" si="115"/>
        <v>-0.11122070169294955</v>
      </c>
      <c r="O802" s="273"/>
      <c r="P802" s="166"/>
      <c r="Q802" s="328">
        <v>231161.95</v>
      </c>
      <c r="R802" s="328">
        <v>260089.26</v>
      </c>
      <c r="S802" s="151">
        <f t="shared" si="116"/>
        <v>-28927.309999999998</v>
      </c>
      <c r="T802" s="97">
        <f t="shared" si="117"/>
        <v>-0.11122070169294955</v>
      </c>
      <c r="U802" s="166"/>
      <c r="V802" s="328">
        <v>953393.08000000007</v>
      </c>
      <c r="W802" s="328">
        <v>260089.26</v>
      </c>
      <c r="X802" s="151">
        <f t="shared" si="118"/>
        <v>693303.82000000007</v>
      </c>
      <c r="Y802" s="97">
        <f t="shared" si="119"/>
        <v>2.6656380198090459</v>
      </c>
      <c r="Z802" s="140"/>
    </row>
    <row r="803" spans="1:26" x14ac:dyDescent="0.2">
      <c r="A803" s="38" t="s">
        <v>742</v>
      </c>
      <c r="B803" s="88" t="s">
        <v>574</v>
      </c>
      <c r="C803" s="94" t="s">
        <v>297</v>
      </c>
      <c r="D803" s="38"/>
      <c r="E803" s="49"/>
      <c r="F803" s="107">
        <v>255106.26</v>
      </c>
      <c r="G803" s="107">
        <v>313760.78000000003</v>
      </c>
      <c r="H803" s="105">
        <f t="shared" si="112"/>
        <v>-58654.520000000019</v>
      </c>
      <c r="I803" s="124">
        <f t="shared" si="113"/>
        <v>-0.18694025429182071</v>
      </c>
      <c r="J803" s="168"/>
      <c r="K803" s="107">
        <v>661515.57000000007</v>
      </c>
      <c r="L803" s="107">
        <v>374214.56</v>
      </c>
      <c r="M803" s="105">
        <f t="shared" si="114"/>
        <v>287301.01000000007</v>
      </c>
      <c r="N803" s="124">
        <f t="shared" si="115"/>
        <v>0.7677440717432269</v>
      </c>
      <c r="O803" s="260"/>
      <c r="P803" s="168"/>
      <c r="Q803" s="107">
        <v>661515.57000000007</v>
      </c>
      <c r="R803" s="107">
        <v>374214.56</v>
      </c>
      <c r="S803" s="105">
        <f t="shared" si="116"/>
        <v>287301.01000000007</v>
      </c>
      <c r="T803" s="124">
        <f t="shared" si="117"/>
        <v>0.7677440717432269</v>
      </c>
      <c r="U803" s="168"/>
      <c r="V803" s="107">
        <v>2677890.92</v>
      </c>
      <c r="W803" s="107">
        <v>2065809.0999999999</v>
      </c>
      <c r="X803" s="105">
        <f t="shared" si="118"/>
        <v>612081.82000000007</v>
      </c>
      <c r="Y803" s="124">
        <f t="shared" si="119"/>
        <v>0.29629156924519312</v>
      </c>
    </row>
    <row r="804" spans="1:26" x14ac:dyDescent="0.2">
      <c r="A804" s="38" t="s">
        <v>743</v>
      </c>
      <c r="B804" s="129" t="s">
        <v>575</v>
      </c>
      <c r="C804" s="94" t="s">
        <v>296</v>
      </c>
      <c r="D804" s="38"/>
      <c r="E804" s="49"/>
      <c r="F804" s="107">
        <v>0</v>
      </c>
      <c r="G804" s="107">
        <v>0</v>
      </c>
      <c r="H804" s="105">
        <f t="shared" si="112"/>
        <v>0</v>
      </c>
      <c r="I804" s="124">
        <f t="shared" si="113"/>
        <v>0</v>
      </c>
      <c r="J804" s="168"/>
      <c r="K804" s="107">
        <v>0</v>
      </c>
      <c r="L804" s="107">
        <v>0</v>
      </c>
      <c r="M804" s="105">
        <f t="shared" si="114"/>
        <v>0</v>
      </c>
      <c r="N804" s="124">
        <f t="shared" si="115"/>
        <v>0</v>
      </c>
      <c r="O804" s="260"/>
      <c r="P804" s="168"/>
      <c r="Q804" s="107">
        <v>0</v>
      </c>
      <c r="R804" s="107">
        <v>0</v>
      </c>
      <c r="S804" s="105">
        <f t="shared" si="116"/>
        <v>0</v>
      </c>
      <c r="T804" s="124">
        <f t="shared" si="117"/>
        <v>0</v>
      </c>
      <c r="U804" s="168"/>
      <c r="V804" s="107">
        <v>0</v>
      </c>
      <c r="W804" s="107">
        <v>0</v>
      </c>
      <c r="X804" s="105">
        <f t="shared" si="118"/>
        <v>0</v>
      </c>
      <c r="Y804" s="124">
        <f t="shared" si="119"/>
        <v>0</v>
      </c>
    </row>
    <row r="805" spans="1:26" s="69" customFormat="1" outlineLevel="1" x14ac:dyDescent="0.2">
      <c r="A805" s="64" t="s">
        <v>1248</v>
      </c>
      <c r="B805" s="65" t="s">
        <v>1698</v>
      </c>
      <c r="C805" s="66" t="s">
        <v>2140</v>
      </c>
      <c r="D805" s="67"/>
      <c r="E805" s="68"/>
      <c r="F805" s="328">
        <v>5500</v>
      </c>
      <c r="G805" s="328">
        <v>3295.37</v>
      </c>
      <c r="H805" s="151">
        <f t="shared" si="112"/>
        <v>2204.63</v>
      </c>
      <c r="I805" s="97">
        <f t="shared" si="113"/>
        <v>0.66900833593799791</v>
      </c>
      <c r="J805" s="166"/>
      <c r="K805" s="328">
        <v>-23232.02</v>
      </c>
      <c r="L805" s="328">
        <v>38162.71</v>
      </c>
      <c r="M805" s="151">
        <f t="shared" si="114"/>
        <v>-61394.729999999996</v>
      </c>
      <c r="N805" s="97">
        <f t="shared" si="115"/>
        <v>-1.6087623232207566</v>
      </c>
      <c r="O805" s="273"/>
      <c r="P805" s="166"/>
      <c r="Q805" s="328">
        <v>-23232.02</v>
      </c>
      <c r="R805" s="328">
        <v>38162.71</v>
      </c>
      <c r="S805" s="151">
        <f t="shared" si="116"/>
        <v>-61394.729999999996</v>
      </c>
      <c r="T805" s="97">
        <f t="shared" si="117"/>
        <v>-1.6087623232207566</v>
      </c>
      <c r="U805" s="166"/>
      <c r="V805" s="328">
        <v>43526.729999999996</v>
      </c>
      <c r="W805" s="328">
        <v>55007.67</v>
      </c>
      <c r="X805" s="151">
        <f t="shared" si="118"/>
        <v>-11480.940000000002</v>
      </c>
      <c r="Y805" s="97">
        <f t="shared" si="119"/>
        <v>-0.20871525734502119</v>
      </c>
      <c r="Z805" s="140"/>
    </row>
    <row r="806" spans="1:26" s="69" customFormat="1" outlineLevel="1" x14ac:dyDescent="0.2">
      <c r="A806" s="64" t="s">
        <v>1249</v>
      </c>
      <c r="B806" s="65" t="s">
        <v>1699</v>
      </c>
      <c r="C806" s="66" t="s">
        <v>2141</v>
      </c>
      <c r="D806" s="67"/>
      <c r="E806" s="68"/>
      <c r="F806" s="328">
        <v>0</v>
      </c>
      <c r="G806" s="328">
        <v>0</v>
      </c>
      <c r="H806" s="151">
        <f t="shared" si="112"/>
        <v>0</v>
      </c>
      <c r="I806" s="97">
        <f t="shared" si="113"/>
        <v>0</v>
      </c>
      <c r="J806" s="166"/>
      <c r="K806" s="328">
        <v>2000</v>
      </c>
      <c r="L806" s="328">
        <v>1871.33</v>
      </c>
      <c r="M806" s="151">
        <f t="shared" si="114"/>
        <v>128.67000000000007</v>
      </c>
      <c r="N806" s="97">
        <f t="shared" si="115"/>
        <v>6.8758583467373513E-2</v>
      </c>
      <c r="O806" s="273"/>
      <c r="P806" s="166"/>
      <c r="Q806" s="328">
        <v>2000</v>
      </c>
      <c r="R806" s="328">
        <v>1871.33</v>
      </c>
      <c r="S806" s="151">
        <f t="shared" si="116"/>
        <v>128.67000000000007</v>
      </c>
      <c r="T806" s="97">
        <f t="shared" si="117"/>
        <v>6.8758583467373513E-2</v>
      </c>
      <c r="U806" s="166"/>
      <c r="V806" s="328">
        <v>4487.7800000000007</v>
      </c>
      <c r="W806" s="328">
        <v>3480.98</v>
      </c>
      <c r="X806" s="151">
        <f t="shared" si="118"/>
        <v>1006.8000000000006</v>
      </c>
      <c r="Y806" s="97">
        <f t="shared" si="119"/>
        <v>0.28922889531109075</v>
      </c>
      <c r="Z806" s="140"/>
    </row>
    <row r="807" spans="1:26" s="69" customFormat="1" outlineLevel="1" x14ac:dyDescent="0.2">
      <c r="A807" s="64" t="s">
        <v>1250</v>
      </c>
      <c r="B807" s="65" t="s">
        <v>1700</v>
      </c>
      <c r="C807" s="66" t="s">
        <v>2142</v>
      </c>
      <c r="D807" s="67"/>
      <c r="E807" s="68"/>
      <c r="F807" s="328">
        <v>0</v>
      </c>
      <c r="G807" s="328">
        <v>0</v>
      </c>
      <c r="H807" s="151">
        <f t="shared" si="112"/>
        <v>0</v>
      </c>
      <c r="I807" s="97">
        <f t="shared" si="113"/>
        <v>0</v>
      </c>
      <c r="J807" s="166"/>
      <c r="K807" s="328">
        <v>0</v>
      </c>
      <c r="L807" s="328">
        <v>0</v>
      </c>
      <c r="M807" s="151">
        <f t="shared" si="114"/>
        <v>0</v>
      </c>
      <c r="N807" s="97">
        <f t="shared" si="115"/>
        <v>0</v>
      </c>
      <c r="O807" s="273"/>
      <c r="P807" s="166"/>
      <c r="Q807" s="328">
        <v>0</v>
      </c>
      <c r="R807" s="328">
        <v>0</v>
      </c>
      <c r="S807" s="151">
        <f t="shared" si="116"/>
        <v>0</v>
      </c>
      <c r="T807" s="97">
        <f t="shared" si="117"/>
        <v>0</v>
      </c>
      <c r="U807" s="166"/>
      <c r="V807" s="328">
        <v>0</v>
      </c>
      <c r="W807" s="328">
        <v>16000</v>
      </c>
      <c r="X807" s="151">
        <f t="shared" si="118"/>
        <v>-16000</v>
      </c>
      <c r="Y807" s="97" t="str">
        <f t="shared" si="119"/>
        <v>N.M.</v>
      </c>
      <c r="Z807" s="140"/>
    </row>
    <row r="808" spans="1:26" s="69" customFormat="1" outlineLevel="1" x14ac:dyDescent="0.2">
      <c r="A808" s="64" t="s">
        <v>1251</v>
      </c>
      <c r="B808" s="65" t="s">
        <v>1701</v>
      </c>
      <c r="C808" s="66" t="s">
        <v>2143</v>
      </c>
      <c r="D808" s="67"/>
      <c r="E808" s="68"/>
      <c r="F808" s="328">
        <v>6000</v>
      </c>
      <c r="G808" s="328">
        <v>3000</v>
      </c>
      <c r="H808" s="151">
        <f t="shared" si="112"/>
        <v>3000</v>
      </c>
      <c r="I808" s="97">
        <f t="shared" si="113"/>
        <v>1</v>
      </c>
      <c r="J808" s="166"/>
      <c r="K808" s="328">
        <v>6000</v>
      </c>
      <c r="L808" s="328">
        <v>6000</v>
      </c>
      <c r="M808" s="151">
        <f t="shared" si="114"/>
        <v>0</v>
      </c>
      <c r="N808" s="97">
        <f t="shared" si="115"/>
        <v>0</v>
      </c>
      <c r="O808" s="273"/>
      <c r="P808" s="166"/>
      <c r="Q808" s="328">
        <v>6000</v>
      </c>
      <c r="R808" s="328">
        <v>6000</v>
      </c>
      <c r="S808" s="151">
        <f t="shared" si="116"/>
        <v>0</v>
      </c>
      <c r="T808" s="97">
        <f t="shared" si="117"/>
        <v>0</v>
      </c>
      <c r="U808" s="166"/>
      <c r="V808" s="328">
        <v>26500.03</v>
      </c>
      <c r="W808" s="328">
        <v>6064.96</v>
      </c>
      <c r="X808" s="151">
        <f t="shared" si="118"/>
        <v>20435.07</v>
      </c>
      <c r="Y808" s="97">
        <f t="shared" si="119"/>
        <v>3.3693659974674195</v>
      </c>
      <c r="Z808" s="140"/>
    </row>
    <row r="809" spans="1:26" s="69" customFormat="1" outlineLevel="1" x14ac:dyDescent="0.2">
      <c r="A809" s="64" t="s">
        <v>1252</v>
      </c>
      <c r="B809" s="65" t="s">
        <v>1702</v>
      </c>
      <c r="C809" s="66" t="s">
        <v>2144</v>
      </c>
      <c r="D809" s="67"/>
      <c r="E809" s="68"/>
      <c r="F809" s="328">
        <v>0</v>
      </c>
      <c r="G809" s="328">
        <v>42.31</v>
      </c>
      <c r="H809" s="151">
        <f t="shared" si="112"/>
        <v>-42.31</v>
      </c>
      <c r="I809" s="97" t="str">
        <f t="shared" si="113"/>
        <v>N.M.</v>
      </c>
      <c r="J809" s="166"/>
      <c r="K809" s="328">
        <v>60.17</v>
      </c>
      <c r="L809" s="328">
        <v>45.79</v>
      </c>
      <c r="M809" s="151">
        <f t="shared" si="114"/>
        <v>14.380000000000003</v>
      </c>
      <c r="N809" s="97">
        <f t="shared" si="115"/>
        <v>0.31404236732911123</v>
      </c>
      <c r="O809" s="273"/>
      <c r="P809" s="166"/>
      <c r="Q809" s="328">
        <v>60.17</v>
      </c>
      <c r="R809" s="328">
        <v>45.79</v>
      </c>
      <c r="S809" s="151">
        <f t="shared" si="116"/>
        <v>14.380000000000003</v>
      </c>
      <c r="T809" s="97">
        <f t="shared" si="117"/>
        <v>0.31404236732911123</v>
      </c>
      <c r="U809" s="166"/>
      <c r="V809" s="328">
        <v>509</v>
      </c>
      <c r="W809" s="328">
        <v>92.06</v>
      </c>
      <c r="X809" s="151">
        <f t="shared" si="118"/>
        <v>416.94</v>
      </c>
      <c r="Y809" s="97">
        <f t="shared" si="119"/>
        <v>4.5290028242450573</v>
      </c>
      <c r="Z809" s="140"/>
    </row>
    <row r="810" spans="1:26" s="69" customFormat="1" outlineLevel="1" x14ac:dyDescent="0.2">
      <c r="A810" s="64" t="s">
        <v>1253</v>
      </c>
      <c r="B810" s="65" t="s">
        <v>1703</v>
      </c>
      <c r="C810" s="66" t="s">
        <v>2145</v>
      </c>
      <c r="D810" s="67"/>
      <c r="E810" s="68"/>
      <c r="F810" s="328">
        <v>0</v>
      </c>
      <c r="G810" s="328">
        <v>302</v>
      </c>
      <c r="H810" s="151">
        <f t="shared" si="112"/>
        <v>-302</v>
      </c>
      <c r="I810" s="97" t="str">
        <f t="shared" si="113"/>
        <v>N.M.</v>
      </c>
      <c r="J810" s="166"/>
      <c r="K810" s="328">
        <v>0.19</v>
      </c>
      <c r="L810" s="328">
        <v>4355.32</v>
      </c>
      <c r="M810" s="151">
        <f t="shared" si="114"/>
        <v>-4355.13</v>
      </c>
      <c r="N810" s="97">
        <f t="shared" si="115"/>
        <v>-0.99995637519171965</v>
      </c>
      <c r="O810" s="273"/>
      <c r="P810" s="166"/>
      <c r="Q810" s="328">
        <v>0.19</v>
      </c>
      <c r="R810" s="328">
        <v>4355.32</v>
      </c>
      <c r="S810" s="151">
        <f t="shared" si="116"/>
        <v>-4355.13</v>
      </c>
      <c r="T810" s="97">
        <f t="shared" si="117"/>
        <v>-0.99995637519171965</v>
      </c>
      <c r="U810" s="166"/>
      <c r="V810" s="328">
        <v>147954.44</v>
      </c>
      <c r="W810" s="328">
        <v>26145.99</v>
      </c>
      <c r="X810" s="151">
        <f t="shared" si="118"/>
        <v>121808.45</v>
      </c>
      <c r="Y810" s="97">
        <f t="shared" si="119"/>
        <v>4.6587813274616865</v>
      </c>
      <c r="Z810" s="140"/>
    </row>
    <row r="811" spans="1:26" s="69" customFormat="1" outlineLevel="1" x14ac:dyDescent="0.2">
      <c r="A811" s="64" t="s">
        <v>1254</v>
      </c>
      <c r="B811" s="65" t="s">
        <v>1704</v>
      </c>
      <c r="C811" s="66" t="s">
        <v>2146</v>
      </c>
      <c r="D811" s="67"/>
      <c r="E811" s="68"/>
      <c r="F811" s="328">
        <v>0</v>
      </c>
      <c r="G811" s="328">
        <v>1.58</v>
      </c>
      <c r="H811" s="151">
        <f t="shared" si="112"/>
        <v>-1.58</v>
      </c>
      <c r="I811" s="97" t="str">
        <f t="shared" si="113"/>
        <v>N.M.</v>
      </c>
      <c r="J811" s="166"/>
      <c r="K811" s="328">
        <v>0</v>
      </c>
      <c r="L811" s="328">
        <v>1.58</v>
      </c>
      <c r="M811" s="151">
        <f t="shared" si="114"/>
        <v>-1.58</v>
      </c>
      <c r="N811" s="97" t="str">
        <f t="shared" si="115"/>
        <v>N.M.</v>
      </c>
      <c r="O811" s="273"/>
      <c r="P811" s="166"/>
      <c r="Q811" s="328">
        <v>0</v>
      </c>
      <c r="R811" s="328">
        <v>1.58</v>
      </c>
      <c r="S811" s="151">
        <f t="shared" si="116"/>
        <v>-1.58</v>
      </c>
      <c r="T811" s="97" t="str">
        <f t="shared" si="117"/>
        <v>N.M.</v>
      </c>
      <c r="U811" s="166"/>
      <c r="V811" s="328">
        <v>234.58</v>
      </c>
      <c r="W811" s="328">
        <v>149.50000000000003</v>
      </c>
      <c r="X811" s="151">
        <f t="shared" si="118"/>
        <v>85.079999999999984</v>
      </c>
      <c r="Y811" s="97">
        <f t="shared" si="119"/>
        <v>0.569096989966555</v>
      </c>
      <c r="Z811" s="140"/>
    </row>
    <row r="812" spans="1:26" s="69" customFormat="1" outlineLevel="1" x14ac:dyDescent="0.2">
      <c r="A812" s="64" t="s">
        <v>1255</v>
      </c>
      <c r="B812" s="65" t="s">
        <v>1705</v>
      </c>
      <c r="C812" s="66" t="s">
        <v>2147</v>
      </c>
      <c r="D812" s="67"/>
      <c r="E812" s="68"/>
      <c r="F812" s="328">
        <v>370.95</v>
      </c>
      <c r="G812" s="328">
        <v>275.54000000000002</v>
      </c>
      <c r="H812" s="151">
        <f t="shared" si="112"/>
        <v>95.409999999999968</v>
      </c>
      <c r="I812" s="97">
        <f t="shared" si="113"/>
        <v>0.34626551498874925</v>
      </c>
      <c r="J812" s="166"/>
      <c r="K812" s="328">
        <v>2107.31</v>
      </c>
      <c r="L812" s="328">
        <v>540.26</v>
      </c>
      <c r="M812" s="151">
        <f t="shared" si="114"/>
        <v>1567.05</v>
      </c>
      <c r="N812" s="97">
        <f t="shared" si="115"/>
        <v>2.9005478843519787</v>
      </c>
      <c r="O812" s="273"/>
      <c r="P812" s="166"/>
      <c r="Q812" s="328">
        <v>2107.31</v>
      </c>
      <c r="R812" s="328">
        <v>540.26</v>
      </c>
      <c r="S812" s="151">
        <f t="shared" si="116"/>
        <v>1567.05</v>
      </c>
      <c r="T812" s="97">
        <f t="shared" si="117"/>
        <v>2.9005478843519787</v>
      </c>
      <c r="U812" s="166"/>
      <c r="V812" s="328">
        <v>8110.84</v>
      </c>
      <c r="W812" s="328">
        <v>7722.3600000000006</v>
      </c>
      <c r="X812" s="151">
        <f t="shared" si="118"/>
        <v>388.47999999999956</v>
      </c>
      <c r="Y812" s="97">
        <f t="shared" si="119"/>
        <v>5.030586504643652E-2</v>
      </c>
      <c r="Z812" s="140"/>
    </row>
    <row r="813" spans="1:26" ht="12.75" customHeight="1" x14ac:dyDescent="0.2">
      <c r="A813" s="38" t="s">
        <v>744</v>
      </c>
      <c r="B813" s="88" t="s">
        <v>576</v>
      </c>
      <c r="C813" s="94" t="s">
        <v>295</v>
      </c>
      <c r="D813" s="38"/>
      <c r="E813" s="49"/>
      <c r="F813" s="107">
        <v>11870.95</v>
      </c>
      <c r="G813" s="107">
        <v>6916.8</v>
      </c>
      <c r="H813" s="105">
        <f t="shared" si="112"/>
        <v>4954.1500000000005</v>
      </c>
      <c r="I813" s="124">
        <f t="shared" si="113"/>
        <v>0.71624884339578998</v>
      </c>
      <c r="J813" s="168"/>
      <c r="K813" s="107">
        <v>-13064.35</v>
      </c>
      <c r="L813" s="107">
        <v>50976.990000000005</v>
      </c>
      <c r="M813" s="105">
        <f t="shared" si="114"/>
        <v>-64041.340000000004</v>
      </c>
      <c r="N813" s="124">
        <f t="shared" si="115"/>
        <v>-1.2562793527040337</v>
      </c>
      <c r="O813" s="260"/>
      <c r="P813" s="168"/>
      <c r="Q813" s="107">
        <v>-13064.35</v>
      </c>
      <c r="R813" s="107">
        <v>50976.990000000005</v>
      </c>
      <c r="S813" s="105">
        <f t="shared" si="116"/>
        <v>-64041.340000000004</v>
      </c>
      <c r="T813" s="124">
        <f t="shared" si="117"/>
        <v>-1.2562793527040337</v>
      </c>
      <c r="U813" s="168"/>
      <c r="V813" s="107">
        <v>231323.40000000002</v>
      </c>
      <c r="W813" s="107">
        <v>114663.51999999999</v>
      </c>
      <c r="X813" s="105">
        <f t="shared" si="118"/>
        <v>116659.88000000003</v>
      </c>
      <c r="Y813" s="124">
        <f t="shared" si="119"/>
        <v>1.0174105940581628</v>
      </c>
    </row>
    <row r="814" spans="1:26" s="69" customFormat="1" outlineLevel="1" x14ac:dyDescent="0.2">
      <c r="A814" s="64" t="s">
        <v>1256</v>
      </c>
      <c r="B814" s="65" t="s">
        <v>1706</v>
      </c>
      <c r="C814" s="66" t="s">
        <v>2148</v>
      </c>
      <c r="D814" s="67"/>
      <c r="E814" s="68"/>
      <c r="F814" s="328">
        <v>142358.09</v>
      </c>
      <c r="G814" s="328">
        <v>18173.28</v>
      </c>
      <c r="H814" s="151">
        <f t="shared" si="112"/>
        <v>124184.81</v>
      </c>
      <c r="I814" s="97">
        <f t="shared" si="113"/>
        <v>6.8333735021966318</v>
      </c>
      <c r="J814" s="166"/>
      <c r="K814" s="328">
        <v>128668.86</v>
      </c>
      <c r="L814" s="328">
        <v>86112.88</v>
      </c>
      <c r="M814" s="151">
        <f t="shared" si="114"/>
        <v>42555.979999999996</v>
      </c>
      <c r="N814" s="97">
        <f t="shared" si="115"/>
        <v>0.49418832583464861</v>
      </c>
      <c r="O814" s="273"/>
      <c r="P814" s="166"/>
      <c r="Q814" s="328">
        <v>128668.86</v>
      </c>
      <c r="R814" s="328">
        <v>86112.88</v>
      </c>
      <c r="S814" s="151">
        <f t="shared" si="116"/>
        <v>42555.979999999996</v>
      </c>
      <c r="T814" s="97">
        <f t="shared" si="117"/>
        <v>0.49418832583464861</v>
      </c>
      <c r="U814" s="166"/>
      <c r="V814" s="328">
        <v>368293.97000000003</v>
      </c>
      <c r="W814" s="328">
        <v>258217.44</v>
      </c>
      <c r="X814" s="151">
        <f t="shared" si="118"/>
        <v>110076.53000000003</v>
      </c>
      <c r="Y814" s="97">
        <f t="shared" si="119"/>
        <v>0.42629394048674646</v>
      </c>
      <c r="Z814" s="140"/>
    </row>
    <row r="815" spans="1:26" s="69" customFormat="1" outlineLevel="1" x14ac:dyDescent="0.2">
      <c r="A815" s="64" t="s">
        <v>1257</v>
      </c>
      <c r="B815" s="65" t="s">
        <v>1707</v>
      </c>
      <c r="C815" s="66" t="s">
        <v>2149</v>
      </c>
      <c r="D815" s="67"/>
      <c r="E815" s="68"/>
      <c r="F815" s="328">
        <v>6747.2300000000005</v>
      </c>
      <c r="G815" s="328">
        <v>9897.02</v>
      </c>
      <c r="H815" s="151">
        <f t="shared" si="112"/>
        <v>-3149.79</v>
      </c>
      <c r="I815" s="97">
        <f t="shared" si="113"/>
        <v>-0.31825640445305758</v>
      </c>
      <c r="J815" s="166"/>
      <c r="K815" s="328">
        <v>17158.428</v>
      </c>
      <c r="L815" s="328">
        <v>22565.846000000001</v>
      </c>
      <c r="M815" s="151">
        <f t="shared" si="114"/>
        <v>-5407.4180000000015</v>
      </c>
      <c r="N815" s="97">
        <f t="shared" si="115"/>
        <v>-0.23962841898327239</v>
      </c>
      <c r="O815" s="273"/>
      <c r="P815" s="166"/>
      <c r="Q815" s="328">
        <v>17158.428</v>
      </c>
      <c r="R815" s="328">
        <v>22565.846000000001</v>
      </c>
      <c r="S815" s="151">
        <f t="shared" si="116"/>
        <v>-5407.4180000000015</v>
      </c>
      <c r="T815" s="97">
        <f t="shared" si="117"/>
        <v>-0.23962841898327239</v>
      </c>
      <c r="U815" s="166"/>
      <c r="V815" s="328">
        <v>77318.877000000008</v>
      </c>
      <c r="W815" s="328">
        <v>75631.986000000004</v>
      </c>
      <c r="X815" s="151">
        <f t="shared" si="118"/>
        <v>1686.8910000000033</v>
      </c>
      <c r="Y815" s="97">
        <f t="shared" si="119"/>
        <v>2.2303936326622486E-2</v>
      </c>
      <c r="Z815" s="140"/>
    </row>
    <row r="816" spans="1:26" s="69" customFormat="1" outlineLevel="1" x14ac:dyDescent="0.2">
      <c r="A816" s="64" t="s">
        <v>1258</v>
      </c>
      <c r="B816" s="65" t="s">
        <v>1708</v>
      </c>
      <c r="C816" s="66" t="s">
        <v>2150</v>
      </c>
      <c r="D816" s="67"/>
      <c r="E816" s="68"/>
      <c r="F816" s="328">
        <v>345.37</v>
      </c>
      <c r="G816" s="328">
        <v>54.78</v>
      </c>
      <c r="H816" s="151">
        <f t="shared" si="112"/>
        <v>290.59000000000003</v>
      </c>
      <c r="I816" s="97">
        <f t="shared" si="113"/>
        <v>5.3046732384081787</v>
      </c>
      <c r="J816" s="166"/>
      <c r="K816" s="328">
        <v>460.11</v>
      </c>
      <c r="L816" s="328">
        <v>89.79</v>
      </c>
      <c r="M816" s="151">
        <f t="shared" si="114"/>
        <v>370.32</v>
      </c>
      <c r="N816" s="97">
        <f t="shared" si="115"/>
        <v>4.1242900100233877</v>
      </c>
      <c r="O816" s="273"/>
      <c r="P816" s="166"/>
      <c r="Q816" s="328">
        <v>460.11</v>
      </c>
      <c r="R816" s="328">
        <v>89.79</v>
      </c>
      <c r="S816" s="151">
        <f t="shared" si="116"/>
        <v>370.32</v>
      </c>
      <c r="T816" s="97">
        <f t="shared" si="117"/>
        <v>4.1242900100233877</v>
      </c>
      <c r="U816" s="166"/>
      <c r="V816" s="328">
        <v>785.96</v>
      </c>
      <c r="W816" s="328">
        <v>274.86</v>
      </c>
      <c r="X816" s="151">
        <f t="shared" si="118"/>
        <v>511.1</v>
      </c>
      <c r="Y816" s="97">
        <f t="shared" si="119"/>
        <v>1.8594921050716728</v>
      </c>
      <c r="Z816" s="140"/>
    </row>
    <row r="817" spans="1:26" s="69" customFormat="1" outlineLevel="1" x14ac:dyDescent="0.2">
      <c r="A817" s="64" t="s">
        <v>1259</v>
      </c>
      <c r="B817" s="65" t="s">
        <v>1709</v>
      </c>
      <c r="C817" s="66" t="s">
        <v>2151</v>
      </c>
      <c r="D817" s="67"/>
      <c r="E817" s="68"/>
      <c r="F817" s="328">
        <v>2862</v>
      </c>
      <c r="G817" s="328">
        <v>65605.03</v>
      </c>
      <c r="H817" s="151">
        <f t="shared" si="112"/>
        <v>-62743.03</v>
      </c>
      <c r="I817" s="97">
        <f t="shared" si="113"/>
        <v>-0.9563752962234755</v>
      </c>
      <c r="J817" s="166"/>
      <c r="K817" s="328">
        <v>-84542</v>
      </c>
      <c r="L817" s="328">
        <v>170600.98</v>
      </c>
      <c r="M817" s="151">
        <f t="shared" si="114"/>
        <v>-255142.98</v>
      </c>
      <c r="N817" s="97">
        <f t="shared" si="115"/>
        <v>-1.4955540114716808</v>
      </c>
      <c r="O817" s="273"/>
      <c r="P817" s="166"/>
      <c r="Q817" s="328">
        <v>-84542</v>
      </c>
      <c r="R817" s="328">
        <v>170600.98</v>
      </c>
      <c r="S817" s="151">
        <f t="shared" si="116"/>
        <v>-255142.98</v>
      </c>
      <c r="T817" s="97">
        <f t="shared" si="117"/>
        <v>-1.4955540114716808</v>
      </c>
      <c r="U817" s="166"/>
      <c r="V817" s="328">
        <v>14449.970000000001</v>
      </c>
      <c r="W817" s="328">
        <v>249424.13</v>
      </c>
      <c r="X817" s="151">
        <f t="shared" si="118"/>
        <v>-234974.16</v>
      </c>
      <c r="Y817" s="97">
        <f t="shared" si="119"/>
        <v>-0.94206667173701275</v>
      </c>
      <c r="Z817" s="140"/>
    </row>
    <row r="818" spans="1:26" s="69" customFormat="1" outlineLevel="1" x14ac:dyDescent="0.2">
      <c r="A818" s="64" t="s">
        <v>1260</v>
      </c>
      <c r="B818" s="65" t="s">
        <v>1710</v>
      </c>
      <c r="C818" s="66" t="s">
        <v>2152</v>
      </c>
      <c r="D818" s="67"/>
      <c r="E818" s="68"/>
      <c r="F818" s="328">
        <v>21740.55</v>
      </c>
      <c r="G818" s="328">
        <v>15111.48</v>
      </c>
      <c r="H818" s="151">
        <f t="shared" si="112"/>
        <v>6629.07</v>
      </c>
      <c r="I818" s="97">
        <f t="shared" si="113"/>
        <v>0.43867774698441186</v>
      </c>
      <c r="J818" s="166"/>
      <c r="K818" s="328">
        <v>49598.89</v>
      </c>
      <c r="L818" s="328">
        <v>71343.75</v>
      </c>
      <c r="M818" s="151">
        <f t="shared" si="114"/>
        <v>-21744.86</v>
      </c>
      <c r="N818" s="97">
        <f t="shared" si="115"/>
        <v>-0.30478997809899255</v>
      </c>
      <c r="O818" s="273"/>
      <c r="P818" s="166"/>
      <c r="Q818" s="328">
        <v>49598.89</v>
      </c>
      <c r="R818" s="328">
        <v>71343.75</v>
      </c>
      <c r="S818" s="151">
        <f t="shared" si="116"/>
        <v>-21744.86</v>
      </c>
      <c r="T818" s="97">
        <f t="shared" si="117"/>
        <v>-0.30478997809899255</v>
      </c>
      <c r="U818" s="166"/>
      <c r="V818" s="328">
        <v>724195.4</v>
      </c>
      <c r="W818" s="328">
        <v>411084.89799999999</v>
      </c>
      <c r="X818" s="151">
        <f t="shared" si="118"/>
        <v>313110.50200000004</v>
      </c>
      <c r="Y818" s="97">
        <f t="shared" si="119"/>
        <v>0.76166870523178409</v>
      </c>
      <c r="Z818" s="140"/>
    </row>
    <row r="819" spans="1:26" x14ac:dyDescent="0.2">
      <c r="A819" s="38" t="s">
        <v>745</v>
      </c>
      <c r="B819" s="88" t="s">
        <v>577</v>
      </c>
      <c r="C819" s="94" t="s">
        <v>294</v>
      </c>
      <c r="D819" s="38"/>
      <c r="E819" s="49"/>
      <c r="F819" s="107">
        <v>174053.24</v>
      </c>
      <c r="G819" s="107">
        <v>108841.59</v>
      </c>
      <c r="H819" s="105">
        <f t="shared" si="112"/>
        <v>65211.649999999994</v>
      </c>
      <c r="I819" s="124">
        <f t="shared" si="113"/>
        <v>0.59914275416226459</v>
      </c>
      <c r="J819" s="168"/>
      <c r="K819" s="107">
        <v>111344.28799999999</v>
      </c>
      <c r="L819" s="107">
        <v>350713.24600000004</v>
      </c>
      <c r="M819" s="105">
        <f t="shared" si="114"/>
        <v>-239368.95800000004</v>
      </c>
      <c r="N819" s="124">
        <f t="shared" si="115"/>
        <v>-0.68252043722352029</v>
      </c>
      <c r="O819" s="260"/>
      <c r="P819" s="168"/>
      <c r="Q819" s="107">
        <v>111344.28799999999</v>
      </c>
      <c r="R819" s="107">
        <v>350713.24600000004</v>
      </c>
      <c r="S819" s="105">
        <f t="shared" si="116"/>
        <v>-239368.95800000004</v>
      </c>
      <c r="T819" s="124">
        <f t="shared" si="117"/>
        <v>-0.68252043722352029</v>
      </c>
      <c r="U819" s="168"/>
      <c r="V819" s="107">
        <v>1185044.1770000001</v>
      </c>
      <c r="W819" s="107">
        <v>994633.31400000001</v>
      </c>
      <c r="X819" s="105">
        <f t="shared" si="118"/>
        <v>190410.86300000013</v>
      </c>
      <c r="Y819" s="124">
        <f t="shared" si="119"/>
        <v>0.19143825198680217</v>
      </c>
    </row>
    <row r="820" spans="1:26" s="69" customFormat="1" outlineLevel="1" x14ac:dyDescent="0.2">
      <c r="A820" s="64" t="s">
        <v>1261</v>
      </c>
      <c r="B820" s="65" t="s">
        <v>1711</v>
      </c>
      <c r="C820" s="66" t="s">
        <v>2153</v>
      </c>
      <c r="D820" s="67"/>
      <c r="E820" s="68"/>
      <c r="F820" s="328">
        <v>700</v>
      </c>
      <c r="G820" s="328">
        <v>700</v>
      </c>
      <c r="H820" s="151">
        <f t="shared" si="112"/>
        <v>0</v>
      </c>
      <c r="I820" s="97">
        <f t="shared" si="113"/>
        <v>0</v>
      </c>
      <c r="J820" s="166"/>
      <c r="K820" s="328">
        <v>2100</v>
      </c>
      <c r="L820" s="328">
        <v>2100</v>
      </c>
      <c r="M820" s="151">
        <f t="shared" si="114"/>
        <v>0</v>
      </c>
      <c r="N820" s="97">
        <f t="shared" si="115"/>
        <v>0</v>
      </c>
      <c r="O820" s="273"/>
      <c r="P820" s="166"/>
      <c r="Q820" s="328">
        <v>2100</v>
      </c>
      <c r="R820" s="328">
        <v>2100</v>
      </c>
      <c r="S820" s="151">
        <f t="shared" si="116"/>
        <v>0</v>
      </c>
      <c r="T820" s="97">
        <f t="shared" si="117"/>
        <v>0</v>
      </c>
      <c r="U820" s="166"/>
      <c r="V820" s="328">
        <v>15929.52</v>
      </c>
      <c r="W820" s="328">
        <v>20446.12</v>
      </c>
      <c r="X820" s="151">
        <f t="shared" si="118"/>
        <v>-4516.5999999999985</v>
      </c>
      <c r="Y820" s="97">
        <f t="shared" si="119"/>
        <v>-0.22090254776945448</v>
      </c>
      <c r="Z820" s="140"/>
    </row>
    <row r="821" spans="1:26" s="69" customFormat="1" outlineLevel="1" x14ac:dyDescent="0.2">
      <c r="A821" s="64" t="s">
        <v>1262</v>
      </c>
      <c r="B821" s="65" t="s">
        <v>1712</v>
      </c>
      <c r="C821" s="66" t="s">
        <v>2154</v>
      </c>
      <c r="D821" s="67"/>
      <c r="E821" s="68"/>
      <c r="F821" s="328">
        <v>1233.83</v>
      </c>
      <c r="G821" s="328">
        <v>11191.2</v>
      </c>
      <c r="H821" s="151">
        <f t="shared" si="112"/>
        <v>-9957.3700000000008</v>
      </c>
      <c r="I821" s="97">
        <f t="shared" si="113"/>
        <v>-0.88974998212881551</v>
      </c>
      <c r="J821" s="166"/>
      <c r="K821" s="328">
        <v>3568.4900000000002</v>
      </c>
      <c r="L821" s="328">
        <v>33858.120000000003</v>
      </c>
      <c r="M821" s="151">
        <f t="shared" si="114"/>
        <v>-30289.63</v>
      </c>
      <c r="N821" s="97">
        <f t="shared" si="115"/>
        <v>-0.89460460297263988</v>
      </c>
      <c r="O821" s="273"/>
      <c r="P821" s="166"/>
      <c r="Q821" s="328">
        <v>3568.4900000000002</v>
      </c>
      <c r="R821" s="328">
        <v>33858.120000000003</v>
      </c>
      <c r="S821" s="151">
        <f t="shared" si="116"/>
        <v>-30289.63</v>
      </c>
      <c r="T821" s="97">
        <f t="shared" si="117"/>
        <v>-0.89460460297263988</v>
      </c>
      <c r="U821" s="166"/>
      <c r="V821" s="328">
        <v>164993.15</v>
      </c>
      <c r="W821" s="328">
        <v>135689.22</v>
      </c>
      <c r="X821" s="151">
        <f t="shared" si="118"/>
        <v>29303.929999999993</v>
      </c>
      <c r="Y821" s="97">
        <f t="shared" si="119"/>
        <v>0.21596358207380065</v>
      </c>
      <c r="Z821" s="140"/>
    </row>
    <row r="822" spans="1:26" s="69" customFormat="1" outlineLevel="1" x14ac:dyDescent="0.2">
      <c r="A822" s="64" t="s">
        <v>1263</v>
      </c>
      <c r="B822" s="65" t="s">
        <v>1713</v>
      </c>
      <c r="C822" s="66" t="s">
        <v>2155</v>
      </c>
      <c r="D822" s="67"/>
      <c r="E822" s="68"/>
      <c r="F822" s="328">
        <v>0</v>
      </c>
      <c r="G822" s="328">
        <v>6792.18</v>
      </c>
      <c r="H822" s="151">
        <f t="shared" si="112"/>
        <v>-6792.18</v>
      </c>
      <c r="I822" s="97" t="str">
        <f t="shared" si="113"/>
        <v>N.M.</v>
      </c>
      <c r="J822" s="166"/>
      <c r="K822" s="328">
        <v>0</v>
      </c>
      <c r="L822" s="328">
        <v>21183.14</v>
      </c>
      <c r="M822" s="151">
        <f t="shared" si="114"/>
        <v>-21183.14</v>
      </c>
      <c r="N822" s="97" t="str">
        <f t="shared" si="115"/>
        <v>N.M.</v>
      </c>
      <c r="O822" s="273"/>
      <c r="P822" s="166"/>
      <c r="Q822" s="328">
        <v>0</v>
      </c>
      <c r="R822" s="328">
        <v>21183.14</v>
      </c>
      <c r="S822" s="151">
        <f t="shared" si="116"/>
        <v>-21183.14</v>
      </c>
      <c r="T822" s="97" t="str">
        <f t="shared" si="117"/>
        <v>N.M.</v>
      </c>
      <c r="U822" s="166"/>
      <c r="V822" s="328">
        <v>10677.14</v>
      </c>
      <c r="W822" s="328">
        <v>79088.05</v>
      </c>
      <c r="X822" s="151">
        <f t="shared" si="118"/>
        <v>-68410.91</v>
      </c>
      <c r="Y822" s="97">
        <f t="shared" si="119"/>
        <v>-0.86499679787275074</v>
      </c>
      <c r="Z822" s="140"/>
    </row>
    <row r="823" spans="1:26" x14ac:dyDescent="0.2">
      <c r="A823" s="38" t="s">
        <v>746</v>
      </c>
      <c r="B823" s="88" t="s">
        <v>578</v>
      </c>
      <c r="C823" s="94" t="s">
        <v>293</v>
      </c>
      <c r="D823" s="38"/>
      <c r="E823" s="49"/>
      <c r="F823" s="107">
        <v>1933.83</v>
      </c>
      <c r="G823" s="107">
        <v>18683.38</v>
      </c>
      <c r="H823" s="105">
        <f t="shared" si="112"/>
        <v>-16749.550000000003</v>
      </c>
      <c r="I823" s="124">
        <f t="shared" si="113"/>
        <v>-0.89649463855041234</v>
      </c>
      <c r="J823" s="168"/>
      <c r="K823" s="107">
        <v>5668.49</v>
      </c>
      <c r="L823" s="107">
        <v>57141.26</v>
      </c>
      <c r="M823" s="105">
        <f t="shared" si="114"/>
        <v>-51472.770000000004</v>
      </c>
      <c r="N823" s="124">
        <f t="shared" si="115"/>
        <v>-0.90079865232233247</v>
      </c>
      <c r="O823" s="260"/>
      <c r="P823" s="168"/>
      <c r="Q823" s="107">
        <v>5668.49</v>
      </c>
      <c r="R823" s="107">
        <v>57141.26</v>
      </c>
      <c r="S823" s="105">
        <f t="shared" si="116"/>
        <v>-51472.770000000004</v>
      </c>
      <c r="T823" s="124">
        <f t="shared" si="117"/>
        <v>-0.90079865232233247</v>
      </c>
      <c r="U823" s="168"/>
      <c r="V823" s="107">
        <v>191599.81</v>
      </c>
      <c r="W823" s="107">
        <v>235223.39</v>
      </c>
      <c r="X823" s="105">
        <f t="shared" si="118"/>
        <v>-43623.580000000016</v>
      </c>
      <c r="Y823" s="124">
        <f t="shared" si="119"/>
        <v>-0.18545596167115869</v>
      </c>
    </row>
    <row r="824" spans="1:26" s="69" customFormat="1" outlineLevel="1" x14ac:dyDescent="0.2">
      <c r="A824" s="64" t="s">
        <v>1177</v>
      </c>
      <c r="B824" s="65" t="s">
        <v>1627</v>
      </c>
      <c r="C824" s="66" t="s">
        <v>2069</v>
      </c>
      <c r="D824" s="67"/>
      <c r="E824" s="68"/>
      <c r="F824" s="328">
        <v>1022973.53</v>
      </c>
      <c r="G824" s="328">
        <v>1150024.19</v>
      </c>
      <c r="H824" s="151">
        <f t="shared" si="112"/>
        <v>-127050.65999999992</v>
      </c>
      <c r="I824" s="97">
        <f t="shared" si="113"/>
        <v>-0.11047651093321778</v>
      </c>
      <c r="J824" s="166"/>
      <c r="K824" s="328">
        <v>2893730.1</v>
      </c>
      <c r="L824" s="328">
        <v>2968278.5700000003</v>
      </c>
      <c r="M824" s="151">
        <f t="shared" si="114"/>
        <v>-74548.470000000205</v>
      </c>
      <c r="N824" s="97">
        <f t="shared" si="115"/>
        <v>-2.5115051785722455E-2</v>
      </c>
      <c r="O824" s="273"/>
      <c r="P824" s="166"/>
      <c r="Q824" s="328">
        <v>2893730.1</v>
      </c>
      <c r="R824" s="328">
        <v>2968278.5700000003</v>
      </c>
      <c r="S824" s="151">
        <f t="shared" si="116"/>
        <v>-74548.470000000205</v>
      </c>
      <c r="T824" s="97">
        <f t="shared" si="117"/>
        <v>-2.5115051785722455E-2</v>
      </c>
      <c r="U824" s="166"/>
      <c r="V824" s="328">
        <v>10530346.91</v>
      </c>
      <c r="W824" s="328">
        <v>10588253.880000001</v>
      </c>
      <c r="X824" s="151">
        <f t="shared" si="118"/>
        <v>-57906.970000000671</v>
      </c>
      <c r="Y824" s="97">
        <f t="shared" si="119"/>
        <v>-5.4689820112247501E-3</v>
      </c>
      <c r="Z824" s="140"/>
    </row>
    <row r="825" spans="1:26" s="69" customFormat="1" outlineLevel="1" x14ac:dyDescent="0.2">
      <c r="A825" s="64" t="s">
        <v>1178</v>
      </c>
      <c r="B825" s="65" t="s">
        <v>1628</v>
      </c>
      <c r="C825" s="66" t="s">
        <v>2070</v>
      </c>
      <c r="D825" s="67"/>
      <c r="E825" s="68"/>
      <c r="F825" s="328">
        <v>31597.81</v>
      </c>
      <c r="G825" s="328">
        <v>61427.020000000004</v>
      </c>
      <c r="H825" s="151">
        <f t="shared" si="112"/>
        <v>-29829.210000000003</v>
      </c>
      <c r="I825" s="97">
        <f t="shared" si="113"/>
        <v>-0.48560405502334314</v>
      </c>
      <c r="J825" s="166"/>
      <c r="K825" s="328">
        <v>186686.67</v>
      </c>
      <c r="L825" s="328">
        <v>195634.33000000002</v>
      </c>
      <c r="M825" s="151">
        <f t="shared" si="114"/>
        <v>-8947.6600000000035</v>
      </c>
      <c r="N825" s="97">
        <f t="shared" si="115"/>
        <v>-4.5736655729083961E-2</v>
      </c>
      <c r="O825" s="273"/>
      <c r="P825" s="166"/>
      <c r="Q825" s="328">
        <v>186686.67</v>
      </c>
      <c r="R825" s="328">
        <v>195634.33000000002</v>
      </c>
      <c r="S825" s="151">
        <f t="shared" si="116"/>
        <v>-8947.6600000000035</v>
      </c>
      <c r="T825" s="97">
        <f t="shared" si="117"/>
        <v>-4.5736655729083961E-2</v>
      </c>
      <c r="U825" s="166"/>
      <c r="V825" s="328">
        <v>730605.12</v>
      </c>
      <c r="W825" s="328">
        <v>533140.3600000001</v>
      </c>
      <c r="X825" s="151">
        <f t="shared" si="118"/>
        <v>197464.75999999989</v>
      </c>
      <c r="Y825" s="97">
        <f t="shared" si="119"/>
        <v>0.37038043790194358</v>
      </c>
      <c r="Z825" s="140"/>
    </row>
    <row r="826" spans="1:26" s="69" customFormat="1" outlineLevel="1" x14ac:dyDescent="0.2">
      <c r="A826" s="64" t="s">
        <v>1179</v>
      </c>
      <c r="B826" s="65" t="s">
        <v>1629</v>
      </c>
      <c r="C826" s="66" t="s">
        <v>2071</v>
      </c>
      <c r="D826" s="67"/>
      <c r="E826" s="68"/>
      <c r="F826" s="328">
        <v>34.550000000000004</v>
      </c>
      <c r="G826" s="328">
        <v>314.41000000000003</v>
      </c>
      <c r="H826" s="151">
        <f t="shared" si="112"/>
        <v>-279.86</v>
      </c>
      <c r="I826" s="97">
        <f t="shared" si="113"/>
        <v>-0.89011163767055757</v>
      </c>
      <c r="J826" s="166"/>
      <c r="K826" s="328">
        <v>54.730000000000004</v>
      </c>
      <c r="L826" s="328">
        <v>331.57</v>
      </c>
      <c r="M826" s="151">
        <f t="shared" si="114"/>
        <v>-276.83999999999997</v>
      </c>
      <c r="N826" s="97">
        <f t="shared" si="115"/>
        <v>-0.83493681575534573</v>
      </c>
      <c r="O826" s="273"/>
      <c r="P826" s="166"/>
      <c r="Q826" s="328">
        <v>54.730000000000004</v>
      </c>
      <c r="R826" s="328">
        <v>331.57</v>
      </c>
      <c r="S826" s="151">
        <f t="shared" si="116"/>
        <v>-276.83999999999997</v>
      </c>
      <c r="T826" s="97">
        <f t="shared" si="117"/>
        <v>-0.83493681575534573</v>
      </c>
      <c r="U826" s="166"/>
      <c r="V826" s="328">
        <v>289.29000000000002</v>
      </c>
      <c r="W826" s="328">
        <v>334.21</v>
      </c>
      <c r="X826" s="151">
        <f t="shared" si="118"/>
        <v>-44.919999999999959</v>
      </c>
      <c r="Y826" s="97">
        <f t="shared" si="119"/>
        <v>-0.13440651087639496</v>
      </c>
      <c r="Z826" s="140"/>
    </row>
    <row r="827" spans="1:26" s="69" customFormat="1" outlineLevel="1" x14ac:dyDescent="0.2">
      <c r="A827" s="64" t="s">
        <v>1180</v>
      </c>
      <c r="B827" s="65" t="s">
        <v>1630</v>
      </c>
      <c r="C827" s="66" t="s">
        <v>2072</v>
      </c>
      <c r="D827" s="67"/>
      <c r="E827" s="68"/>
      <c r="F827" s="328">
        <v>9.9500000000000011</v>
      </c>
      <c r="G827" s="328">
        <v>24.69</v>
      </c>
      <c r="H827" s="151">
        <f t="shared" si="112"/>
        <v>-14.74</v>
      </c>
      <c r="I827" s="97">
        <f t="shared" si="113"/>
        <v>-0.59700283515593355</v>
      </c>
      <c r="J827" s="166"/>
      <c r="K827" s="328">
        <v>38.47</v>
      </c>
      <c r="L827" s="328">
        <v>8.1999999999999993</v>
      </c>
      <c r="M827" s="151">
        <f t="shared" si="114"/>
        <v>30.27</v>
      </c>
      <c r="N827" s="97">
        <f t="shared" si="115"/>
        <v>3.6914634146341467</v>
      </c>
      <c r="O827" s="273"/>
      <c r="P827" s="166"/>
      <c r="Q827" s="328">
        <v>38.47</v>
      </c>
      <c r="R827" s="328">
        <v>8.1999999999999993</v>
      </c>
      <c r="S827" s="151">
        <f t="shared" si="116"/>
        <v>30.27</v>
      </c>
      <c r="T827" s="97">
        <f t="shared" si="117"/>
        <v>3.6914634146341467</v>
      </c>
      <c r="U827" s="166"/>
      <c r="V827" s="328">
        <v>99.87</v>
      </c>
      <c r="W827" s="328">
        <v>90.73</v>
      </c>
      <c r="X827" s="151">
        <f t="shared" si="118"/>
        <v>9.14</v>
      </c>
      <c r="Y827" s="97">
        <f t="shared" si="119"/>
        <v>0.10073845475586907</v>
      </c>
      <c r="Z827" s="140"/>
    </row>
    <row r="828" spans="1:26" s="69" customFormat="1" outlineLevel="1" x14ac:dyDescent="0.2">
      <c r="A828" s="64" t="s">
        <v>1181</v>
      </c>
      <c r="B828" s="65" t="s">
        <v>1631</v>
      </c>
      <c r="C828" s="66" t="s">
        <v>2073</v>
      </c>
      <c r="D828" s="67"/>
      <c r="E828" s="68"/>
      <c r="F828" s="328">
        <v>0</v>
      </c>
      <c r="G828" s="328">
        <v>0</v>
      </c>
      <c r="H828" s="151">
        <f t="shared" si="112"/>
        <v>0</v>
      </c>
      <c r="I828" s="97">
        <f t="shared" si="113"/>
        <v>0</v>
      </c>
      <c r="J828" s="166"/>
      <c r="K828" s="328">
        <v>5.3</v>
      </c>
      <c r="L828" s="328">
        <v>0</v>
      </c>
      <c r="M828" s="151">
        <f t="shared" si="114"/>
        <v>5.3</v>
      </c>
      <c r="N828" s="97" t="str">
        <f t="shared" si="115"/>
        <v>N.M.</v>
      </c>
      <c r="O828" s="273"/>
      <c r="P828" s="166"/>
      <c r="Q828" s="328">
        <v>5.3</v>
      </c>
      <c r="R828" s="328">
        <v>0</v>
      </c>
      <c r="S828" s="151">
        <f t="shared" si="116"/>
        <v>5.3</v>
      </c>
      <c r="T828" s="97" t="str">
        <f t="shared" si="117"/>
        <v>N.M.</v>
      </c>
      <c r="U828" s="166"/>
      <c r="V828" s="328">
        <v>5.3</v>
      </c>
      <c r="W828" s="328">
        <v>0</v>
      </c>
      <c r="X828" s="151">
        <f t="shared" si="118"/>
        <v>5.3</v>
      </c>
      <c r="Y828" s="97" t="str">
        <f t="shared" si="119"/>
        <v>N.M.</v>
      </c>
      <c r="Z828" s="140"/>
    </row>
    <row r="829" spans="1:26" s="69" customFormat="1" outlineLevel="1" x14ac:dyDescent="0.2">
      <c r="A829" s="64" t="s">
        <v>1182</v>
      </c>
      <c r="B829" s="65" t="s">
        <v>1632</v>
      </c>
      <c r="C829" s="66" t="s">
        <v>2074</v>
      </c>
      <c r="D829" s="67"/>
      <c r="E829" s="68"/>
      <c r="F829" s="328">
        <v>12.51</v>
      </c>
      <c r="G829" s="328">
        <v>0</v>
      </c>
      <c r="H829" s="151">
        <f t="shared" si="112"/>
        <v>12.51</v>
      </c>
      <c r="I829" s="97" t="str">
        <f t="shared" si="113"/>
        <v>N.M.</v>
      </c>
      <c r="J829" s="166"/>
      <c r="K829" s="328">
        <v>12.51</v>
      </c>
      <c r="L829" s="328">
        <v>0</v>
      </c>
      <c r="M829" s="151">
        <f t="shared" si="114"/>
        <v>12.51</v>
      </c>
      <c r="N829" s="97" t="str">
        <f t="shared" si="115"/>
        <v>N.M.</v>
      </c>
      <c r="O829" s="273"/>
      <c r="P829" s="166"/>
      <c r="Q829" s="328">
        <v>12.51</v>
      </c>
      <c r="R829" s="328">
        <v>0</v>
      </c>
      <c r="S829" s="151">
        <f t="shared" si="116"/>
        <v>12.51</v>
      </c>
      <c r="T829" s="97" t="str">
        <f t="shared" si="117"/>
        <v>N.M.</v>
      </c>
      <c r="U829" s="166"/>
      <c r="V829" s="328">
        <v>12.58</v>
      </c>
      <c r="W829" s="328">
        <v>0</v>
      </c>
      <c r="X829" s="151">
        <f t="shared" si="118"/>
        <v>12.58</v>
      </c>
      <c r="Y829" s="97" t="str">
        <f t="shared" si="119"/>
        <v>N.M.</v>
      </c>
      <c r="Z829" s="140"/>
    </row>
    <row r="830" spans="1:26" s="69" customFormat="1" outlineLevel="1" x14ac:dyDescent="0.2">
      <c r="A830" s="64" t="s">
        <v>1183</v>
      </c>
      <c r="B830" s="65" t="s">
        <v>1633</v>
      </c>
      <c r="C830" s="66" t="s">
        <v>2075</v>
      </c>
      <c r="D830" s="67"/>
      <c r="E830" s="68"/>
      <c r="F830" s="328">
        <v>2.96</v>
      </c>
      <c r="G830" s="328">
        <v>0</v>
      </c>
      <c r="H830" s="151">
        <f t="shared" si="112"/>
        <v>2.96</v>
      </c>
      <c r="I830" s="97" t="str">
        <f t="shared" si="113"/>
        <v>N.M.</v>
      </c>
      <c r="J830" s="166"/>
      <c r="K830" s="328">
        <v>6.16</v>
      </c>
      <c r="L830" s="328">
        <v>0</v>
      </c>
      <c r="M830" s="151">
        <f t="shared" si="114"/>
        <v>6.16</v>
      </c>
      <c r="N830" s="97" t="str">
        <f t="shared" si="115"/>
        <v>N.M.</v>
      </c>
      <c r="O830" s="273"/>
      <c r="P830" s="166"/>
      <c r="Q830" s="328">
        <v>6.16</v>
      </c>
      <c r="R830" s="328">
        <v>0</v>
      </c>
      <c r="S830" s="151">
        <f t="shared" si="116"/>
        <v>6.16</v>
      </c>
      <c r="T830" s="97" t="str">
        <f t="shared" si="117"/>
        <v>N.M.</v>
      </c>
      <c r="U830" s="166"/>
      <c r="V830" s="328">
        <v>18.96</v>
      </c>
      <c r="W830" s="328">
        <v>1.73</v>
      </c>
      <c r="X830" s="151">
        <f t="shared" si="118"/>
        <v>17.23</v>
      </c>
      <c r="Y830" s="97">
        <f t="shared" si="119"/>
        <v>9.9595375722543356</v>
      </c>
      <c r="Z830" s="140"/>
    </row>
    <row r="831" spans="1:26" s="69" customFormat="1" outlineLevel="1" x14ac:dyDescent="0.2">
      <c r="A831" s="64" t="s">
        <v>1184</v>
      </c>
      <c r="B831" s="65" t="s">
        <v>1634</v>
      </c>
      <c r="C831" s="66" t="s">
        <v>2076</v>
      </c>
      <c r="D831" s="67"/>
      <c r="E831" s="68"/>
      <c r="F831" s="328">
        <v>20.03</v>
      </c>
      <c r="G831" s="328">
        <v>9.91</v>
      </c>
      <c r="H831" s="151">
        <f t="shared" si="112"/>
        <v>10.120000000000001</v>
      </c>
      <c r="I831" s="97">
        <f t="shared" si="113"/>
        <v>1.0211907164480323</v>
      </c>
      <c r="J831" s="166"/>
      <c r="K831" s="328">
        <v>20.420000000000002</v>
      </c>
      <c r="L831" s="328">
        <v>33.94</v>
      </c>
      <c r="M831" s="151">
        <f t="shared" si="114"/>
        <v>-13.519999999999996</v>
      </c>
      <c r="N831" s="97">
        <f t="shared" si="115"/>
        <v>-0.39835002946375947</v>
      </c>
      <c r="O831" s="273"/>
      <c r="P831" s="166"/>
      <c r="Q831" s="328">
        <v>20.420000000000002</v>
      </c>
      <c r="R831" s="328">
        <v>33.94</v>
      </c>
      <c r="S831" s="151">
        <f t="shared" si="116"/>
        <v>-13.519999999999996</v>
      </c>
      <c r="T831" s="97">
        <f t="shared" si="117"/>
        <v>-0.39835002946375947</v>
      </c>
      <c r="U831" s="166"/>
      <c r="V831" s="328">
        <v>286.52000000000004</v>
      </c>
      <c r="W831" s="328">
        <v>112.89</v>
      </c>
      <c r="X831" s="151">
        <f t="shared" si="118"/>
        <v>173.63000000000005</v>
      </c>
      <c r="Y831" s="97">
        <f t="shared" si="119"/>
        <v>1.5380458853751444</v>
      </c>
      <c r="Z831" s="140"/>
    </row>
    <row r="832" spans="1:26" s="69" customFormat="1" outlineLevel="1" x14ac:dyDescent="0.2">
      <c r="A832" s="64" t="s">
        <v>1185</v>
      </c>
      <c r="B832" s="65" t="s">
        <v>1635</v>
      </c>
      <c r="C832" s="66" t="s">
        <v>2077</v>
      </c>
      <c r="D832" s="67"/>
      <c r="E832" s="68"/>
      <c r="F832" s="328">
        <v>154.09</v>
      </c>
      <c r="G832" s="328">
        <v>10.73</v>
      </c>
      <c r="H832" s="151">
        <f t="shared" si="112"/>
        <v>143.36000000000001</v>
      </c>
      <c r="I832" s="97" t="str">
        <f t="shared" si="113"/>
        <v>N.M.</v>
      </c>
      <c r="J832" s="166"/>
      <c r="K832" s="328">
        <v>550.06000000000006</v>
      </c>
      <c r="L832" s="328">
        <v>30.37</v>
      </c>
      <c r="M832" s="151">
        <f t="shared" si="114"/>
        <v>519.69000000000005</v>
      </c>
      <c r="N832" s="97" t="str">
        <f t="shared" si="115"/>
        <v>N.M.</v>
      </c>
      <c r="O832" s="273"/>
      <c r="P832" s="166"/>
      <c r="Q832" s="328">
        <v>550.06000000000006</v>
      </c>
      <c r="R832" s="328">
        <v>30.37</v>
      </c>
      <c r="S832" s="151">
        <f t="shared" si="116"/>
        <v>519.69000000000005</v>
      </c>
      <c r="T832" s="97" t="str">
        <f t="shared" si="117"/>
        <v>N.M.</v>
      </c>
      <c r="U832" s="166"/>
      <c r="V832" s="328">
        <v>1282.8600000000001</v>
      </c>
      <c r="W832" s="328">
        <v>1990.49</v>
      </c>
      <c r="X832" s="151">
        <f t="shared" si="118"/>
        <v>-707.62999999999988</v>
      </c>
      <c r="Y832" s="97">
        <f t="shared" si="119"/>
        <v>-0.35550542831162169</v>
      </c>
      <c r="Z832" s="140"/>
    </row>
    <row r="833" spans="1:26" s="69" customFormat="1" outlineLevel="1" x14ac:dyDescent="0.2">
      <c r="A833" s="64" t="s">
        <v>1186</v>
      </c>
      <c r="B833" s="65" t="s">
        <v>1636</v>
      </c>
      <c r="C833" s="66" t="s">
        <v>2078</v>
      </c>
      <c r="D833" s="67"/>
      <c r="E833" s="68"/>
      <c r="F833" s="328">
        <v>16.02</v>
      </c>
      <c r="G833" s="328">
        <v>0</v>
      </c>
      <c r="H833" s="151">
        <f t="shared" si="112"/>
        <v>16.02</v>
      </c>
      <c r="I833" s="97" t="str">
        <f t="shared" si="113"/>
        <v>N.M.</v>
      </c>
      <c r="J833" s="166"/>
      <c r="K833" s="328">
        <v>32.54</v>
      </c>
      <c r="L833" s="328">
        <v>0</v>
      </c>
      <c r="M833" s="151">
        <f t="shared" si="114"/>
        <v>32.54</v>
      </c>
      <c r="N833" s="97" t="str">
        <f t="shared" si="115"/>
        <v>N.M.</v>
      </c>
      <c r="O833" s="273"/>
      <c r="P833" s="166"/>
      <c r="Q833" s="328">
        <v>32.54</v>
      </c>
      <c r="R833" s="328">
        <v>0</v>
      </c>
      <c r="S833" s="151">
        <f t="shared" si="116"/>
        <v>32.54</v>
      </c>
      <c r="T833" s="97" t="str">
        <f t="shared" si="117"/>
        <v>N.M.</v>
      </c>
      <c r="U833" s="166"/>
      <c r="V833" s="328">
        <v>146.05000000000001</v>
      </c>
      <c r="W833" s="328">
        <v>14.540000000000001</v>
      </c>
      <c r="X833" s="151">
        <f t="shared" si="118"/>
        <v>131.51000000000002</v>
      </c>
      <c r="Y833" s="97">
        <f t="shared" si="119"/>
        <v>9.0447042640990372</v>
      </c>
      <c r="Z833" s="140"/>
    </row>
    <row r="834" spans="1:26" s="69" customFormat="1" outlineLevel="1" x14ac:dyDescent="0.2">
      <c r="A834" s="64" t="s">
        <v>1187</v>
      </c>
      <c r="B834" s="65" t="s">
        <v>1637</v>
      </c>
      <c r="C834" s="66" t="s">
        <v>2079</v>
      </c>
      <c r="D834" s="67"/>
      <c r="E834" s="68"/>
      <c r="F834" s="328">
        <v>9.85</v>
      </c>
      <c r="G834" s="328">
        <v>3.09</v>
      </c>
      <c r="H834" s="151">
        <f t="shared" si="112"/>
        <v>6.76</v>
      </c>
      <c r="I834" s="97">
        <f t="shared" si="113"/>
        <v>2.1877022653721685</v>
      </c>
      <c r="J834" s="166"/>
      <c r="K834" s="328">
        <v>15.64</v>
      </c>
      <c r="L834" s="328">
        <v>3.09</v>
      </c>
      <c r="M834" s="151">
        <f t="shared" si="114"/>
        <v>12.55</v>
      </c>
      <c r="N834" s="97">
        <f t="shared" si="115"/>
        <v>4.0614886731391593</v>
      </c>
      <c r="O834" s="273"/>
      <c r="P834" s="166"/>
      <c r="Q834" s="328">
        <v>15.64</v>
      </c>
      <c r="R834" s="328">
        <v>3.09</v>
      </c>
      <c r="S834" s="151">
        <f t="shared" si="116"/>
        <v>12.55</v>
      </c>
      <c r="T834" s="97">
        <f t="shared" si="117"/>
        <v>4.0614886731391593</v>
      </c>
      <c r="U834" s="166"/>
      <c r="V834" s="328">
        <v>34.22</v>
      </c>
      <c r="W834" s="328">
        <v>3.17</v>
      </c>
      <c r="X834" s="151">
        <f t="shared" si="118"/>
        <v>31.049999999999997</v>
      </c>
      <c r="Y834" s="97">
        <f t="shared" si="119"/>
        <v>9.7949526813880112</v>
      </c>
      <c r="Z834" s="140"/>
    </row>
    <row r="835" spans="1:26" s="69" customFormat="1" outlineLevel="1" x14ac:dyDescent="0.2">
      <c r="A835" s="64" t="s">
        <v>1188</v>
      </c>
      <c r="B835" s="65" t="s">
        <v>1638</v>
      </c>
      <c r="C835" s="66" t="s">
        <v>2080</v>
      </c>
      <c r="D835" s="67"/>
      <c r="E835" s="68"/>
      <c r="F835" s="328">
        <v>28.84</v>
      </c>
      <c r="G835" s="328">
        <v>0</v>
      </c>
      <c r="H835" s="151">
        <f t="shared" si="112"/>
        <v>28.84</v>
      </c>
      <c r="I835" s="97" t="str">
        <f t="shared" si="113"/>
        <v>N.M.</v>
      </c>
      <c r="J835" s="166"/>
      <c r="K835" s="328">
        <v>38.119999999999997</v>
      </c>
      <c r="L835" s="328">
        <v>0</v>
      </c>
      <c r="M835" s="151">
        <f t="shared" si="114"/>
        <v>38.119999999999997</v>
      </c>
      <c r="N835" s="97" t="str">
        <f t="shared" si="115"/>
        <v>N.M.</v>
      </c>
      <c r="O835" s="273"/>
      <c r="P835" s="166"/>
      <c r="Q835" s="328">
        <v>38.119999999999997</v>
      </c>
      <c r="R835" s="328">
        <v>0</v>
      </c>
      <c r="S835" s="151">
        <f t="shared" si="116"/>
        <v>38.119999999999997</v>
      </c>
      <c r="T835" s="97" t="str">
        <f t="shared" si="117"/>
        <v>N.M.</v>
      </c>
      <c r="U835" s="166"/>
      <c r="V835" s="328">
        <v>46.839999999999996</v>
      </c>
      <c r="W835" s="328">
        <v>0</v>
      </c>
      <c r="X835" s="151">
        <f t="shared" si="118"/>
        <v>46.839999999999996</v>
      </c>
      <c r="Y835" s="97" t="str">
        <f t="shared" si="119"/>
        <v>N.M.</v>
      </c>
      <c r="Z835" s="140"/>
    </row>
    <row r="836" spans="1:26" s="69" customFormat="1" outlineLevel="1" x14ac:dyDescent="0.2">
      <c r="A836" s="64" t="s">
        <v>1189</v>
      </c>
      <c r="B836" s="65" t="s">
        <v>1639</v>
      </c>
      <c r="C836" s="66" t="s">
        <v>2081</v>
      </c>
      <c r="D836" s="67"/>
      <c r="E836" s="68"/>
      <c r="F836" s="328">
        <v>0</v>
      </c>
      <c r="G836" s="328">
        <v>10.59</v>
      </c>
      <c r="H836" s="151">
        <f t="shared" si="112"/>
        <v>-10.59</v>
      </c>
      <c r="I836" s="97" t="str">
        <f t="shared" si="113"/>
        <v>N.M.</v>
      </c>
      <c r="J836" s="166"/>
      <c r="K836" s="328">
        <v>30.69</v>
      </c>
      <c r="L836" s="328">
        <v>10.59</v>
      </c>
      <c r="M836" s="151">
        <f t="shared" si="114"/>
        <v>20.100000000000001</v>
      </c>
      <c r="N836" s="97">
        <f t="shared" si="115"/>
        <v>1.898016997167139</v>
      </c>
      <c r="O836" s="273"/>
      <c r="P836" s="166"/>
      <c r="Q836" s="328">
        <v>30.69</v>
      </c>
      <c r="R836" s="328">
        <v>10.59</v>
      </c>
      <c r="S836" s="151">
        <f t="shared" si="116"/>
        <v>20.100000000000001</v>
      </c>
      <c r="T836" s="97">
        <f t="shared" si="117"/>
        <v>1.898016997167139</v>
      </c>
      <c r="U836" s="166"/>
      <c r="V836" s="328">
        <v>157.14000000000001</v>
      </c>
      <c r="W836" s="328">
        <v>28.830000000000002</v>
      </c>
      <c r="X836" s="151">
        <f t="shared" si="118"/>
        <v>128.31</v>
      </c>
      <c r="Y836" s="97">
        <f t="shared" si="119"/>
        <v>4.4505723204994796</v>
      </c>
      <c r="Z836" s="140"/>
    </row>
    <row r="837" spans="1:26" s="69" customFormat="1" outlineLevel="1" x14ac:dyDescent="0.2">
      <c r="A837" s="64" t="s">
        <v>1190</v>
      </c>
      <c r="B837" s="65" t="s">
        <v>1640</v>
      </c>
      <c r="C837" s="66" t="s">
        <v>2082</v>
      </c>
      <c r="D837" s="67"/>
      <c r="E837" s="68"/>
      <c r="F837" s="328">
        <v>1.97</v>
      </c>
      <c r="G837" s="328">
        <v>0</v>
      </c>
      <c r="H837" s="151">
        <f t="shared" si="112"/>
        <v>1.97</v>
      </c>
      <c r="I837" s="97" t="str">
        <f t="shared" si="113"/>
        <v>N.M.</v>
      </c>
      <c r="J837" s="166"/>
      <c r="K837" s="328">
        <v>1.97</v>
      </c>
      <c r="L837" s="328">
        <v>0</v>
      </c>
      <c r="M837" s="151">
        <f t="shared" si="114"/>
        <v>1.97</v>
      </c>
      <c r="N837" s="97" t="str">
        <f t="shared" si="115"/>
        <v>N.M.</v>
      </c>
      <c r="O837" s="273"/>
      <c r="P837" s="166"/>
      <c r="Q837" s="328">
        <v>1.97</v>
      </c>
      <c r="R837" s="328">
        <v>0</v>
      </c>
      <c r="S837" s="151">
        <f t="shared" si="116"/>
        <v>1.97</v>
      </c>
      <c r="T837" s="97" t="str">
        <f t="shared" si="117"/>
        <v>N.M.</v>
      </c>
      <c r="U837" s="166"/>
      <c r="V837" s="328">
        <v>28.53</v>
      </c>
      <c r="W837" s="328">
        <v>0</v>
      </c>
      <c r="X837" s="151">
        <f t="shared" si="118"/>
        <v>28.53</v>
      </c>
      <c r="Y837" s="97" t="str">
        <f t="shared" si="119"/>
        <v>N.M.</v>
      </c>
      <c r="Z837" s="140"/>
    </row>
    <row r="838" spans="1:26" s="69" customFormat="1" outlineLevel="1" x14ac:dyDescent="0.2">
      <c r="A838" s="64" t="s">
        <v>1191</v>
      </c>
      <c r="B838" s="65" t="s">
        <v>1641</v>
      </c>
      <c r="C838" s="66" t="s">
        <v>2083</v>
      </c>
      <c r="D838" s="67"/>
      <c r="E838" s="68"/>
      <c r="F838" s="328">
        <v>182.34</v>
      </c>
      <c r="G838" s="328">
        <v>31</v>
      </c>
      <c r="H838" s="151">
        <f t="shared" si="112"/>
        <v>151.34</v>
      </c>
      <c r="I838" s="97">
        <f t="shared" si="113"/>
        <v>4.8819354838709677</v>
      </c>
      <c r="J838" s="166"/>
      <c r="K838" s="328">
        <v>588.5</v>
      </c>
      <c r="L838" s="328">
        <v>42.59</v>
      </c>
      <c r="M838" s="151">
        <f t="shared" si="114"/>
        <v>545.91</v>
      </c>
      <c r="N838" s="97" t="str">
        <f t="shared" si="115"/>
        <v>N.M.</v>
      </c>
      <c r="O838" s="273"/>
      <c r="P838" s="166"/>
      <c r="Q838" s="328">
        <v>588.5</v>
      </c>
      <c r="R838" s="328">
        <v>42.59</v>
      </c>
      <c r="S838" s="151">
        <f t="shared" si="116"/>
        <v>545.91</v>
      </c>
      <c r="T838" s="97" t="str">
        <f t="shared" si="117"/>
        <v>N.M.</v>
      </c>
      <c r="U838" s="166"/>
      <c r="V838" s="328">
        <v>2114.75</v>
      </c>
      <c r="W838" s="328">
        <v>664.11</v>
      </c>
      <c r="X838" s="151">
        <f t="shared" si="118"/>
        <v>1450.6399999999999</v>
      </c>
      <c r="Y838" s="97">
        <f t="shared" si="119"/>
        <v>2.1843369321347366</v>
      </c>
      <c r="Z838" s="140"/>
    </row>
    <row r="839" spans="1:26" s="69" customFormat="1" outlineLevel="1" x14ac:dyDescent="0.2">
      <c r="A839" s="64" t="s">
        <v>1192</v>
      </c>
      <c r="B839" s="65" t="s">
        <v>1642</v>
      </c>
      <c r="C839" s="66" t="s">
        <v>2084</v>
      </c>
      <c r="D839" s="67"/>
      <c r="E839" s="68"/>
      <c r="F839" s="328">
        <v>0</v>
      </c>
      <c r="G839" s="328">
        <v>0</v>
      </c>
      <c r="H839" s="151">
        <f t="shared" si="112"/>
        <v>0</v>
      </c>
      <c r="I839" s="97">
        <f t="shared" si="113"/>
        <v>0</v>
      </c>
      <c r="J839" s="166"/>
      <c r="K839" s="328">
        <v>0</v>
      </c>
      <c r="L839" s="328">
        <v>0</v>
      </c>
      <c r="M839" s="151">
        <f t="shared" si="114"/>
        <v>0</v>
      </c>
      <c r="N839" s="97">
        <f t="shared" si="115"/>
        <v>0</v>
      </c>
      <c r="O839" s="273"/>
      <c r="P839" s="166"/>
      <c r="Q839" s="328">
        <v>0</v>
      </c>
      <c r="R839" s="328">
        <v>0</v>
      </c>
      <c r="S839" s="151">
        <f t="shared" si="116"/>
        <v>0</v>
      </c>
      <c r="T839" s="97">
        <f t="shared" si="117"/>
        <v>0</v>
      </c>
      <c r="U839" s="166"/>
      <c r="V839" s="328">
        <v>87.320000000000007</v>
      </c>
      <c r="W839" s="328">
        <v>0</v>
      </c>
      <c r="X839" s="151">
        <f t="shared" si="118"/>
        <v>87.320000000000007</v>
      </c>
      <c r="Y839" s="97" t="str">
        <f t="shared" si="119"/>
        <v>N.M.</v>
      </c>
      <c r="Z839" s="140"/>
    </row>
    <row r="840" spans="1:26" s="69" customFormat="1" outlineLevel="1" x14ac:dyDescent="0.2">
      <c r="A840" s="64" t="s">
        <v>1193</v>
      </c>
      <c r="B840" s="65" t="s">
        <v>1643</v>
      </c>
      <c r="C840" s="66" t="s">
        <v>2085</v>
      </c>
      <c r="D840" s="67"/>
      <c r="E840" s="68"/>
      <c r="F840" s="328">
        <v>44.37</v>
      </c>
      <c r="G840" s="328">
        <v>9.49</v>
      </c>
      <c r="H840" s="151">
        <f t="shared" si="112"/>
        <v>34.879999999999995</v>
      </c>
      <c r="I840" s="97">
        <f t="shared" si="113"/>
        <v>3.675447839831401</v>
      </c>
      <c r="J840" s="166"/>
      <c r="K840" s="328">
        <v>44.37</v>
      </c>
      <c r="L840" s="328">
        <v>9.49</v>
      </c>
      <c r="M840" s="151">
        <f t="shared" si="114"/>
        <v>34.879999999999995</v>
      </c>
      <c r="N840" s="97">
        <f t="shared" si="115"/>
        <v>3.675447839831401</v>
      </c>
      <c r="O840" s="273"/>
      <c r="P840" s="166"/>
      <c r="Q840" s="328">
        <v>44.37</v>
      </c>
      <c r="R840" s="328">
        <v>9.49</v>
      </c>
      <c r="S840" s="151">
        <f t="shared" si="116"/>
        <v>34.879999999999995</v>
      </c>
      <c r="T840" s="97">
        <f t="shared" si="117"/>
        <v>3.675447839831401</v>
      </c>
      <c r="U840" s="166"/>
      <c r="V840" s="328">
        <v>158.96</v>
      </c>
      <c r="W840" s="328">
        <v>9.49</v>
      </c>
      <c r="X840" s="151">
        <f t="shared" si="118"/>
        <v>149.47</v>
      </c>
      <c r="Y840" s="97" t="str">
        <f t="shared" si="119"/>
        <v>N.M.</v>
      </c>
      <c r="Z840" s="140"/>
    </row>
    <row r="841" spans="1:26" s="69" customFormat="1" outlineLevel="1" x14ac:dyDescent="0.2">
      <c r="A841" s="64" t="s">
        <v>1194</v>
      </c>
      <c r="B841" s="65" t="s">
        <v>1644</v>
      </c>
      <c r="C841" s="66" t="s">
        <v>2086</v>
      </c>
      <c r="D841" s="67"/>
      <c r="E841" s="68"/>
      <c r="F841" s="328">
        <v>0</v>
      </c>
      <c r="G841" s="328">
        <v>0</v>
      </c>
      <c r="H841" s="151">
        <f t="shared" si="112"/>
        <v>0</v>
      </c>
      <c r="I841" s="97">
        <f t="shared" si="113"/>
        <v>0</v>
      </c>
      <c r="J841" s="166"/>
      <c r="K841" s="328">
        <v>0</v>
      </c>
      <c r="L841" s="328">
        <v>91.36</v>
      </c>
      <c r="M841" s="151">
        <f t="shared" si="114"/>
        <v>-91.36</v>
      </c>
      <c r="N841" s="97" t="str">
        <f t="shared" si="115"/>
        <v>N.M.</v>
      </c>
      <c r="O841" s="273"/>
      <c r="P841" s="166"/>
      <c r="Q841" s="328">
        <v>0</v>
      </c>
      <c r="R841" s="328">
        <v>91.36</v>
      </c>
      <c r="S841" s="151">
        <f t="shared" si="116"/>
        <v>-91.36</v>
      </c>
      <c r="T841" s="97" t="str">
        <f t="shared" si="117"/>
        <v>N.M.</v>
      </c>
      <c r="U841" s="166"/>
      <c r="V841" s="328">
        <v>53.47</v>
      </c>
      <c r="W841" s="328">
        <v>447.78000000000003</v>
      </c>
      <c r="X841" s="151">
        <f t="shared" si="118"/>
        <v>-394.31000000000006</v>
      </c>
      <c r="Y841" s="97">
        <f t="shared" si="119"/>
        <v>-0.88058868194202522</v>
      </c>
      <c r="Z841" s="140"/>
    </row>
    <row r="842" spans="1:26" s="69" customFormat="1" outlineLevel="1" x14ac:dyDescent="0.2">
      <c r="A842" s="64" t="s">
        <v>1195</v>
      </c>
      <c r="B842" s="65" t="s">
        <v>1645</v>
      </c>
      <c r="C842" s="66" t="s">
        <v>2087</v>
      </c>
      <c r="D842" s="67"/>
      <c r="E842" s="68"/>
      <c r="F842" s="328">
        <v>0.69000000000000006</v>
      </c>
      <c r="G842" s="328">
        <v>0</v>
      </c>
      <c r="H842" s="151">
        <f t="shared" si="112"/>
        <v>0.69000000000000006</v>
      </c>
      <c r="I842" s="97" t="str">
        <f t="shared" si="113"/>
        <v>N.M.</v>
      </c>
      <c r="J842" s="166"/>
      <c r="K842" s="328">
        <v>1.67</v>
      </c>
      <c r="L842" s="328">
        <v>1.52</v>
      </c>
      <c r="M842" s="151">
        <f t="shared" si="114"/>
        <v>0.14999999999999991</v>
      </c>
      <c r="N842" s="97">
        <f t="shared" si="115"/>
        <v>9.8684210526315735E-2</v>
      </c>
      <c r="O842" s="273"/>
      <c r="P842" s="166"/>
      <c r="Q842" s="328">
        <v>1.67</v>
      </c>
      <c r="R842" s="328">
        <v>1.52</v>
      </c>
      <c r="S842" s="151">
        <f t="shared" si="116"/>
        <v>0.14999999999999991</v>
      </c>
      <c r="T842" s="97">
        <f t="shared" si="117"/>
        <v>9.8684210526315735E-2</v>
      </c>
      <c r="U842" s="166"/>
      <c r="V842" s="328">
        <v>21.369999999999997</v>
      </c>
      <c r="W842" s="328">
        <v>42.010000000000005</v>
      </c>
      <c r="X842" s="151">
        <f t="shared" si="118"/>
        <v>-20.640000000000008</v>
      </c>
      <c r="Y842" s="97">
        <f t="shared" si="119"/>
        <v>-0.49131159247798156</v>
      </c>
      <c r="Z842" s="140"/>
    </row>
    <row r="843" spans="1:26" s="69" customFormat="1" outlineLevel="1" x14ac:dyDescent="0.2">
      <c r="A843" s="64" t="s">
        <v>1196</v>
      </c>
      <c r="B843" s="65" t="s">
        <v>1646</v>
      </c>
      <c r="C843" s="66" t="s">
        <v>2088</v>
      </c>
      <c r="D843" s="67"/>
      <c r="E843" s="68"/>
      <c r="F843" s="328">
        <v>0</v>
      </c>
      <c r="G843" s="328">
        <v>0</v>
      </c>
      <c r="H843" s="151">
        <f t="shared" si="112"/>
        <v>0</v>
      </c>
      <c r="I843" s="97">
        <f t="shared" si="113"/>
        <v>0</v>
      </c>
      <c r="J843" s="166"/>
      <c r="K843" s="328">
        <v>8.1300000000000008</v>
      </c>
      <c r="L843" s="328">
        <v>0</v>
      </c>
      <c r="M843" s="151">
        <f t="shared" si="114"/>
        <v>8.1300000000000008</v>
      </c>
      <c r="N843" s="97" t="str">
        <f t="shared" si="115"/>
        <v>N.M.</v>
      </c>
      <c r="O843" s="273"/>
      <c r="P843" s="166"/>
      <c r="Q843" s="328">
        <v>8.1300000000000008</v>
      </c>
      <c r="R843" s="328">
        <v>0</v>
      </c>
      <c r="S843" s="151">
        <f t="shared" si="116"/>
        <v>8.1300000000000008</v>
      </c>
      <c r="T843" s="97" t="str">
        <f t="shared" si="117"/>
        <v>N.M.</v>
      </c>
      <c r="U843" s="166"/>
      <c r="V843" s="328">
        <v>60.77</v>
      </c>
      <c r="W843" s="328">
        <v>18.650000000000002</v>
      </c>
      <c r="X843" s="151">
        <f t="shared" si="118"/>
        <v>42.120000000000005</v>
      </c>
      <c r="Y843" s="97">
        <f t="shared" si="119"/>
        <v>2.2584450402144771</v>
      </c>
      <c r="Z843" s="140"/>
    </row>
    <row r="844" spans="1:26" s="69" customFormat="1" outlineLevel="1" x14ac:dyDescent="0.2">
      <c r="A844" s="64" t="s">
        <v>1197</v>
      </c>
      <c r="B844" s="65" t="s">
        <v>1647</v>
      </c>
      <c r="C844" s="66" t="s">
        <v>2089</v>
      </c>
      <c r="D844" s="67"/>
      <c r="E844" s="68"/>
      <c r="F844" s="328">
        <v>0</v>
      </c>
      <c r="G844" s="328">
        <v>0</v>
      </c>
      <c r="H844" s="151">
        <f t="shared" si="112"/>
        <v>0</v>
      </c>
      <c r="I844" s="97">
        <f t="shared" si="113"/>
        <v>0</v>
      </c>
      <c r="J844" s="166"/>
      <c r="K844" s="328">
        <v>0</v>
      </c>
      <c r="L844" s="328">
        <v>0</v>
      </c>
      <c r="M844" s="151">
        <f t="shared" si="114"/>
        <v>0</v>
      </c>
      <c r="N844" s="97">
        <f t="shared" si="115"/>
        <v>0</v>
      </c>
      <c r="O844" s="273"/>
      <c r="P844" s="166"/>
      <c r="Q844" s="328">
        <v>0</v>
      </c>
      <c r="R844" s="328">
        <v>0</v>
      </c>
      <c r="S844" s="151">
        <f t="shared" si="116"/>
        <v>0</v>
      </c>
      <c r="T844" s="97">
        <f t="shared" si="117"/>
        <v>0</v>
      </c>
      <c r="U844" s="166"/>
      <c r="V844" s="328">
        <v>92.13</v>
      </c>
      <c r="W844" s="328">
        <v>54.34</v>
      </c>
      <c r="X844" s="151">
        <f t="shared" si="118"/>
        <v>37.789999999999992</v>
      </c>
      <c r="Y844" s="97">
        <f t="shared" si="119"/>
        <v>0.69543614280456367</v>
      </c>
      <c r="Z844" s="140"/>
    </row>
    <row r="845" spans="1:26" s="69" customFormat="1" outlineLevel="1" x14ac:dyDescent="0.2">
      <c r="A845" s="64" t="s">
        <v>1198</v>
      </c>
      <c r="B845" s="65" t="s">
        <v>1648</v>
      </c>
      <c r="C845" s="66" t="s">
        <v>2090</v>
      </c>
      <c r="D845" s="67"/>
      <c r="E845" s="68"/>
      <c r="F845" s="328">
        <v>5.63</v>
      </c>
      <c r="G845" s="328">
        <v>0</v>
      </c>
      <c r="H845" s="151">
        <f t="shared" si="112"/>
        <v>5.63</v>
      </c>
      <c r="I845" s="97" t="str">
        <f t="shared" si="113"/>
        <v>N.M.</v>
      </c>
      <c r="J845" s="166"/>
      <c r="K845" s="328">
        <v>5.63</v>
      </c>
      <c r="L845" s="328">
        <v>0</v>
      </c>
      <c r="M845" s="151">
        <f t="shared" si="114"/>
        <v>5.63</v>
      </c>
      <c r="N845" s="97" t="str">
        <f t="shared" si="115"/>
        <v>N.M.</v>
      </c>
      <c r="O845" s="273"/>
      <c r="P845" s="166"/>
      <c r="Q845" s="328">
        <v>5.63</v>
      </c>
      <c r="R845" s="328">
        <v>0</v>
      </c>
      <c r="S845" s="151">
        <f t="shared" si="116"/>
        <v>5.63</v>
      </c>
      <c r="T845" s="97" t="str">
        <f t="shared" si="117"/>
        <v>N.M.</v>
      </c>
      <c r="U845" s="166"/>
      <c r="V845" s="328">
        <v>32.24</v>
      </c>
      <c r="W845" s="328">
        <v>0</v>
      </c>
      <c r="X845" s="151">
        <f t="shared" si="118"/>
        <v>32.24</v>
      </c>
      <c r="Y845" s="97" t="str">
        <f t="shared" si="119"/>
        <v>N.M.</v>
      </c>
      <c r="Z845" s="140"/>
    </row>
    <row r="846" spans="1:26" s="69" customFormat="1" outlineLevel="1" x14ac:dyDescent="0.2">
      <c r="A846" s="64" t="s">
        <v>1199</v>
      </c>
      <c r="B846" s="65" t="s">
        <v>1649</v>
      </c>
      <c r="C846" s="66" t="s">
        <v>2091</v>
      </c>
      <c r="D846" s="67"/>
      <c r="E846" s="68"/>
      <c r="F846" s="328">
        <v>41.97</v>
      </c>
      <c r="G846" s="328">
        <v>0</v>
      </c>
      <c r="H846" s="151">
        <f t="shared" si="112"/>
        <v>41.97</v>
      </c>
      <c r="I846" s="97" t="str">
        <f t="shared" si="113"/>
        <v>N.M.</v>
      </c>
      <c r="J846" s="166"/>
      <c r="K846" s="328">
        <v>41.97</v>
      </c>
      <c r="L846" s="328">
        <v>0</v>
      </c>
      <c r="M846" s="151">
        <f t="shared" si="114"/>
        <v>41.97</v>
      </c>
      <c r="N846" s="97" t="str">
        <f t="shared" si="115"/>
        <v>N.M.</v>
      </c>
      <c r="O846" s="273"/>
      <c r="P846" s="166"/>
      <c r="Q846" s="328">
        <v>41.97</v>
      </c>
      <c r="R846" s="328">
        <v>0</v>
      </c>
      <c r="S846" s="151">
        <f t="shared" si="116"/>
        <v>41.97</v>
      </c>
      <c r="T846" s="97" t="str">
        <f t="shared" si="117"/>
        <v>N.M.</v>
      </c>
      <c r="U846" s="166"/>
      <c r="V846" s="328">
        <v>49.47</v>
      </c>
      <c r="W846" s="328">
        <v>0</v>
      </c>
      <c r="X846" s="151">
        <f t="shared" si="118"/>
        <v>49.47</v>
      </c>
      <c r="Y846" s="97" t="str">
        <f t="shared" si="119"/>
        <v>N.M.</v>
      </c>
      <c r="Z846" s="140"/>
    </row>
    <row r="847" spans="1:26" s="69" customFormat="1" outlineLevel="1" x14ac:dyDescent="0.2">
      <c r="A847" s="64" t="s">
        <v>1200</v>
      </c>
      <c r="B847" s="65" t="s">
        <v>1650</v>
      </c>
      <c r="C847" s="66" t="s">
        <v>2092</v>
      </c>
      <c r="D847" s="67"/>
      <c r="E847" s="68"/>
      <c r="F847" s="328">
        <v>0</v>
      </c>
      <c r="G847" s="328">
        <v>0</v>
      </c>
      <c r="H847" s="151">
        <f t="shared" si="112"/>
        <v>0</v>
      </c>
      <c r="I847" s="97">
        <f t="shared" si="113"/>
        <v>0</v>
      </c>
      <c r="J847" s="166"/>
      <c r="K847" s="328">
        <v>0</v>
      </c>
      <c r="L847" s="328">
        <v>0</v>
      </c>
      <c r="M847" s="151">
        <f t="shared" si="114"/>
        <v>0</v>
      </c>
      <c r="N847" s="97">
        <f t="shared" si="115"/>
        <v>0</v>
      </c>
      <c r="O847" s="273"/>
      <c r="P847" s="166"/>
      <c r="Q847" s="328">
        <v>0</v>
      </c>
      <c r="R847" s="328">
        <v>0</v>
      </c>
      <c r="S847" s="151">
        <f t="shared" si="116"/>
        <v>0</v>
      </c>
      <c r="T847" s="97">
        <f t="shared" si="117"/>
        <v>0</v>
      </c>
      <c r="U847" s="166"/>
      <c r="V847" s="328">
        <v>129.65</v>
      </c>
      <c r="W847" s="328">
        <v>8.1300000000000008</v>
      </c>
      <c r="X847" s="151">
        <f t="shared" si="118"/>
        <v>121.52000000000001</v>
      </c>
      <c r="Y847" s="97" t="str">
        <f t="shared" si="119"/>
        <v>N.M.</v>
      </c>
      <c r="Z847" s="140"/>
    </row>
    <row r="848" spans="1:26" s="69" customFormat="1" outlineLevel="1" x14ac:dyDescent="0.2">
      <c r="A848" s="64" t="s">
        <v>1201</v>
      </c>
      <c r="B848" s="65" t="s">
        <v>1651</v>
      </c>
      <c r="C848" s="66" t="s">
        <v>2093</v>
      </c>
      <c r="D848" s="67"/>
      <c r="E848" s="68"/>
      <c r="F848" s="328">
        <v>0</v>
      </c>
      <c r="G848" s="328">
        <v>4.3899999999999997</v>
      </c>
      <c r="H848" s="151">
        <f t="shared" si="112"/>
        <v>-4.3899999999999997</v>
      </c>
      <c r="I848" s="97" t="str">
        <f t="shared" si="113"/>
        <v>N.M.</v>
      </c>
      <c r="J848" s="166"/>
      <c r="K848" s="328">
        <v>19.05</v>
      </c>
      <c r="L848" s="328">
        <v>14.51</v>
      </c>
      <c r="M848" s="151">
        <f t="shared" si="114"/>
        <v>4.5400000000000009</v>
      </c>
      <c r="N848" s="97">
        <f t="shared" si="115"/>
        <v>0.31288766368022058</v>
      </c>
      <c r="O848" s="273"/>
      <c r="P848" s="166"/>
      <c r="Q848" s="328">
        <v>19.05</v>
      </c>
      <c r="R848" s="328">
        <v>14.51</v>
      </c>
      <c r="S848" s="151">
        <f t="shared" si="116"/>
        <v>4.5400000000000009</v>
      </c>
      <c r="T848" s="97">
        <f t="shared" si="117"/>
        <v>0.31288766368022058</v>
      </c>
      <c r="U848" s="166"/>
      <c r="V848" s="328">
        <v>44.63</v>
      </c>
      <c r="W848" s="328">
        <v>14.51</v>
      </c>
      <c r="X848" s="151">
        <f t="shared" si="118"/>
        <v>30.120000000000005</v>
      </c>
      <c r="Y848" s="97">
        <f t="shared" si="119"/>
        <v>2.0758097863542386</v>
      </c>
      <c r="Z848" s="140"/>
    </row>
    <row r="849" spans="1:26" s="69" customFormat="1" outlineLevel="1" x14ac:dyDescent="0.2">
      <c r="A849" s="64" t="s">
        <v>1202</v>
      </c>
      <c r="B849" s="65" t="s">
        <v>1652</v>
      </c>
      <c r="C849" s="66" t="s">
        <v>2094</v>
      </c>
      <c r="D849" s="67"/>
      <c r="E849" s="68"/>
      <c r="F849" s="328">
        <v>-10257.94</v>
      </c>
      <c r="G849" s="328">
        <v>-33042.550000000003</v>
      </c>
      <c r="H849" s="151">
        <f t="shared" si="112"/>
        <v>22784.61</v>
      </c>
      <c r="I849" s="97">
        <f t="shared" si="113"/>
        <v>0.68955362101290607</v>
      </c>
      <c r="J849" s="166"/>
      <c r="K849" s="328">
        <v>-32419.58</v>
      </c>
      <c r="L849" s="328">
        <v>-113460.40000000001</v>
      </c>
      <c r="M849" s="151">
        <f t="shared" si="114"/>
        <v>81040.820000000007</v>
      </c>
      <c r="N849" s="97">
        <f t="shared" si="115"/>
        <v>0.71426524144106662</v>
      </c>
      <c r="O849" s="273"/>
      <c r="P849" s="166"/>
      <c r="Q849" s="328">
        <v>-32419.58</v>
      </c>
      <c r="R849" s="328">
        <v>-113460.40000000001</v>
      </c>
      <c r="S849" s="151">
        <f t="shared" si="116"/>
        <v>81040.820000000007</v>
      </c>
      <c r="T849" s="97">
        <f t="shared" si="117"/>
        <v>0.71426524144106662</v>
      </c>
      <c r="U849" s="166"/>
      <c r="V849" s="328">
        <v>-319594.66000000003</v>
      </c>
      <c r="W849" s="328">
        <v>-673047.44000000006</v>
      </c>
      <c r="X849" s="151">
        <f t="shared" si="118"/>
        <v>353452.78</v>
      </c>
      <c r="Y849" s="97">
        <f t="shared" si="119"/>
        <v>0.52515284806669793</v>
      </c>
      <c r="Z849" s="140"/>
    </row>
    <row r="850" spans="1:26" s="69" customFormat="1" outlineLevel="1" x14ac:dyDescent="0.2">
      <c r="A850" s="64" t="s">
        <v>1203</v>
      </c>
      <c r="B850" s="65" t="s">
        <v>1653</v>
      </c>
      <c r="C850" s="66" t="s">
        <v>2095</v>
      </c>
      <c r="D850" s="67"/>
      <c r="E850" s="68"/>
      <c r="F850" s="328">
        <v>-57464</v>
      </c>
      <c r="G850" s="328">
        <v>-31140</v>
      </c>
      <c r="H850" s="151">
        <f t="shared" si="112"/>
        <v>-26324</v>
      </c>
      <c r="I850" s="97">
        <f t="shared" si="113"/>
        <v>-0.84534360950545917</v>
      </c>
      <c r="J850" s="166"/>
      <c r="K850" s="328">
        <v>-172517</v>
      </c>
      <c r="L850" s="328">
        <v>-96070</v>
      </c>
      <c r="M850" s="151">
        <f t="shared" si="114"/>
        <v>-76447</v>
      </c>
      <c r="N850" s="97">
        <f t="shared" si="115"/>
        <v>-0.79574268762360778</v>
      </c>
      <c r="O850" s="273"/>
      <c r="P850" s="166"/>
      <c r="Q850" s="328">
        <v>-172517</v>
      </c>
      <c r="R850" s="328">
        <v>-96070</v>
      </c>
      <c r="S850" s="151">
        <f t="shared" si="116"/>
        <v>-76447</v>
      </c>
      <c r="T850" s="97">
        <f t="shared" si="117"/>
        <v>-0.79574268762360778</v>
      </c>
      <c r="U850" s="166"/>
      <c r="V850" s="328">
        <v>-599930</v>
      </c>
      <c r="W850" s="328">
        <v>-387891</v>
      </c>
      <c r="X850" s="151">
        <f t="shared" si="118"/>
        <v>-212039</v>
      </c>
      <c r="Y850" s="97">
        <f t="shared" si="119"/>
        <v>-0.54664583607250494</v>
      </c>
      <c r="Z850" s="140"/>
    </row>
    <row r="851" spans="1:26" s="69" customFormat="1" outlineLevel="1" x14ac:dyDescent="0.2">
      <c r="A851" s="64" t="s">
        <v>1204</v>
      </c>
      <c r="B851" s="65" t="s">
        <v>1654</v>
      </c>
      <c r="C851" s="66" t="s">
        <v>2096</v>
      </c>
      <c r="D851" s="67"/>
      <c r="E851" s="68"/>
      <c r="F851" s="328">
        <v>0.02</v>
      </c>
      <c r="G851" s="328">
        <v>0.01</v>
      </c>
      <c r="H851" s="151">
        <f t="shared" si="112"/>
        <v>0.01</v>
      </c>
      <c r="I851" s="97">
        <f t="shared" si="113"/>
        <v>1</v>
      </c>
      <c r="J851" s="166"/>
      <c r="K851" s="328">
        <v>0.02</v>
      </c>
      <c r="L851" s="328">
        <v>0.01</v>
      </c>
      <c r="M851" s="151">
        <f t="shared" si="114"/>
        <v>0.01</v>
      </c>
      <c r="N851" s="97">
        <f t="shared" si="115"/>
        <v>1</v>
      </c>
      <c r="O851" s="273"/>
      <c r="P851" s="166"/>
      <c r="Q851" s="328">
        <v>0.02</v>
      </c>
      <c r="R851" s="328">
        <v>0.01</v>
      </c>
      <c r="S851" s="151">
        <f t="shared" si="116"/>
        <v>0.01</v>
      </c>
      <c r="T851" s="97">
        <f t="shared" si="117"/>
        <v>1</v>
      </c>
      <c r="U851" s="166"/>
      <c r="V851" s="328">
        <v>9.0000000000000011E-2</v>
      </c>
      <c r="W851" s="328">
        <v>0.03</v>
      </c>
      <c r="X851" s="151">
        <f t="shared" si="118"/>
        <v>6.0000000000000012E-2</v>
      </c>
      <c r="Y851" s="97">
        <f t="shared" si="119"/>
        <v>2.0000000000000004</v>
      </c>
      <c r="Z851" s="140"/>
    </row>
    <row r="852" spans="1:26" s="69" customFormat="1" outlineLevel="1" x14ac:dyDescent="0.2">
      <c r="A852" s="64" t="s">
        <v>1205</v>
      </c>
      <c r="B852" s="65" t="s">
        <v>1655</v>
      </c>
      <c r="C852" s="66" t="s">
        <v>2097</v>
      </c>
      <c r="D852" s="67"/>
      <c r="E852" s="68"/>
      <c r="F852" s="328">
        <v>-276.2</v>
      </c>
      <c r="G852" s="328">
        <v>-316.58</v>
      </c>
      <c r="H852" s="151">
        <f t="shared" si="112"/>
        <v>40.379999999999995</v>
      </c>
      <c r="I852" s="97">
        <f t="shared" si="113"/>
        <v>0.12755069808579189</v>
      </c>
      <c r="J852" s="166"/>
      <c r="K852" s="328">
        <v>-780.69</v>
      </c>
      <c r="L852" s="328">
        <v>-824.91</v>
      </c>
      <c r="M852" s="151">
        <f t="shared" si="114"/>
        <v>44.219999999999914</v>
      </c>
      <c r="N852" s="97">
        <f t="shared" si="115"/>
        <v>5.3605847910681063E-2</v>
      </c>
      <c r="O852" s="273"/>
      <c r="P852" s="166"/>
      <c r="Q852" s="328">
        <v>-780.69</v>
      </c>
      <c r="R852" s="328">
        <v>-824.91</v>
      </c>
      <c r="S852" s="151">
        <f t="shared" si="116"/>
        <v>44.219999999999914</v>
      </c>
      <c r="T852" s="97">
        <f t="shared" si="117"/>
        <v>5.3605847910681063E-2</v>
      </c>
      <c r="U852" s="166"/>
      <c r="V852" s="328">
        <v>-3518.46</v>
      </c>
      <c r="W852" s="328">
        <v>-5017.34</v>
      </c>
      <c r="X852" s="151">
        <f t="shared" si="118"/>
        <v>1498.88</v>
      </c>
      <c r="Y852" s="97">
        <f t="shared" si="119"/>
        <v>0.2987399697847864</v>
      </c>
      <c r="Z852" s="140"/>
    </row>
    <row r="853" spans="1:26" s="69" customFormat="1" outlineLevel="1" x14ac:dyDescent="0.2">
      <c r="A853" s="64" t="s">
        <v>1206</v>
      </c>
      <c r="B853" s="65" t="s">
        <v>1656</v>
      </c>
      <c r="C853" s="66" t="s">
        <v>2098</v>
      </c>
      <c r="D853" s="67"/>
      <c r="E853" s="68"/>
      <c r="F853" s="328">
        <v>206474.47</v>
      </c>
      <c r="G853" s="328">
        <v>225213.09</v>
      </c>
      <c r="H853" s="151">
        <f t="shared" si="112"/>
        <v>-18738.619999999995</v>
      </c>
      <c r="I853" s="97">
        <f t="shared" si="113"/>
        <v>-8.3203955862423434E-2</v>
      </c>
      <c r="J853" s="166"/>
      <c r="K853" s="328">
        <v>629748.41</v>
      </c>
      <c r="L853" s="328">
        <v>619555.19000000006</v>
      </c>
      <c r="M853" s="151">
        <f t="shared" si="114"/>
        <v>10193.219999999972</v>
      </c>
      <c r="N853" s="97">
        <f t="shared" si="115"/>
        <v>1.6452481013031255E-2</v>
      </c>
      <c r="O853" s="273"/>
      <c r="P853" s="166"/>
      <c r="Q853" s="328">
        <v>629748.41</v>
      </c>
      <c r="R853" s="328">
        <v>619555.19000000006</v>
      </c>
      <c r="S853" s="151">
        <f t="shared" si="116"/>
        <v>10193.219999999972</v>
      </c>
      <c r="T853" s="97">
        <f t="shared" si="117"/>
        <v>1.6452481013031255E-2</v>
      </c>
      <c r="U853" s="166"/>
      <c r="V853" s="328">
        <v>2824558.8400000003</v>
      </c>
      <c r="W853" s="328">
        <v>2998031.9619999998</v>
      </c>
      <c r="X853" s="151">
        <f t="shared" si="118"/>
        <v>-173473.12199999951</v>
      </c>
      <c r="Y853" s="97">
        <f t="shared" si="119"/>
        <v>-5.7862332422992199E-2</v>
      </c>
      <c r="Z853" s="140"/>
    </row>
    <row r="854" spans="1:26" s="69" customFormat="1" outlineLevel="1" x14ac:dyDescent="0.2">
      <c r="A854" s="64" t="s">
        <v>1207</v>
      </c>
      <c r="B854" s="65" t="s">
        <v>1657</v>
      </c>
      <c r="C854" s="66" t="s">
        <v>2099</v>
      </c>
      <c r="D854" s="67"/>
      <c r="E854" s="68"/>
      <c r="F854" s="328">
        <v>-78345.710000000006</v>
      </c>
      <c r="G854" s="328">
        <v>-16548.900000000001</v>
      </c>
      <c r="H854" s="151">
        <f t="shared" si="112"/>
        <v>-61796.810000000005</v>
      </c>
      <c r="I854" s="97">
        <f t="shared" si="113"/>
        <v>-3.7341944177558628</v>
      </c>
      <c r="J854" s="166"/>
      <c r="K854" s="328">
        <v>-358631.35000000003</v>
      </c>
      <c r="L854" s="328">
        <v>257838.77000000002</v>
      </c>
      <c r="M854" s="151">
        <f t="shared" si="114"/>
        <v>-616470.12000000011</v>
      </c>
      <c r="N854" s="97">
        <f t="shared" si="115"/>
        <v>-2.39091320517857</v>
      </c>
      <c r="O854" s="273"/>
      <c r="P854" s="166"/>
      <c r="Q854" s="328">
        <v>-358631.35000000003</v>
      </c>
      <c r="R854" s="328">
        <v>257838.77000000002</v>
      </c>
      <c r="S854" s="151">
        <f t="shared" si="116"/>
        <v>-616470.12000000011</v>
      </c>
      <c r="T854" s="97">
        <f t="shared" si="117"/>
        <v>-2.39091320517857</v>
      </c>
      <c r="U854" s="166"/>
      <c r="V854" s="328">
        <v>775278.45</v>
      </c>
      <c r="W854" s="328">
        <v>-267076.73</v>
      </c>
      <c r="X854" s="151">
        <f t="shared" si="118"/>
        <v>1042355.1799999999</v>
      </c>
      <c r="Y854" s="97">
        <f t="shared" si="119"/>
        <v>3.9028303963434028</v>
      </c>
      <c r="Z854" s="140"/>
    </row>
    <row r="855" spans="1:26" s="69" customFormat="1" outlineLevel="1" x14ac:dyDescent="0.2">
      <c r="A855" s="64" t="s">
        <v>1208</v>
      </c>
      <c r="B855" s="65" t="s">
        <v>1658</v>
      </c>
      <c r="C855" s="66" t="s">
        <v>2100</v>
      </c>
      <c r="D855" s="67"/>
      <c r="E855" s="68"/>
      <c r="F855" s="328">
        <v>0</v>
      </c>
      <c r="G855" s="328">
        <v>0</v>
      </c>
      <c r="H855" s="151">
        <f t="shared" si="112"/>
        <v>0</v>
      </c>
      <c r="I855" s="97">
        <f t="shared" si="113"/>
        <v>0</v>
      </c>
      <c r="J855" s="166"/>
      <c r="K855" s="328">
        <v>20.14</v>
      </c>
      <c r="L855" s="328">
        <v>0</v>
      </c>
      <c r="M855" s="151">
        <f t="shared" si="114"/>
        <v>20.14</v>
      </c>
      <c r="N855" s="97" t="str">
        <f t="shared" si="115"/>
        <v>N.M.</v>
      </c>
      <c r="O855" s="273"/>
      <c r="P855" s="166"/>
      <c r="Q855" s="328">
        <v>20.14</v>
      </c>
      <c r="R855" s="328">
        <v>0</v>
      </c>
      <c r="S855" s="151">
        <f t="shared" si="116"/>
        <v>20.14</v>
      </c>
      <c r="T855" s="97" t="str">
        <f t="shared" si="117"/>
        <v>N.M.</v>
      </c>
      <c r="U855" s="166"/>
      <c r="V855" s="328">
        <v>636.91999999999996</v>
      </c>
      <c r="W855" s="328">
        <v>0</v>
      </c>
      <c r="X855" s="151">
        <f t="shared" si="118"/>
        <v>636.91999999999996</v>
      </c>
      <c r="Y855" s="97" t="str">
        <f t="shared" si="119"/>
        <v>N.M.</v>
      </c>
      <c r="Z855" s="140"/>
    </row>
    <row r="856" spans="1:26" s="69" customFormat="1" outlineLevel="1" x14ac:dyDescent="0.2">
      <c r="A856" s="64" t="s">
        <v>1209</v>
      </c>
      <c r="B856" s="65" t="s">
        <v>1659</v>
      </c>
      <c r="C856" s="66" t="s">
        <v>2101</v>
      </c>
      <c r="D856" s="67"/>
      <c r="E856" s="68"/>
      <c r="F856" s="328">
        <v>120347.84</v>
      </c>
      <c r="G856" s="328">
        <v>42505.840000000004</v>
      </c>
      <c r="H856" s="151">
        <f t="shared" si="112"/>
        <v>77842</v>
      </c>
      <c r="I856" s="97">
        <f t="shared" si="113"/>
        <v>1.8313248250122804</v>
      </c>
      <c r="J856" s="166"/>
      <c r="K856" s="328">
        <v>294750.10000000003</v>
      </c>
      <c r="L856" s="328">
        <v>190998.44</v>
      </c>
      <c r="M856" s="151">
        <f t="shared" si="114"/>
        <v>103751.66000000003</v>
      </c>
      <c r="N856" s="97">
        <f t="shared" si="115"/>
        <v>0.54320684504020045</v>
      </c>
      <c r="O856" s="273"/>
      <c r="P856" s="166"/>
      <c r="Q856" s="328">
        <v>294750.10000000003</v>
      </c>
      <c r="R856" s="328">
        <v>190998.44</v>
      </c>
      <c r="S856" s="151">
        <f t="shared" si="116"/>
        <v>103751.66000000003</v>
      </c>
      <c r="T856" s="97">
        <f t="shared" si="117"/>
        <v>0.54320684504020045</v>
      </c>
      <c r="U856" s="166"/>
      <c r="V856" s="328">
        <v>1064153.72</v>
      </c>
      <c r="W856" s="328">
        <v>865197.40999999992</v>
      </c>
      <c r="X856" s="151">
        <f t="shared" si="118"/>
        <v>198956.31000000006</v>
      </c>
      <c r="Y856" s="97">
        <f t="shared" si="119"/>
        <v>0.22995481458965542</v>
      </c>
      <c r="Z856" s="140"/>
    </row>
    <row r="857" spans="1:26" s="69" customFormat="1" outlineLevel="1" x14ac:dyDescent="0.2">
      <c r="A857" s="64" t="s">
        <v>1210</v>
      </c>
      <c r="B857" s="65" t="s">
        <v>1660</v>
      </c>
      <c r="C857" s="66" t="s">
        <v>2102</v>
      </c>
      <c r="D857" s="67"/>
      <c r="E857" s="68"/>
      <c r="F857" s="328">
        <v>105380.62</v>
      </c>
      <c r="G857" s="328">
        <v>35135.870000000003</v>
      </c>
      <c r="H857" s="151">
        <f t="shared" si="112"/>
        <v>70244.75</v>
      </c>
      <c r="I857" s="97">
        <f t="shared" si="113"/>
        <v>1.9992318391433026</v>
      </c>
      <c r="J857" s="166"/>
      <c r="K857" s="328">
        <v>375853.78</v>
      </c>
      <c r="L857" s="328">
        <v>259445.97</v>
      </c>
      <c r="M857" s="151">
        <f t="shared" si="114"/>
        <v>116407.81000000003</v>
      </c>
      <c r="N857" s="97">
        <f t="shared" si="115"/>
        <v>0.44867842811356839</v>
      </c>
      <c r="O857" s="273"/>
      <c r="P857" s="166"/>
      <c r="Q857" s="328">
        <v>375853.78</v>
      </c>
      <c r="R857" s="328">
        <v>259445.97</v>
      </c>
      <c r="S857" s="151">
        <f t="shared" si="116"/>
        <v>116407.81000000003</v>
      </c>
      <c r="T857" s="97">
        <f t="shared" si="117"/>
        <v>0.44867842811356839</v>
      </c>
      <c r="U857" s="166"/>
      <c r="V857" s="328">
        <v>-1133131.31</v>
      </c>
      <c r="W857" s="328">
        <v>1318649.818</v>
      </c>
      <c r="X857" s="151">
        <f t="shared" si="118"/>
        <v>-2451781.128</v>
      </c>
      <c r="Y857" s="97">
        <f t="shared" si="119"/>
        <v>-1.8593117706705664</v>
      </c>
      <c r="Z857" s="140"/>
    </row>
    <row r="858" spans="1:26" s="69" customFormat="1" outlineLevel="1" x14ac:dyDescent="0.2">
      <c r="A858" s="64" t="s">
        <v>1211</v>
      </c>
      <c r="B858" s="65" t="s">
        <v>1661</v>
      </c>
      <c r="C858" s="66" t="s">
        <v>2103</v>
      </c>
      <c r="D858" s="67"/>
      <c r="E858" s="68"/>
      <c r="F858" s="328">
        <v>159</v>
      </c>
      <c r="G858" s="328">
        <v>5.19</v>
      </c>
      <c r="H858" s="151">
        <f t="shared" ref="H858:H921" si="120">+F858-G858</f>
        <v>153.81</v>
      </c>
      <c r="I858" s="97" t="str">
        <f t="shared" ref="I858:I921" si="121">IF(G858&lt;0,IF(H858=0,0,IF(OR(G858=0,F858=0),"N.M.",IF(ABS(H858/G858)&gt;=10,"N.M.",H858/(-G858)))),IF(H858=0,0,IF(OR(G858=0,F858=0),"N.M.",IF(ABS(H858/G858)&gt;=10,"N.M.",H858/G858))))</f>
        <v>N.M.</v>
      </c>
      <c r="J858" s="166"/>
      <c r="K858" s="328">
        <v>159</v>
      </c>
      <c r="L858" s="328">
        <v>5.19</v>
      </c>
      <c r="M858" s="151">
        <f t="shared" ref="M858:M921" si="122">+K858-L858</f>
        <v>153.81</v>
      </c>
      <c r="N858" s="97" t="str">
        <f t="shared" ref="N858:N921" si="123">IF(L858&lt;0,IF(M858=0,0,IF(OR(L858=0,K858=0),"N.M.",IF(ABS(M858/L858)&gt;=10,"N.M.",M858/(-L858)))),IF(M858=0,0,IF(OR(L858=0,K858=0),"N.M.",IF(ABS(M858/L858)&gt;=10,"N.M.",M858/L858))))</f>
        <v>N.M.</v>
      </c>
      <c r="O858" s="273"/>
      <c r="P858" s="166"/>
      <c r="Q858" s="328">
        <v>159</v>
      </c>
      <c r="R858" s="328">
        <v>5.19</v>
      </c>
      <c r="S858" s="151">
        <f t="shared" ref="S858:S921" si="124">+Q858-R858</f>
        <v>153.81</v>
      </c>
      <c r="T858" s="97" t="str">
        <f t="shared" ref="T858:T921" si="125">IF(R858&lt;0,IF(S858=0,0,IF(OR(R858=0,Q858=0),"N.M.",IF(ABS(S858/R858)&gt;=10,"N.M.",S858/(-R858)))),IF(S858=0,0,IF(OR(R858=0,Q858=0),"N.M.",IF(ABS(S858/R858)&gt;=10,"N.M.",S858/R858))))</f>
        <v>N.M.</v>
      </c>
      <c r="U858" s="166"/>
      <c r="V858" s="328">
        <v>4730.97</v>
      </c>
      <c r="W858" s="328">
        <v>6024.87</v>
      </c>
      <c r="X858" s="151">
        <f t="shared" ref="X858:X921" si="126">+V858-W858</f>
        <v>-1293.8999999999996</v>
      </c>
      <c r="Y858" s="97">
        <f t="shared" ref="Y858:Y921" si="127">IF(W858&lt;0,IF(X858=0,0,IF(OR(W858=0,V858=0),"N.M.",IF(ABS(X858/W858)&gt;=10,"N.M.",X858/(-W858)))),IF(X858=0,0,IF(OR(W858=0,V858=0),"N.M.",IF(ABS(X858/W858)&gt;=10,"N.M.",X858/W858))))</f>
        <v>-0.21475982054384571</v>
      </c>
      <c r="Z858" s="140"/>
    </row>
    <row r="859" spans="1:26" s="69" customFormat="1" outlineLevel="1" x14ac:dyDescent="0.2">
      <c r="A859" s="64" t="s">
        <v>1212</v>
      </c>
      <c r="B859" s="65" t="s">
        <v>1662</v>
      </c>
      <c r="C859" s="66" t="s">
        <v>2104</v>
      </c>
      <c r="D859" s="67"/>
      <c r="E859" s="68"/>
      <c r="F859" s="328">
        <v>50.04</v>
      </c>
      <c r="G859" s="328">
        <v>72.78</v>
      </c>
      <c r="H859" s="151">
        <f t="shared" si="120"/>
        <v>-22.740000000000002</v>
      </c>
      <c r="I859" s="97">
        <f t="shared" si="121"/>
        <v>-0.31244847485572963</v>
      </c>
      <c r="J859" s="166"/>
      <c r="K859" s="328">
        <v>71.55</v>
      </c>
      <c r="L859" s="328">
        <v>198.98000000000002</v>
      </c>
      <c r="M859" s="151">
        <f t="shared" si="122"/>
        <v>-127.43000000000002</v>
      </c>
      <c r="N859" s="97">
        <f t="shared" si="123"/>
        <v>-0.6404161222233391</v>
      </c>
      <c r="O859" s="273"/>
      <c r="P859" s="166"/>
      <c r="Q859" s="328">
        <v>71.55</v>
      </c>
      <c r="R859" s="328">
        <v>198.98000000000002</v>
      </c>
      <c r="S859" s="151">
        <f t="shared" si="124"/>
        <v>-127.43000000000002</v>
      </c>
      <c r="T859" s="97">
        <f t="shared" si="125"/>
        <v>-0.6404161222233391</v>
      </c>
      <c r="U859" s="166"/>
      <c r="V859" s="328">
        <v>-198.20999999999998</v>
      </c>
      <c r="W859" s="328">
        <v>-243.05</v>
      </c>
      <c r="X859" s="151">
        <f t="shared" si="126"/>
        <v>44.840000000000032</v>
      </c>
      <c r="Y859" s="97">
        <f t="shared" si="127"/>
        <v>0.18448878831516161</v>
      </c>
      <c r="Z859" s="140"/>
    </row>
    <row r="860" spans="1:26" s="69" customFormat="1" outlineLevel="1" x14ac:dyDescent="0.2">
      <c r="A860" s="64" t="s">
        <v>1213</v>
      </c>
      <c r="B860" s="65" t="s">
        <v>1663</v>
      </c>
      <c r="C860" s="66" t="s">
        <v>2105</v>
      </c>
      <c r="D860" s="67"/>
      <c r="E860" s="68"/>
      <c r="F860" s="328">
        <v>-106572.7</v>
      </c>
      <c r="G860" s="328">
        <v>-53037.55</v>
      </c>
      <c r="H860" s="151">
        <f t="shared" si="120"/>
        <v>-53535.149999999994</v>
      </c>
      <c r="I860" s="97">
        <f t="shared" si="121"/>
        <v>-1.0093820321640044</v>
      </c>
      <c r="J860" s="166"/>
      <c r="K860" s="328">
        <v>99014.07</v>
      </c>
      <c r="L860" s="328">
        <v>543826.28</v>
      </c>
      <c r="M860" s="151">
        <f t="shared" si="122"/>
        <v>-444812.21</v>
      </c>
      <c r="N860" s="97">
        <f t="shared" si="123"/>
        <v>-0.81793070022287262</v>
      </c>
      <c r="O860" s="273"/>
      <c r="P860" s="166"/>
      <c r="Q860" s="328">
        <v>99014.07</v>
      </c>
      <c r="R860" s="328">
        <v>543826.28</v>
      </c>
      <c r="S860" s="151">
        <f t="shared" si="124"/>
        <v>-444812.21</v>
      </c>
      <c r="T860" s="97">
        <f t="shared" si="125"/>
        <v>-0.81793070022287262</v>
      </c>
      <c r="U860" s="166"/>
      <c r="V860" s="328">
        <v>-215078.53999999998</v>
      </c>
      <c r="W860" s="328">
        <v>1402223.96</v>
      </c>
      <c r="X860" s="151">
        <f t="shared" si="126"/>
        <v>-1617302.5</v>
      </c>
      <c r="Y860" s="97">
        <f t="shared" si="127"/>
        <v>-1.1533838717176106</v>
      </c>
      <c r="Z860" s="140"/>
    </row>
    <row r="861" spans="1:26" s="69" customFormat="1" outlineLevel="1" x14ac:dyDescent="0.2">
      <c r="A861" s="64" t="s">
        <v>1214</v>
      </c>
      <c r="B861" s="65" t="s">
        <v>1664</v>
      </c>
      <c r="C861" s="66" t="s">
        <v>2106</v>
      </c>
      <c r="D861" s="67"/>
      <c r="E861" s="68"/>
      <c r="F861" s="328">
        <v>344.86</v>
      </c>
      <c r="G861" s="328">
        <v>161.25</v>
      </c>
      <c r="H861" s="151">
        <f t="shared" si="120"/>
        <v>183.61</v>
      </c>
      <c r="I861" s="97">
        <f t="shared" si="121"/>
        <v>1.1386666666666667</v>
      </c>
      <c r="J861" s="166"/>
      <c r="K861" s="328">
        <v>880.75</v>
      </c>
      <c r="L861" s="328">
        <v>228.6</v>
      </c>
      <c r="M861" s="151">
        <f t="shared" si="122"/>
        <v>652.15</v>
      </c>
      <c r="N861" s="97">
        <f t="shared" si="123"/>
        <v>2.8527996500437447</v>
      </c>
      <c r="O861" s="273"/>
      <c r="P861" s="166"/>
      <c r="Q861" s="328">
        <v>880.75</v>
      </c>
      <c r="R861" s="328">
        <v>228.6</v>
      </c>
      <c r="S861" s="151">
        <f t="shared" si="124"/>
        <v>652.15</v>
      </c>
      <c r="T861" s="97">
        <f t="shared" si="125"/>
        <v>2.8527996500437447</v>
      </c>
      <c r="U861" s="166"/>
      <c r="V861" s="328">
        <v>2562.34</v>
      </c>
      <c r="W861" s="328">
        <v>736.12</v>
      </c>
      <c r="X861" s="151">
        <f t="shared" si="126"/>
        <v>1826.2200000000003</v>
      </c>
      <c r="Y861" s="97">
        <f t="shared" si="127"/>
        <v>2.4808726838015542</v>
      </c>
      <c r="Z861" s="140"/>
    </row>
    <row r="862" spans="1:26" s="69" customFormat="1" outlineLevel="1" x14ac:dyDescent="0.2">
      <c r="A862" s="64" t="s">
        <v>1215</v>
      </c>
      <c r="B862" s="65" t="s">
        <v>1665</v>
      </c>
      <c r="C862" s="66" t="s">
        <v>2107</v>
      </c>
      <c r="D862" s="67"/>
      <c r="E862" s="68"/>
      <c r="F862" s="328">
        <v>-49460.03</v>
      </c>
      <c r="G862" s="328">
        <v>-20481.240000000002</v>
      </c>
      <c r="H862" s="151">
        <f t="shared" si="120"/>
        <v>-28978.789999999997</v>
      </c>
      <c r="I862" s="97">
        <f t="shared" si="121"/>
        <v>-1.4148943130396399</v>
      </c>
      <c r="J862" s="166"/>
      <c r="K862" s="328">
        <v>-146060.58000000002</v>
      </c>
      <c r="L862" s="328">
        <v>-63837.120000000003</v>
      </c>
      <c r="M862" s="151">
        <f t="shared" si="122"/>
        <v>-82223.460000000021</v>
      </c>
      <c r="N862" s="97">
        <f t="shared" si="123"/>
        <v>-1.2880195723115331</v>
      </c>
      <c r="O862" s="273"/>
      <c r="P862" s="166"/>
      <c r="Q862" s="328">
        <v>-146060.58000000002</v>
      </c>
      <c r="R862" s="328">
        <v>-63837.120000000003</v>
      </c>
      <c r="S862" s="151">
        <f t="shared" si="124"/>
        <v>-82223.460000000021</v>
      </c>
      <c r="T862" s="97">
        <f t="shared" si="125"/>
        <v>-1.2880195723115331</v>
      </c>
      <c r="U862" s="166"/>
      <c r="V862" s="328">
        <v>-586369.41</v>
      </c>
      <c r="W862" s="328">
        <v>-706788.92</v>
      </c>
      <c r="X862" s="151">
        <f t="shared" si="126"/>
        <v>120419.51000000001</v>
      </c>
      <c r="Y862" s="97">
        <f t="shared" si="127"/>
        <v>0.17037549202101243</v>
      </c>
      <c r="Z862" s="140"/>
    </row>
    <row r="863" spans="1:26" s="69" customFormat="1" outlineLevel="1" x14ac:dyDescent="0.2">
      <c r="A863" s="64" t="s">
        <v>1216</v>
      </c>
      <c r="B863" s="65" t="s">
        <v>1666</v>
      </c>
      <c r="C863" s="66" t="s">
        <v>2108</v>
      </c>
      <c r="D863" s="67"/>
      <c r="E863" s="68"/>
      <c r="F863" s="328">
        <v>215.18</v>
      </c>
      <c r="G863" s="328">
        <v>260.59000000000003</v>
      </c>
      <c r="H863" s="151">
        <f t="shared" si="120"/>
        <v>-45.410000000000025</v>
      </c>
      <c r="I863" s="97">
        <f t="shared" si="121"/>
        <v>-0.17425841359990799</v>
      </c>
      <c r="J863" s="166"/>
      <c r="K863" s="328">
        <v>952.16</v>
      </c>
      <c r="L863" s="328">
        <v>1278.3800000000001</v>
      </c>
      <c r="M863" s="151">
        <f t="shared" si="122"/>
        <v>-326.22000000000014</v>
      </c>
      <c r="N863" s="97">
        <f t="shared" si="123"/>
        <v>-0.25518234014925151</v>
      </c>
      <c r="O863" s="273"/>
      <c r="P863" s="166"/>
      <c r="Q863" s="328">
        <v>952.16</v>
      </c>
      <c r="R863" s="328">
        <v>1278.3800000000001</v>
      </c>
      <c r="S863" s="151">
        <f t="shared" si="124"/>
        <v>-326.22000000000014</v>
      </c>
      <c r="T863" s="97">
        <f t="shared" si="125"/>
        <v>-0.25518234014925151</v>
      </c>
      <c r="U863" s="166"/>
      <c r="V863" s="328">
        <v>13695.44</v>
      </c>
      <c r="W863" s="328">
        <v>4043.92</v>
      </c>
      <c r="X863" s="151">
        <f t="shared" si="126"/>
        <v>9651.52</v>
      </c>
      <c r="Y863" s="97">
        <f t="shared" si="127"/>
        <v>2.386674316010208</v>
      </c>
      <c r="Z863" s="140"/>
    </row>
    <row r="864" spans="1:26" s="69" customFormat="1" outlineLevel="1" x14ac:dyDescent="0.2">
      <c r="A864" s="64" t="s">
        <v>1217</v>
      </c>
      <c r="B864" s="65" t="s">
        <v>1667</v>
      </c>
      <c r="C864" s="66" t="s">
        <v>2109</v>
      </c>
      <c r="D864" s="67"/>
      <c r="E864" s="68"/>
      <c r="F864" s="328">
        <v>0</v>
      </c>
      <c r="G864" s="328">
        <v>0</v>
      </c>
      <c r="H864" s="151">
        <f t="shared" si="120"/>
        <v>0</v>
      </c>
      <c r="I864" s="97">
        <f t="shared" si="121"/>
        <v>0</v>
      </c>
      <c r="J864" s="166"/>
      <c r="K864" s="328">
        <v>0</v>
      </c>
      <c r="L864" s="328">
        <v>0</v>
      </c>
      <c r="M864" s="151">
        <f t="shared" si="122"/>
        <v>0</v>
      </c>
      <c r="N864" s="97">
        <f t="shared" si="123"/>
        <v>0</v>
      </c>
      <c r="O864" s="273"/>
      <c r="P864" s="166"/>
      <c r="Q864" s="328">
        <v>0</v>
      </c>
      <c r="R864" s="328">
        <v>0</v>
      </c>
      <c r="S864" s="151">
        <f t="shared" si="124"/>
        <v>0</v>
      </c>
      <c r="T864" s="97">
        <f t="shared" si="125"/>
        <v>0</v>
      </c>
      <c r="U864" s="166"/>
      <c r="V864" s="328">
        <v>5.92</v>
      </c>
      <c r="W864" s="328">
        <v>18.43</v>
      </c>
      <c r="X864" s="151">
        <f t="shared" si="126"/>
        <v>-12.51</v>
      </c>
      <c r="Y864" s="97">
        <f t="shared" si="127"/>
        <v>-0.67878459034183392</v>
      </c>
      <c r="Z864" s="140"/>
    </row>
    <row r="865" spans="1:26" s="69" customFormat="1" outlineLevel="1" x14ac:dyDescent="0.2">
      <c r="A865" s="64" t="s">
        <v>1218</v>
      </c>
      <c r="B865" s="65" t="s">
        <v>1668</v>
      </c>
      <c r="C865" s="66" t="s">
        <v>2110</v>
      </c>
      <c r="D865" s="67"/>
      <c r="E865" s="68"/>
      <c r="F865" s="328">
        <v>2966.07</v>
      </c>
      <c r="G865" s="328">
        <v>3449.87</v>
      </c>
      <c r="H865" s="151">
        <f t="shared" si="120"/>
        <v>-483.79999999999973</v>
      </c>
      <c r="I865" s="97">
        <f t="shared" si="121"/>
        <v>-0.14023716835706845</v>
      </c>
      <c r="J865" s="166"/>
      <c r="K865" s="328">
        <v>11188.82</v>
      </c>
      <c r="L865" s="328">
        <v>10596.34</v>
      </c>
      <c r="M865" s="151">
        <f t="shared" si="122"/>
        <v>592.47999999999956</v>
      </c>
      <c r="N865" s="97">
        <f t="shared" si="123"/>
        <v>5.5913645655009142E-2</v>
      </c>
      <c r="O865" s="273"/>
      <c r="P865" s="166"/>
      <c r="Q865" s="328">
        <v>11188.82</v>
      </c>
      <c r="R865" s="328">
        <v>10596.34</v>
      </c>
      <c r="S865" s="151">
        <f t="shared" si="124"/>
        <v>592.47999999999956</v>
      </c>
      <c r="T865" s="97">
        <f t="shared" si="125"/>
        <v>5.5913645655009142E-2</v>
      </c>
      <c r="U865" s="166"/>
      <c r="V865" s="328">
        <v>35521.46</v>
      </c>
      <c r="W865" s="328">
        <v>20361.849999999999</v>
      </c>
      <c r="X865" s="151">
        <f t="shared" si="126"/>
        <v>15159.61</v>
      </c>
      <c r="Y865" s="97">
        <f t="shared" si="127"/>
        <v>0.74451044477785666</v>
      </c>
      <c r="Z865" s="140"/>
    </row>
    <row r="866" spans="1:26" s="69" customFormat="1" outlineLevel="1" x14ac:dyDescent="0.2">
      <c r="A866" s="64" t="s">
        <v>1219</v>
      </c>
      <c r="B866" s="65" t="s">
        <v>1669</v>
      </c>
      <c r="C866" s="66" t="s">
        <v>2111</v>
      </c>
      <c r="D866" s="67"/>
      <c r="E866" s="68"/>
      <c r="F866" s="328">
        <v>147915.62</v>
      </c>
      <c r="G866" s="328">
        <v>184455.54</v>
      </c>
      <c r="H866" s="151">
        <f t="shared" si="120"/>
        <v>-36539.920000000013</v>
      </c>
      <c r="I866" s="97">
        <f t="shared" si="121"/>
        <v>-0.19809608320791022</v>
      </c>
      <c r="J866" s="166"/>
      <c r="K866" s="328">
        <v>484996.14</v>
      </c>
      <c r="L866" s="328">
        <v>630519.62</v>
      </c>
      <c r="M866" s="151">
        <f t="shared" si="122"/>
        <v>-145523.47999999998</v>
      </c>
      <c r="N866" s="97">
        <f t="shared" si="123"/>
        <v>-0.23079928900547136</v>
      </c>
      <c r="O866" s="273"/>
      <c r="P866" s="166"/>
      <c r="Q866" s="328">
        <v>484996.14</v>
      </c>
      <c r="R866" s="328">
        <v>630519.62</v>
      </c>
      <c r="S866" s="151">
        <f t="shared" si="124"/>
        <v>-145523.47999999998</v>
      </c>
      <c r="T866" s="97">
        <f t="shared" si="125"/>
        <v>-0.23079928900547136</v>
      </c>
      <c r="U866" s="166"/>
      <c r="V866" s="328">
        <v>2376555.0300000003</v>
      </c>
      <c r="W866" s="328">
        <v>2665530.6800000002</v>
      </c>
      <c r="X866" s="151">
        <f t="shared" si="126"/>
        <v>-288975.64999999991</v>
      </c>
      <c r="Y866" s="97">
        <f t="shared" si="127"/>
        <v>-0.10841205174198178</v>
      </c>
      <c r="Z866" s="140"/>
    </row>
    <row r="867" spans="1:26" s="69" customFormat="1" outlineLevel="1" x14ac:dyDescent="0.2">
      <c r="A867" s="64" t="s">
        <v>1220</v>
      </c>
      <c r="B867" s="65" t="s">
        <v>1670</v>
      </c>
      <c r="C867" s="66" t="s">
        <v>2112</v>
      </c>
      <c r="D867" s="67"/>
      <c r="E867" s="68"/>
      <c r="F867" s="328">
        <v>9564.75</v>
      </c>
      <c r="G867" s="328">
        <v>11957.84</v>
      </c>
      <c r="H867" s="151">
        <f t="shared" si="120"/>
        <v>-2393.09</v>
      </c>
      <c r="I867" s="97">
        <f t="shared" si="121"/>
        <v>-0.20012728051219955</v>
      </c>
      <c r="J867" s="166"/>
      <c r="K867" s="328">
        <v>35917.629999999997</v>
      </c>
      <c r="L867" s="328">
        <v>33894.730000000003</v>
      </c>
      <c r="M867" s="151">
        <f t="shared" si="122"/>
        <v>2022.8999999999942</v>
      </c>
      <c r="N867" s="97">
        <f t="shared" si="123"/>
        <v>5.968184434571374E-2</v>
      </c>
      <c r="O867" s="273"/>
      <c r="P867" s="166"/>
      <c r="Q867" s="328">
        <v>35917.629999999997</v>
      </c>
      <c r="R867" s="328">
        <v>33894.730000000003</v>
      </c>
      <c r="S867" s="151">
        <f t="shared" si="124"/>
        <v>2022.8999999999942</v>
      </c>
      <c r="T867" s="97">
        <f t="shared" si="125"/>
        <v>5.968184434571374E-2</v>
      </c>
      <c r="U867" s="166"/>
      <c r="V867" s="328">
        <v>142455.88</v>
      </c>
      <c r="W867" s="328">
        <v>140944.55000000002</v>
      </c>
      <c r="X867" s="151">
        <f t="shared" si="126"/>
        <v>1511.3299999999872</v>
      </c>
      <c r="Y867" s="97">
        <f t="shared" si="127"/>
        <v>1.0722869383739826E-2</v>
      </c>
      <c r="Z867" s="140"/>
    </row>
    <row r="868" spans="1:26" s="69" customFormat="1" outlineLevel="1" x14ac:dyDescent="0.2">
      <c r="A868" s="64" t="s">
        <v>1221</v>
      </c>
      <c r="B868" s="65" t="s">
        <v>1671</v>
      </c>
      <c r="C868" s="66" t="s">
        <v>2113</v>
      </c>
      <c r="D868" s="67"/>
      <c r="E868" s="68"/>
      <c r="F868" s="328">
        <v>416478.44</v>
      </c>
      <c r="G868" s="328">
        <v>371998.94</v>
      </c>
      <c r="H868" s="151">
        <f t="shared" si="120"/>
        <v>44479.5</v>
      </c>
      <c r="I868" s="97">
        <f t="shared" si="121"/>
        <v>0.11956888909414634</v>
      </c>
      <c r="J868" s="166"/>
      <c r="K868" s="328">
        <v>1238556.17</v>
      </c>
      <c r="L868" s="328">
        <v>1110866.21</v>
      </c>
      <c r="M868" s="151">
        <f t="shared" si="122"/>
        <v>127689.95999999996</v>
      </c>
      <c r="N868" s="97">
        <f t="shared" si="123"/>
        <v>0.11494629942880337</v>
      </c>
      <c r="O868" s="273"/>
      <c r="P868" s="166"/>
      <c r="Q868" s="328">
        <v>1238556.17</v>
      </c>
      <c r="R868" s="328">
        <v>1110866.21</v>
      </c>
      <c r="S868" s="151">
        <f t="shared" si="124"/>
        <v>127689.95999999996</v>
      </c>
      <c r="T868" s="97">
        <f t="shared" si="125"/>
        <v>0.11494629942880337</v>
      </c>
      <c r="U868" s="166"/>
      <c r="V868" s="328">
        <v>4592220.8100000005</v>
      </c>
      <c r="W868" s="328">
        <v>4447137.82</v>
      </c>
      <c r="X868" s="151">
        <f t="shared" si="126"/>
        <v>145082.99000000022</v>
      </c>
      <c r="Y868" s="97">
        <f t="shared" si="127"/>
        <v>3.2623902355245697E-2</v>
      </c>
      <c r="Z868" s="140"/>
    </row>
    <row r="869" spans="1:26" s="69" customFormat="1" outlineLevel="1" x14ac:dyDescent="0.2">
      <c r="A869" s="64" t="s">
        <v>1222</v>
      </c>
      <c r="B869" s="65" t="s">
        <v>1672</v>
      </c>
      <c r="C869" s="66" t="s">
        <v>2114</v>
      </c>
      <c r="D869" s="67"/>
      <c r="E869" s="68"/>
      <c r="F869" s="328">
        <v>35160.400000000001</v>
      </c>
      <c r="G869" s="328">
        <v>42300.04</v>
      </c>
      <c r="H869" s="151">
        <f t="shared" si="120"/>
        <v>-7139.6399999999994</v>
      </c>
      <c r="I869" s="97">
        <f t="shared" si="121"/>
        <v>-0.16878565599465153</v>
      </c>
      <c r="J869" s="166"/>
      <c r="K869" s="328">
        <v>112917.24</v>
      </c>
      <c r="L869" s="328">
        <v>105572.42</v>
      </c>
      <c r="M869" s="151">
        <f t="shared" si="122"/>
        <v>7344.820000000007</v>
      </c>
      <c r="N869" s="97">
        <f t="shared" si="123"/>
        <v>6.9571389952034893E-2</v>
      </c>
      <c r="O869" s="273"/>
      <c r="P869" s="166"/>
      <c r="Q869" s="328">
        <v>112917.24</v>
      </c>
      <c r="R869" s="328">
        <v>105572.42</v>
      </c>
      <c r="S869" s="151">
        <f t="shared" si="124"/>
        <v>7344.820000000007</v>
      </c>
      <c r="T869" s="97">
        <f t="shared" si="125"/>
        <v>6.9571389952034893E-2</v>
      </c>
      <c r="U869" s="166"/>
      <c r="V869" s="328">
        <v>249006.97999999998</v>
      </c>
      <c r="W869" s="328">
        <v>412009.04</v>
      </c>
      <c r="X869" s="151">
        <f t="shared" si="126"/>
        <v>-163002.06</v>
      </c>
      <c r="Y869" s="97">
        <f t="shared" si="127"/>
        <v>-0.39562738720490215</v>
      </c>
      <c r="Z869" s="140"/>
    </row>
    <row r="870" spans="1:26" s="69" customFormat="1" outlineLevel="1" x14ac:dyDescent="0.2">
      <c r="A870" s="64" t="s">
        <v>1223</v>
      </c>
      <c r="B870" s="65" t="s">
        <v>1673</v>
      </c>
      <c r="C870" s="66" t="s">
        <v>2115</v>
      </c>
      <c r="D870" s="67"/>
      <c r="E870" s="68"/>
      <c r="F870" s="328">
        <v>16064.24</v>
      </c>
      <c r="G870" s="328">
        <v>13632.48</v>
      </c>
      <c r="H870" s="151">
        <f t="shared" si="120"/>
        <v>2431.7600000000002</v>
      </c>
      <c r="I870" s="97">
        <f t="shared" si="121"/>
        <v>0.17837986925343008</v>
      </c>
      <c r="J870" s="166"/>
      <c r="K870" s="328">
        <v>48550.32</v>
      </c>
      <c r="L870" s="328">
        <v>42178.85</v>
      </c>
      <c r="M870" s="151">
        <f t="shared" si="122"/>
        <v>6371.4700000000012</v>
      </c>
      <c r="N870" s="97">
        <f t="shared" si="123"/>
        <v>0.15105840960576217</v>
      </c>
      <c r="O870" s="273"/>
      <c r="P870" s="166"/>
      <c r="Q870" s="328">
        <v>48550.32</v>
      </c>
      <c r="R870" s="328">
        <v>42178.85</v>
      </c>
      <c r="S870" s="151">
        <f t="shared" si="124"/>
        <v>6371.4700000000012</v>
      </c>
      <c r="T870" s="97">
        <f t="shared" si="125"/>
        <v>0.15105840960576217</v>
      </c>
      <c r="U870" s="166"/>
      <c r="V870" s="328">
        <v>176585.25</v>
      </c>
      <c r="W870" s="328">
        <v>170120.98</v>
      </c>
      <c r="X870" s="151">
        <f t="shared" si="126"/>
        <v>6464.2699999999895</v>
      </c>
      <c r="Y870" s="97">
        <f t="shared" si="127"/>
        <v>3.7998076427728018E-2</v>
      </c>
      <c r="Z870" s="140"/>
    </row>
    <row r="871" spans="1:26" s="69" customFormat="1" outlineLevel="1" x14ac:dyDescent="0.2">
      <c r="A871" s="64" t="s">
        <v>1224</v>
      </c>
      <c r="B871" s="65" t="s">
        <v>1674</v>
      </c>
      <c r="C871" s="66" t="s">
        <v>2116</v>
      </c>
      <c r="D871" s="67"/>
      <c r="E871" s="68"/>
      <c r="F871" s="328">
        <v>-2.0300000000000002</v>
      </c>
      <c r="G871" s="328">
        <v>871.73</v>
      </c>
      <c r="H871" s="151">
        <f t="shared" si="120"/>
        <v>-873.76</v>
      </c>
      <c r="I871" s="97">
        <f t="shared" si="121"/>
        <v>-1.0023287026946417</v>
      </c>
      <c r="J871" s="166"/>
      <c r="K871" s="328">
        <v>3821.98</v>
      </c>
      <c r="L871" s="328">
        <v>1811.67</v>
      </c>
      <c r="M871" s="151">
        <f t="shared" si="122"/>
        <v>2010.31</v>
      </c>
      <c r="N871" s="97">
        <f t="shared" si="123"/>
        <v>1.1096446924660672</v>
      </c>
      <c r="O871" s="273"/>
      <c r="P871" s="166"/>
      <c r="Q871" s="328">
        <v>3821.98</v>
      </c>
      <c r="R871" s="328">
        <v>1811.67</v>
      </c>
      <c r="S871" s="151">
        <f t="shared" si="124"/>
        <v>2010.31</v>
      </c>
      <c r="T871" s="97">
        <f t="shared" si="125"/>
        <v>1.1096446924660672</v>
      </c>
      <c r="U871" s="166"/>
      <c r="V871" s="328">
        <v>13743.73</v>
      </c>
      <c r="W871" s="328">
        <v>8955.7999999999993</v>
      </c>
      <c r="X871" s="151">
        <f t="shared" si="126"/>
        <v>4787.93</v>
      </c>
      <c r="Y871" s="97">
        <f t="shared" si="127"/>
        <v>0.53461778958886985</v>
      </c>
      <c r="Z871" s="140"/>
    </row>
    <row r="872" spans="1:26" s="69" customFormat="1" outlineLevel="1" x14ac:dyDescent="0.2">
      <c r="A872" s="64" t="s">
        <v>1225</v>
      </c>
      <c r="B872" s="65" t="s">
        <v>1675</v>
      </c>
      <c r="C872" s="66" t="s">
        <v>2117</v>
      </c>
      <c r="D872" s="67"/>
      <c r="E872" s="68"/>
      <c r="F872" s="328">
        <v>1175.52</v>
      </c>
      <c r="G872" s="328">
        <v>571.26</v>
      </c>
      <c r="H872" s="151">
        <f t="shared" si="120"/>
        <v>604.26</v>
      </c>
      <c r="I872" s="97">
        <f t="shared" si="121"/>
        <v>1.0577670412771767</v>
      </c>
      <c r="J872" s="166"/>
      <c r="K872" s="328">
        <v>1901.14</v>
      </c>
      <c r="L872" s="328">
        <v>3289.07</v>
      </c>
      <c r="M872" s="151">
        <f t="shared" si="122"/>
        <v>-1387.93</v>
      </c>
      <c r="N872" s="97">
        <f t="shared" si="123"/>
        <v>-0.42198250569309864</v>
      </c>
      <c r="O872" s="273"/>
      <c r="P872" s="166"/>
      <c r="Q872" s="328">
        <v>1901.14</v>
      </c>
      <c r="R872" s="328">
        <v>3289.07</v>
      </c>
      <c r="S872" s="151">
        <f t="shared" si="124"/>
        <v>-1387.93</v>
      </c>
      <c r="T872" s="97">
        <f t="shared" si="125"/>
        <v>-0.42198250569309864</v>
      </c>
      <c r="U872" s="166"/>
      <c r="V872" s="328">
        <v>9893.4600000000009</v>
      </c>
      <c r="W872" s="328">
        <v>20533.939999999999</v>
      </c>
      <c r="X872" s="151">
        <f t="shared" si="126"/>
        <v>-10640.479999999998</v>
      </c>
      <c r="Y872" s="97">
        <f t="shared" si="127"/>
        <v>-0.51818988464951188</v>
      </c>
      <c r="Z872" s="140"/>
    </row>
    <row r="873" spans="1:26" s="69" customFormat="1" outlineLevel="1" x14ac:dyDescent="0.2">
      <c r="A873" s="64" t="s">
        <v>1226</v>
      </c>
      <c r="B873" s="65" t="s">
        <v>1676</v>
      </c>
      <c r="C873" s="66" t="s">
        <v>2118</v>
      </c>
      <c r="D873" s="67"/>
      <c r="E873" s="68"/>
      <c r="F873" s="328">
        <v>0</v>
      </c>
      <c r="G873" s="328">
        <v>0</v>
      </c>
      <c r="H873" s="151">
        <f t="shared" si="120"/>
        <v>0</v>
      </c>
      <c r="I873" s="97">
        <f t="shared" si="121"/>
        <v>0</v>
      </c>
      <c r="J873" s="166"/>
      <c r="K873" s="328">
        <v>0</v>
      </c>
      <c r="L873" s="328">
        <v>0</v>
      </c>
      <c r="M873" s="151">
        <f t="shared" si="122"/>
        <v>0</v>
      </c>
      <c r="N873" s="97">
        <f t="shared" si="123"/>
        <v>0</v>
      </c>
      <c r="O873" s="273"/>
      <c r="P873" s="166"/>
      <c r="Q873" s="328">
        <v>0</v>
      </c>
      <c r="R873" s="328">
        <v>0</v>
      </c>
      <c r="S873" s="151">
        <f t="shared" si="124"/>
        <v>0</v>
      </c>
      <c r="T873" s="97">
        <f t="shared" si="125"/>
        <v>0</v>
      </c>
      <c r="U873" s="166"/>
      <c r="V873" s="328">
        <v>0</v>
      </c>
      <c r="W873" s="328">
        <v>30829.59</v>
      </c>
      <c r="X873" s="151">
        <f t="shared" si="126"/>
        <v>-30829.59</v>
      </c>
      <c r="Y873" s="97" t="str">
        <f t="shared" si="127"/>
        <v>N.M.</v>
      </c>
      <c r="Z873" s="140"/>
    </row>
    <row r="874" spans="1:26" s="69" customFormat="1" outlineLevel="1" x14ac:dyDescent="0.2">
      <c r="A874" s="64" t="s">
        <v>1227</v>
      </c>
      <c r="B874" s="65" t="s">
        <v>1677</v>
      </c>
      <c r="C874" s="66" t="s">
        <v>2119</v>
      </c>
      <c r="D874" s="67"/>
      <c r="E874" s="68"/>
      <c r="F874" s="328">
        <v>8158.49</v>
      </c>
      <c r="G874" s="328">
        <v>10550.51</v>
      </c>
      <c r="H874" s="151">
        <f t="shared" si="120"/>
        <v>-2392.0200000000004</v>
      </c>
      <c r="I874" s="97">
        <f t="shared" si="121"/>
        <v>-0.22672079359196859</v>
      </c>
      <c r="J874" s="166"/>
      <c r="K874" s="328">
        <v>25363.010000000002</v>
      </c>
      <c r="L874" s="328">
        <v>38164.75</v>
      </c>
      <c r="M874" s="151">
        <f t="shared" si="122"/>
        <v>-12801.739999999998</v>
      </c>
      <c r="N874" s="97">
        <f t="shared" si="123"/>
        <v>-0.33543361347840606</v>
      </c>
      <c r="O874" s="273"/>
      <c r="P874" s="166"/>
      <c r="Q874" s="328">
        <v>25363.010000000002</v>
      </c>
      <c r="R874" s="328">
        <v>38164.75</v>
      </c>
      <c r="S874" s="151">
        <f t="shared" si="124"/>
        <v>-12801.739999999998</v>
      </c>
      <c r="T874" s="97">
        <f t="shared" si="125"/>
        <v>-0.33543361347840606</v>
      </c>
      <c r="U874" s="166"/>
      <c r="V874" s="328">
        <v>139857.27000000002</v>
      </c>
      <c r="W874" s="328">
        <v>193017.58000000002</v>
      </c>
      <c r="X874" s="151">
        <f t="shared" si="126"/>
        <v>-53160.31</v>
      </c>
      <c r="Y874" s="97">
        <f t="shared" si="127"/>
        <v>-0.27541693352491514</v>
      </c>
      <c r="Z874" s="140"/>
    </row>
    <row r="875" spans="1:26" s="69" customFormat="1" outlineLevel="1" x14ac:dyDescent="0.2">
      <c r="A875" s="64" t="s">
        <v>1228</v>
      </c>
      <c r="B875" s="65" t="s">
        <v>1678</v>
      </c>
      <c r="C875" s="66" t="s">
        <v>2120</v>
      </c>
      <c r="D875" s="67"/>
      <c r="E875" s="68"/>
      <c r="F875" s="328">
        <v>141542.99</v>
      </c>
      <c r="G875" s="328">
        <v>120006.88</v>
      </c>
      <c r="H875" s="151">
        <f t="shared" si="120"/>
        <v>21536.109999999986</v>
      </c>
      <c r="I875" s="97">
        <f t="shared" si="121"/>
        <v>0.17945729444845149</v>
      </c>
      <c r="J875" s="166"/>
      <c r="K875" s="328">
        <v>415304.97000000003</v>
      </c>
      <c r="L875" s="328">
        <v>364723.57</v>
      </c>
      <c r="M875" s="151">
        <f t="shared" si="122"/>
        <v>50581.400000000023</v>
      </c>
      <c r="N875" s="97">
        <f t="shared" si="123"/>
        <v>0.13868420952339336</v>
      </c>
      <c r="O875" s="273"/>
      <c r="P875" s="166"/>
      <c r="Q875" s="328">
        <v>415304.97000000003</v>
      </c>
      <c r="R875" s="328">
        <v>364723.57</v>
      </c>
      <c r="S875" s="151">
        <f t="shared" si="124"/>
        <v>50581.400000000023</v>
      </c>
      <c r="T875" s="97">
        <f t="shared" si="125"/>
        <v>0.13868420952339336</v>
      </c>
      <c r="U875" s="166"/>
      <c r="V875" s="328">
        <v>1804684.4</v>
      </c>
      <c r="W875" s="328">
        <v>1672933.8800000001</v>
      </c>
      <c r="X875" s="151">
        <f t="shared" si="126"/>
        <v>131750.51999999979</v>
      </c>
      <c r="Y875" s="97">
        <f t="shared" si="127"/>
        <v>7.8754170487598571E-2</v>
      </c>
      <c r="Z875" s="140"/>
    </row>
    <row r="876" spans="1:26" s="69" customFormat="1" outlineLevel="1" x14ac:dyDescent="0.2">
      <c r="A876" s="64" t="s">
        <v>1229</v>
      </c>
      <c r="B876" s="65" t="s">
        <v>1679</v>
      </c>
      <c r="C876" s="66" t="s">
        <v>2121</v>
      </c>
      <c r="D876" s="67"/>
      <c r="E876" s="68"/>
      <c r="F876" s="328">
        <v>1533.8500000000001</v>
      </c>
      <c r="G876" s="328">
        <v>-290.52</v>
      </c>
      <c r="H876" s="151">
        <f t="shared" si="120"/>
        <v>1824.3700000000001</v>
      </c>
      <c r="I876" s="97">
        <f t="shared" si="121"/>
        <v>6.279670934875397</v>
      </c>
      <c r="J876" s="166"/>
      <c r="K876" s="328">
        <v>1533.8500000000001</v>
      </c>
      <c r="L876" s="328">
        <v>-290.52</v>
      </c>
      <c r="M876" s="151">
        <f t="shared" si="122"/>
        <v>1824.3700000000001</v>
      </c>
      <c r="N876" s="97">
        <f t="shared" si="123"/>
        <v>6.279670934875397</v>
      </c>
      <c r="O876" s="273"/>
      <c r="P876" s="166"/>
      <c r="Q876" s="328">
        <v>1533.8500000000001</v>
      </c>
      <c r="R876" s="328">
        <v>-290.52</v>
      </c>
      <c r="S876" s="151">
        <f t="shared" si="124"/>
        <v>1824.3700000000001</v>
      </c>
      <c r="T876" s="97">
        <f t="shared" si="125"/>
        <v>6.279670934875397</v>
      </c>
      <c r="U876" s="166"/>
      <c r="V876" s="328">
        <v>-3597.08</v>
      </c>
      <c r="W876" s="328">
        <v>2755.4300000000003</v>
      </c>
      <c r="X876" s="151">
        <f t="shared" si="126"/>
        <v>-6352.51</v>
      </c>
      <c r="Y876" s="97">
        <f t="shared" si="127"/>
        <v>-2.3054514177460503</v>
      </c>
      <c r="Z876" s="140"/>
    </row>
    <row r="877" spans="1:26" s="69" customFormat="1" outlineLevel="1" x14ac:dyDescent="0.2">
      <c r="A877" s="64" t="s">
        <v>1230</v>
      </c>
      <c r="B877" s="65" t="s">
        <v>1680</v>
      </c>
      <c r="C877" s="66" t="s">
        <v>2122</v>
      </c>
      <c r="D877" s="67"/>
      <c r="E877" s="68"/>
      <c r="F877" s="328">
        <v>453.79</v>
      </c>
      <c r="G877" s="328">
        <v>311</v>
      </c>
      <c r="H877" s="151">
        <f t="shared" si="120"/>
        <v>142.79000000000002</v>
      </c>
      <c r="I877" s="97">
        <f t="shared" si="121"/>
        <v>0.4591318327974277</v>
      </c>
      <c r="J877" s="166"/>
      <c r="K877" s="328">
        <v>485.63</v>
      </c>
      <c r="L877" s="328">
        <v>1018.74</v>
      </c>
      <c r="M877" s="151">
        <f t="shared" si="122"/>
        <v>-533.11</v>
      </c>
      <c r="N877" s="97">
        <f t="shared" si="123"/>
        <v>-0.52330329622867466</v>
      </c>
      <c r="O877" s="273"/>
      <c r="P877" s="166"/>
      <c r="Q877" s="328">
        <v>485.63</v>
      </c>
      <c r="R877" s="328">
        <v>1018.74</v>
      </c>
      <c r="S877" s="151">
        <f t="shared" si="124"/>
        <v>-533.11</v>
      </c>
      <c r="T877" s="97">
        <f t="shared" si="125"/>
        <v>-0.52330329622867466</v>
      </c>
      <c r="U877" s="166"/>
      <c r="V877" s="328">
        <v>3541.8500000000004</v>
      </c>
      <c r="W877" s="328">
        <v>3969.21</v>
      </c>
      <c r="X877" s="151">
        <f t="shared" si="126"/>
        <v>-427.35999999999967</v>
      </c>
      <c r="Y877" s="97">
        <f t="shared" si="127"/>
        <v>-0.10766878043741693</v>
      </c>
      <c r="Z877" s="140"/>
    </row>
    <row r="878" spans="1:26" s="69" customFormat="1" outlineLevel="1" x14ac:dyDescent="0.2">
      <c r="A878" s="64" t="s">
        <v>1231</v>
      </c>
      <c r="B878" s="65" t="s">
        <v>1681</v>
      </c>
      <c r="C878" s="66" t="s">
        <v>2123</v>
      </c>
      <c r="D878" s="67"/>
      <c r="E878" s="68"/>
      <c r="F878" s="328">
        <v>0</v>
      </c>
      <c r="G878" s="328">
        <v>-75541</v>
      </c>
      <c r="H878" s="151">
        <f t="shared" si="120"/>
        <v>75541</v>
      </c>
      <c r="I878" s="97" t="str">
        <f t="shared" si="121"/>
        <v>N.M.</v>
      </c>
      <c r="J878" s="166"/>
      <c r="K878" s="328">
        <v>0</v>
      </c>
      <c r="L878" s="328">
        <v>-75541</v>
      </c>
      <c r="M878" s="151">
        <f t="shared" si="122"/>
        <v>75541</v>
      </c>
      <c r="N878" s="97" t="str">
        <f t="shared" si="123"/>
        <v>N.M.</v>
      </c>
      <c r="O878" s="273"/>
      <c r="P878" s="166"/>
      <c r="Q878" s="328">
        <v>0</v>
      </c>
      <c r="R878" s="328">
        <v>-75541</v>
      </c>
      <c r="S878" s="151">
        <f t="shared" si="124"/>
        <v>75541</v>
      </c>
      <c r="T878" s="97" t="str">
        <f t="shared" si="125"/>
        <v>N.M.</v>
      </c>
      <c r="U878" s="166"/>
      <c r="V878" s="328">
        <v>0</v>
      </c>
      <c r="W878" s="328">
        <v>-75541</v>
      </c>
      <c r="X878" s="151">
        <f t="shared" si="126"/>
        <v>75541</v>
      </c>
      <c r="Y878" s="97" t="str">
        <f t="shared" si="127"/>
        <v>N.M.</v>
      </c>
      <c r="Z878" s="140"/>
    </row>
    <row r="879" spans="1:26" s="69" customFormat="1" outlineLevel="1" x14ac:dyDescent="0.2">
      <c r="A879" s="64" t="s">
        <v>1232</v>
      </c>
      <c r="B879" s="65" t="s">
        <v>1682</v>
      </c>
      <c r="C879" s="66" t="s">
        <v>2124</v>
      </c>
      <c r="D879" s="67"/>
      <c r="E879" s="68"/>
      <c r="F879" s="328">
        <v>-899.29</v>
      </c>
      <c r="G879" s="328">
        <v>476.29</v>
      </c>
      <c r="H879" s="151">
        <f t="shared" si="120"/>
        <v>-1375.58</v>
      </c>
      <c r="I879" s="97">
        <f t="shared" si="121"/>
        <v>-2.8881143840937242</v>
      </c>
      <c r="J879" s="166"/>
      <c r="K879" s="328">
        <v>230.13</v>
      </c>
      <c r="L879" s="328">
        <v>1401.6100000000001</v>
      </c>
      <c r="M879" s="151">
        <f t="shared" si="122"/>
        <v>-1171.48</v>
      </c>
      <c r="N879" s="97">
        <f t="shared" si="123"/>
        <v>-0.83581024678762272</v>
      </c>
      <c r="O879" s="273"/>
      <c r="P879" s="166"/>
      <c r="Q879" s="328">
        <v>230.13</v>
      </c>
      <c r="R879" s="328">
        <v>1401.6100000000001</v>
      </c>
      <c r="S879" s="151">
        <f t="shared" si="124"/>
        <v>-1171.48</v>
      </c>
      <c r="T879" s="97">
        <f t="shared" si="125"/>
        <v>-0.83581024678762272</v>
      </c>
      <c r="U879" s="166"/>
      <c r="V879" s="328">
        <v>4435.0200000000004</v>
      </c>
      <c r="W879" s="328">
        <v>5429.83</v>
      </c>
      <c r="X879" s="151">
        <f t="shared" si="126"/>
        <v>-994.80999999999949</v>
      </c>
      <c r="Y879" s="97">
        <f t="shared" si="127"/>
        <v>-0.18321199742901703</v>
      </c>
      <c r="Z879" s="140"/>
    </row>
    <row r="880" spans="1:26" s="69" customFormat="1" outlineLevel="1" x14ac:dyDescent="0.2">
      <c r="A880" s="64" t="s">
        <v>1233</v>
      </c>
      <c r="B880" s="65" t="s">
        <v>1683</v>
      </c>
      <c r="C880" s="66" t="s">
        <v>2125</v>
      </c>
      <c r="D880" s="67"/>
      <c r="E880" s="68"/>
      <c r="F880" s="328">
        <v>-318587.3</v>
      </c>
      <c r="G880" s="328">
        <v>-464423.74</v>
      </c>
      <c r="H880" s="151">
        <f t="shared" si="120"/>
        <v>145836.44</v>
      </c>
      <c r="I880" s="97">
        <f t="shared" si="121"/>
        <v>0.3140159028046241</v>
      </c>
      <c r="J880" s="166"/>
      <c r="K880" s="328">
        <v>-944342.64</v>
      </c>
      <c r="L880" s="328">
        <v>-1269774.5</v>
      </c>
      <c r="M880" s="151">
        <f t="shared" si="122"/>
        <v>325431.86</v>
      </c>
      <c r="N880" s="97">
        <f t="shared" si="123"/>
        <v>0.25629106585460648</v>
      </c>
      <c r="O880" s="273"/>
      <c r="P880" s="166"/>
      <c r="Q880" s="328">
        <v>-944342.64</v>
      </c>
      <c r="R880" s="328">
        <v>-1269774.5</v>
      </c>
      <c r="S880" s="151">
        <f t="shared" si="124"/>
        <v>325431.86</v>
      </c>
      <c r="T880" s="97">
        <f t="shared" si="125"/>
        <v>0.25629106585460648</v>
      </c>
      <c r="U880" s="166"/>
      <c r="V880" s="328">
        <v>-4753666.12</v>
      </c>
      <c r="W880" s="328">
        <v>-4511833.16</v>
      </c>
      <c r="X880" s="151">
        <f t="shared" si="126"/>
        <v>-241832.95999999996</v>
      </c>
      <c r="Y880" s="97">
        <f t="shared" si="127"/>
        <v>-5.3599712450360187E-2</v>
      </c>
      <c r="Z880" s="140"/>
    </row>
    <row r="881" spans="1:26" s="69" customFormat="1" outlineLevel="1" x14ac:dyDescent="0.2">
      <c r="A881" s="64" t="s">
        <v>1234</v>
      </c>
      <c r="B881" s="65" t="s">
        <v>1684</v>
      </c>
      <c r="C881" s="66" t="s">
        <v>2126</v>
      </c>
      <c r="D881" s="67"/>
      <c r="E881" s="68"/>
      <c r="F881" s="328">
        <v>-97774.7</v>
      </c>
      <c r="G881" s="328">
        <v>-95715.51</v>
      </c>
      <c r="H881" s="151">
        <f t="shared" si="120"/>
        <v>-2059.1900000000023</v>
      </c>
      <c r="I881" s="97">
        <f t="shared" si="121"/>
        <v>-2.1513650191071463E-2</v>
      </c>
      <c r="J881" s="166"/>
      <c r="K881" s="328">
        <v>-287921.19</v>
      </c>
      <c r="L881" s="328">
        <v>-280159.95</v>
      </c>
      <c r="M881" s="151">
        <f t="shared" si="122"/>
        <v>-7761.2399999999907</v>
      </c>
      <c r="N881" s="97">
        <f t="shared" si="123"/>
        <v>-2.770288901036708E-2</v>
      </c>
      <c r="O881" s="273"/>
      <c r="P881" s="166"/>
      <c r="Q881" s="328">
        <v>-287921.19</v>
      </c>
      <c r="R881" s="328">
        <v>-280159.95</v>
      </c>
      <c r="S881" s="151">
        <f t="shared" si="124"/>
        <v>-7761.2399999999907</v>
      </c>
      <c r="T881" s="97">
        <f t="shared" si="125"/>
        <v>-2.770288901036708E-2</v>
      </c>
      <c r="U881" s="166"/>
      <c r="V881" s="328">
        <v>-1185984.48</v>
      </c>
      <c r="W881" s="328">
        <v>-1212733.95</v>
      </c>
      <c r="X881" s="151">
        <f t="shared" si="126"/>
        <v>26749.469999999972</v>
      </c>
      <c r="Y881" s="97">
        <f t="shared" si="127"/>
        <v>2.205716266127453E-2</v>
      </c>
      <c r="Z881" s="140"/>
    </row>
    <row r="882" spans="1:26" s="69" customFormat="1" outlineLevel="1" x14ac:dyDescent="0.2">
      <c r="A882" s="64" t="s">
        <v>1235</v>
      </c>
      <c r="B882" s="65" t="s">
        <v>1685</v>
      </c>
      <c r="C882" s="66" t="s">
        <v>2127</v>
      </c>
      <c r="D882" s="67"/>
      <c r="E882" s="68"/>
      <c r="F882" s="328">
        <v>-200312.30000000002</v>
      </c>
      <c r="G882" s="328">
        <v>-202460.25</v>
      </c>
      <c r="H882" s="151">
        <f t="shared" si="120"/>
        <v>2147.9499999999825</v>
      </c>
      <c r="I882" s="97">
        <f t="shared" si="121"/>
        <v>1.0609243048944089E-2</v>
      </c>
      <c r="J882" s="166"/>
      <c r="K882" s="328">
        <v>-589546.34</v>
      </c>
      <c r="L882" s="328">
        <v>-592652.09</v>
      </c>
      <c r="M882" s="151">
        <f t="shared" si="122"/>
        <v>3105.75</v>
      </c>
      <c r="N882" s="97">
        <f t="shared" si="123"/>
        <v>5.2404269763057787E-3</v>
      </c>
      <c r="O882" s="273"/>
      <c r="P882" s="166"/>
      <c r="Q882" s="328">
        <v>-589546.34</v>
      </c>
      <c r="R882" s="328">
        <v>-592652.09</v>
      </c>
      <c r="S882" s="151">
        <f t="shared" si="124"/>
        <v>3105.75</v>
      </c>
      <c r="T882" s="97">
        <f t="shared" si="125"/>
        <v>5.2404269763057787E-3</v>
      </c>
      <c r="U882" s="166"/>
      <c r="V882" s="328">
        <v>-2405884.6799999997</v>
      </c>
      <c r="W882" s="328">
        <v>-2508203.7799999998</v>
      </c>
      <c r="X882" s="151">
        <f t="shared" si="126"/>
        <v>102319.10000000009</v>
      </c>
      <c r="Y882" s="97">
        <f t="shared" si="127"/>
        <v>4.0793774738669797E-2</v>
      </c>
      <c r="Z882" s="140"/>
    </row>
    <row r="883" spans="1:26" s="69" customFormat="1" outlineLevel="1" x14ac:dyDescent="0.2">
      <c r="A883" s="64" t="s">
        <v>1236</v>
      </c>
      <c r="B883" s="65" t="s">
        <v>1686</v>
      </c>
      <c r="C883" s="66" t="s">
        <v>2128</v>
      </c>
      <c r="D883" s="67"/>
      <c r="E883" s="68"/>
      <c r="F883" s="328">
        <v>-70092.45</v>
      </c>
      <c r="G883" s="328">
        <v>-55592.25</v>
      </c>
      <c r="H883" s="151">
        <f t="shared" si="120"/>
        <v>-14500.199999999997</v>
      </c>
      <c r="I883" s="97">
        <f t="shared" si="121"/>
        <v>-0.26083132091253719</v>
      </c>
      <c r="J883" s="166"/>
      <c r="K883" s="328">
        <v>-190469.73</v>
      </c>
      <c r="L883" s="328">
        <v>-169937.33000000002</v>
      </c>
      <c r="M883" s="151">
        <f t="shared" si="122"/>
        <v>-20532.399999999994</v>
      </c>
      <c r="N883" s="97">
        <f t="shared" si="123"/>
        <v>-0.12082336470744828</v>
      </c>
      <c r="O883" s="273"/>
      <c r="P883" s="166"/>
      <c r="Q883" s="328">
        <v>-190469.73</v>
      </c>
      <c r="R883" s="328">
        <v>-169937.33000000002</v>
      </c>
      <c r="S883" s="151">
        <f t="shared" si="124"/>
        <v>-20532.399999999994</v>
      </c>
      <c r="T883" s="97">
        <f t="shared" si="125"/>
        <v>-0.12082336470744828</v>
      </c>
      <c r="U883" s="166"/>
      <c r="V883" s="328">
        <v>-770409.22</v>
      </c>
      <c r="W883" s="328">
        <v>-697673.13000000012</v>
      </c>
      <c r="X883" s="151">
        <f t="shared" si="126"/>
        <v>-72736.089999999851</v>
      </c>
      <c r="Y883" s="97">
        <f t="shared" si="127"/>
        <v>-0.10425525489278889</v>
      </c>
      <c r="Z883" s="140"/>
    </row>
    <row r="884" spans="1:26" s="69" customFormat="1" outlineLevel="1" x14ac:dyDescent="0.2">
      <c r="A884" s="64" t="s">
        <v>1237</v>
      </c>
      <c r="B884" s="65" t="s">
        <v>1687</v>
      </c>
      <c r="C884" s="66" t="s">
        <v>2129</v>
      </c>
      <c r="D884" s="67"/>
      <c r="E884" s="68"/>
      <c r="F884" s="328">
        <v>-11746.1</v>
      </c>
      <c r="G884" s="328">
        <v>-12300.57</v>
      </c>
      <c r="H884" s="151">
        <f t="shared" si="120"/>
        <v>554.46999999999935</v>
      </c>
      <c r="I884" s="97">
        <f t="shared" si="121"/>
        <v>4.5076772864997262E-2</v>
      </c>
      <c r="J884" s="166"/>
      <c r="K884" s="328">
        <v>-34614.99</v>
      </c>
      <c r="L884" s="328">
        <v>-36096</v>
      </c>
      <c r="M884" s="151">
        <f t="shared" si="122"/>
        <v>1481.010000000002</v>
      </c>
      <c r="N884" s="97">
        <f t="shared" si="123"/>
        <v>4.1029753989361761E-2</v>
      </c>
      <c r="O884" s="273"/>
      <c r="P884" s="166"/>
      <c r="Q884" s="328">
        <v>-34614.99</v>
      </c>
      <c r="R884" s="328">
        <v>-36096</v>
      </c>
      <c r="S884" s="151">
        <f t="shared" si="124"/>
        <v>1481.010000000002</v>
      </c>
      <c r="T884" s="97">
        <f t="shared" si="125"/>
        <v>4.1029753989361761E-2</v>
      </c>
      <c r="U884" s="166"/>
      <c r="V884" s="328">
        <v>-143737.03</v>
      </c>
      <c r="W884" s="328">
        <v>-164630.35999999999</v>
      </c>
      <c r="X884" s="151">
        <f t="shared" si="126"/>
        <v>20893.329999999987</v>
      </c>
      <c r="Y884" s="97">
        <f t="shared" si="127"/>
        <v>0.12691055282877345</v>
      </c>
      <c r="Z884" s="140"/>
    </row>
    <row r="885" spans="1:26" s="69" customFormat="1" outlineLevel="1" x14ac:dyDescent="0.2">
      <c r="A885" s="64" t="s">
        <v>1238</v>
      </c>
      <c r="B885" s="65" t="s">
        <v>1688</v>
      </c>
      <c r="C885" s="66" t="s">
        <v>2130</v>
      </c>
      <c r="D885" s="67"/>
      <c r="E885" s="68"/>
      <c r="F885" s="328">
        <v>-34909.15</v>
      </c>
      <c r="G885" s="328">
        <v>-109242.12</v>
      </c>
      <c r="H885" s="151">
        <f t="shared" si="120"/>
        <v>74332.97</v>
      </c>
      <c r="I885" s="97">
        <f t="shared" si="121"/>
        <v>0.68044239712667609</v>
      </c>
      <c r="J885" s="166"/>
      <c r="K885" s="328">
        <v>-104830.90000000001</v>
      </c>
      <c r="L885" s="328">
        <v>-211748.47</v>
      </c>
      <c r="M885" s="151">
        <f t="shared" si="122"/>
        <v>106917.56999999999</v>
      </c>
      <c r="N885" s="97">
        <f t="shared" si="123"/>
        <v>0.50492723749078328</v>
      </c>
      <c r="O885" s="273"/>
      <c r="P885" s="166"/>
      <c r="Q885" s="328">
        <v>-104830.90000000001</v>
      </c>
      <c r="R885" s="328">
        <v>-211748.47</v>
      </c>
      <c r="S885" s="151">
        <f t="shared" si="124"/>
        <v>106917.56999999999</v>
      </c>
      <c r="T885" s="97">
        <f t="shared" si="125"/>
        <v>0.50492723749078328</v>
      </c>
      <c r="U885" s="166"/>
      <c r="V885" s="328">
        <v>-713427.07000000007</v>
      </c>
      <c r="W885" s="328">
        <v>-680257.18</v>
      </c>
      <c r="X885" s="151">
        <f t="shared" si="126"/>
        <v>-33169.890000000014</v>
      </c>
      <c r="Y885" s="97">
        <f t="shared" si="127"/>
        <v>-4.8760808375444137E-2</v>
      </c>
      <c r="Z885" s="140"/>
    </row>
    <row r="886" spans="1:26" s="69" customFormat="1" outlineLevel="1" x14ac:dyDescent="0.2">
      <c r="A886" s="64" t="s">
        <v>1239</v>
      </c>
      <c r="B886" s="65" t="s">
        <v>1689</v>
      </c>
      <c r="C886" s="66" t="s">
        <v>2131</v>
      </c>
      <c r="D886" s="67"/>
      <c r="E886" s="68"/>
      <c r="F886" s="328">
        <v>-37455.57</v>
      </c>
      <c r="G886" s="328">
        <v>-74701.11</v>
      </c>
      <c r="H886" s="151">
        <f t="shared" si="120"/>
        <v>37245.54</v>
      </c>
      <c r="I886" s="97">
        <f t="shared" si="121"/>
        <v>0.49859419759626061</v>
      </c>
      <c r="J886" s="166"/>
      <c r="K886" s="328">
        <v>-145283.98000000001</v>
      </c>
      <c r="L886" s="328">
        <v>-124268.77</v>
      </c>
      <c r="M886" s="151">
        <f t="shared" si="122"/>
        <v>-21015.210000000006</v>
      </c>
      <c r="N886" s="97">
        <f t="shared" si="123"/>
        <v>-0.16911095201151508</v>
      </c>
      <c r="O886" s="273"/>
      <c r="P886" s="166"/>
      <c r="Q886" s="328">
        <v>-145283.98000000001</v>
      </c>
      <c r="R886" s="328">
        <v>-124268.77</v>
      </c>
      <c r="S886" s="151">
        <f t="shared" si="124"/>
        <v>-21015.210000000006</v>
      </c>
      <c r="T886" s="97">
        <f t="shared" si="125"/>
        <v>-0.16911095201151508</v>
      </c>
      <c r="U886" s="166"/>
      <c r="V886" s="328">
        <v>-21699.010000000009</v>
      </c>
      <c r="W886" s="328">
        <v>-43001.820000000007</v>
      </c>
      <c r="X886" s="151">
        <f t="shared" si="126"/>
        <v>21302.809999999998</v>
      </c>
      <c r="Y886" s="97">
        <f t="shared" si="127"/>
        <v>0.49539321824053018</v>
      </c>
      <c r="Z886" s="140"/>
    </row>
    <row r="887" spans="1:26" s="69" customFormat="1" outlineLevel="1" x14ac:dyDescent="0.2">
      <c r="A887" s="64" t="s">
        <v>1240</v>
      </c>
      <c r="B887" s="65" t="s">
        <v>1690</v>
      </c>
      <c r="C887" s="66" t="s">
        <v>2132</v>
      </c>
      <c r="D887" s="67"/>
      <c r="E887" s="68"/>
      <c r="F887" s="328">
        <v>18051.68</v>
      </c>
      <c r="G887" s="328">
        <v>18051.68</v>
      </c>
      <c r="H887" s="151">
        <f t="shared" si="120"/>
        <v>0</v>
      </c>
      <c r="I887" s="97">
        <f t="shared" si="121"/>
        <v>0</v>
      </c>
      <c r="J887" s="166"/>
      <c r="K887" s="328">
        <v>54155.040000000001</v>
      </c>
      <c r="L887" s="328">
        <v>54155.040000000001</v>
      </c>
      <c r="M887" s="151">
        <f t="shared" si="122"/>
        <v>0</v>
      </c>
      <c r="N887" s="97">
        <f t="shared" si="123"/>
        <v>0</v>
      </c>
      <c r="O887" s="273"/>
      <c r="P887" s="166"/>
      <c r="Q887" s="328">
        <v>54155.040000000001</v>
      </c>
      <c r="R887" s="328">
        <v>54155.040000000001</v>
      </c>
      <c r="S887" s="151">
        <f t="shared" si="124"/>
        <v>0</v>
      </c>
      <c r="T887" s="97">
        <f t="shared" si="125"/>
        <v>0</v>
      </c>
      <c r="U887" s="166"/>
      <c r="V887" s="328">
        <v>216620.16</v>
      </c>
      <c r="W887" s="328">
        <v>216620.16</v>
      </c>
      <c r="X887" s="151">
        <f t="shared" si="126"/>
        <v>0</v>
      </c>
      <c r="Y887" s="97">
        <f t="shared" si="127"/>
        <v>0</v>
      </c>
      <c r="Z887" s="140"/>
    </row>
    <row r="888" spans="1:26" s="69" customFormat="1" outlineLevel="1" x14ac:dyDescent="0.2">
      <c r="A888" s="64" t="s">
        <v>1241</v>
      </c>
      <c r="B888" s="65" t="s">
        <v>1691</v>
      </c>
      <c r="C888" s="66" t="s">
        <v>2133</v>
      </c>
      <c r="D888" s="67"/>
      <c r="E888" s="68"/>
      <c r="F888" s="328">
        <v>-328619.96000000002</v>
      </c>
      <c r="G888" s="328">
        <v>-130877.58</v>
      </c>
      <c r="H888" s="151">
        <f t="shared" si="120"/>
        <v>-197742.38</v>
      </c>
      <c r="I888" s="97">
        <f t="shared" si="121"/>
        <v>-1.510895754643385</v>
      </c>
      <c r="J888" s="166"/>
      <c r="K888" s="328">
        <v>-949821.64</v>
      </c>
      <c r="L888" s="328">
        <v>-354024.74</v>
      </c>
      <c r="M888" s="151">
        <f t="shared" si="122"/>
        <v>-595796.9</v>
      </c>
      <c r="N888" s="97">
        <f t="shared" si="123"/>
        <v>-1.682924475843129</v>
      </c>
      <c r="O888" s="273"/>
      <c r="P888" s="166"/>
      <c r="Q888" s="328">
        <v>-949821.64</v>
      </c>
      <c r="R888" s="328">
        <v>-354024.74</v>
      </c>
      <c r="S888" s="151">
        <f t="shared" si="124"/>
        <v>-595796.9</v>
      </c>
      <c r="T888" s="97">
        <f t="shared" si="125"/>
        <v>-1.682924475843129</v>
      </c>
      <c r="U888" s="166"/>
      <c r="V888" s="328">
        <v>-2011895.8399999999</v>
      </c>
      <c r="W888" s="328">
        <v>-221761.55</v>
      </c>
      <c r="X888" s="151">
        <f t="shared" si="126"/>
        <v>-1790134.2899999998</v>
      </c>
      <c r="Y888" s="97">
        <f t="shared" si="127"/>
        <v>-8.0723384644452558</v>
      </c>
      <c r="Z888" s="140"/>
    </row>
    <row r="889" spans="1:26" s="69" customFormat="1" outlineLevel="1" x14ac:dyDescent="0.2">
      <c r="A889" s="64" t="s">
        <v>1242</v>
      </c>
      <c r="B889" s="65" t="s">
        <v>1692</v>
      </c>
      <c r="C889" s="66" t="s">
        <v>2134</v>
      </c>
      <c r="D889" s="67"/>
      <c r="E889" s="68"/>
      <c r="F889" s="328">
        <v>11696.64</v>
      </c>
      <c r="G889" s="328">
        <v>11620.74</v>
      </c>
      <c r="H889" s="151">
        <f t="shared" si="120"/>
        <v>75.899999999999636</v>
      </c>
      <c r="I889" s="97">
        <f t="shared" si="121"/>
        <v>6.531425709550307E-3</v>
      </c>
      <c r="J889" s="166"/>
      <c r="K889" s="328">
        <v>35066.51</v>
      </c>
      <c r="L889" s="328">
        <v>34894.230000000003</v>
      </c>
      <c r="M889" s="151">
        <f t="shared" si="122"/>
        <v>172.27999999999884</v>
      </c>
      <c r="N889" s="97">
        <f t="shared" si="123"/>
        <v>4.9372059506686012E-3</v>
      </c>
      <c r="O889" s="273"/>
      <c r="P889" s="166"/>
      <c r="Q889" s="328">
        <v>35066.51</v>
      </c>
      <c r="R889" s="328">
        <v>34894.230000000003</v>
      </c>
      <c r="S889" s="151">
        <f t="shared" si="124"/>
        <v>172.27999999999884</v>
      </c>
      <c r="T889" s="97">
        <f t="shared" si="125"/>
        <v>4.9372059506686012E-3</v>
      </c>
      <c r="U889" s="166"/>
      <c r="V889" s="328">
        <v>139720.06</v>
      </c>
      <c r="W889" s="328">
        <v>139760.73000000001</v>
      </c>
      <c r="X889" s="151">
        <f t="shared" si="126"/>
        <v>-40.670000000012806</v>
      </c>
      <c r="Y889" s="97">
        <f t="shared" si="127"/>
        <v>-2.9099733523152606E-4</v>
      </c>
      <c r="Z889" s="140"/>
    </row>
    <row r="890" spans="1:26" s="69" customFormat="1" outlineLevel="1" x14ac:dyDescent="0.2">
      <c r="A890" s="64" t="s">
        <v>1243</v>
      </c>
      <c r="B890" s="65" t="s">
        <v>1693</v>
      </c>
      <c r="C890" s="66" t="s">
        <v>2135</v>
      </c>
      <c r="D890" s="67"/>
      <c r="E890" s="68"/>
      <c r="F890" s="328">
        <v>57.18</v>
      </c>
      <c r="G890" s="328">
        <v>89.76</v>
      </c>
      <c r="H890" s="151">
        <f t="shared" si="120"/>
        <v>-32.580000000000005</v>
      </c>
      <c r="I890" s="97">
        <f t="shared" si="121"/>
        <v>-0.36296791443850274</v>
      </c>
      <c r="J890" s="166"/>
      <c r="K890" s="328">
        <v>939.71</v>
      </c>
      <c r="L890" s="328">
        <v>297.22000000000003</v>
      </c>
      <c r="M890" s="151">
        <f t="shared" si="122"/>
        <v>642.49</v>
      </c>
      <c r="N890" s="97">
        <f t="shared" si="123"/>
        <v>2.1616647601103556</v>
      </c>
      <c r="O890" s="273"/>
      <c r="P890" s="166"/>
      <c r="Q890" s="328">
        <v>939.71</v>
      </c>
      <c r="R890" s="328">
        <v>297.22000000000003</v>
      </c>
      <c r="S890" s="151">
        <f t="shared" si="124"/>
        <v>642.49</v>
      </c>
      <c r="T890" s="97">
        <f t="shared" si="125"/>
        <v>2.1616647601103556</v>
      </c>
      <c r="U890" s="166"/>
      <c r="V890" s="328">
        <v>3002.78</v>
      </c>
      <c r="W890" s="328">
        <v>1108092.6099999999</v>
      </c>
      <c r="X890" s="151">
        <f t="shared" si="126"/>
        <v>-1105089.8299999998</v>
      </c>
      <c r="Y890" s="97">
        <f t="shared" si="127"/>
        <v>-0.99729013624592255</v>
      </c>
      <c r="Z890" s="140"/>
    </row>
    <row r="891" spans="1:26" s="69" customFormat="1" outlineLevel="1" x14ac:dyDescent="0.2">
      <c r="A891" s="64" t="s">
        <v>1244</v>
      </c>
      <c r="B891" s="65" t="s">
        <v>1694</v>
      </c>
      <c r="C891" s="66" t="s">
        <v>2136</v>
      </c>
      <c r="D891" s="67"/>
      <c r="E891" s="68"/>
      <c r="F891" s="328">
        <v>0</v>
      </c>
      <c r="G891" s="328">
        <v>0</v>
      </c>
      <c r="H891" s="151">
        <f t="shared" si="120"/>
        <v>0</v>
      </c>
      <c r="I891" s="97">
        <f t="shared" si="121"/>
        <v>0</v>
      </c>
      <c r="J891" s="166"/>
      <c r="K891" s="328">
        <v>-4.82</v>
      </c>
      <c r="L891" s="328">
        <v>0</v>
      </c>
      <c r="M891" s="151">
        <f t="shared" si="122"/>
        <v>-4.82</v>
      </c>
      <c r="N891" s="97" t="str">
        <f t="shared" si="123"/>
        <v>N.M.</v>
      </c>
      <c r="O891" s="273"/>
      <c r="P891" s="166"/>
      <c r="Q891" s="328">
        <v>-4.82</v>
      </c>
      <c r="R891" s="328">
        <v>0</v>
      </c>
      <c r="S891" s="151">
        <f t="shared" si="124"/>
        <v>-4.82</v>
      </c>
      <c r="T891" s="97" t="str">
        <f t="shared" si="125"/>
        <v>N.M.</v>
      </c>
      <c r="U891" s="166"/>
      <c r="V891" s="328">
        <v>0</v>
      </c>
      <c r="W891" s="328">
        <v>0</v>
      </c>
      <c r="X891" s="151">
        <f t="shared" si="126"/>
        <v>0</v>
      </c>
      <c r="Y891" s="97">
        <f t="shared" si="127"/>
        <v>0</v>
      </c>
      <c r="Z891" s="140"/>
    </row>
    <row r="892" spans="1:26" s="69" customFormat="1" outlineLevel="1" x14ac:dyDescent="0.2">
      <c r="A892" s="64" t="s">
        <v>1245</v>
      </c>
      <c r="B892" s="65" t="s">
        <v>1695</v>
      </c>
      <c r="C892" s="66" t="s">
        <v>2137</v>
      </c>
      <c r="D892" s="67"/>
      <c r="E892" s="68"/>
      <c r="F892" s="328">
        <v>175807.72</v>
      </c>
      <c r="G892" s="328">
        <v>52174.89</v>
      </c>
      <c r="H892" s="151">
        <f t="shared" si="120"/>
        <v>123632.83</v>
      </c>
      <c r="I892" s="97">
        <f t="shared" si="121"/>
        <v>2.3695848711899536</v>
      </c>
      <c r="J892" s="166"/>
      <c r="K892" s="328">
        <v>425865.24</v>
      </c>
      <c r="L892" s="328">
        <v>110844.6</v>
      </c>
      <c r="M892" s="151">
        <f t="shared" si="122"/>
        <v>315020.64</v>
      </c>
      <c r="N892" s="97">
        <f t="shared" si="123"/>
        <v>2.8420025874061525</v>
      </c>
      <c r="O892" s="273"/>
      <c r="P892" s="166"/>
      <c r="Q892" s="328">
        <v>425865.24</v>
      </c>
      <c r="R892" s="328">
        <v>110844.6</v>
      </c>
      <c r="S892" s="151">
        <f t="shared" si="124"/>
        <v>315020.64</v>
      </c>
      <c r="T892" s="97">
        <f t="shared" si="125"/>
        <v>2.8420025874061525</v>
      </c>
      <c r="U892" s="166"/>
      <c r="V892" s="328">
        <v>1711551.41</v>
      </c>
      <c r="W892" s="328">
        <v>680364.09</v>
      </c>
      <c r="X892" s="151">
        <f t="shared" si="126"/>
        <v>1031187.32</v>
      </c>
      <c r="Y892" s="97">
        <f t="shared" si="127"/>
        <v>1.5156404271718691</v>
      </c>
      <c r="Z892" s="140"/>
    </row>
    <row r="893" spans="1:26" s="69" customFormat="1" outlineLevel="1" x14ac:dyDescent="0.2">
      <c r="A893" s="64" t="s">
        <v>1246</v>
      </c>
      <c r="B893" s="65" t="s">
        <v>1696</v>
      </c>
      <c r="C893" s="66" t="s">
        <v>2138</v>
      </c>
      <c r="D893" s="67"/>
      <c r="E893" s="68"/>
      <c r="F893" s="328">
        <v>2217.71</v>
      </c>
      <c r="G893" s="328">
        <v>1406.8700000000001</v>
      </c>
      <c r="H893" s="151">
        <f t="shared" si="120"/>
        <v>810.83999999999992</v>
      </c>
      <c r="I893" s="97">
        <f t="shared" si="121"/>
        <v>0.5763432300070368</v>
      </c>
      <c r="J893" s="166"/>
      <c r="K893" s="328">
        <v>3553.4900000000002</v>
      </c>
      <c r="L893" s="328">
        <v>2983.48</v>
      </c>
      <c r="M893" s="151">
        <f t="shared" si="122"/>
        <v>570.01000000000022</v>
      </c>
      <c r="N893" s="97">
        <f t="shared" si="123"/>
        <v>0.19105541180098415</v>
      </c>
      <c r="O893" s="273"/>
      <c r="P893" s="166"/>
      <c r="Q893" s="328">
        <v>3553.4900000000002</v>
      </c>
      <c r="R893" s="328">
        <v>2983.48</v>
      </c>
      <c r="S893" s="151">
        <f t="shared" si="124"/>
        <v>570.01000000000022</v>
      </c>
      <c r="T893" s="97">
        <f t="shared" si="125"/>
        <v>0.19105541180098415</v>
      </c>
      <c r="U893" s="166"/>
      <c r="V893" s="328">
        <v>9943.65</v>
      </c>
      <c r="W893" s="328">
        <v>17263.14</v>
      </c>
      <c r="X893" s="151">
        <f t="shared" si="126"/>
        <v>-7319.49</v>
      </c>
      <c r="Y893" s="97">
        <f t="shared" si="127"/>
        <v>-0.42399528706828538</v>
      </c>
      <c r="Z893" s="140"/>
    </row>
    <row r="894" spans="1:26" s="69" customFormat="1" outlineLevel="1" x14ac:dyDescent="0.2">
      <c r="A894" s="64" t="s">
        <v>1247</v>
      </c>
      <c r="B894" s="65" t="s">
        <v>1697</v>
      </c>
      <c r="C894" s="66" t="s">
        <v>2139</v>
      </c>
      <c r="D894" s="67"/>
      <c r="E894" s="68"/>
      <c r="F894" s="328">
        <v>77023.650000000009</v>
      </c>
      <c r="G894" s="328">
        <v>260089.26</v>
      </c>
      <c r="H894" s="151">
        <f t="shared" si="120"/>
        <v>-183065.61</v>
      </c>
      <c r="I894" s="97">
        <f t="shared" si="121"/>
        <v>-0.70385686052549801</v>
      </c>
      <c r="J894" s="166"/>
      <c r="K894" s="328">
        <v>231161.95</v>
      </c>
      <c r="L894" s="328">
        <v>260089.26</v>
      </c>
      <c r="M894" s="151">
        <f t="shared" si="122"/>
        <v>-28927.309999999998</v>
      </c>
      <c r="N894" s="97">
        <f t="shared" si="123"/>
        <v>-0.11122070169294955</v>
      </c>
      <c r="O894" s="273"/>
      <c r="P894" s="166"/>
      <c r="Q894" s="328">
        <v>231161.95</v>
      </c>
      <c r="R894" s="328">
        <v>260089.26</v>
      </c>
      <c r="S894" s="151">
        <f t="shared" si="124"/>
        <v>-28927.309999999998</v>
      </c>
      <c r="T894" s="97">
        <f t="shared" si="125"/>
        <v>-0.11122070169294955</v>
      </c>
      <c r="U894" s="166"/>
      <c r="V894" s="328">
        <v>953393.08000000007</v>
      </c>
      <c r="W894" s="328">
        <v>260089.26</v>
      </c>
      <c r="X894" s="151">
        <f t="shared" si="126"/>
        <v>693303.82000000007</v>
      </c>
      <c r="Y894" s="97">
        <f t="shared" si="127"/>
        <v>2.6656380198090459</v>
      </c>
      <c r="Z894" s="140"/>
    </row>
    <row r="895" spans="1:26" s="69" customFormat="1" outlineLevel="1" x14ac:dyDescent="0.2">
      <c r="A895" s="64" t="s">
        <v>1248</v>
      </c>
      <c r="B895" s="65" t="s">
        <v>1698</v>
      </c>
      <c r="C895" s="66" t="s">
        <v>2140</v>
      </c>
      <c r="D895" s="67"/>
      <c r="E895" s="68"/>
      <c r="F895" s="328">
        <v>5500</v>
      </c>
      <c r="G895" s="328">
        <v>3295.37</v>
      </c>
      <c r="H895" s="151">
        <f t="shared" si="120"/>
        <v>2204.63</v>
      </c>
      <c r="I895" s="97">
        <f t="shared" si="121"/>
        <v>0.66900833593799791</v>
      </c>
      <c r="J895" s="166"/>
      <c r="K895" s="328">
        <v>-23232.02</v>
      </c>
      <c r="L895" s="328">
        <v>38162.71</v>
      </c>
      <c r="M895" s="151">
        <f t="shared" si="122"/>
        <v>-61394.729999999996</v>
      </c>
      <c r="N895" s="97">
        <f t="shared" si="123"/>
        <v>-1.6087623232207566</v>
      </c>
      <c r="O895" s="273"/>
      <c r="P895" s="166"/>
      <c r="Q895" s="328">
        <v>-23232.02</v>
      </c>
      <c r="R895" s="328">
        <v>38162.71</v>
      </c>
      <c r="S895" s="151">
        <f t="shared" si="124"/>
        <v>-61394.729999999996</v>
      </c>
      <c r="T895" s="97">
        <f t="shared" si="125"/>
        <v>-1.6087623232207566</v>
      </c>
      <c r="U895" s="166"/>
      <c r="V895" s="328">
        <v>43526.729999999996</v>
      </c>
      <c r="W895" s="328">
        <v>55007.67</v>
      </c>
      <c r="X895" s="151">
        <f t="shared" si="126"/>
        <v>-11480.940000000002</v>
      </c>
      <c r="Y895" s="97">
        <f t="shared" si="127"/>
        <v>-0.20871525734502119</v>
      </c>
      <c r="Z895" s="140"/>
    </row>
    <row r="896" spans="1:26" s="69" customFormat="1" outlineLevel="1" x14ac:dyDescent="0.2">
      <c r="A896" s="64" t="s">
        <v>1249</v>
      </c>
      <c r="B896" s="65" t="s">
        <v>1699</v>
      </c>
      <c r="C896" s="66" t="s">
        <v>2141</v>
      </c>
      <c r="D896" s="67"/>
      <c r="E896" s="68"/>
      <c r="F896" s="328">
        <v>0</v>
      </c>
      <c r="G896" s="328">
        <v>0</v>
      </c>
      <c r="H896" s="151">
        <f t="shared" si="120"/>
        <v>0</v>
      </c>
      <c r="I896" s="97">
        <f t="shared" si="121"/>
        <v>0</v>
      </c>
      <c r="J896" s="166"/>
      <c r="K896" s="328">
        <v>2000</v>
      </c>
      <c r="L896" s="328">
        <v>1871.33</v>
      </c>
      <c r="M896" s="151">
        <f t="shared" si="122"/>
        <v>128.67000000000007</v>
      </c>
      <c r="N896" s="97">
        <f t="shared" si="123"/>
        <v>6.8758583467373513E-2</v>
      </c>
      <c r="O896" s="273"/>
      <c r="P896" s="166"/>
      <c r="Q896" s="328">
        <v>2000</v>
      </c>
      <c r="R896" s="328">
        <v>1871.33</v>
      </c>
      <c r="S896" s="151">
        <f t="shared" si="124"/>
        <v>128.67000000000007</v>
      </c>
      <c r="T896" s="97">
        <f t="shared" si="125"/>
        <v>6.8758583467373513E-2</v>
      </c>
      <c r="U896" s="166"/>
      <c r="V896" s="328">
        <v>4487.7800000000007</v>
      </c>
      <c r="W896" s="328">
        <v>3480.98</v>
      </c>
      <c r="X896" s="151">
        <f t="shared" si="126"/>
        <v>1006.8000000000006</v>
      </c>
      <c r="Y896" s="97">
        <f t="shared" si="127"/>
        <v>0.28922889531109075</v>
      </c>
      <c r="Z896" s="140"/>
    </row>
    <row r="897" spans="1:26" s="69" customFormat="1" outlineLevel="1" x14ac:dyDescent="0.2">
      <c r="A897" s="64" t="s">
        <v>1250</v>
      </c>
      <c r="B897" s="65" t="s">
        <v>1700</v>
      </c>
      <c r="C897" s="66" t="s">
        <v>2142</v>
      </c>
      <c r="D897" s="67"/>
      <c r="E897" s="68"/>
      <c r="F897" s="328">
        <v>0</v>
      </c>
      <c r="G897" s="328">
        <v>0</v>
      </c>
      <c r="H897" s="151">
        <f t="shared" si="120"/>
        <v>0</v>
      </c>
      <c r="I897" s="97">
        <f t="shared" si="121"/>
        <v>0</v>
      </c>
      <c r="J897" s="166"/>
      <c r="K897" s="328">
        <v>0</v>
      </c>
      <c r="L897" s="328">
        <v>0</v>
      </c>
      <c r="M897" s="151">
        <f t="shared" si="122"/>
        <v>0</v>
      </c>
      <c r="N897" s="97">
        <f t="shared" si="123"/>
        <v>0</v>
      </c>
      <c r="O897" s="273"/>
      <c r="P897" s="166"/>
      <c r="Q897" s="328">
        <v>0</v>
      </c>
      <c r="R897" s="328">
        <v>0</v>
      </c>
      <c r="S897" s="151">
        <f t="shared" si="124"/>
        <v>0</v>
      </c>
      <c r="T897" s="97">
        <f t="shared" si="125"/>
        <v>0</v>
      </c>
      <c r="U897" s="166"/>
      <c r="V897" s="328">
        <v>0</v>
      </c>
      <c r="W897" s="328">
        <v>16000</v>
      </c>
      <c r="X897" s="151">
        <f t="shared" si="126"/>
        <v>-16000</v>
      </c>
      <c r="Y897" s="97" t="str">
        <f t="shared" si="127"/>
        <v>N.M.</v>
      </c>
      <c r="Z897" s="140"/>
    </row>
    <row r="898" spans="1:26" s="69" customFormat="1" outlineLevel="1" x14ac:dyDescent="0.2">
      <c r="A898" s="64" t="s">
        <v>1251</v>
      </c>
      <c r="B898" s="65" t="s">
        <v>1701</v>
      </c>
      <c r="C898" s="66" t="s">
        <v>2143</v>
      </c>
      <c r="D898" s="67"/>
      <c r="E898" s="68"/>
      <c r="F898" s="328">
        <v>6000</v>
      </c>
      <c r="G898" s="328">
        <v>3000</v>
      </c>
      <c r="H898" s="151">
        <f t="shared" si="120"/>
        <v>3000</v>
      </c>
      <c r="I898" s="97">
        <f t="shared" si="121"/>
        <v>1</v>
      </c>
      <c r="J898" s="166"/>
      <c r="K898" s="328">
        <v>6000</v>
      </c>
      <c r="L898" s="328">
        <v>6000</v>
      </c>
      <c r="M898" s="151">
        <f t="shared" si="122"/>
        <v>0</v>
      </c>
      <c r="N898" s="97">
        <f t="shared" si="123"/>
        <v>0</v>
      </c>
      <c r="O898" s="273"/>
      <c r="P898" s="166"/>
      <c r="Q898" s="328">
        <v>6000</v>
      </c>
      <c r="R898" s="328">
        <v>6000</v>
      </c>
      <c r="S898" s="151">
        <f t="shared" si="124"/>
        <v>0</v>
      </c>
      <c r="T898" s="97">
        <f t="shared" si="125"/>
        <v>0</v>
      </c>
      <c r="U898" s="166"/>
      <c r="V898" s="328">
        <v>26500.03</v>
      </c>
      <c r="W898" s="328">
        <v>6064.96</v>
      </c>
      <c r="X898" s="151">
        <f t="shared" si="126"/>
        <v>20435.07</v>
      </c>
      <c r="Y898" s="97">
        <f t="shared" si="127"/>
        <v>3.3693659974674195</v>
      </c>
      <c r="Z898" s="140"/>
    </row>
    <row r="899" spans="1:26" s="69" customFormat="1" outlineLevel="1" x14ac:dyDescent="0.2">
      <c r="A899" s="64" t="s">
        <v>1252</v>
      </c>
      <c r="B899" s="65" t="s">
        <v>1702</v>
      </c>
      <c r="C899" s="66" t="s">
        <v>2144</v>
      </c>
      <c r="D899" s="67"/>
      <c r="E899" s="68"/>
      <c r="F899" s="328">
        <v>0</v>
      </c>
      <c r="G899" s="328">
        <v>42.31</v>
      </c>
      <c r="H899" s="151">
        <f t="shared" si="120"/>
        <v>-42.31</v>
      </c>
      <c r="I899" s="97" t="str">
        <f t="shared" si="121"/>
        <v>N.M.</v>
      </c>
      <c r="J899" s="166"/>
      <c r="K899" s="328">
        <v>60.17</v>
      </c>
      <c r="L899" s="328">
        <v>45.79</v>
      </c>
      <c r="M899" s="151">
        <f t="shared" si="122"/>
        <v>14.380000000000003</v>
      </c>
      <c r="N899" s="97">
        <f t="shared" si="123"/>
        <v>0.31404236732911123</v>
      </c>
      <c r="O899" s="273"/>
      <c r="P899" s="166"/>
      <c r="Q899" s="328">
        <v>60.17</v>
      </c>
      <c r="R899" s="328">
        <v>45.79</v>
      </c>
      <c r="S899" s="151">
        <f t="shared" si="124"/>
        <v>14.380000000000003</v>
      </c>
      <c r="T899" s="97">
        <f t="shared" si="125"/>
        <v>0.31404236732911123</v>
      </c>
      <c r="U899" s="166"/>
      <c r="V899" s="328">
        <v>509</v>
      </c>
      <c r="W899" s="328">
        <v>92.06</v>
      </c>
      <c r="X899" s="151">
        <f t="shared" si="126"/>
        <v>416.94</v>
      </c>
      <c r="Y899" s="97">
        <f t="shared" si="127"/>
        <v>4.5290028242450573</v>
      </c>
      <c r="Z899" s="140"/>
    </row>
    <row r="900" spans="1:26" s="69" customFormat="1" outlineLevel="1" x14ac:dyDescent="0.2">
      <c r="A900" s="64" t="s">
        <v>1253</v>
      </c>
      <c r="B900" s="65" t="s">
        <v>1703</v>
      </c>
      <c r="C900" s="66" t="s">
        <v>2145</v>
      </c>
      <c r="D900" s="67"/>
      <c r="E900" s="68"/>
      <c r="F900" s="328">
        <v>0</v>
      </c>
      <c r="G900" s="328">
        <v>302</v>
      </c>
      <c r="H900" s="151">
        <f t="shared" si="120"/>
        <v>-302</v>
      </c>
      <c r="I900" s="97" t="str">
        <f t="shared" si="121"/>
        <v>N.M.</v>
      </c>
      <c r="J900" s="166"/>
      <c r="K900" s="328">
        <v>0.19</v>
      </c>
      <c r="L900" s="328">
        <v>4355.32</v>
      </c>
      <c r="M900" s="151">
        <f t="shared" si="122"/>
        <v>-4355.13</v>
      </c>
      <c r="N900" s="97">
        <f t="shared" si="123"/>
        <v>-0.99995637519171965</v>
      </c>
      <c r="O900" s="273"/>
      <c r="P900" s="166"/>
      <c r="Q900" s="328">
        <v>0.19</v>
      </c>
      <c r="R900" s="328">
        <v>4355.32</v>
      </c>
      <c r="S900" s="151">
        <f t="shared" si="124"/>
        <v>-4355.13</v>
      </c>
      <c r="T900" s="97">
        <f t="shared" si="125"/>
        <v>-0.99995637519171965</v>
      </c>
      <c r="U900" s="166"/>
      <c r="V900" s="328">
        <v>147954.44</v>
      </c>
      <c r="W900" s="328">
        <v>26145.99</v>
      </c>
      <c r="X900" s="151">
        <f t="shared" si="126"/>
        <v>121808.45</v>
      </c>
      <c r="Y900" s="97">
        <f t="shared" si="127"/>
        <v>4.6587813274616865</v>
      </c>
      <c r="Z900" s="140"/>
    </row>
    <row r="901" spans="1:26" s="69" customFormat="1" outlineLevel="1" x14ac:dyDescent="0.2">
      <c r="A901" s="64" t="s">
        <v>1254</v>
      </c>
      <c r="B901" s="65" t="s">
        <v>1704</v>
      </c>
      <c r="C901" s="66" t="s">
        <v>2146</v>
      </c>
      <c r="D901" s="67"/>
      <c r="E901" s="68"/>
      <c r="F901" s="328">
        <v>0</v>
      </c>
      <c r="G901" s="328">
        <v>1.58</v>
      </c>
      <c r="H901" s="151">
        <f t="shared" si="120"/>
        <v>-1.58</v>
      </c>
      <c r="I901" s="97" t="str">
        <f t="shared" si="121"/>
        <v>N.M.</v>
      </c>
      <c r="J901" s="166"/>
      <c r="K901" s="328">
        <v>0</v>
      </c>
      <c r="L901" s="328">
        <v>1.58</v>
      </c>
      <c r="M901" s="151">
        <f t="shared" si="122"/>
        <v>-1.58</v>
      </c>
      <c r="N901" s="97" t="str">
        <f t="shared" si="123"/>
        <v>N.M.</v>
      </c>
      <c r="O901" s="273"/>
      <c r="P901" s="166"/>
      <c r="Q901" s="328">
        <v>0</v>
      </c>
      <c r="R901" s="328">
        <v>1.58</v>
      </c>
      <c r="S901" s="151">
        <f t="shared" si="124"/>
        <v>-1.58</v>
      </c>
      <c r="T901" s="97" t="str">
        <f t="shared" si="125"/>
        <v>N.M.</v>
      </c>
      <c r="U901" s="166"/>
      <c r="V901" s="328">
        <v>234.58</v>
      </c>
      <c r="W901" s="328">
        <v>149.50000000000003</v>
      </c>
      <c r="X901" s="151">
        <f t="shared" si="126"/>
        <v>85.079999999999984</v>
      </c>
      <c r="Y901" s="97">
        <f t="shared" si="127"/>
        <v>0.569096989966555</v>
      </c>
      <c r="Z901" s="140"/>
    </row>
    <row r="902" spans="1:26" s="69" customFormat="1" outlineLevel="1" x14ac:dyDescent="0.2">
      <c r="A902" s="64" t="s">
        <v>1255</v>
      </c>
      <c r="B902" s="65" t="s">
        <v>1705</v>
      </c>
      <c r="C902" s="66" t="s">
        <v>2147</v>
      </c>
      <c r="D902" s="67"/>
      <c r="E902" s="68"/>
      <c r="F902" s="328">
        <v>370.95</v>
      </c>
      <c r="G902" s="328">
        <v>275.54000000000002</v>
      </c>
      <c r="H902" s="151">
        <f t="shared" si="120"/>
        <v>95.409999999999968</v>
      </c>
      <c r="I902" s="97">
        <f t="shared" si="121"/>
        <v>0.34626551498874925</v>
      </c>
      <c r="J902" s="166"/>
      <c r="K902" s="328">
        <v>2107.31</v>
      </c>
      <c r="L902" s="328">
        <v>540.26</v>
      </c>
      <c r="M902" s="151">
        <f t="shared" si="122"/>
        <v>1567.05</v>
      </c>
      <c r="N902" s="97">
        <f t="shared" si="123"/>
        <v>2.9005478843519787</v>
      </c>
      <c r="O902" s="273"/>
      <c r="P902" s="166"/>
      <c r="Q902" s="328">
        <v>2107.31</v>
      </c>
      <c r="R902" s="328">
        <v>540.26</v>
      </c>
      <c r="S902" s="151">
        <f t="shared" si="124"/>
        <v>1567.05</v>
      </c>
      <c r="T902" s="97">
        <f t="shared" si="125"/>
        <v>2.9005478843519787</v>
      </c>
      <c r="U902" s="166"/>
      <c r="V902" s="328">
        <v>8110.84</v>
      </c>
      <c r="W902" s="328">
        <v>7722.3600000000006</v>
      </c>
      <c r="X902" s="151">
        <f t="shared" si="126"/>
        <v>388.47999999999956</v>
      </c>
      <c r="Y902" s="97">
        <f t="shared" si="127"/>
        <v>5.030586504643652E-2</v>
      </c>
      <c r="Z902" s="140"/>
    </row>
    <row r="903" spans="1:26" s="69" customFormat="1" outlineLevel="1" x14ac:dyDescent="0.2">
      <c r="A903" s="64" t="s">
        <v>1256</v>
      </c>
      <c r="B903" s="65" t="s">
        <v>1706</v>
      </c>
      <c r="C903" s="66" t="s">
        <v>2148</v>
      </c>
      <c r="D903" s="67"/>
      <c r="E903" s="68"/>
      <c r="F903" s="328">
        <v>142358.09</v>
      </c>
      <c r="G903" s="328">
        <v>18173.28</v>
      </c>
      <c r="H903" s="151">
        <f t="shared" si="120"/>
        <v>124184.81</v>
      </c>
      <c r="I903" s="97">
        <f t="shared" si="121"/>
        <v>6.8333735021966318</v>
      </c>
      <c r="J903" s="166"/>
      <c r="K903" s="328">
        <v>128668.86</v>
      </c>
      <c r="L903" s="328">
        <v>86112.88</v>
      </c>
      <c r="M903" s="151">
        <f t="shared" si="122"/>
        <v>42555.979999999996</v>
      </c>
      <c r="N903" s="97">
        <f t="shared" si="123"/>
        <v>0.49418832583464861</v>
      </c>
      <c r="O903" s="273"/>
      <c r="P903" s="166"/>
      <c r="Q903" s="328">
        <v>128668.86</v>
      </c>
      <c r="R903" s="328">
        <v>86112.88</v>
      </c>
      <c r="S903" s="151">
        <f t="shared" si="124"/>
        <v>42555.979999999996</v>
      </c>
      <c r="T903" s="97">
        <f t="shared" si="125"/>
        <v>0.49418832583464861</v>
      </c>
      <c r="U903" s="166"/>
      <c r="V903" s="328">
        <v>368293.97000000003</v>
      </c>
      <c r="W903" s="328">
        <v>258217.44</v>
      </c>
      <c r="X903" s="151">
        <f t="shared" si="126"/>
        <v>110076.53000000003</v>
      </c>
      <c r="Y903" s="97">
        <f t="shared" si="127"/>
        <v>0.42629394048674646</v>
      </c>
      <c r="Z903" s="140"/>
    </row>
    <row r="904" spans="1:26" s="69" customFormat="1" outlineLevel="1" x14ac:dyDescent="0.2">
      <c r="A904" s="64" t="s">
        <v>1257</v>
      </c>
      <c r="B904" s="65" t="s">
        <v>1707</v>
      </c>
      <c r="C904" s="66" t="s">
        <v>2149</v>
      </c>
      <c r="D904" s="67"/>
      <c r="E904" s="68"/>
      <c r="F904" s="328">
        <v>6747.2300000000005</v>
      </c>
      <c r="G904" s="328">
        <v>9897.02</v>
      </c>
      <c r="H904" s="151">
        <f t="shared" si="120"/>
        <v>-3149.79</v>
      </c>
      <c r="I904" s="97">
        <f t="shared" si="121"/>
        <v>-0.31825640445305758</v>
      </c>
      <c r="J904" s="166"/>
      <c r="K904" s="328">
        <v>17158.428</v>
      </c>
      <c r="L904" s="328">
        <v>22565.846000000001</v>
      </c>
      <c r="M904" s="151">
        <f t="shared" si="122"/>
        <v>-5407.4180000000015</v>
      </c>
      <c r="N904" s="97">
        <f t="shared" si="123"/>
        <v>-0.23962841898327239</v>
      </c>
      <c r="O904" s="273"/>
      <c r="P904" s="166"/>
      <c r="Q904" s="328">
        <v>17158.428</v>
      </c>
      <c r="R904" s="328">
        <v>22565.846000000001</v>
      </c>
      <c r="S904" s="151">
        <f t="shared" si="124"/>
        <v>-5407.4180000000015</v>
      </c>
      <c r="T904" s="97">
        <f t="shared" si="125"/>
        <v>-0.23962841898327239</v>
      </c>
      <c r="U904" s="166"/>
      <c r="V904" s="328">
        <v>77318.877000000008</v>
      </c>
      <c r="W904" s="328">
        <v>75631.986000000004</v>
      </c>
      <c r="X904" s="151">
        <f t="shared" si="126"/>
        <v>1686.8910000000033</v>
      </c>
      <c r="Y904" s="97">
        <f t="shared" si="127"/>
        <v>2.2303936326622486E-2</v>
      </c>
      <c r="Z904" s="140"/>
    </row>
    <row r="905" spans="1:26" s="69" customFormat="1" outlineLevel="1" x14ac:dyDescent="0.2">
      <c r="A905" s="64" t="s">
        <v>1258</v>
      </c>
      <c r="B905" s="65" t="s">
        <v>1708</v>
      </c>
      <c r="C905" s="66" t="s">
        <v>2150</v>
      </c>
      <c r="D905" s="67"/>
      <c r="E905" s="68"/>
      <c r="F905" s="328">
        <v>345.37</v>
      </c>
      <c r="G905" s="328">
        <v>54.78</v>
      </c>
      <c r="H905" s="151">
        <f t="shared" si="120"/>
        <v>290.59000000000003</v>
      </c>
      <c r="I905" s="97">
        <f t="shared" si="121"/>
        <v>5.3046732384081787</v>
      </c>
      <c r="J905" s="166"/>
      <c r="K905" s="328">
        <v>460.11</v>
      </c>
      <c r="L905" s="328">
        <v>89.79</v>
      </c>
      <c r="M905" s="151">
        <f t="shared" si="122"/>
        <v>370.32</v>
      </c>
      <c r="N905" s="97">
        <f t="shared" si="123"/>
        <v>4.1242900100233877</v>
      </c>
      <c r="O905" s="273"/>
      <c r="P905" s="166"/>
      <c r="Q905" s="328">
        <v>460.11</v>
      </c>
      <c r="R905" s="328">
        <v>89.79</v>
      </c>
      <c r="S905" s="151">
        <f t="shared" si="124"/>
        <v>370.32</v>
      </c>
      <c r="T905" s="97">
        <f t="shared" si="125"/>
        <v>4.1242900100233877</v>
      </c>
      <c r="U905" s="166"/>
      <c r="V905" s="328">
        <v>785.96</v>
      </c>
      <c r="W905" s="328">
        <v>274.86</v>
      </c>
      <c r="X905" s="151">
        <f t="shared" si="126"/>
        <v>511.1</v>
      </c>
      <c r="Y905" s="97">
        <f t="shared" si="127"/>
        <v>1.8594921050716728</v>
      </c>
      <c r="Z905" s="140"/>
    </row>
    <row r="906" spans="1:26" s="69" customFormat="1" outlineLevel="1" x14ac:dyDescent="0.2">
      <c r="A906" s="64" t="s">
        <v>1259</v>
      </c>
      <c r="B906" s="65" t="s">
        <v>1709</v>
      </c>
      <c r="C906" s="66" t="s">
        <v>2151</v>
      </c>
      <c r="D906" s="67"/>
      <c r="E906" s="68"/>
      <c r="F906" s="328">
        <v>2862</v>
      </c>
      <c r="G906" s="328">
        <v>65605.03</v>
      </c>
      <c r="H906" s="151">
        <f t="shared" si="120"/>
        <v>-62743.03</v>
      </c>
      <c r="I906" s="97">
        <f t="shared" si="121"/>
        <v>-0.9563752962234755</v>
      </c>
      <c r="J906" s="166"/>
      <c r="K906" s="328">
        <v>-84542</v>
      </c>
      <c r="L906" s="328">
        <v>170600.98</v>
      </c>
      <c r="M906" s="151">
        <f t="shared" si="122"/>
        <v>-255142.98</v>
      </c>
      <c r="N906" s="97">
        <f t="shared" si="123"/>
        <v>-1.4955540114716808</v>
      </c>
      <c r="O906" s="273"/>
      <c r="P906" s="166"/>
      <c r="Q906" s="328">
        <v>-84542</v>
      </c>
      <c r="R906" s="328">
        <v>170600.98</v>
      </c>
      <c r="S906" s="151">
        <f t="shared" si="124"/>
        <v>-255142.98</v>
      </c>
      <c r="T906" s="97">
        <f t="shared" si="125"/>
        <v>-1.4955540114716808</v>
      </c>
      <c r="U906" s="166"/>
      <c r="V906" s="328">
        <v>14449.970000000001</v>
      </c>
      <c r="W906" s="328">
        <v>249424.13</v>
      </c>
      <c r="X906" s="151">
        <f t="shared" si="126"/>
        <v>-234974.16</v>
      </c>
      <c r="Y906" s="97">
        <f t="shared" si="127"/>
        <v>-0.94206667173701275</v>
      </c>
      <c r="Z906" s="140"/>
    </row>
    <row r="907" spans="1:26" s="69" customFormat="1" outlineLevel="1" x14ac:dyDescent="0.2">
      <c r="A907" s="64" t="s">
        <v>1260</v>
      </c>
      <c r="B907" s="65" t="s">
        <v>1710</v>
      </c>
      <c r="C907" s="66" t="s">
        <v>2152</v>
      </c>
      <c r="D907" s="67"/>
      <c r="E907" s="68"/>
      <c r="F907" s="328">
        <v>21740.55</v>
      </c>
      <c r="G907" s="328">
        <v>15111.48</v>
      </c>
      <c r="H907" s="151">
        <f t="shared" si="120"/>
        <v>6629.07</v>
      </c>
      <c r="I907" s="97">
        <f t="shared" si="121"/>
        <v>0.43867774698441186</v>
      </c>
      <c r="J907" s="166"/>
      <c r="K907" s="328">
        <v>49598.89</v>
      </c>
      <c r="L907" s="328">
        <v>71343.75</v>
      </c>
      <c r="M907" s="151">
        <f t="shared" si="122"/>
        <v>-21744.86</v>
      </c>
      <c r="N907" s="97">
        <f t="shared" si="123"/>
        <v>-0.30478997809899255</v>
      </c>
      <c r="O907" s="273"/>
      <c r="P907" s="166"/>
      <c r="Q907" s="328">
        <v>49598.89</v>
      </c>
      <c r="R907" s="328">
        <v>71343.75</v>
      </c>
      <c r="S907" s="151">
        <f t="shared" si="124"/>
        <v>-21744.86</v>
      </c>
      <c r="T907" s="97">
        <f t="shared" si="125"/>
        <v>-0.30478997809899255</v>
      </c>
      <c r="U907" s="166"/>
      <c r="V907" s="328">
        <v>724195.4</v>
      </c>
      <c r="W907" s="328">
        <v>411084.89799999999</v>
      </c>
      <c r="X907" s="151">
        <f t="shared" si="126"/>
        <v>313110.50200000004</v>
      </c>
      <c r="Y907" s="97">
        <f t="shared" si="127"/>
        <v>0.76166870523178409</v>
      </c>
      <c r="Z907" s="140"/>
    </row>
    <row r="908" spans="1:26" s="69" customFormat="1" outlineLevel="1" x14ac:dyDescent="0.2">
      <c r="A908" s="64" t="s">
        <v>1261</v>
      </c>
      <c r="B908" s="65" t="s">
        <v>1711</v>
      </c>
      <c r="C908" s="66" t="s">
        <v>2153</v>
      </c>
      <c r="D908" s="67"/>
      <c r="E908" s="68"/>
      <c r="F908" s="328">
        <v>700</v>
      </c>
      <c r="G908" s="328">
        <v>700</v>
      </c>
      <c r="H908" s="151">
        <f t="shared" si="120"/>
        <v>0</v>
      </c>
      <c r="I908" s="97">
        <f t="shared" si="121"/>
        <v>0</v>
      </c>
      <c r="J908" s="166"/>
      <c r="K908" s="328">
        <v>2100</v>
      </c>
      <c r="L908" s="328">
        <v>2100</v>
      </c>
      <c r="M908" s="151">
        <f t="shared" si="122"/>
        <v>0</v>
      </c>
      <c r="N908" s="97">
        <f t="shared" si="123"/>
        <v>0</v>
      </c>
      <c r="O908" s="273"/>
      <c r="P908" s="166"/>
      <c r="Q908" s="328">
        <v>2100</v>
      </c>
      <c r="R908" s="328">
        <v>2100</v>
      </c>
      <c r="S908" s="151">
        <f t="shared" si="124"/>
        <v>0</v>
      </c>
      <c r="T908" s="97">
        <f t="shared" si="125"/>
        <v>0</v>
      </c>
      <c r="U908" s="166"/>
      <c r="V908" s="328">
        <v>15929.52</v>
      </c>
      <c r="W908" s="328">
        <v>20446.12</v>
      </c>
      <c r="X908" s="151">
        <f t="shared" si="126"/>
        <v>-4516.5999999999985</v>
      </c>
      <c r="Y908" s="97">
        <f t="shared" si="127"/>
        <v>-0.22090254776945448</v>
      </c>
      <c r="Z908" s="140"/>
    </row>
    <row r="909" spans="1:26" s="69" customFormat="1" outlineLevel="1" x14ac:dyDescent="0.2">
      <c r="A909" s="64" t="s">
        <v>1262</v>
      </c>
      <c r="B909" s="65" t="s">
        <v>1712</v>
      </c>
      <c r="C909" s="66" t="s">
        <v>2154</v>
      </c>
      <c r="D909" s="67"/>
      <c r="E909" s="68"/>
      <c r="F909" s="328">
        <v>1233.83</v>
      </c>
      <c r="G909" s="328">
        <v>11191.2</v>
      </c>
      <c r="H909" s="151">
        <f t="shared" si="120"/>
        <v>-9957.3700000000008</v>
      </c>
      <c r="I909" s="97">
        <f t="shared" si="121"/>
        <v>-0.88974998212881551</v>
      </c>
      <c r="J909" s="166"/>
      <c r="K909" s="328">
        <v>3568.4900000000002</v>
      </c>
      <c r="L909" s="328">
        <v>33858.120000000003</v>
      </c>
      <c r="M909" s="151">
        <f t="shared" si="122"/>
        <v>-30289.63</v>
      </c>
      <c r="N909" s="97">
        <f t="shared" si="123"/>
        <v>-0.89460460297263988</v>
      </c>
      <c r="O909" s="273"/>
      <c r="P909" s="166"/>
      <c r="Q909" s="328">
        <v>3568.4900000000002</v>
      </c>
      <c r="R909" s="328">
        <v>33858.120000000003</v>
      </c>
      <c r="S909" s="151">
        <f t="shared" si="124"/>
        <v>-30289.63</v>
      </c>
      <c r="T909" s="97">
        <f t="shared" si="125"/>
        <v>-0.89460460297263988</v>
      </c>
      <c r="U909" s="166"/>
      <c r="V909" s="328">
        <v>164993.15</v>
      </c>
      <c r="W909" s="328">
        <v>135689.22</v>
      </c>
      <c r="X909" s="151">
        <f t="shared" si="126"/>
        <v>29303.929999999993</v>
      </c>
      <c r="Y909" s="97">
        <f t="shared" si="127"/>
        <v>0.21596358207380065</v>
      </c>
      <c r="Z909" s="140"/>
    </row>
    <row r="910" spans="1:26" s="69" customFormat="1" outlineLevel="1" x14ac:dyDescent="0.2">
      <c r="A910" s="64" t="s">
        <v>1263</v>
      </c>
      <c r="B910" s="65" t="s">
        <v>1713</v>
      </c>
      <c r="C910" s="66" t="s">
        <v>2155</v>
      </c>
      <c r="D910" s="67"/>
      <c r="E910" s="68"/>
      <c r="F910" s="328">
        <v>0</v>
      </c>
      <c r="G910" s="328">
        <v>6792.18</v>
      </c>
      <c r="H910" s="151">
        <f t="shared" si="120"/>
        <v>-6792.18</v>
      </c>
      <c r="I910" s="97" t="str">
        <f t="shared" si="121"/>
        <v>N.M.</v>
      </c>
      <c r="J910" s="166"/>
      <c r="K910" s="328">
        <v>0</v>
      </c>
      <c r="L910" s="328">
        <v>21183.14</v>
      </c>
      <c r="M910" s="151">
        <f t="shared" si="122"/>
        <v>-21183.14</v>
      </c>
      <c r="N910" s="97" t="str">
        <f t="shared" si="123"/>
        <v>N.M.</v>
      </c>
      <c r="O910" s="273"/>
      <c r="P910" s="166"/>
      <c r="Q910" s="328">
        <v>0</v>
      </c>
      <c r="R910" s="328">
        <v>21183.14</v>
      </c>
      <c r="S910" s="151">
        <f t="shared" si="124"/>
        <v>-21183.14</v>
      </c>
      <c r="T910" s="97" t="str">
        <f t="shared" si="125"/>
        <v>N.M.</v>
      </c>
      <c r="U910" s="166"/>
      <c r="V910" s="328">
        <v>10677.14</v>
      </c>
      <c r="W910" s="328">
        <v>79088.05</v>
      </c>
      <c r="X910" s="151">
        <f t="shared" si="126"/>
        <v>-68410.91</v>
      </c>
      <c r="Y910" s="97">
        <f t="shared" si="127"/>
        <v>-0.86499679787275074</v>
      </c>
      <c r="Z910" s="140"/>
    </row>
    <row r="911" spans="1:26" ht="12.75" customHeight="1" x14ac:dyDescent="0.2">
      <c r="A911" s="38" t="s">
        <v>747</v>
      </c>
      <c r="B911" s="88" t="s">
        <v>579</v>
      </c>
      <c r="C911" s="93" t="s">
        <v>292</v>
      </c>
      <c r="D911" s="38" t="s">
        <v>283</v>
      </c>
      <c r="E911" s="49"/>
      <c r="F911" s="107">
        <v>1339060.4700000004</v>
      </c>
      <c r="G911" s="107">
        <v>1377970.0100000009</v>
      </c>
      <c r="H911" s="105">
        <f t="shared" si="120"/>
        <v>-38909.540000000503</v>
      </c>
      <c r="I911" s="124">
        <f t="shared" si="121"/>
        <v>-2.8236855459575987E-2</v>
      </c>
      <c r="J911" s="168"/>
      <c r="K911" s="107">
        <v>3761594.6479999986</v>
      </c>
      <c r="L911" s="107">
        <v>4915313.046000002</v>
      </c>
      <c r="M911" s="105">
        <f t="shared" si="122"/>
        <v>-1153718.3980000033</v>
      </c>
      <c r="N911" s="124">
        <f t="shared" si="123"/>
        <v>-0.23471921059816928</v>
      </c>
      <c r="O911" s="260"/>
      <c r="P911" s="168"/>
      <c r="Q911" s="107">
        <v>3761594.6479999986</v>
      </c>
      <c r="R911" s="107">
        <v>4915313.046000002</v>
      </c>
      <c r="S911" s="105">
        <f t="shared" si="124"/>
        <v>-1153718.3980000033</v>
      </c>
      <c r="T911" s="124">
        <f t="shared" si="125"/>
        <v>-0.23471921059816928</v>
      </c>
      <c r="U911" s="168"/>
      <c r="V911" s="107">
        <v>15274406.187000003</v>
      </c>
      <c r="W911" s="107">
        <v>19125696.35400001</v>
      </c>
      <c r="X911" s="105">
        <f t="shared" si="126"/>
        <v>-3851290.1670000069</v>
      </c>
      <c r="Y911" s="124">
        <f t="shared" si="127"/>
        <v>-0.20136731733663313</v>
      </c>
    </row>
    <row r="912" spans="1:26" s="115" customFormat="1" x14ac:dyDescent="0.2">
      <c r="A912" s="120"/>
      <c r="B912" s="111" t="s">
        <v>580</v>
      </c>
      <c r="C912" s="112" t="s">
        <v>291</v>
      </c>
      <c r="D912" s="120"/>
      <c r="E912" s="116" t="s">
        <v>19</v>
      </c>
      <c r="F912" s="322"/>
      <c r="G912" s="322"/>
      <c r="H912" s="323">
        <f t="shared" si="120"/>
        <v>0</v>
      </c>
      <c r="I912" s="126">
        <f t="shared" si="121"/>
        <v>0</v>
      </c>
      <c r="J912" s="175"/>
      <c r="K912" s="322"/>
      <c r="L912" s="322"/>
      <c r="M912" s="323">
        <f t="shared" si="122"/>
        <v>0</v>
      </c>
      <c r="N912" s="126">
        <f t="shared" si="123"/>
        <v>0</v>
      </c>
      <c r="O912" s="261"/>
      <c r="P912" s="175"/>
      <c r="Q912" s="322"/>
      <c r="R912" s="322"/>
      <c r="S912" s="323">
        <f t="shared" si="124"/>
        <v>0</v>
      </c>
      <c r="T912" s="126">
        <f t="shared" si="125"/>
        <v>0</v>
      </c>
      <c r="U912" s="175"/>
      <c r="V912" s="322"/>
      <c r="W912" s="322"/>
      <c r="X912" s="323">
        <f t="shared" si="126"/>
        <v>0</v>
      </c>
      <c r="Y912" s="126">
        <f t="shared" si="127"/>
        <v>0</v>
      </c>
      <c r="Z912" s="140"/>
    </row>
    <row r="913" spans="1:26" s="69" customFormat="1" outlineLevel="1" x14ac:dyDescent="0.2">
      <c r="A913" s="64" t="s">
        <v>1294</v>
      </c>
      <c r="B913" s="65" t="s">
        <v>1744</v>
      </c>
      <c r="C913" s="66" t="s">
        <v>2179</v>
      </c>
      <c r="D913" s="67"/>
      <c r="E913" s="68"/>
      <c r="F913" s="328">
        <v>1255.95</v>
      </c>
      <c r="G913" s="328">
        <v>0</v>
      </c>
      <c r="H913" s="151">
        <f t="shared" si="120"/>
        <v>1255.95</v>
      </c>
      <c r="I913" s="97" t="str">
        <f t="shared" si="121"/>
        <v>N.M.</v>
      </c>
      <c r="J913" s="166"/>
      <c r="K913" s="328">
        <v>3976.05</v>
      </c>
      <c r="L913" s="328">
        <v>0</v>
      </c>
      <c r="M913" s="151">
        <f t="shared" si="122"/>
        <v>3976.05</v>
      </c>
      <c r="N913" s="97" t="str">
        <f t="shared" si="123"/>
        <v>N.M.</v>
      </c>
      <c r="O913" s="273"/>
      <c r="P913" s="166"/>
      <c r="Q913" s="328">
        <v>3976.05</v>
      </c>
      <c r="R913" s="328">
        <v>0</v>
      </c>
      <c r="S913" s="151">
        <f t="shared" si="124"/>
        <v>3976.05</v>
      </c>
      <c r="T913" s="97" t="str">
        <f t="shared" si="125"/>
        <v>N.M.</v>
      </c>
      <c r="U913" s="166"/>
      <c r="V913" s="328">
        <v>19645.850000000002</v>
      </c>
      <c r="W913" s="328">
        <v>4265.4800000000005</v>
      </c>
      <c r="X913" s="151">
        <f t="shared" si="126"/>
        <v>15380.370000000003</v>
      </c>
      <c r="Y913" s="97">
        <f t="shared" si="127"/>
        <v>3.6057770754991236</v>
      </c>
      <c r="Z913" s="140"/>
    </row>
    <row r="914" spans="1:26" s="69" customFormat="1" outlineLevel="1" x14ac:dyDescent="0.2">
      <c r="A914" s="64" t="s">
        <v>1295</v>
      </c>
      <c r="B914" s="65" t="s">
        <v>1745</v>
      </c>
      <c r="C914" s="66" t="s">
        <v>2180</v>
      </c>
      <c r="D914" s="67"/>
      <c r="E914" s="68"/>
      <c r="F914" s="328">
        <v>51140.33</v>
      </c>
      <c r="G914" s="328">
        <v>57714.559999999998</v>
      </c>
      <c r="H914" s="151">
        <f t="shared" si="120"/>
        <v>-6574.2299999999959</v>
      </c>
      <c r="I914" s="97">
        <f t="shared" si="121"/>
        <v>-0.11390938439104441</v>
      </c>
      <c r="J914" s="166"/>
      <c r="K914" s="328">
        <v>126995.04000000001</v>
      </c>
      <c r="L914" s="328">
        <v>163703.61000000002</v>
      </c>
      <c r="M914" s="151">
        <f t="shared" si="122"/>
        <v>-36708.570000000007</v>
      </c>
      <c r="N914" s="97">
        <f t="shared" si="123"/>
        <v>-0.22423799939414898</v>
      </c>
      <c r="O914" s="273"/>
      <c r="P914" s="166"/>
      <c r="Q914" s="328">
        <v>126995.04000000001</v>
      </c>
      <c r="R914" s="328">
        <v>163703.61000000002</v>
      </c>
      <c r="S914" s="151">
        <f t="shared" si="124"/>
        <v>-36708.570000000007</v>
      </c>
      <c r="T914" s="97">
        <f t="shared" si="125"/>
        <v>-0.22423799939414898</v>
      </c>
      <c r="U914" s="166"/>
      <c r="V914" s="328">
        <v>763130.82000000007</v>
      </c>
      <c r="W914" s="328">
        <v>896844.03</v>
      </c>
      <c r="X914" s="151">
        <f t="shared" si="126"/>
        <v>-133713.20999999996</v>
      </c>
      <c r="Y914" s="97">
        <f t="shared" si="127"/>
        <v>-0.14909304798516634</v>
      </c>
      <c r="Z914" s="140"/>
    </row>
    <row r="915" spans="1:26" s="69" customFormat="1" outlineLevel="1" x14ac:dyDescent="0.2">
      <c r="A915" s="64" t="s">
        <v>1296</v>
      </c>
      <c r="B915" s="65" t="s">
        <v>1746</v>
      </c>
      <c r="C915" s="66" t="s">
        <v>2181</v>
      </c>
      <c r="D915" s="67"/>
      <c r="E915" s="68"/>
      <c r="F915" s="328">
        <v>525.54999999999995</v>
      </c>
      <c r="G915" s="328">
        <v>3930.4900000000002</v>
      </c>
      <c r="H915" s="151">
        <f t="shared" si="120"/>
        <v>-3404.9400000000005</v>
      </c>
      <c r="I915" s="97">
        <f t="shared" si="121"/>
        <v>-0.86628893598508083</v>
      </c>
      <c r="J915" s="166"/>
      <c r="K915" s="328">
        <v>526.51</v>
      </c>
      <c r="L915" s="328">
        <v>14782.02</v>
      </c>
      <c r="M915" s="151">
        <f t="shared" si="122"/>
        <v>-14255.51</v>
      </c>
      <c r="N915" s="97">
        <f t="shared" si="123"/>
        <v>-0.96438172861354532</v>
      </c>
      <c r="O915" s="273"/>
      <c r="P915" s="166"/>
      <c r="Q915" s="328">
        <v>526.51</v>
      </c>
      <c r="R915" s="328">
        <v>14782.02</v>
      </c>
      <c r="S915" s="151">
        <f t="shared" si="124"/>
        <v>-14255.51</v>
      </c>
      <c r="T915" s="97">
        <f t="shared" si="125"/>
        <v>-0.96438172861354532</v>
      </c>
      <c r="U915" s="166"/>
      <c r="V915" s="328">
        <v>1582.67</v>
      </c>
      <c r="W915" s="328">
        <v>198223.47</v>
      </c>
      <c r="X915" s="151">
        <f t="shared" si="126"/>
        <v>-196640.8</v>
      </c>
      <c r="Y915" s="97">
        <f t="shared" si="127"/>
        <v>-0.99201572851085695</v>
      </c>
      <c r="Z915" s="140"/>
    </row>
    <row r="916" spans="1:26" s="69" customFormat="1" outlineLevel="1" x14ac:dyDescent="0.2">
      <c r="A916" s="64" t="s">
        <v>1297</v>
      </c>
      <c r="B916" s="65" t="s">
        <v>1747</v>
      </c>
      <c r="C916" s="66" t="s">
        <v>2182</v>
      </c>
      <c r="D916" s="67"/>
      <c r="E916" s="68"/>
      <c r="F916" s="328">
        <v>1013.26</v>
      </c>
      <c r="G916" s="328">
        <v>240.33</v>
      </c>
      <c r="H916" s="151">
        <f t="shared" si="120"/>
        <v>772.93</v>
      </c>
      <c r="I916" s="97">
        <f t="shared" si="121"/>
        <v>3.2161195023509337</v>
      </c>
      <c r="J916" s="166"/>
      <c r="K916" s="328">
        <v>1998.9</v>
      </c>
      <c r="L916" s="328">
        <v>6720.04</v>
      </c>
      <c r="M916" s="151">
        <f t="shared" si="122"/>
        <v>-4721.1399999999994</v>
      </c>
      <c r="N916" s="97">
        <f t="shared" si="123"/>
        <v>-0.70254641341420576</v>
      </c>
      <c r="O916" s="273"/>
      <c r="P916" s="166"/>
      <c r="Q916" s="328">
        <v>1998.9</v>
      </c>
      <c r="R916" s="328">
        <v>6720.04</v>
      </c>
      <c r="S916" s="151">
        <f t="shared" si="124"/>
        <v>-4721.1399999999994</v>
      </c>
      <c r="T916" s="97">
        <f t="shared" si="125"/>
        <v>-0.70254641341420576</v>
      </c>
      <c r="U916" s="166"/>
      <c r="V916" s="328">
        <v>5248.47</v>
      </c>
      <c r="W916" s="328">
        <v>9090.619999999999</v>
      </c>
      <c r="X916" s="151">
        <f t="shared" si="126"/>
        <v>-3842.1499999999987</v>
      </c>
      <c r="Y916" s="97">
        <f t="shared" si="127"/>
        <v>-0.42264994026810043</v>
      </c>
      <c r="Z916" s="140"/>
    </row>
    <row r="917" spans="1:26" s="69" customFormat="1" outlineLevel="1" x14ac:dyDescent="0.2">
      <c r="A917" s="64" t="s">
        <v>1298</v>
      </c>
      <c r="B917" s="65" t="s">
        <v>1748</v>
      </c>
      <c r="C917" s="66" t="s">
        <v>2183</v>
      </c>
      <c r="D917" s="67"/>
      <c r="E917" s="68"/>
      <c r="F917" s="328">
        <v>91235.35</v>
      </c>
      <c r="G917" s="328">
        <v>80851.92</v>
      </c>
      <c r="H917" s="151">
        <f t="shared" si="120"/>
        <v>10383.430000000008</v>
      </c>
      <c r="I917" s="97">
        <f t="shared" si="121"/>
        <v>0.12842527425446432</v>
      </c>
      <c r="J917" s="166"/>
      <c r="K917" s="328">
        <v>269587.75</v>
      </c>
      <c r="L917" s="328">
        <v>254136.26</v>
      </c>
      <c r="M917" s="151">
        <f t="shared" si="122"/>
        <v>15451.489999999991</v>
      </c>
      <c r="N917" s="97">
        <f t="shared" si="123"/>
        <v>6.0800021216964435E-2</v>
      </c>
      <c r="O917" s="273"/>
      <c r="P917" s="166"/>
      <c r="Q917" s="328">
        <v>269587.75</v>
      </c>
      <c r="R917" s="328">
        <v>254136.26</v>
      </c>
      <c r="S917" s="151">
        <f t="shared" si="124"/>
        <v>15451.489999999991</v>
      </c>
      <c r="T917" s="97">
        <f t="shared" si="125"/>
        <v>6.0800021216964435E-2</v>
      </c>
      <c r="U917" s="166"/>
      <c r="V917" s="328">
        <v>1025205.87</v>
      </c>
      <c r="W917" s="328">
        <v>1069320.8400000001</v>
      </c>
      <c r="X917" s="151">
        <f t="shared" si="126"/>
        <v>-44114.970000000088</v>
      </c>
      <c r="Y917" s="97">
        <f t="shared" si="127"/>
        <v>-4.1255129751328973E-2</v>
      </c>
      <c r="Z917" s="140"/>
    </row>
    <row r="918" spans="1:26" s="69" customFormat="1" outlineLevel="1" x14ac:dyDescent="0.2">
      <c r="A918" s="64" t="s">
        <v>1299</v>
      </c>
      <c r="B918" s="65" t="s">
        <v>1749</v>
      </c>
      <c r="C918" s="66" t="s">
        <v>2184</v>
      </c>
      <c r="D918" s="67"/>
      <c r="E918" s="68"/>
      <c r="F918" s="328">
        <v>51650.35</v>
      </c>
      <c r="G918" s="328">
        <v>72963.070000000007</v>
      </c>
      <c r="H918" s="151">
        <f t="shared" si="120"/>
        <v>-21312.720000000008</v>
      </c>
      <c r="I918" s="97">
        <f t="shared" si="121"/>
        <v>-0.29210284051918328</v>
      </c>
      <c r="J918" s="166"/>
      <c r="K918" s="328">
        <v>176558.86000000002</v>
      </c>
      <c r="L918" s="328">
        <v>165197.51999999999</v>
      </c>
      <c r="M918" s="151">
        <f t="shared" si="122"/>
        <v>11361.340000000026</v>
      </c>
      <c r="N918" s="97">
        <f t="shared" si="123"/>
        <v>6.8774276998831624E-2</v>
      </c>
      <c r="O918" s="273"/>
      <c r="P918" s="166"/>
      <c r="Q918" s="328">
        <v>176558.86000000002</v>
      </c>
      <c r="R918" s="328">
        <v>165197.51999999999</v>
      </c>
      <c r="S918" s="151">
        <f t="shared" si="124"/>
        <v>11361.340000000026</v>
      </c>
      <c r="T918" s="97">
        <f t="shared" si="125"/>
        <v>6.8774276998831624E-2</v>
      </c>
      <c r="U918" s="166"/>
      <c r="V918" s="328">
        <v>803924.99</v>
      </c>
      <c r="W918" s="328">
        <v>743543.28</v>
      </c>
      <c r="X918" s="151">
        <f t="shared" si="126"/>
        <v>60381.709999999963</v>
      </c>
      <c r="Y918" s="97">
        <f t="shared" si="127"/>
        <v>8.1208063638205374E-2</v>
      </c>
      <c r="Z918" s="140"/>
    </row>
    <row r="919" spans="1:26" s="69" customFormat="1" outlineLevel="1" x14ac:dyDescent="0.2">
      <c r="A919" s="64" t="s">
        <v>1300</v>
      </c>
      <c r="B919" s="65" t="s">
        <v>1750</v>
      </c>
      <c r="C919" s="66" t="s">
        <v>2185</v>
      </c>
      <c r="D919" s="67"/>
      <c r="E919" s="68"/>
      <c r="F919" s="328">
        <v>0</v>
      </c>
      <c r="G919" s="328">
        <v>31.330000000000002</v>
      </c>
      <c r="H919" s="151">
        <f t="shared" si="120"/>
        <v>-31.330000000000002</v>
      </c>
      <c r="I919" s="97" t="str">
        <f t="shared" si="121"/>
        <v>N.M.</v>
      </c>
      <c r="J919" s="166"/>
      <c r="K919" s="328">
        <v>0</v>
      </c>
      <c r="L919" s="328">
        <v>31.330000000000002</v>
      </c>
      <c r="M919" s="151">
        <f t="shared" si="122"/>
        <v>-31.330000000000002</v>
      </c>
      <c r="N919" s="97" t="str">
        <f t="shared" si="123"/>
        <v>N.M.</v>
      </c>
      <c r="O919" s="273"/>
      <c r="P919" s="166"/>
      <c r="Q919" s="328">
        <v>0</v>
      </c>
      <c r="R919" s="328">
        <v>31.330000000000002</v>
      </c>
      <c r="S919" s="151">
        <f t="shared" si="124"/>
        <v>-31.330000000000002</v>
      </c>
      <c r="T919" s="97" t="str">
        <f t="shared" si="125"/>
        <v>N.M.</v>
      </c>
      <c r="U919" s="166"/>
      <c r="V919" s="328">
        <v>0</v>
      </c>
      <c r="W919" s="328">
        <v>42.36</v>
      </c>
      <c r="X919" s="151">
        <f t="shared" si="126"/>
        <v>-42.36</v>
      </c>
      <c r="Y919" s="97" t="str">
        <f t="shared" si="127"/>
        <v>N.M.</v>
      </c>
      <c r="Z919" s="140"/>
    </row>
    <row r="920" spans="1:26" s="69" customFormat="1" outlineLevel="1" x14ac:dyDescent="0.2">
      <c r="A920" s="64" t="s">
        <v>1301</v>
      </c>
      <c r="B920" s="65" t="s">
        <v>1751</v>
      </c>
      <c r="C920" s="66" t="s">
        <v>2186</v>
      </c>
      <c r="D920" s="67"/>
      <c r="E920" s="68"/>
      <c r="F920" s="328">
        <v>0</v>
      </c>
      <c r="G920" s="328">
        <v>97.68</v>
      </c>
      <c r="H920" s="151">
        <f t="shared" si="120"/>
        <v>-97.68</v>
      </c>
      <c r="I920" s="97" t="str">
        <f t="shared" si="121"/>
        <v>N.M.</v>
      </c>
      <c r="J920" s="166"/>
      <c r="K920" s="328">
        <v>0</v>
      </c>
      <c r="L920" s="328">
        <v>792.45</v>
      </c>
      <c r="M920" s="151">
        <f t="shared" si="122"/>
        <v>-792.45</v>
      </c>
      <c r="N920" s="97" t="str">
        <f t="shared" si="123"/>
        <v>N.M.</v>
      </c>
      <c r="O920" s="273"/>
      <c r="P920" s="166"/>
      <c r="Q920" s="328">
        <v>0</v>
      </c>
      <c r="R920" s="328">
        <v>792.45</v>
      </c>
      <c r="S920" s="151">
        <f t="shared" si="124"/>
        <v>-792.45</v>
      </c>
      <c r="T920" s="97" t="str">
        <f t="shared" si="125"/>
        <v>N.M.</v>
      </c>
      <c r="U920" s="166"/>
      <c r="V920" s="328">
        <v>576.07000000000005</v>
      </c>
      <c r="W920" s="328">
        <v>1496.91</v>
      </c>
      <c r="X920" s="151">
        <f t="shared" si="126"/>
        <v>-920.84</v>
      </c>
      <c r="Y920" s="97">
        <f t="shared" si="127"/>
        <v>-0.61516056409536979</v>
      </c>
      <c r="Z920" s="140"/>
    </row>
    <row r="921" spans="1:26" s="69" customFormat="1" outlineLevel="1" x14ac:dyDescent="0.2">
      <c r="A921" s="64" t="s">
        <v>1302</v>
      </c>
      <c r="B921" s="65" t="s">
        <v>1752</v>
      </c>
      <c r="C921" s="66" t="s">
        <v>2187</v>
      </c>
      <c r="D921" s="67"/>
      <c r="E921" s="68"/>
      <c r="F921" s="328">
        <v>16.48</v>
      </c>
      <c r="G921" s="328">
        <v>86.42</v>
      </c>
      <c r="H921" s="151">
        <f t="shared" si="120"/>
        <v>-69.94</v>
      </c>
      <c r="I921" s="97">
        <f t="shared" si="121"/>
        <v>-0.80930340199027995</v>
      </c>
      <c r="J921" s="166"/>
      <c r="K921" s="328">
        <v>121.86</v>
      </c>
      <c r="L921" s="328">
        <v>260.66000000000003</v>
      </c>
      <c r="M921" s="151">
        <f t="shared" si="122"/>
        <v>-138.80000000000001</v>
      </c>
      <c r="N921" s="97">
        <f t="shared" si="123"/>
        <v>-0.53249443719788225</v>
      </c>
      <c r="O921" s="273"/>
      <c r="P921" s="166"/>
      <c r="Q921" s="328">
        <v>121.86</v>
      </c>
      <c r="R921" s="328">
        <v>260.66000000000003</v>
      </c>
      <c r="S921" s="151">
        <f t="shared" si="124"/>
        <v>-138.80000000000001</v>
      </c>
      <c r="T921" s="97">
        <f t="shared" si="125"/>
        <v>-0.53249443719788225</v>
      </c>
      <c r="U921" s="166"/>
      <c r="V921" s="328">
        <v>917.36</v>
      </c>
      <c r="W921" s="328">
        <v>1128.52</v>
      </c>
      <c r="X921" s="151">
        <f t="shared" si="126"/>
        <v>-211.15999999999997</v>
      </c>
      <c r="Y921" s="97">
        <f t="shared" si="127"/>
        <v>-0.18711232410590861</v>
      </c>
      <c r="Z921" s="140"/>
    </row>
    <row r="922" spans="1:26" s="69" customFormat="1" outlineLevel="1" x14ac:dyDescent="0.2">
      <c r="A922" s="64" t="s">
        <v>1303</v>
      </c>
      <c r="B922" s="65" t="s">
        <v>1753</v>
      </c>
      <c r="C922" s="66" t="s">
        <v>2188</v>
      </c>
      <c r="D922" s="67"/>
      <c r="E922" s="68"/>
      <c r="F922" s="328">
        <v>1.22</v>
      </c>
      <c r="G922" s="328">
        <v>35.93</v>
      </c>
      <c r="H922" s="151">
        <f t="shared" ref="H922:H985" si="128">+F922-G922</f>
        <v>-34.71</v>
      </c>
      <c r="I922" s="97">
        <f t="shared" ref="I922:I985" si="129">IF(G922&lt;0,IF(H922=0,0,IF(OR(G922=0,F922=0),"N.M.",IF(ABS(H922/G922)&gt;=10,"N.M.",H922/(-G922)))),IF(H922=0,0,IF(OR(G922=0,F922=0),"N.M.",IF(ABS(H922/G922)&gt;=10,"N.M.",H922/G922))))</f>
        <v>-0.96604508767047037</v>
      </c>
      <c r="J922" s="166"/>
      <c r="K922" s="328">
        <v>18.93</v>
      </c>
      <c r="L922" s="328">
        <v>69.58</v>
      </c>
      <c r="M922" s="151">
        <f t="shared" ref="M922:M985" si="130">+K922-L922</f>
        <v>-50.65</v>
      </c>
      <c r="N922" s="97">
        <f t="shared" ref="N922:N985" si="131">IF(L922&lt;0,IF(M922=0,0,IF(OR(L922=0,K922=0),"N.M.",IF(ABS(M922/L922)&gt;=10,"N.M.",M922/(-L922)))),IF(M922=0,0,IF(OR(L922=0,K922=0),"N.M.",IF(ABS(M922/L922)&gt;=10,"N.M.",M922/L922))))</f>
        <v>-0.72793906294912336</v>
      </c>
      <c r="O922" s="273"/>
      <c r="P922" s="166"/>
      <c r="Q922" s="328">
        <v>18.93</v>
      </c>
      <c r="R922" s="328">
        <v>69.58</v>
      </c>
      <c r="S922" s="151">
        <f t="shared" ref="S922:S985" si="132">+Q922-R922</f>
        <v>-50.65</v>
      </c>
      <c r="T922" s="97">
        <f t="shared" ref="T922:T985" si="133">IF(R922&lt;0,IF(S922=0,0,IF(OR(R922=0,Q922=0),"N.M.",IF(ABS(S922/R922)&gt;=10,"N.M.",S922/(-R922)))),IF(S922=0,0,IF(OR(R922=0,Q922=0),"N.M.",IF(ABS(S922/R922)&gt;=10,"N.M.",S922/R922))))</f>
        <v>-0.72793906294912336</v>
      </c>
      <c r="U922" s="166"/>
      <c r="V922" s="328">
        <v>160.66</v>
      </c>
      <c r="W922" s="328">
        <v>69.58</v>
      </c>
      <c r="X922" s="151">
        <f t="shared" ref="X922:X985" si="134">+V922-W922</f>
        <v>91.08</v>
      </c>
      <c r="Y922" s="97">
        <f t="shared" ref="Y922:Y985" si="135">IF(W922&lt;0,IF(X922=0,0,IF(OR(W922=0,V922=0),"N.M.",IF(ABS(X922/W922)&gt;=10,"N.M.",X922/(-W922)))),IF(X922=0,0,IF(OR(W922=0,V922=0),"N.M.",IF(ABS(X922/W922)&gt;=10,"N.M.",X922/W922))))</f>
        <v>1.3089968381718884</v>
      </c>
      <c r="Z922" s="140"/>
    </row>
    <row r="923" spans="1:26" s="69" customFormat="1" outlineLevel="1" x14ac:dyDescent="0.2">
      <c r="A923" s="64" t="s">
        <v>1304</v>
      </c>
      <c r="B923" s="65" t="s">
        <v>1754</v>
      </c>
      <c r="C923" s="66" t="s">
        <v>2189</v>
      </c>
      <c r="D923" s="67"/>
      <c r="E923" s="68"/>
      <c r="F923" s="328">
        <v>843.87</v>
      </c>
      <c r="G923" s="328">
        <v>1220.22</v>
      </c>
      <c r="H923" s="151">
        <f t="shared" si="128"/>
        <v>-376.35</v>
      </c>
      <c r="I923" s="97">
        <f t="shared" si="129"/>
        <v>-0.30842798839553526</v>
      </c>
      <c r="J923" s="166"/>
      <c r="K923" s="328">
        <v>1838.51</v>
      </c>
      <c r="L923" s="328">
        <v>6439.03</v>
      </c>
      <c r="M923" s="151">
        <f t="shared" si="130"/>
        <v>-4600.5199999999995</v>
      </c>
      <c r="N923" s="97">
        <f t="shared" si="131"/>
        <v>-0.71447407451122291</v>
      </c>
      <c r="O923" s="273"/>
      <c r="P923" s="166"/>
      <c r="Q923" s="328">
        <v>1838.51</v>
      </c>
      <c r="R923" s="328">
        <v>6439.03</v>
      </c>
      <c r="S923" s="151">
        <f t="shared" si="132"/>
        <v>-4600.5199999999995</v>
      </c>
      <c r="T923" s="97">
        <f t="shared" si="133"/>
        <v>-0.71447407451122291</v>
      </c>
      <c r="U923" s="166"/>
      <c r="V923" s="328">
        <v>13156.29</v>
      </c>
      <c r="W923" s="328">
        <v>22391.01</v>
      </c>
      <c r="X923" s="151">
        <f t="shared" si="134"/>
        <v>-9234.7199999999975</v>
      </c>
      <c r="Y923" s="97">
        <f t="shared" si="135"/>
        <v>-0.41242980999963819</v>
      </c>
      <c r="Z923" s="140"/>
    </row>
    <row r="924" spans="1:26" x14ac:dyDescent="0.2">
      <c r="A924" s="38" t="s">
        <v>748</v>
      </c>
      <c r="B924" s="88" t="s">
        <v>581</v>
      </c>
      <c r="C924" s="94" t="s">
        <v>290</v>
      </c>
      <c r="D924" s="38" t="s">
        <v>281</v>
      </c>
      <c r="E924" s="49"/>
      <c r="F924" s="107">
        <v>197682.36000000002</v>
      </c>
      <c r="G924" s="107">
        <v>217171.94999999998</v>
      </c>
      <c r="H924" s="105">
        <f t="shared" si="128"/>
        <v>-19489.589999999967</v>
      </c>
      <c r="I924" s="124">
        <f t="shared" si="129"/>
        <v>-8.9742667043326591E-2</v>
      </c>
      <c r="J924" s="168"/>
      <c r="K924" s="107">
        <v>581622.41</v>
      </c>
      <c r="L924" s="107">
        <v>612132.5</v>
      </c>
      <c r="M924" s="105">
        <f t="shared" si="130"/>
        <v>-30510.089999999967</v>
      </c>
      <c r="N924" s="124">
        <f t="shared" si="131"/>
        <v>-4.9842297215063676E-2</v>
      </c>
      <c r="O924" s="260"/>
      <c r="P924" s="168"/>
      <c r="Q924" s="107">
        <v>581622.41</v>
      </c>
      <c r="R924" s="107">
        <v>612132.5</v>
      </c>
      <c r="S924" s="105">
        <f t="shared" si="132"/>
        <v>-30510.089999999967</v>
      </c>
      <c r="T924" s="124">
        <f t="shared" si="133"/>
        <v>-4.9842297215063676E-2</v>
      </c>
      <c r="U924" s="168"/>
      <c r="V924" s="107">
        <v>2633549.0499999993</v>
      </c>
      <c r="W924" s="107">
        <v>2946416.1000000006</v>
      </c>
      <c r="X924" s="105">
        <f t="shared" si="134"/>
        <v>-312867.05000000121</v>
      </c>
      <c r="Y924" s="124">
        <f t="shared" si="135"/>
        <v>-0.10618563006087332</v>
      </c>
    </row>
    <row r="925" spans="1:26" s="69" customFormat="1" outlineLevel="1" x14ac:dyDescent="0.2">
      <c r="A925" s="64" t="s">
        <v>1177</v>
      </c>
      <c r="B925" s="65" t="s">
        <v>1627</v>
      </c>
      <c r="C925" s="66" t="s">
        <v>2069</v>
      </c>
      <c r="D925" s="67"/>
      <c r="E925" s="68"/>
      <c r="F925" s="328">
        <v>1022973.53</v>
      </c>
      <c r="G925" s="328">
        <v>1150024.19</v>
      </c>
      <c r="H925" s="151">
        <f t="shared" si="128"/>
        <v>-127050.65999999992</v>
      </c>
      <c r="I925" s="97">
        <f t="shared" si="129"/>
        <v>-0.11047651093321778</v>
      </c>
      <c r="J925" s="166"/>
      <c r="K925" s="328">
        <v>2893730.1</v>
      </c>
      <c r="L925" s="328">
        <v>2968278.5700000003</v>
      </c>
      <c r="M925" s="151">
        <f t="shared" si="130"/>
        <v>-74548.470000000205</v>
      </c>
      <c r="N925" s="97">
        <f t="shared" si="131"/>
        <v>-2.5115051785722455E-2</v>
      </c>
      <c r="O925" s="273"/>
      <c r="P925" s="166"/>
      <c r="Q925" s="328">
        <v>2893730.1</v>
      </c>
      <c r="R925" s="328">
        <v>2968278.5700000003</v>
      </c>
      <c r="S925" s="151">
        <f t="shared" si="132"/>
        <v>-74548.470000000205</v>
      </c>
      <c r="T925" s="97">
        <f t="shared" si="133"/>
        <v>-2.5115051785722455E-2</v>
      </c>
      <c r="U925" s="166"/>
      <c r="V925" s="328">
        <v>10530346.91</v>
      </c>
      <c r="W925" s="328">
        <v>10588253.880000001</v>
      </c>
      <c r="X925" s="151">
        <f t="shared" si="134"/>
        <v>-57906.970000000671</v>
      </c>
      <c r="Y925" s="97">
        <f t="shared" si="135"/>
        <v>-5.4689820112247501E-3</v>
      </c>
      <c r="Z925" s="140"/>
    </row>
    <row r="926" spans="1:26" s="69" customFormat="1" outlineLevel="1" x14ac:dyDescent="0.2">
      <c r="A926" s="64" t="s">
        <v>1178</v>
      </c>
      <c r="B926" s="65" t="s">
        <v>1628</v>
      </c>
      <c r="C926" s="66" t="s">
        <v>2070</v>
      </c>
      <c r="D926" s="67"/>
      <c r="E926" s="68"/>
      <c r="F926" s="328">
        <v>31597.81</v>
      </c>
      <c r="G926" s="328">
        <v>61427.020000000004</v>
      </c>
      <c r="H926" s="151">
        <f t="shared" si="128"/>
        <v>-29829.210000000003</v>
      </c>
      <c r="I926" s="97">
        <f t="shared" si="129"/>
        <v>-0.48560405502334314</v>
      </c>
      <c r="J926" s="166"/>
      <c r="K926" s="328">
        <v>186686.67</v>
      </c>
      <c r="L926" s="328">
        <v>195634.33000000002</v>
      </c>
      <c r="M926" s="151">
        <f t="shared" si="130"/>
        <v>-8947.6600000000035</v>
      </c>
      <c r="N926" s="97">
        <f t="shared" si="131"/>
        <v>-4.5736655729083961E-2</v>
      </c>
      <c r="O926" s="273"/>
      <c r="P926" s="166"/>
      <c r="Q926" s="328">
        <v>186686.67</v>
      </c>
      <c r="R926" s="328">
        <v>195634.33000000002</v>
      </c>
      <c r="S926" s="151">
        <f t="shared" si="132"/>
        <v>-8947.6600000000035</v>
      </c>
      <c r="T926" s="97">
        <f t="shared" si="133"/>
        <v>-4.5736655729083961E-2</v>
      </c>
      <c r="U926" s="166"/>
      <c r="V926" s="328">
        <v>730605.12</v>
      </c>
      <c r="W926" s="328">
        <v>533140.3600000001</v>
      </c>
      <c r="X926" s="151">
        <f t="shared" si="134"/>
        <v>197464.75999999989</v>
      </c>
      <c r="Y926" s="97">
        <f t="shared" si="135"/>
        <v>0.37038043790194358</v>
      </c>
      <c r="Z926" s="140"/>
    </row>
    <row r="927" spans="1:26" s="69" customFormat="1" outlineLevel="1" x14ac:dyDescent="0.2">
      <c r="A927" s="64" t="s">
        <v>1179</v>
      </c>
      <c r="B927" s="65" t="s">
        <v>1629</v>
      </c>
      <c r="C927" s="66" t="s">
        <v>2071</v>
      </c>
      <c r="D927" s="67"/>
      <c r="E927" s="68"/>
      <c r="F927" s="328">
        <v>34.550000000000004</v>
      </c>
      <c r="G927" s="328">
        <v>314.41000000000003</v>
      </c>
      <c r="H927" s="151">
        <f t="shared" si="128"/>
        <v>-279.86</v>
      </c>
      <c r="I927" s="97">
        <f t="shared" si="129"/>
        <v>-0.89011163767055757</v>
      </c>
      <c r="J927" s="166"/>
      <c r="K927" s="328">
        <v>54.730000000000004</v>
      </c>
      <c r="L927" s="328">
        <v>331.57</v>
      </c>
      <c r="M927" s="151">
        <f t="shared" si="130"/>
        <v>-276.83999999999997</v>
      </c>
      <c r="N927" s="97">
        <f t="shared" si="131"/>
        <v>-0.83493681575534573</v>
      </c>
      <c r="O927" s="273"/>
      <c r="P927" s="166"/>
      <c r="Q927" s="328">
        <v>54.730000000000004</v>
      </c>
      <c r="R927" s="328">
        <v>331.57</v>
      </c>
      <c r="S927" s="151">
        <f t="shared" si="132"/>
        <v>-276.83999999999997</v>
      </c>
      <c r="T927" s="97">
        <f t="shared" si="133"/>
        <v>-0.83493681575534573</v>
      </c>
      <c r="U927" s="166"/>
      <c r="V927" s="328">
        <v>289.29000000000002</v>
      </c>
      <c r="W927" s="328">
        <v>334.21</v>
      </c>
      <c r="X927" s="151">
        <f t="shared" si="134"/>
        <v>-44.919999999999959</v>
      </c>
      <c r="Y927" s="97">
        <f t="shared" si="135"/>
        <v>-0.13440651087639496</v>
      </c>
      <c r="Z927" s="140"/>
    </row>
    <row r="928" spans="1:26" s="69" customFormat="1" outlineLevel="1" x14ac:dyDescent="0.2">
      <c r="A928" s="64" t="s">
        <v>1180</v>
      </c>
      <c r="B928" s="65" t="s">
        <v>1630</v>
      </c>
      <c r="C928" s="66" t="s">
        <v>2072</v>
      </c>
      <c r="D928" s="67"/>
      <c r="E928" s="68"/>
      <c r="F928" s="328">
        <v>9.9500000000000011</v>
      </c>
      <c r="G928" s="328">
        <v>24.69</v>
      </c>
      <c r="H928" s="151">
        <f t="shared" si="128"/>
        <v>-14.74</v>
      </c>
      <c r="I928" s="97">
        <f t="shared" si="129"/>
        <v>-0.59700283515593355</v>
      </c>
      <c r="J928" s="166"/>
      <c r="K928" s="328">
        <v>38.47</v>
      </c>
      <c r="L928" s="328">
        <v>8.1999999999999993</v>
      </c>
      <c r="M928" s="151">
        <f t="shared" si="130"/>
        <v>30.27</v>
      </c>
      <c r="N928" s="97">
        <f t="shared" si="131"/>
        <v>3.6914634146341467</v>
      </c>
      <c r="O928" s="273"/>
      <c r="P928" s="166"/>
      <c r="Q928" s="328">
        <v>38.47</v>
      </c>
      <c r="R928" s="328">
        <v>8.1999999999999993</v>
      </c>
      <c r="S928" s="151">
        <f t="shared" si="132"/>
        <v>30.27</v>
      </c>
      <c r="T928" s="97">
        <f t="shared" si="133"/>
        <v>3.6914634146341467</v>
      </c>
      <c r="U928" s="166"/>
      <c r="V928" s="328">
        <v>99.87</v>
      </c>
      <c r="W928" s="328">
        <v>90.73</v>
      </c>
      <c r="X928" s="151">
        <f t="shared" si="134"/>
        <v>9.14</v>
      </c>
      <c r="Y928" s="97">
        <f t="shared" si="135"/>
        <v>0.10073845475586907</v>
      </c>
      <c r="Z928" s="140"/>
    </row>
    <row r="929" spans="1:26" s="69" customFormat="1" outlineLevel="1" x14ac:dyDescent="0.2">
      <c r="A929" s="64" t="s">
        <v>1181</v>
      </c>
      <c r="B929" s="65" t="s">
        <v>1631</v>
      </c>
      <c r="C929" s="66" t="s">
        <v>2073</v>
      </c>
      <c r="D929" s="67"/>
      <c r="E929" s="68"/>
      <c r="F929" s="328">
        <v>0</v>
      </c>
      <c r="G929" s="328">
        <v>0</v>
      </c>
      <c r="H929" s="151">
        <f t="shared" si="128"/>
        <v>0</v>
      </c>
      <c r="I929" s="97">
        <f t="shared" si="129"/>
        <v>0</v>
      </c>
      <c r="J929" s="166"/>
      <c r="K929" s="328">
        <v>5.3</v>
      </c>
      <c r="L929" s="328">
        <v>0</v>
      </c>
      <c r="M929" s="151">
        <f t="shared" si="130"/>
        <v>5.3</v>
      </c>
      <c r="N929" s="97" t="str">
        <f t="shared" si="131"/>
        <v>N.M.</v>
      </c>
      <c r="O929" s="273"/>
      <c r="P929" s="166"/>
      <c r="Q929" s="328">
        <v>5.3</v>
      </c>
      <c r="R929" s="328">
        <v>0</v>
      </c>
      <c r="S929" s="151">
        <f t="shared" si="132"/>
        <v>5.3</v>
      </c>
      <c r="T929" s="97" t="str">
        <f t="shared" si="133"/>
        <v>N.M.</v>
      </c>
      <c r="U929" s="166"/>
      <c r="V929" s="328">
        <v>5.3</v>
      </c>
      <c r="W929" s="328">
        <v>0</v>
      </c>
      <c r="X929" s="151">
        <f t="shared" si="134"/>
        <v>5.3</v>
      </c>
      <c r="Y929" s="97" t="str">
        <f t="shared" si="135"/>
        <v>N.M.</v>
      </c>
      <c r="Z929" s="140"/>
    </row>
    <row r="930" spans="1:26" s="69" customFormat="1" outlineLevel="1" x14ac:dyDescent="0.2">
      <c r="A930" s="64" t="s">
        <v>1182</v>
      </c>
      <c r="B930" s="65" t="s">
        <v>1632</v>
      </c>
      <c r="C930" s="66" t="s">
        <v>2074</v>
      </c>
      <c r="D930" s="67"/>
      <c r="E930" s="68"/>
      <c r="F930" s="328">
        <v>12.51</v>
      </c>
      <c r="G930" s="328">
        <v>0</v>
      </c>
      <c r="H930" s="151">
        <f t="shared" si="128"/>
        <v>12.51</v>
      </c>
      <c r="I930" s="97" t="str">
        <f t="shared" si="129"/>
        <v>N.M.</v>
      </c>
      <c r="J930" s="166"/>
      <c r="K930" s="328">
        <v>12.51</v>
      </c>
      <c r="L930" s="328">
        <v>0</v>
      </c>
      <c r="M930" s="151">
        <f t="shared" si="130"/>
        <v>12.51</v>
      </c>
      <c r="N930" s="97" t="str">
        <f t="shared" si="131"/>
        <v>N.M.</v>
      </c>
      <c r="O930" s="273"/>
      <c r="P930" s="166"/>
      <c r="Q930" s="328">
        <v>12.51</v>
      </c>
      <c r="R930" s="328">
        <v>0</v>
      </c>
      <c r="S930" s="151">
        <f t="shared" si="132"/>
        <v>12.51</v>
      </c>
      <c r="T930" s="97" t="str">
        <f t="shared" si="133"/>
        <v>N.M.</v>
      </c>
      <c r="U930" s="166"/>
      <c r="V930" s="328">
        <v>12.58</v>
      </c>
      <c r="W930" s="328">
        <v>0</v>
      </c>
      <c r="X930" s="151">
        <f t="shared" si="134"/>
        <v>12.58</v>
      </c>
      <c r="Y930" s="97" t="str">
        <f t="shared" si="135"/>
        <v>N.M.</v>
      </c>
      <c r="Z930" s="140"/>
    </row>
    <row r="931" spans="1:26" s="69" customFormat="1" outlineLevel="1" x14ac:dyDescent="0.2">
      <c r="A931" s="64" t="s">
        <v>1183</v>
      </c>
      <c r="B931" s="65" t="s">
        <v>1633</v>
      </c>
      <c r="C931" s="66" t="s">
        <v>2075</v>
      </c>
      <c r="D931" s="67"/>
      <c r="E931" s="68"/>
      <c r="F931" s="328">
        <v>2.96</v>
      </c>
      <c r="G931" s="328">
        <v>0</v>
      </c>
      <c r="H931" s="151">
        <f t="shared" si="128"/>
        <v>2.96</v>
      </c>
      <c r="I931" s="97" t="str">
        <f t="shared" si="129"/>
        <v>N.M.</v>
      </c>
      <c r="J931" s="166"/>
      <c r="K931" s="328">
        <v>6.16</v>
      </c>
      <c r="L931" s="328">
        <v>0</v>
      </c>
      <c r="M931" s="151">
        <f t="shared" si="130"/>
        <v>6.16</v>
      </c>
      <c r="N931" s="97" t="str">
        <f t="shared" si="131"/>
        <v>N.M.</v>
      </c>
      <c r="O931" s="273"/>
      <c r="P931" s="166"/>
      <c r="Q931" s="328">
        <v>6.16</v>
      </c>
      <c r="R931" s="328">
        <v>0</v>
      </c>
      <c r="S931" s="151">
        <f t="shared" si="132"/>
        <v>6.16</v>
      </c>
      <c r="T931" s="97" t="str">
        <f t="shared" si="133"/>
        <v>N.M.</v>
      </c>
      <c r="U931" s="166"/>
      <c r="V931" s="328">
        <v>18.96</v>
      </c>
      <c r="W931" s="328">
        <v>1.73</v>
      </c>
      <c r="X931" s="151">
        <f t="shared" si="134"/>
        <v>17.23</v>
      </c>
      <c r="Y931" s="97">
        <f t="shared" si="135"/>
        <v>9.9595375722543356</v>
      </c>
      <c r="Z931" s="140"/>
    </row>
    <row r="932" spans="1:26" s="69" customFormat="1" outlineLevel="1" x14ac:dyDescent="0.2">
      <c r="A932" s="64" t="s">
        <v>1184</v>
      </c>
      <c r="B932" s="65" t="s">
        <v>1634</v>
      </c>
      <c r="C932" s="66" t="s">
        <v>2076</v>
      </c>
      <c r="D932" s="67"/>
      <c r="E932" s="68"/>
      <c r="F932" s="328">
        <v>20.03</v>
      </c>
      <c r="G932" s="328">
        <v>9.91</v>
      </c>
      <c r="H932" s="151">
        <f t="shared" si="128"/>
        <v>10.120000000000001</v>
      </c>
      <c r="I932" s="97">
        <f t="shared" si="129"/>
        <v>1.0211907164480323</v>
      </c>
      <c r="J932" s="166"/>
      <c r="K932" s="328">
        <v>20.420000000000002</v>
      </c>
      <c r="L932" s="328">
        <v>33.94</v>
      </c>
      <c r="M932" s="151">
        <f t="shared" si="130"/>
        <v>-13.519999999999996</v>
      </c>
      <c r="N932" s="97">
        <f t="shared" si="131"/>
        <v>-0.39835002946375947</v>
      </c>
      <c r="O932" s="273"/>
      <c r="P932" s="166"/>
      <c r="Q932" s="328">
        <v>20.420000000000002</v>
      </c>
      <c r="R932" s="328">
        <v>33.94</v>
      </c>
      <c r="S932" s="151">
        <f t="shared" si="132"/>
        <v>-13.519999999999996</v>
      </c>
      <c r="T932" s="97">
        <f t="shared" si="133"/>
        <v>-0.39835002946375947</v>
      </c>
      <c r="U932" s="166"/>
      <c r="V932" s="328">
        <v>286.52000000000004</v>
      </c>
      <c r="W932" s="328">
        <v>112.89</v>
      </c>
      <c r="X932" s="151">
        <f t="shared" si="134"/>
        <v>173.63000000000005</v>
      </c>
      <c r="Y932" s="97">
        <f t="shared" si="135"/>
        <v>1.5380458853751444</v>
      </c>
      <c r="Z932" s="140"/>
    </row>
    <row r="933" spans="1:26" s="69" customFormat="1" outlineLevel="1" x14ac:dyDescent="0.2">
      <c r="A933" s="64" t="s">
        <v>1185</v>
      </c>
      <c r="B933" s="65" t="s">
        <v>1635</v>
      </c>
      <c r="C933" s="66" t="s">
        <v>2077</v>
      </c>
      <c r="D933" s="67"/>
      <c r="E933" s="68"/>
      <c r="F933" s="328">
        <v>154.09</v>
      </c>
      <c r="G933" s="328">
        <v>10.73</v>
      </c>
      <c r="H933" s="151">
        <f t="shared" si="128"/>
        <v>143.36000000000001</v>
      </c>
      <c r="I933" s="97" t="str">
        <f t="shared" si="129"/>
        <v>N.M.</v>
      </c>
      <c r="J933" s="166"/>
      <c r="K933" s="328">
        <v>550.06000000000006</v>
      </c>
      <c r="L933" s="328">
        <v>30.37</v>
      </c>
      <c r="M933" s="151">
        <f t="shared" si="130"/>
        <v>519.69000000000005</v>
      </c>
      <c r="N933" s="97" t="str">
        <f t="shared" si="131"/>
        <v>N.M.</v>
      </c>
      <c r="O933" s="273"/>
      <c r="P933" s="166"/>
      <c r="Q933" s="328">
        <v>550.06000000000006</v>
      </c>
      <c r="R933" s="328">
        <v>30.37</v>
      </c>
      <c r="S933" s="151">
        <f t="shared" si="132"/>
        <v>519.69000000000005</v>
      </c>
      <c r="T933" s="97" t="str">
        <f t="shared" si="133"/>
        <v>N.M.</v>
      </c>
      <c r="U933" s="166"/>
      <c r="V933" s="328">
        <v>1282.8600000000001</v>
      </c>
      <c r="W933" s="328">
        <v>1990.49</v>
      </c>
      <c r="X933" s="151">
        <f t="shared" si="134"/>
        <v>-707.62999999999988</v>
      </c>
      <c r="Y933" s="97">
        <f t="shared" si="135"/>
        <v>-0.35550542831162169</v>
      </c>
      <c r="Z933" s="140"/>
    </row>
    <row r="934" spans="1:26" s="69" customFormat="1" outlineLevel="1" x14ac:dyDescent="0.2">
      <c r="A934" s="64" t="s">
        <v>1186</v>
      </c>
      <c r="B934" s="65" t="s">
        <v>1636</v>
      </c>
      <c r="C934" s="66" t="s">
        <v>2078</v>
      </c>
      <c r="D934" s="67"/>
      <c r="E934" s="68"/>
      <c r="F934" s="328">
        <v>16.02</v>
      </c>
      <c r="G934" s="328">
        <v>0</v>
      </c>
      <c r="H934" s="151">
        <f t="shared" si="128"/>
        <v>16.02</v>
      </c>
      <c r="I934" s="97" t="str">
        <f t="shared" si="129"/>
        <v>N.M.</v>
      </c>
      <c r="J934" s="166"/>
      <c r="K934" s="328">
        <v>32.54</v>
      </c>
      <c r="L934" s="328">
        <v>0</v>
      </c>
      <c r="M934" s="151">
        <f t="shared" si="130"/>
        <v>32.54</v>
      </c>
      <c r="N934" s="97" t="str">
        <f t="shared" si="131"/>
        <v>N.M.</v>
      </c>
      <c r="O934" s="273"/>
      <c r="P934" s="166"/>
      <c r="Q934" s="328">
        <v>32.54</v>
      </c>
      <c r="R934" s="328">
        <v>0</v>
      </c>
      <c r="S934" s="151">
        <f t="shared" si="132"/>
        <v>32.54</v>
      </c>
      <c r="T934" s="97" t="str">
        <f t="shared" si="133"/>
        <v>N.M.</v>
      </c>
      <c r="U934" s="166"/>
      <c r="V934" s="328">
        <v>146.05000000000001</v>
      </c>
      <c r="W934" s="328">
        <v>14.540000000000001</v>
      </c>
      <c r="X934" s="151">
        <f t="shared" si="134"/>
        <v>131.51000000000002</v>
      </c>
      <c r="Y934" s="97">
        <f t="shared" si="135"/>
        <v>9.0447042640990372</v>
      </c>
      <c r="Z934" s="140"/>
    </row>
    <row r="935" spans="1:26" s="69" customFormat="1" outlineLevel="1" x14ac:dyDescent="0.2">
      <c r="A935" s="64" t="s">
        <v>1187</v>
      </c>
      <c r="B935" s="65" t="s">
        <v>1637</v>
      </c>
      <c r="C935" s="66" t="s">
        <v>2079</v>
      </c>
      <c r="D935" s="67"/>
      <c r="E935" s="68"/>
      <c r="F935" s="328">
        <v>9.85</v>
      </c>
      <c r="G935" s="328">
        <v>3.09</v>
      </c>
      <c r="H935" s="151">
        <f t="shared" si="128"/>
        <v>6.76</v>
      </c>
      <c r="I935" s="97">
        <f t="shared" si="129"/>
        <v>2.1877022653721685</v>
      </c>
      <c r="J935" s="166"/>
      <c r="K935" s="328">
        <v>15.64</v>
      </c>
      <c r="L935" s="328">
        <v>3.09</v>
      </c>
      <c r="M935" s="151">
        <f t="shared" si="130"/>
        <v>12.55</v>
      </c>
      <c r="N935" s="97">
        <f t="shared" si="131"/>
        <v>4.0614886731391593</v>
      </c>
      <c r="O935" s="273"/>
      <c r="P935" s="166"/>
      <c r="Q935" s="328">
        <v>15.64</v>
      </c>
      <c r="R935" s="328">
        <v>3.09</v>
      </c>
      <c r="S935" s="151">
        <f t="shared" si="132"/>
        <v>12.55</v>
      </c>
      <c r="T935" s="97">
        <f t="shared" si="133"/>
        <v>4.0614886731391593</v>
      </c>
      <c r="U935" s="166"/>
      <c r="V935" s="328">
        <v>34.22</v>
      </c>
      <c r="W935" s="328">
        <v>3.17</v>
      </c>
      <c r="X935" s="151">
        <f t="shared" si="134"/>
        <v>31.049999999999997</v>
      </c>
      <c r="Y935" s="97">
        <f t="shared" si="135"/>
        <v>9.7949526813880112</v>
      </c>
      <c r="Z935" s="140"/>
    </row>
    <row r="936" spans="1:26" s="69" customFormat="1" outlineLevel="1" x14ac:dyDescent="0.2">
      <c r="A936" s="64" t="s">
        <v>1188</v>
      </c>
      <c r="B936" s="65" t="s">
        <v>1638</v>
      </c>
      <c r="C936" s="66" t="s">
        <v>2080</v>
      </c>
      <c r="D936" s="67"/>
      <c r="E936" s="68"/>
      <c r="F936" s="328">
        <v>28.84</v>
      </c>
      <c r="G936" s="328">
        <v>0</v>
      </c>
      <c r="H936" s="151">
        <f t="shared" si="128"/>
        <v>28.84</v>
      </c>
      <c r="I936" s="97" t="str">
        <f t="shared" si="129"/>
        <v>N.M.</v>
      </c>
      <c r="J936" s="166"/>
      <c r="K936" s="328">
        <v>38.119999999999997</v>
      </c>
      <c r="L936" s="328">
        <v>0</v>
      </c>
      <c r="M936" s="151">
        <f t="shared" si="130"/>
        <v>38.119999999999997</v>
      </c>
      <c r="N936" s="97" t="str">
        <f t="shared" si="131"/>
        <v>N.M.</v>
      </c>
      <c r="O936" s="273"/>
      <c r="P936" s="166"/>
      <c r="Q936" s="328">
        <v>38.119999999999997</v>
      </c>
      <c r="R936" s="328">
        <v>0</v>
      </c>
      <c r="S936" s="151">
        <f t="shared" si="132"/>
        <v>38.119999999999997</v>
      </c>
      <c r="T936" s="97" t="str">
        <f t="shared" si="133"/>
        <v>N.M.</v>
      </c>
      <c r="U936" s="166"/>
      <c r="V936" s="328">
        <v>46.839999999999996</v>
      </c>
      <c r="W936" s="328">
        <v>0</v>
      </c>
      <c r="X936" s="151">
        <f t="shared" si="134"/>
        <v>46.839999999999996</v>
      </c>
      <c r="Y936" s="97" t="str">
        <f t="shared" si="135"/>
        <v>N.M.</v>
      </c>
      <c r="Z936" s="140"/>
    </row>
    <row r="937" spans="1:26" s="69" customFormat="1" outlineLevel="1" x14ac:dyDescent="0.2">
      <c r="A937" s="64" t="s">
        <v>1189</v>
      </c>
      <c r="B937" s="65" t="s">
        <v>1639</v>
      </c>
      <c r="C937" s="66" t="s">
        <v>2081</v>
      </c>
      <c r="D937" s="67"/>
      <c r="E937" s="68"/>
      <c r="F937" s="328">
        <v>0</v>
      </c>
      <c r="G937" s="328">
        <v>10.59</v>
      </c>
      <c r="H937" s="151">
        <f t="shared" si="128"/>
        <v>-10.59</v>
      </c>
      <c r="I937" s="97" t="str">
        <f t="shared" si="129"/>
        <v>N.M.</v>
      </c>
      <c r="J937" s="166"/>
      <c r="K937" s="328">
        <v>30.69</v>
      </c>
      <c r="L937" s="328">
        <v>10.59</v>
      </c>
      <c r="M937" s="151">
        <f t="shared" si="130"/>
        <v>20.100000000000001</v>
      </c>
      <c r="N937" s="97">
        <f t="shared" si="131"/>
        <v>1.898016997167139</v>
      </c>
      <c r="O937" s="273"/>
      <c r="P937" s="166"/>
      <c r="Q937" s="328">
        <v>30.69</v>
      </c>
      <c r="R937" s="328">
        <v>10.59</v>
      </c>
      <c r="S937" s="151">
        <f t="shared" si="132"/>
        <v>20.100000000000001</v>
      </c>
      <c r="T937" s="97">
        <f t="shared" si="133"/>
        <v>1.898016997167139</v>
      </c>
      <c r="U937" s="166"/>
      <c r="V937" s="328">
        <v>157.14000000000001</v>
      </c>
      <c r="W937" s="328">
        <v>28.830000000000002</v>
      </c>
      <c r="X937" s="151">
        <f t="shared" si="134"/>
        <v>128.31</v>
      </c>
      <c r="Y937" s="97">
        <f t="shared" si="135"/>
        <v>4.4505723204994796</v>
      </c>
      <c r="Z937" s="140"/>
    </row>
    <row r="938" spans="1:26" s="69" customFormat="1" outlineLevel="1" x14ac:dyDescent="0.2">
      <c r="A938" s="64" t="s">
        <v>1190</v>
      </c>
      <c r="B938" s="65" t="s">
        <v>1640</v>
      </c>
      <c r="C938" s="66" t="s">
        <v>2082</v>
      </c>
      <c r="D938" s="67"/>
      <c r="E938" s="68"/>
      <c r="F938" s="328">
        <v>1.97</v>
      </c>
      <c r="G938" s="328">
        <v>0</v>
      </c>
      <c r="H938" s="151">
        <f t="shared" si="128"/>
        <v>1.97</v>
      </c>
      <c r="I938" s="97" t="str">
        <f t="shared" si="129"/>
        <v>N.M.</v>
      </c>
      <c r="J938" s="166"/>
      <c r="K938" s="328">
        <v>1.97</v>
      </c>
      <c r="L938" s="328">
        <v>0</v>
      </c>
      <c r="M938" s="151">
        <f t="shared" si="130"/>
        <v>1.97</v>
      </c>
      <c r="N938" s="97" t="str">
        <f t="shared" si="131"/>
        <v>N.M.</v>
      </c>
      <c r="O938" s="273"/>
      <c r="P938" s="166"/>
      <c r="Q938" s="328">
        <v>1.97</v>
      </c>
      <c r="R938" s="328">
        <v>0</v>
      </c>
      <c r="S938" s="151">
        <f t="shared" si="132"/>
        <v>1.97</v>
      </c>
      <c r="T938" s="97" t="str">
        <f t="shared" si="133"/>
        <v>N.M.</v>
      </c>
      <c r="U938" s="166"/>
      <c r="V938" s="328">
        <v>28.53</v>
      </c>
      <c r="W938" s="328">
        <v>0</v>
      </c>
      <c r="X938" s="151">
        <f t="shared" si="134"/>
        <v>28.53</v>
      </c>
      <c r="Y938" s="97" t="str">
        <f t="shared" si="135"/>
        <v>N.M.</v>
      </c>
      <c r="Z938" s="140"/>
    </row>
    <row r="939" spans="1:26" s="69" customFormat="1" outlineLevel="1" x14ac:dyDescent="0.2">
      <c r="A939" s="64" t="s">
        <v>1191</v>
      </c>
      <c r="B939" s="65" t="s">
        <v>1641</v>
      </c>
      <c r="C939" s="66" t="s">
        <v>2083</v>
      </c>
      <c r="D939" s="67"/>
      <c r="E939" s="68"/>
      <c r="F939" s="328">
        <v>182.34</v>
      </c>
      <c r="G939" s="328">
        <v>31</v>
      </c>
      <c r="H939" s="151">
        <f t="shared" si="128"/>
        <v>151.34</v>
      </c>
      <c r="I939" s="97">
        <f t="shared" si="129"/>
        <v>4.8819354838709677</v>
      </c>
      <c r="J939" s="166"/>
      <c r="K939" s="328">
        <v>588.5</v>
      </c>
      <c r="L939" s="328">
        <v>42.59</v>
      </c>
      <c r="M939" s="151">
        <f t="shared" si="130"/>
        <v>545.91</v>
      </c>
      <c r="N939" s="97" t="str">
        <f t="shared" si="131"/>
        <v>N.M.</v>
      </c>
      <c r="O939" s="273"/>
      <c r="P939" s="166"/>
      <c r="Q939" s="328">
        <v>588.5</v>
      </c>
      <c r="R939" s="328">
        <v>42.59</v>
      </c>
      <c r="S939" s="151">
        <f t="shared" si="132"/>
        <v>545.91</v>
      </c>
      <c r="T939" s="97" t="str">
        <f t="shared" si="133"/>
        <v>N.M.</v>
      </c>
      <c r="U939" s="166"/>
      <c r="V939" s="328">
        <v>2114.75</v>
      </c>
      <c r="W939" s="328">
        <v>664.11</v>
      </c>
      <c r="X939" s="151">
        <f t="shared" si="134"/>
        <v>1450.6399999999999</v>
      </c>
      <c r="Y939" s="97">
        <f t="shared" si="135"/>
        <v>2.1843369321347366</v>
      </c>
      <c r="Z939" s="140"/>
    </row>
    <row r="940" spans="1:26" s="69" customFormat="1" outlineLevel="1" x14ac:dyDescent="0.2">
      <c r="A940" s="64" t="s">
        <v>1192</v>
      </c>
      <c r="B940" s="65" t="s">
        <v>1642</v>
      </c>
      <c r="C940" s="66" t="s">
        <v>2084</v>
      </c>
      <c r="D940" s="67"/>
      <c r="E940" s="68"/>
      <c r="F940" s="328">
        <v>0</v>
      </c>
      <c r="G940" s="328">
        <v>0</v>
      </c>
      <c r="H940" s="151">
        <f t="shared" si="128"/>
        <v>0</v>
      </c>
      <c r="I940" s="97">
        <f t="shared" si="129"/>
        <v>0</v>
      </c>
      <c r="J940" s="166"/>
      <c r="K940" s="328">
        <v>0</v>
      </c>
      <c r="L940" s="328">
        <v>0</v>
      </c>
      <c r="M940" s="151">
        <f t="shared" si="130"/>
        <v>0</v>
      </c>
      <c r="N940" s="97">
        <f t="shared" si="131"/>
        <v>0</v>
      </c>
      <c r="O940" s="273"/>
      <c r="P940" s="166"/>
      <c r="Q940" s="328">
        <v>0</v>
      </c>
      <c r="R940" s="328">
        <v>0</v>
      </c>
      <c r="S940" s="151">
        <f t="shared" si="132"/>
        <v>0</v>
      </c>
      <c r="T940" s="97">
        <f t="shared" si="133"/>
        <v>0</v>
      </c>
      <c r="U940" s="166"/>
      <c r="V940" s="328">
        <v>87.320000000000007</v>
      </c>
      <c r="W940" s="328">
        <v>0</v>
      </c>
      <c r="X940" s="151">
        <f t="shared" si="134"/>
        <v>87.320000000000007</v>
      </c>
      <c r="Y940" s="97" t="str">
        <f t="shared" si="135"/>
        <v>N.M.</v>
      </c>
      <c r="Z940" s="140"/>
    </row>
    <row r="941" spans="1:26" s="69" customFormat="1" outlineLevel="1" x14ac:dyDescent="0.2">
      <c r="A941" s="64" t="s">
        <v>1193</v>
      </c>
      <c r="B941" s="65" t="s">
        <v>1643</v>
      </c>
      <c r="C941" s="66" t="s">
        <v>2085</v>
      </c>
      <c r="D941" s="67"/>
      <c r="E941" s="68"/>
      <c r="F941" s="328">
        <v>44.37</v>
      </c>
      <c r="G941" s="328">
        <v>9.49</v>
      </c>
      <c r="H941" s="151">
        <f t="shared" si="128"/>
        <v>34.879999999999995</v>
      </c>
      <c r="I941" s="97">
        <f t="shared" si="129"/>
        <v>3.675447839831401</v>
      </c>
      <c r="J941" s="166"/>
      <c r="K941" s="328">
        <v>44.37</v>
      </c>
      <c r="L941" s="328">
        <v>9.49</v>
      </c>
      <c r="M941" s="151">
        <f t="shared" si="130"/>
        <v>34.879999999999995</v>
      </c>
      <c r="N941" s="97">
        <f t="shared" si="131"/>
        <v>3.675447839831401</v>
      </c>
      <c r="O941" s="273"/>
      <c r="P941" s="166"/>
      <c r="Q941" s="328">
        <v>44.37</v>
      </c>
      <c r="R941" s="328">
        <v>9.49</v>
      </c>
      <c r="S941" s="151">
        <f t="shared" si="132"/>
        <v>34.879999999999995</v>
      </c>
      <c r="T941" s="97">
        <f t="shared" si="133"/>
        <v>3.675447839831401</v>
      </c>
      <c r="U941" s="166"/>
      <c r="V941" s="328">
        <v>158.96</v>
      </c>
      <c r="W941" s="328">
        <v>9.49</v>
      </c>
      <c r="X941" s="151">
        <f t="shared" si="134"/>
        <v>149.47</v>
      </c>
      <c r="Y941" s="97" t="str">
        <f t="shared" si="135"/>
        <v>N.M.</v>
      </c>
      <c r="Z941" s="140"/>
    </row>
    <row r="942" spans="1:26" s="69" customFormat="1" outlineLevel="1" x14ac:dyDescent="0.2">
      <c r="A942" s="64" t="s">
        <v>1194</v>
      </c>
      <c r="B942" s="65" t="s">
        <v>1644</v>
      </c>
      <c r="C942" s="66" t="s">
        <v>2086</v>
      </c>
      <c r="D942" s="67"/>
      <c r="E942" s="68"/>
      <c r="F942" s="328">
        <v>0</v>
      </c>
      <c r="G942" s="328">
        <v>0</v>
      </c>
      <c r="H942" s="151">
        <f t="shared" si="128"/>
        <v>0</v>
      </c>
      <c r="I942" s="97">
        <f t="shared" si="129"/>
        <v>0</v>
      </c>
      <c r="J942" s="166"/>
      <c r="K942" s="328">
        <v>0</v>
      </c>
      <c r="L942" s="328">
        <v>91.36</v>
      </c>
      <c r="M942" s="151">
        <f t="shared" si="130"/>
        <v>-91.36</v>
      </c>
      <c r="N942" s="97" t="str">
        <f t="shared" si="131"/>
        <v>N.M.</v>
      </c>
      <c r="O942" s="273"/>
      <c r="P942" s="166"/>
      <c r="Q942" s="328">
        <v>0</v>
      </c>
      <c r="R942" s="328">
        <v>91.36</v>
      </c>
      <c r="S942" s="151">
        <f t="shared" si="132"/>
        <v>-91.36</v>
      </c>
      <c r="T942" s="97" t="str">
        <f t="shared" si="133"/>
        <v>N.M.</v>
      </c>
      <c r="U942" s="166"/>
      <c r="V942" s="328">
        <v>53.47</v>
      </c>
      <c r="W942" s="328">
        <v>447.78000000000003</v>
      </c>
      <c r="X942" s="151">
        <f t="shared" si="134"/>
        <v>-394.31000000000006</v>
      </c>
      <c r="Y942" s="97">
        <f t="shared" si="135"/>
        <v>-0.88058868194202522</v>
      </c>
      <c r="Z942" s="140"/>
    </row>
    <row r="943" spans="1:26" s="69" customFormat="1" outlineLevel="1" x14ac:dyDescent="0.2">
      <c r="A943" s="64" t="s">
        <v>1195</v>
      </c>
      <c r="B943" s="65" t="s">
        <v>1645</v>
      </c>
      <c r="C943" s="66" t="s">
        <v>2087</v>
      </c>
      <c r="D943" s="67"/>
      <c r="E943" s="68"/>
      <c r="F943" s="328">
        <v>0.69000000000000006</v>
      </c>
      <c r="G943" s="328">
        <v>0</v>
      </c>
      <c r="H943" s="151">
        <f t="shared" si="128"/>
        <v>0.69000000000000006</v>
      </c>
      <c r="I943" s="97" t="str">
        <f t="shared" si="129"/>
        <v>N.M.</v>
      </c>
      <c r="J943" s="166"/>
      <c r="K943" s="328">
        <v>1.67</v>
      </c>
      <c r="L943" s="328">
        <v>1.52</v>
      </c>
      <c r="M943" s="151">
        <f t="shared" si="130"/>
        <v>0.14999999999999991</v>
      </c>
      <c r="N943" s="97">
        <f t="shared" si="131"/>
        <v>9.8684210526315735E-2</v>
      </c>
      <c r="O943" s="273"/>
      <c r="P943" s="166"/>
      <c r="Q943" s="328">
        <v>1.67</v>
      </c>
      <c r="R943" s="328">
        <v>1.52</v>
      </c>
      <c r="S943" s="151">
        <f t="shared" si="132"/>
        <v>0.14999999999999991</v>
      </c>
      <c r="T943" s="97">
        <f t="shared" si="133"/>
        <v>9.8684210526315735E-2</v>
      </c>
      <c r="U943" s="166"/>
      <c r="V943" s="328">
        <v>21.369999999999997</v>
      </c>
      <c r="W943" s="328">
        <v>42.010000000000005</v>
      </c>
      <c r="X943" s="151">
        <f t="shared" si="134"/>
        <v>-20.640000000000008</v>
      </c>
      <c r="Y943" s="97">
        <f t="shared" si="135"/>
        <v>-0.49131159247798156</v>
      </c>
      <c r="Z943" s="140"/>
    </row>
    <row r="944" spans="1:26" s="69" customFormat="1" outlineLevel="1" x14ac:dyDescent="0.2">
      <c r="A944" s="64" t="s">
        <v>1196</v>
      </c>
      <c r="B944" s="65" t="s">
        <v>1646</v>
      </c>
      <c r="C944" s="66" t="s">
        <v>2088</v>
      </c>
      <c r="D944" s="67"/>
      <c r="E944" s="68"/>
      <c r="F944" s="328">
        <v>0</v>
      </c>
      <c r="G944" s="328">
        <v>0</v>
      </c>
      <c r="H944" s="151">
        <f t="shared" si="128"/>
        <v>0</v>
      </c>
      <c r="I944" s="97">
        <f t="shared" si="129"/>
        <v>0</v>
      </c>
      <c r="J944" s="166"/>
      <c r="K944" s="328">
        <v>8.1300000000000008</v>
      </c>
      <c r="L944" s="328">
        <v>0</v>
      </c>
      <c r="M944" s="151">
        <f t="shared" si="130"/>
        <v>8.1300000000000008</v>
      </c>
      <c r="N944" s="97" t="str">
        <f t="shared" si="131"/>
        <v>N.M.</v>
      </c>
      <c r="O944" s="273"/>
      <c r="P944" s="166"/>
      <c r="Q944" s="328">
        <v>8.1300000000000008</v>
      </c>
      <c r="R944" s="328">
        <v>0</v>
      </c>
      <c r="S944" s="151">
        <f t="shared" si="132"/>
        <v>8.1300000000000008</v>
      </c>
      <c r="T944" s="97" t="str">
        <f t="shared" si="133"/>
        <v>N.M.</v>
      </c>
      <c r="U944" s="166"/>
      <c r="V944" s="328">
        <v>60.77</v>
      </c>
      <c r="W944" s="328">
        <v>18.650000000000002</v>
      </c>
      <c r="X944" s="151">
        <f t="shared" si="134"/>
        <v>42.120000000000005</v>
      </c>
      <c r="Y944" s="97">
        <f t="shared" si="135"/>
        <v>2.2584450402144771</v>
      </c>
      <c r="Z944" s="140"/>
    </row>
    <row r="945" spans="1:26" s="69" customFormat="1" outlineLevel="1" x14ac:dyDescent="0.2">
      <c r="A945" s="64" t="s">
        <v>1197</v>
      </c>
      <c r="B945" s="65" t="s">
        <v>1647</v>
      </c>
      <c r="C945" s="66" t="s">
        <v>2089</v>
      </c>
      <c r="D945" s="67"/>
      <c r="E945" s="68"/>
      <c r="F945" s="328">
        <v>0</v>
      </c>
      <c r="G945" s="328">
        <v>0</v>
      </c>
      <c r="H945" s="151">
        <f t="shared" si="128"/>
        <v>0</v>
      </c>
      <c r="I945" s="97">
        <f t="shared" si="129"/>
        <v>0</v>
      </c>
      <c r="J945" s="166"/>
      <c r="K945" s="328">
        <v>0</v>
      </c>
      <c r="L945" s="328">
        <v>0</v>
      </c>
      <c r="M945" s="151">
        <f t="shared" si="130"/>
        <v>0</v>
      </c>
      <c r="N945" s="97">
        <f t="shared" si="131"/>
        <v>0</v>
      </c>
      <c r="O945" s="273"/>
      <c r="P945" s="166"/>
      <c r="Q945" s="328">
        <v>0</v>
      </c>
      <c r="R945" s="328">
        <v>0</v>
      </c>
      <c r="S945" s="151">
        <f t="shared" si="132"/>
        <v>0</v>
      </c>
      <c r="T945" s="97">
        <f t="shared" si="133"/>
        <v>0</v>
      </c>
      <c r="U945" s="166"/>
      <c r="V945" s="328">
        <v>92.13</v>
      </c>
      <c r="W945" s="328">
        <v>54.34</v>
      </c>
      <c r="X945" s="151">
        <f t="shared" si="134"/>
        <v>37.789999999999992</v>
      </c>
      <c r="Y945" s="97">
        <f t="shared" si="135"/>
        <v>0.69543614280456367</v>
      </c>
      <c r="Z945" s="140"/>
    </row>
    <row r="946" spans="1:26" s="69" customFormat="1" outlineLevel="1" x14ac:dyDescent="0.2">
      <c r="A946" s="64" t="s">
        <v>1198</v>
      </c>
      <c r="B946" s="65" t="s">
        <v>1648</v>
      </c>
      <c r="C946" s="66" t="s">
        <v>2090</v>
      </c>
      <c r="D946" s="67"/>
      <c r="E946" s="68"/>
      <c r="F946" s="328">
        <v>5.63</v>
      </c>
      <c r="G946" s="328">
        <v>0</v>
      </c>
      <c r="H946" s="151">
        <f t="shared" si="128"/>
        <v>5.63</v>
      </c>
      <c r="I946" s="97" t="str">
        <f t="shared" si="129"/>
        <v>N.M.</v>
      </c>
      <c r="J946" s="166"/>
      <c r="K946" s="328">
        <v>5.63</v>
      </c>
      <c r="L946" s="328">
        <v>0</v>
      </c>
      <c r="M946" s="151">
        <f t="shared" si="130"/>
        <v>5.63</v>
      </c>
      <c r="N946" s="97" t="str">
        <f t="shared" si="131"/>
        <v>N.M.</v>
      </c>
      <c r="O946" s="273"/>
      <c r="P946" s="166"/>
      <c r="Q946" s="328">
        <v>5.63</v>
      </c>
      <c r="R946" s="328">
        <v>0</v>
      </c>
      <c r="S946" s="151">
        <f t="shared" si="132"/>
        <v>5.63</v>
      </c>
      <c r="T946" s="97" t="str">
        <f t="shared" si="133"/>
        <v>N.M.</v>
      </c>
      <c r="U946" s="166"/>
      <c r="V946" s="328">
        <v>32.24</v>
      </c>
      <c r="W946" s="328">
        <v>0</v>
      </c>
      <c r="X946" s="151">
        <f t="shared" si="134"/>
        <v>32.24</v>
      </c>
      <c r="Y946" s="97" t="str">
        <f t="shared" si="135"/>
        <v>N.M.</v>
      </c>
      <c r="Z946" s="140"/>
    </row>
    <row r="947" spans="1:26" s="69" customFormat="1" outlineLevel="1" x14ac:dyDescent="0.2">
      <c r="A947" s="64" t="s">
        <v>1199</v>
      </c>
      <c r="B947" s="65" t="s">
        <v>1649</v>
      </c>
      <c r="C947" s="66" t="s">
        <v>2091</v>
      </c>
      <c r="D947" s="67"/>
      <c r="E947" s="68"/>
      <c r="F947" s="328">
        <v>41.97</v>
      </c>
      <c r="G947" s="328">
        <v>0</v>
      </c>
      <c r="H947" s="151">
        <f t="shared" si="128"/>
        <v>41.97</v>
      </c>
      <c r="I947" s="97" t="str">
        <f t="shared" si="129"/>
        <v>N.M.</v>
      </c>
      <c r="J947" s="166"/>
      <c r="K947" s="328">
        <v>41.97</v>
      </c>
      <c r="L947" s="328">
        <v>0</v>
      </c>
      <c r="M947" s="151">
        <f t="shared" si="130"/>
        <v>41.97</v>
      </c>
      <c r="N947" s="97" t="str">
        <f t="shared" si="131"/>
        <v>N.M.</v>
      </c>
      <c r="O947" s="273"/>
      <c r="P947" s="166"/>
      <c r="Q947" s="328">
        <v>41.97</v>
      </c>
      <c r="R947" s="328">
        <v>0</v>
      </c>
      <c r="S947" s="151">
        <f t="shared" si="132"/>
        <v>41.97</v>
      </c>
      <c r="T947" s="97" t="str">
        <f t="shared" si="133"/>
        <v>N.M.</v>
      </c>
      <c r="U947" s="166"/>
      <c r="V947" s="328">
        <v>49.47</v>
      </c>
      <c r="W947" s="328">
        <v>0</v>
      </c>
      <c r="X947" s="151">
        <f t="shared" si="134"/>
        <v>49.47</v>
      </c>
      <c r="Y947" s="97" t="str">
        <f t="shared" si="135"/>
        <v>N.M.</v>
      </c>
      <c r="Z947" s="140"/>
    </row>
    <row r="948" spans="1:26" s="69" customFormat="1" outlineLevel="1" x14ac:dyDescent="0.2">
      <c r="A948" s="64" t="s">
        <v>1200</v>
      </c>
      <c r="B948" s="65" t="s">
        <v>1650</v>
      </c>
      <c r="C948" s="66" t="s">
        <v>2092</v>
      </c>
      <c r="D948" s="67"/>
      <c r="E948" s="68"/>
      <c r="F948" s="328">
        <v>0</v>
      </c>
      <c r="G948" s="328">
        <v>0</v>
      </c>
      <c r="H948" s="151">
        <f t="shared" si="128"/>
        <v>0</v>
      </c>
      <c r="I948" s="97">
        <f t="shared" si="129"/>
        <v>0</v>
      </c>
      <c r="J948" s="166"/>
      <c r="K948" s="328">
        <v>0</v>
      </c>
      <c r="L948" s="328">
        <v>0</v>
      </c>
      <c r="M948" s="151">
        <f t="shared" si="130"/>
        <v>0</v>
      </c>
      <c r="N948" s="97">
        <f t="shared" si="131"/>
        <v>0</v>
      </c>
      <c r="O948" s="273"/>
      <c r="P948" s="166"/>
      <c r="Q948" s="328">
        <v>0</v>
      </c>
      <c r="R948" s="328">
        <v>0</v>
      </c>
      <c r="S948" s="151">
        <f t="shared" si="132"/>
        <v>0</v>
      </c>
      <c r="T948" s="97">
        <f t="shared" si="133"/>
        <v>0</v>
      </c>
      <c r="U948" s="166"/>
      <c r="V948" s="328">
        <v>129.65</v>
      </c>
      <c r="W948" s="328">
        <v>8.1300000000000008</v>
      </c>
      <c r="X948" s="151">
        <f t="shared" si="134"/>
        <v>121.52000000000001</v>
      </c>
      <c r="Y948" s="97" t="str">
        <f t="shared" si="135"/>
        <v>N.M.</v>
      </c>
      <c r="Z948" s="140"/>
    </row>
    <row r="949" spans="1:26" s="69" customFormat="1" outlineLevel="1" x14ac:dyDescent="0.2">
      <c r="A949" s="64" t="s">
        <v>1201</v>
      </c>
      <c r="B949" s="65" t="s">
        <v>1651</v>
      </c>
      <c r="C949" s="66" t="s">
        <v>2093</v>
      </c>
      <c r="D949" s="67"/>
      <c r="E949" s="68"/>
      <c r="F949" s="328">
        <v>0</v>
      </c>
      <c r="G949" s="328">
        <v>4.3899999999999997</v>
      </c>
      <c r="H949" s="151">
        <f t="shared" si="128"/>
        <v>-4.3899999999999997</v>
      </c>
      <c r="I949" s="97" t="str">
        <f t="shared" si="129"/>
        <v>N.M.</v>
      </c>
      <c r="J949" s="166"/>
      <c r="K949" s="328">
        <v>19.05</v>
      </c>
      <c r="L949" s="328">
        <v>14.51</v>
      </c>
      <c r="M949" s="151">
        <f t="shared" si="130"/>
        <v>4.5400000000000009</v>
      </c>
      <c r="N949" s="97">
        <f t="shared" si="131"/>
        <v>0.31288766368022058</v>
      </c>
      <c r="O949" s="273"/>
      <c r="P949" s="166"/>
      <c r="Q949" s="328">
        <v>19.05</v>
      </c>
      <c r="R949" s="328">
        <v>14.51</v>
      </c>
      <c r="S949" s="151">
        <f t="shared" si="132"/>
        <v>4.5400000000000009</v>
      </c>
      <c r="T949" s="97">
        <f t="shared" si="133"/>
        <v>0.31288766368022058</v>
      </c>
      <c r="U949" s="166"/>
      <c r="V949" s="328">
        <v>44.63</v>
      </c>
      <c r="W949" s="328">
        <v>14.51</v>
      </c>
      <c r="X949" s="151">
        <f t="shared" si="134"/>
        <v>30.120000000000005</v>
      </c>
      <c r="Y949" s="97">
        <f t="shared" si="135"/>
        <v>2.0758097863542386</v>
      </c>
      <c r="Z949" s="140"/>
    </row>
    <row r="950" spans="1:26" s="69" customFormat="1" outlineLevel="1" x14ac:dyDescent="0.2">
      <c r="A950" s="64" t="s">
        <v>1202</v>
      </c>
      <c r="B950" s="65" t="s">
        <v>1652</v>
      </c>
      <c r="C950" s="66" t="s">
        <v>2094</v>
      </c>
      <c r="D950" s="67"/>
      <c r="E950" s="68"/>
      <c r="F950" s="328">
        <v>-10257.94</v>
      </c>
      <c r="G950" s="328">
        <v>-33042.550000000003</v>
      </c>
      <c r="H950" s="151">
        <f t="shared" si="128"/>
        <v>22784.61</v>
      </c>
      <c r="I950" s="97">
        <f t="shared" si="129"/>
        <v>0.68955362101290607</v>
      </c>
      <c r="J950" s="166"/>
      <c r="K950" s="328">
        <v>-32419.58</v>
      </c>
      <c r="L950" s="328">
        <v>-113460.40000000001</v>
      </c>
      <c r="M950" s="151">
        <f t="shared" si="130"/>
        <v>81040.820000000007</v>
      </c>
      <c r="N950" s="97">
        <f t="shared" si="131"/>
        <v>0.71426524144106662</v>
      </c>
      <c r="O950" s="273"/>
      <c r="P950" s="166"/>
      <c r="Q950" s="328">
        <v>-32419.58</v>
      </c>
      <c r="R950" s="328">
        <v>-113460.40000000001</v>
      </c>
      <c r="S950" s="151">
        <f t="shared" si="132"/>
        <v>81040.820000000007</v>
      </c>
      <c r="T950" s="97">
        <f t="shared" si="133"/>
        <v>0.71426524144106662</v>
      </c>
      <c r="U950" s="166"/>
      <c r="V950" s="328">
        <v>-319594.66000000003</v>
      </c>
      <c r="W950" s="328">
        <v>-673047.44000000006</v>
      </c>
      <c r="X950" s="151">
        <f t="shared" si="134"/>
        <v>353452.78</v>
      </c>
      <c r="Y950" s="97">
        <f t="shared" si="135"/>
        <v>0.52515284806669793</v>
      </c>
      <c r="Z950" s="140"/>
    </row>
    <row r="951" spans="1:26" s="69" customFormat="1" outlineLevel="1" x14ac:dyDescent="0.2">
      <c r="A951" s="64" t="s">
        <v>1203</v>
      </c>
      <c r="B951" s="65" t="s">
        <v>1653</v>
      </c>
      <c r="C951" s="66" t="s">
        <v>2095</v>
      </c>
      <c r="D951" s="67"/>
      <c r="E951" s="68"/>
      <c r="F951" s="328">
        <v>-57464</v>
      </c>
      <c r="G951" s="328">
        <v>-31140</v>
      </c>
      <c r="H951" s="151">
        <f t="shared" si="128"/>
        <v>-26324</v>
      </c>
      <c r="I951" s="97">
        <f t="shared" si="129"/>
        <v>-0.84534360950545917</v>
      </c>
      <c r="J951" s="166"/>
      <c r="K951" s="328">
        <v>-172517</v>
      </c>
      <c r="L951" s="328">
        <v>-96070</v>
      </c>
      <c r="M951" s="151">
        <f t="shared" si="130"/>
        <v>-76447</v>
      </c>
      <c r="N951" s="97">
        <f t="shared" si="131"/>
        <v>-0.79574268762360778</v>
      </c>
      <c r="O951" s="273"/>
      <c r="P951" s="166"/>
      <c r="Q951" s="328">
        <v>-172517</v>
      </c>
      <c r="R951" s="328">
        <v>-96070</v>
      </c>
      <c r="S951" s="151">
        <f t="shared" si="132"/>
        <v>-76447</v>
      </c>
      <c r="T951" s="97">
        <f t="shared" si="133"/>
        <v>-0.79574268762360778</v>
      </c>
      <c r="U951" s="166"/>
      <c r="V951" s="328">
        <v>-599930</v>
      </c>
      <c r="W951" s="328">
        <v>-387891</v>
      </c>
      <c r="X951" s="151">
        <f t="shared" si="134"/>
        <v>-212039</v>
      </c>
      <c r="Y951" s="97">
        <f t="shared" si="135"/>
        <v>-0.54664583607250494</v>
      </c>
      <c r="Z951" s="140"/>
    </row>
    <row r="952" spans="1:26" s="69" customFormat="1" outlineLevel="1" x14ac:dyDescent="0.2">
      <c r="A952" s="64" t="s">
        <v>1204</v>
      </c>
      <c r="B952" s="65" t="s">
        <v>1654</v>
      </c>
      <c r="C952" s="66" t="s">
        <v>2096</v>
      </c>
      <c r="D952" s="67"/>
      <c r="E952" s="68"/>
      <c r="F952" s="328">
        <v>0.02</v>
      </c>
      <c r="G952" s="328">
        <v>0.01</v>
      </c>
      <c r="H952" s="151">
        <f t="shared" si="128"/>
        <v>0.01</v>
      </c>
      <c r="I952" s="97">
        <f t="shared" si="129"/>
        <v>1</v>
      </c>
      <c r="J952" s="166"/>
      <c r="K952" s="328">
        <v>0.02</v>
      </c>
      <c r="L952" s="328">
        <v>0.01</v>
      </c>
      <c r="M952" s="151">
        <f t="shared" si="130"/>
        <v>0.01</v>
      </c>
      <c r="N952" s="97">
        <f t="shared" si="131"/>
        <v>1</v>
      </c>
      <c r="O952" s="273"/>
      <c r="P952" s="166"/>
      <c r="Q952" s="328">
        <v>0.02</v>
      </c>
      <c r="R952" s="328">
        <v>0.01</v>
      </c>
      <c r="S952" s="151">
        <f t="shared" si="132"/>
        <v>0.01</v>
      </c>
      <c r="T952" s="97">
        <f t="shared" si="133"/>
        <v>1</v>
      </c>
      <c r="U952" s="166"/>
      <c r="V952" s="328">
        <v>9.0000000000000011E-2</v>
      </c>
      <c r="W952" s="328">
        <v>0.03</v>
      </c>
      <c r="X952" s="151">
        <f t="shared" si="134"/>
        <v>6.0000000000000012E-2</v>
      </c>
      <c r="Y952" s="97">
        <f t="shared" si="135"/>
        <v>2.0000000000000004</v>
      </c>
      <c r="Z952" s="140"/>
    </row>
    <row r="953" spans="1:26" s="69" customFormat="1" outlineLevel="1" x14ac:dyDescent="0.2">
      <c r="A953" s="64" t="s">
        <v>1205</v>
      </c>
      <c r="B953" s="65" t="s">
        <v>1655</v>
      </c>
      <c r="C953" s="66" t="s">
        <v>2097</v>
      </c>
      <c r="D953" s="67"/>
      <c r="E953" s="68"/>
      <c r="F953" s="328">
        <v>-276.2</v>
      </c>
      <c r="G953" s="328">
        <v>-316.58</v>
      </c>
      <c r="H953" s="151">
        <f t="shared" si="128"/>
        <v>40.379999999999995</v>
      </c>
      <c r="I953" s="97">
        <f t="shared" si="129"/>
        <v>0.12755069808579189</v>
      </c>
      <c r="J953" s="166"/>
      <c r="K953" s="328">
        <v>-780.69</v>
      </c>
      <c r="L953" s="328">
        <v>-824.91</v>
      </c>
      <c r="M953" s="151">
        <f t="shared" si="130"/>
        <v>44.219999999999914</v>
      </c>
      <c r="N953" s="97">
        <f t="shared" si="131"/>
        <v>5.3605847910681063E-2</v>
      </c>
      <c r="O953" s="273"/>
      <c r="P953" s="166"/>
      <c r="Q953" s="328">
        <v>-780.69</v>
      </c>
      <c r="R953" s="328">
        <v>-824.91</v>
      </c>
      <c r="S953" s="151">
        <f t="shared" si="132"/>
        <v>44.219999999999914</v>
      </c>
      <c r="T953" s="97">
        <f t="shared" si="133"/>
        <v>5.3605847910681063E-2</v>
      </c>
      <c r="U953" s="166"/>
      <c r="V953" s="328">
        <v>-3518.46</v>
      </c>
      <c r="W953" s="328">
        <v>-5017.34</v>
      </c>
      <c r="X953" s="151">
        <f t="shared" si="134"/>
        <v>1498.88</v>
      </c>
      <c r="Y953" s="97">
        <f t="shared" si="135"/>
        <v>0.2987399697847864</v>
      </c>
      <c r="Z953" s="140"/>
    </row>
    <row r="954" spans="1:26" s="69" customFormat="1" outlineLevel="1" x14ac:dyDescent="0.2">
      <c r="A954" s="64" t="s">
        <v>1206</v>
      </c>
      <c r="B954" s="65" t="s">
        <v>1656</v>
      </c>
      <c r="C954" s="66" t="s">
        <v>2098</v>
      </c>
      <c r="D954" s="67"/>
      <c r="E954" s="68"/>
      <c r="F954" s="328">
        <v>206474.47</v>
      </c>
      <c r="G954" s="328">
        <v>225213.09</v>
      </c>
      <c r="H954" s="151">
        <f t="shared" si="128"/>
        <v>-18738.619999999995</v>
      </c>
      <c r="I954" s="97">
        <f t="shared" si="129"/>
        <v>-8.3203955862423434E-2</v>
      </c>
      <c r="J954" s="166"/>
      <c r="K954" s="328">
        <v>629748.41</v>
      </c>
      <c r="L954" s="328">
        <v>619555.19000000006</v>
      </c>
      <c r="M954" s="151">
        <f t="shared" si="130"/>
        <v>10193.219999999972</v>
      </c>
      <c r="N954" s="97">
        <f t="shared" si="131"/>
        <v>1.6452481013031255E-2</v>
      </c>
      <c r="O954" s="273"/>
      <c r="P954" s="166"/>
      <c r="Q954" s="328">
        <v>629748.41</v>
      </c>
      <c r="R954" s="328">
        <v>619555.19000000006</v>
      </c>
      <c r="S954" s="151">
        <f t="shared" si="132"/>
        <v>10193.219999999972</v>
      </c>
      <c r="T954" s="97">
        <f t="shared" si="133"/>
        <v>1.6452481013031255E-2</v>
      </c>
      <c r="U954" s="166"/>
      <c r="V954" s="328">
        <v>2824558.8400000003</v>
      </c>
      <c r="W954" s="328">
        <v>2998031.9619999998</v>
      </c>
      <c r="X954" s="151">
        <f t="shared" si="134"/>
        <v>-173473.12199999951</v>
      </c>
      <c r="Y954" s="97">
        <f t="shared" si="135"/>
        <v>-5.7862332422992199E-2</v>
      </c>
      <c r="Z954" s="140"/>
    </row>
    <row r="955" spans="1:26" s="69" customFormat="1" outlineLevel="1" x14ac:dyDescent="0.2">
      <c r="A955" s="64" t="s">
        <v>1207</v>
      </c>
      <c r="B955" s="65" t="s">
        <v>1657</v>
      </c>
      <c r="C955" s="66" t="s">
        <v>2099</v>
      </c>
      <c r="D955" s="67"/>
      <c r="E955" s="68"/>
      <c r="F955" s="328">
        <v>-78345.710000000006</v>
      </c>
      <c r="G955" s="328">
        <v>-16548.900000000001</v>
      </c>
      <c r="H955" s="151">
        <f t="shared" si="128"/>
        <v>-61796.810000000005</v>
      </c>
      <c r="I955" s="97">
        <f t="shared" si="129"/>
        <v>-3.7341944177558628</v>
      </c>
      <c r="J955" s="166"/>
      <c r="K955" s="328">
        <v>-358631.35000000003</v>
      </c>
      <c r="L955" s="328">
        <v>257838.77000000002</v>
      </c>
      <c r="M955" s="151">
        <f t="shared" si="130"/>
        <v>-616470.12000000011</v>
      </c>
      <c r="N955" s="97">
        <f t="shared" si="131"/>
        <v>-2.39091320517857</v>
      </c>
      <c r="O955" s="273"/>
      <c r="P955" s="166"/>
      <c r="Q955" s="328">
        <v>-358631.35000000003</v>
      </c>
      <c r="R955" s="328">
        <v>257838.77000000002</v>
      </c>
      <c r="S955" s="151">
        <f t="shared" si="132"/>
        <v>-616470.12000000011</v>
      </c>
      <c r="T955" s="97">
        <f t="shared" si="133"/>
        <v>-2.39091320517857</v>
      </c>
      <c r="U955" s="166"/>
      <c r="V955" s="328">
        <v>775278.45</v>
      </c>
      <c r="W955" s="328">
        <v>-267076.73</v>
      </c>
      <c r="X955" s="151">
        <f t="shared" si="134"/>
        <v>1042355.1799999999</v>
      </c>
      <c r="Y955" s="97">
        <f t="shared" si="135"/>
        <v>3.9028303963434028</v>
      </c>
      <c r="Z955" s="140"/>
    </row>
    <row r="956" spans="1:26" s="69" customFormat="1" outlineLevel="1" x14ac:dyDescent="0.2">
      <c r="A956" s="64" t="s">
        <v>1208</v>
      </c>
      <c r="B956" s="65" t="s">
        <v>1658</v>
      </c>
      <c r="C956" s="66" t="s">
        <v>2100</v>
      </c>
      <c r="D956" s="67"/>
      <c r="E956" s="68"/>
      <c r="F956" s="328">
        <v>0</v>
      </c>
      <c r="G956" s="328">
        <v>0</v>
      </c>
      <c r="H956" s="151">
        <f t="shared" si="128"/>
        <v>0</v>
      </c>
      <c r="I956" s="97">
        <f t="shared" si="129"/>
        <v>0</v>
      </c>
      <c r="J956" s="166"/>
      <c r="K956" s="328">
        <v>20.14</v>
      </c>
      <c r="L956" s="328">
        <v>0</v>
      </c>
      <c r="M956" s="151">
        <f t="shared" si="130"/>
        <v>20.14</v>
      </c>
      <c r="N956" s="97" t="str">
        <f t="shared" si="131"/>
        <v>N.M.</v>
      </c>
      <c r="O956" s="273"/>
      <c r="P956" s="166"/>
      <c r="Q956" s="328">
        <v>20.14</v>
      </c>
      <c r="R956" s="328">
        <v>0</v>
      </c>
      <c r="S956" s="151">
        <f t="shared" si="132"/>
        <v>20.14</v>
      </c>
      <c r="T956" s="97" t="str">
        <f t="shared" si="133"/>
        <v>N.M.</v>
      </c>
      <c r="U956" s="166"/>
      <c r="V956" s="328">
        <v>636.91999999999996</v>
      </c>
      <c r="W956" s="328">
        <v>0</v>
      </c>
      <c r="X956" s="151">
        <f t="shared" si="134"/>
        <v>636.91999999999996</v>
      </c>
      <c r="Y956" s="97" t="str">
        <f t="shared" si="135"/>
        <v>N.M.</v>
      </c>
      <c r="Z956" s="140"/>
    </row>
    <row r="957" spans="1:26" s="69" customFormat="1" outlineLevel="1" x14ac:dyDescent="0.2">
      <c r="A957" s="64" t="s">
        <v>1209</v>
      </c>
      <c r="B957" s="65" t="s">
        <v>1659</v>
      </c>
      <c r="C957" s="66" t="s">
        <v>2101</v>
      </c>
      <c r="D957" s="67"/>
      <c r="E957" s="68"/>
      <c r="F957" s="328">
        <v>120347.84</v>
      </c>
      <c r="G957" s="328">
        <v>42505.840000000004</v>
      </c>
      <c r="H957" s="151">
        <f t="shared" si="128"/>
        <v>77842</v>
      </c>
      <c r="I957" s="97">
        <f t="shared" si="129"/>
        <v>1.8313248250122804</v>
      </c>
      <c r="J957" s="166"/>
      <c r="K957" s="328">
        <v>294750.10000000003</v>
      </c>
      <c r="L957" s="328">
        <v>190998.44</v>
      </c>
      <c r="M957" s="151">
        <f t="shared" si="130"/>
        <v>103751.66000000003</v>
      </c>
      <c r="N957" s="97">
        <f t="shared" si="131"/>
        <v>0.54320684504020045</v>
      </c>
      <c r="O957" s="273"/>
      <c r="P957" s="166"/>
      <c r="Q957" s="328">
        <v>294750.10000000003</v>
      </c>
      <c r="R957" s="328">
        <v>190998.44</v>
      </c>
      <c r="S957" s="151">
        <f t="shared" si="132"/>
        <v>103751.66000000003</v>
      </c>
      <c r="T957" s="97">
        <f t="shared" si="133"/>
        <v>0.54320684504020045</v>
      </c>
      <c r="U957" s="166"/>
      <c r="V957" s="328">
        <v>1064153.72</v>
      </c>
      <c r="W957" s="328">
        <v>865197.40999999992</v>
      </c>
      <c r="X957" s="151">
        <f t="shared" si="134"/>
        <v>198956.31000000006</v>
      </c>
      <c r="Y957" s="97">
        <f t="shared" si="135"/>
        <v>0.22995481458965542</v>
      </c>
      <c r="Z957" s="140"/>
    </row>
    <row r="958" spans="1:26" s="69" customFormat="1" outlineLevel="1" x14ac:dyDescent="0.2">
      <c r="A958" s="64" t="s">
        <v>1210</v>
      </c>
      <c r="B958" s="65" t="s">
        <v>1660</v>
      </c>
      <c r="C958" s="66" t="s">
        <v>2102</v>
      </c>
      <c r="D958" s="67"/>
      <c r="E958" s="68"/>
      <c r="F958" s="328">
        <v>105380.62</v>
      </c>
      <c r="G958" s="328">
        <v>35135.870000000003</v>
      </c>
      <c r="H958" s="151">
        <f t="shared" si="128"/>
        <v>70244.75</v>
      </c>
      <c r="I958" s="97">
        <f t="shared" si="129"/>
        <v>1.9992318391433026</v>
      </c>
      <c r="J958" s="166"/>
      <c r="K958" s="328">
        <v>375853.78</v>
      </c>
      <c r="L958" s="328">
        <v>259445.97</v>
      </c>
      <c r="M958" s="151">
        <f t="shared" si="130"/>
        <v>116407.81000000003</v>
      </c>
      <c r="N958" s="97">
        <f t="shared" si="131"/>
        <v>0.44867842811356839</v>
      </c>
      <c r="O958" s="273"/>
      <c r="P958" s="166"/>
      <c r="Q958" s="328">
        <v>375853.78</v>
      </c>
      <c r="R958" s="328">
        <v>259445.97</v>
      </c>
      <c r="S958" s="151">
        <f t="shared" si="132"/>
        <v>116407.81000000003</v>
      </c>
      <c r="T958" s="97">
        <f t="shared" si="133"/>
        <v>0.44867842811356839</v>
      </c>
      <c r="U958" s="166"/>
      <c r="V958" s="328">
        <v>-1133131.31</v>
      </c>
      <c r="W958" s="328">
        <v>1318649.818</v>
      </c>
      <c r="X958" s="151">
        <f t="shared" si="134"/>
        <v>-2451781.128</v>
      </c>
      <c r="Y958" s="97">
        <f t="shared" si="135"/>
        <v>-1.8593117706705664</v>
      </c>
      <c r="Z958" s="140"/>
    </row>
    <row r="959" spans="1:26" s="69" customFormat="1" outlineLevel="1" x14ac:dyDescent="0.2">
      <c r="A959" s="64" t="s">
        <v>1211</v>
      </c>
      <c r="B959" s="65" t="s">
        <v>1661</v>
      </c>
      <c r="C959" s="66" t="s">
        <v>2103</v>
      </c>
      <c r="D959" s="67"/>
      <c r="E959" s="68"/>
      <c r="F959" s="328">
        <v>159</v>
      </c>
      <c r="G959" s="328">
        <v>5.19</v>
      </c>
      <c r="H959" s="151">
        <f t="shared" si="128"/>
        <v>153.81</v>
      </c>
      <c r="I959" s="97" t="str">
        <f t="shared" si="129"/>
        <v>N.M.</v>
      </c>
      <c r="J959" s="166"/>
      <c r="K959" s="328">
        <v>159</v>
      </c>
      <c r="L959" s="328">
        <v>5.19</v>
      </c>
      <c r="M959" s="151">
        <f t="shared" si="130"/>
        <v>153.81</v>
      </c>
      <c r="N959" s="97" t="str">
        <f t="shared" si="131"/>
        <v>N.M.</v>
      </c>
      <c r="O959" s="273"/>
      <c r="P959" s="166"/>
      <c r="Q959" s="328">
        <v>159</v>
      </c>
      <c r="R959" s="328">
        <v>5.19</v>
      </c>
      <c r="S959" s="151">
        <f t="shared" si="132"/>
        <v>153.81</v>
      </c>
      <c r="T959" s="97" t="str">
        <f t="shared" si="133"/>
        <v>N.M.</v>
      </c>
      <c r="U959" s="166"/>
      <c r="V959" s="328">
        <v>4730.97</v>
      </c>
      <c r="W959" s="328">
        <v>6024.87</v>
      </c>
      <c r="X959" s="151">
        <f t="shared" si="134"/>
        <v>-1293.8999999999996</v>
      </c>
      <c r="Y959" s="97">
        <f t="shared" si="135"/>
        <v>-0.21475982054384571</v>
      </c>
      <c r="Z959" s="140"/>
    </row>
    <row r="960" spans="1:26" s="69" customFormat="1" outlineLevel="1" x14ac:dyDescent="0.2">
      <c r="A960" s="64" t="s">
        <v>1212</v>
      </c>
      <c r="B960" s="65" t="s">
        <v>1662</v>
      </c>
      <c r="C960" s="66" t="s">
        <v>2104</v>
      </c>
      <c r="D960" s="67"/>
      <c r="E960" s="68"/>
      <c r="F960" s="328">
        <v>50.04</v>
      </c>
      <c r="G960" s="328">
        <v>72.78</v>
      </c>
      <c r="H960" s="151">
        <f t="shared" si="128"/>
        <v>-22.740000000000002</v>
      </c>
      <c r="I960" s="97">
        <f t="shared" si="129"/>
        <v>-0.31244847485572963</v>
      </c>
      <c r="J960" s="166"/>
      <c r="K960" s="328">
        <v>71.55</v>
      </c>
      <c r="L960" s="328">
        <v>198.98000000000002</v>
      </c>
      <c r="M960" s="151">
        <f t="shared" si="130"/>
        <v>-127.43000000000002</v>
      </c>
      <c r="N960" s="97">
        <f t="shared" si="131"/>
        <v>-0.6404161222233391</v>
      </c>
      <c r="O960" s="273"/>
      <c r="P960" s="166"/>
      <c r="Q960" s="328">
        <v>71.55</v>
      </c>
      <c r="R960" s="328">
        <v>198.98000000000002</v>
      </c>
      <c r="S960" s="151">
        <f t="shared" si="132"/>
        <v>-127.43000000000002</v>
      </c>
      <c r="T960" s="97">
        <f t="shared" si="133"/>
        <v>-0.6404161222233391</v>
      </c>
      <c r="U960" s="166"/>
      <c r="V960" s="328">
        <v>-198.20999999999998</v>
      </c>
      <c r="W960" s="328">
        <v>-243.05</v>
      </c>
      <c r="X960" s="151">
        <f t="shared" si="134"/>
        <v>44.840000000000032</v>
      </c>
      <c r="Y960" s="97">
        <f t="shared" si="135"/>
        <v>0.18448878831516161</v>
      </c>
      <c r="Z960" s="140"/>
    </row>
    <row r="961" spans="1:26" s="69" customFormat="1" outlineLevel="1" x14ac:dyDescent="0.2">
      <c r="A961" s="64" t="s">
        <v>1213</v>
      </c>
      <c r="B961" s="65" t="s">
        <v>1663</v>
      </c>
      <c r="C961" s="66" t="s">
        <v>2105</v>
      </c>
      <c r="D961" s="67"/>
      <c r="E961" s="68"/>
      <c r="F961" s="328">
        <v>-106572.7</v>
      </c>
      <c r="G961" s="328">
        <v>-53037.55</v>
      </c>
      <c r="H961" s="151">
        <f t="shared" si="128"/>
        <v>-53535.149999999994</v>
      </c>
      <c r="I961" s="97">
        <f t="shared" si="129"/>
        <v>-1.0093820321640044</v>
      </c>
      <c r="J961" s="166"/>
      <c r="K961" s="328">
        <v>99014.07</v>
      </c>
      <c r="L961" s="328">
        <v>543826.28</v>
      </c>
      <c r="M961" s="151">
        <f t="shared" si="130"/>
        <v>-444812.21</v>
      </c>
      <c r="N961" s="97">
        <f t="shared" si="131"/>
        <v>-0.81793070022287262</v>
      </c>
      <c r="O961" s="273"/>
      <c r="P961" s="166"/>
      <c r="Q961" s="328">
        <v>99014.07</v>
      </c>
      <c r="R961" s="328">
        <v>543826.28</v>
      </c>
      <c r="S961" s="151">
        <f t="shared" si="132"/>
        <v>-444812.21</v>
      </c>
      <c r="T961" s="97">
        <f t="shared" si="133"/>
        <v>-0.81793070022287262</v>
      </c>
      <c r="U961" s="166"/>
      <c r="V961" s="328">
        <v>-215078.53999999998</v>
      </c>
      <c r="W961" s="328">
        <v>1402223.96</v>
      </c>
      <c r="X961" s="151">
        <f t="shared" si="134"/>
        <v>-1617302.5</v>
      </c>
      <c r="Y961" s="97">
        <f t="shared" si="135"/>
        <v>-1.1533838717176106</v>
      </c>
      <c r="Z961" s="140"/>
    </row>
    <row r="962" spans="1:26" s="69" customFormat="1" outlineLevel="1" x14ac:dyDescent="0.2">
      <c r="A962" s="64" t="s">
        <v>1214</v>
      </c>
      <c r="B962" s="65" t="s">
        <v>1664</v>
      </c>
      <c r="C962" s="66" t="s">
        <v>2106</v>
      </c>
      <c r="D962" s="67"/>
      <c r="E962" s="68"/>
      <c r="F962" s="328">
        <v>344.86</v>
      </c>
      <c r="G962" s="328">
        <v>161.25</v>
      </c>
      <c r="H962" s="151">
        <f t="shared" si="128"/>
        <v>183.61</v>
      </c>
      <c r="I962" s="97">
        <f t="shared" si="129"/>
        <v>1.1386666666666667</v>
      </c>
      <c r="J962" s="166"/>
      <c r="K962" s="328">
        <v>880.75</v>
      </c>
      <c r="L962" s="328">
        <v>228.6</v>
      </c>
      <c r="M962" s="151">
        <f t="shared" si="130"/>
        <v>652.15</v>
      </c>
      <c r="N962" s="97">
        <f t="shared" si="131"/>
        <v>2.8527996500437447</v>
      </c>
      <c r="O962" s="273"/>
      <c r="P962" s="166"/>
      <c r="Q962" s="328">
        <v>880.75</v>
      </c>
      <c r="R962" s="328">
        <v>228.6</v>
      </c>
      <c r="S962" s="151">
        <f t="shared" si="132"/>
        <v>652.15</v>
      </c>
      <c r="T962" s="97">
        <f t="shared" si="133"/>
        <v>2.8527996500437447</v>
      </c>
      <c r="U962" s="166"/>
      <c r="V962" s="328">
        <v>2562.34</v>
      </c>
      <c r="W962" s="328">
        <v>736.12</v>
      </c>
      <c r="X962" s="151">
        <f t="shared" si="134"/>
        <v>1826.2200000000003</v>
      </c>
      <c r="Y962" s="97">
        <f t="shared" si="135"/>
        <v>2.4808726838015542</v>
      </c>
      <c r="Z962" s="140"/>
    </row>
    <row r="963" spans="1:26" s="69" customFormat="1" outlineLevel="1" x14ac:dyDescent="0.2">
      <c r="A963" s="64" t="s">
        <v>1215</v>
      </c>
      <c r="B963" s="65" t="s">
        <v>1665</v>
      </c>
      <c r="C963" s="66" t="s">
        <v>2107</v>
      </c>
      <c r="D963" s="67"/>
      <c r="E963" s="68"/>
      <c r="F963" s="328">
        <v>-49460.03</v>
      </c>
      <c r="G963" s="328">
        <v>-20481.240000000002</v>
      </c>
      <c r="H963" s="151">
        <f t="shared" si="128"/>
        <v>-28978.789999999997</v>
      </c>
      <c r="I963" s="97">
        <f t="shared" si="129"/>
        <v>-1.4148943130396399</v>
      </c>
      <c r="J963" s="166"/>
      <c r="K963" s="328">
        <v>-146060.58000000002</v>
      </c>
      <c r="L963" s="328">
        <v>-63837.120000000003</v>
      </c>
      <c r="M963" s="151">
        <f t="shared" si="130"/>
        <v>-82223.460000000021</v>
      </c>
      <c r="N963" s="97">
        <f t="shared" si="131"/>
        <v>-1.2880195723115331</v>
      </c>
      <c r="O963" s="273"/>
      <c r="P963" s="166"/>
      <c r="Q963" s="328">
        <v>-146060.58000000002</v>
      </c>
      <c r="R963" s="328">
        <v>-63837.120000000003</v>
      </c>
      <c r="S963" s="151">
        <f t="shared" si="132"/>
        <v>-82223.460000000021</v>
      </c>
      <c r="T963" s="97">
        <f t="shared" si="133"/>
        <v>-1.2880195723115331</v>
      </c>
      <c r="U963" s="166"/>
      <c r="V963" s="328">
        <v>-586369.41</v>
      </c>
      <c r="W963" s="328">
        <v>-706788.92</v>
      </c>
      <c r="X963" s="151">
        <f t="shared" si="134"/>
        <v>120419.51000000001</v>
      </c>
      <c r="Y963" s="97">
        <f t="shared" si="135"/>
        <v>0.17037549202101243</v>
      </c>
      <c r="Z963" s="140"/>
    </row>
    <row r="964" spans="1:26" s="69" customFormat="1" outlineLevel="1" x14ac:dyDescent="0.2">
      <c r="A964" s="64" t="s">
        <v>1216</v>
      </c>
      <c r="B964" s="65" t="s">
        <v>1666</v>
      </c>
      <c r="C964" s="66" t="s">
        <v>2108</v>
      </c>
      <c r="D964" s="67"/>
      <c r="E964" s="68"/>
      <c r="F964" s="328">
        <v>215.18</v>
      </c>
      <c r="G964" s="328">
        <v>260.59000000000003</v>
      </c>
      <c r="H964" s="151">
        <f t="shared" si="128"/>
        <v>-45.410000000000025</v>
      </c>
      <c r="I964" s="97">
        <f t="shared" si="129"/>
        <v>-0.17425841359990799</v>
      </c>
      <c r="J964" s="166"/>
      <c r="K964" s="328">
        <v>952.16</v>
      </c>
      <c r="L964" s="328">
        <v>1278.3800000000001</v>
      </c>
      <c r="M964" s="151">
        <f t="shared" si="130"/>
        <v>-326.22000000000014</v>
      </c>
      <c r="N964" s="97">
        <f t="shared" si="131"/>
        <v>-0.25518234014925151</v>
      </c>
      <c r="O964" s="273"/>
      <c r="P964" s="166"/>
      <c r="Q964" s="328">
        <v>952.16</v>
      </c>
      <c r="R964" s="328">
        <v>1278.3800000000001</v>
      </c>
      <c r="S964" s="151">
        <f t="shared" si="132"/>
        <v>-326.22000000000014</v>
      </c>
      <c r="T964" s="97">
        <f t="shared" si="133"/>
        <v>-0.25518234014925151</v>
      </c>
      <c r="U964" s="166"/>
      <c r="V964" s="328">
        <v>13695.44</v>
      </c>
      <c r="W964" s="328">
        <v>4043.92</v>
      </c>
      <c r="X964" s="151">
        <f t="shared" si="134"/>
        <v>9651.52</v>
      </c>
      <c r="Y964" s="97">
        <f t="shared" si="135"/>
        <v>2.386674316010208</v>
      </c>
      <c r="Z964" s="140"/>
    </row>
    <row r="965" spans="1:26" s="69" customFormat="1" outlineLevel="1" x14ac:dyDescent="0.2">
      <c r="A965" s="64" t="s">
        <v>1217</v>
      </c>
      <c r="B965" s="65" t="s">
        <v>1667</v>
      </c>
      <c r="C965" s="66" t="s">
        <v>2109</v>
      </c>
      <c r="D965" s="67"/>
      <c r="E965" s="68"/>
      <c r="F965" s="328">
        <v>0</v>
      </c>
      <c r="G965" s="328">
        <v>0</v>
      </c>
      <c r="H965" s="151">
        <f t="shared" si="128"/>
        <v>0</v>
      </c>
      <c r="I965" s="97">
        <f t="shared" si="129"/>
        <v>0</v>
      </c>
      <c r="J965" s="166"/>
      <c r="K965" s="328">
        <v>0</v>
      </c>
      <c r="L965" s="328">
        <v>0</v>
      </c>
      <c r="M965" s="151">
        <f t="shared" si="130"/>
        <v>0</v>
      </c>
      <c r="N965" s="97">
        <f t="shared" si="131"/>
        <v>0</v>
      </c>
      <c r="O965" s="273"/>
      <c r="P965" s="166"/>
      <c r="Q965" s="328">
        <v>0</v>
      </c>
      <c r="R965" s="328">
        <v>0</v>
      </c>
      <c r="S965" s="151">
        <f t="shared" si="132"/>
        <v>0</v>
      </c>
      <c r="T965" s="97">
        <f t="shared" si="133"/>
        <v>0</v>
      </c>
      <c r="U965" s="166"/>
      <c r="V965" s="328">
        <v>5.92</v>
      </c>
      <c r="W965" s="328">
        <v>18.43</v>
      </c>
      <c r="X965" s="151">
        <f t="shared" si="134"/>
        <v>-12.51</v>
      </c>
      <c r="Y965" s="97">
        <f t="shared" si="135"/>
        <v>-0.67878459034183392</v>
      </c>
      <c r="Z965" s="140"/>
    </row>
    <row r="966" spans="1:26" s="69" customFormat="1" outlineLevel="1" x14ac:dyDescent="0.2">
      <c r="A966" s="64" t="s">
        <v>1218</v>
      </c>
      <c r="B966" s="65" t="s">
        <v>1668</v>
      </c>
      <c r="C966" s="66" t="s">
        <v>2110</v>
      </c>
      <c r="D966" s="67"/>
      <c r="E966" s="68"/>
      <c r="F966" s="328">
        <v>2966.07</v>
      </c>
      <c r="G966" s="328">
        <v>3449.87</v>
      </c>
      <c r="H966" s="151">
        <f t="shared" si="128"/>
        <v>-483.79999999999973</v>
      </c>
      <c r="I966" s="97">
        <f t="shared" si="129"/>
        <v>-0.14023716835706845</v>
      </c>
      <c r="J966" s="166"/>
      <c r="K966" s="328">
        <v>11188.82</v>
      </c>
      <c r="L966" s="328">
        <v>10596.34</v>
      </c>
      <c r="M966" s="151">
        <f t="shared" si="130"/>
        <v>592.47999999999956</v>
      </c>
      <c r="N966" s="97">
        <f t="shared" si="131"/>
        <v>5.5913645655009142E-2</v>
      </c>
      <c r="O966" s="273"/>
      <c r="P966" s="166"/>
      <c r="Q966" s="328">
        <v>11188.82</v>
      </c>
      <c r="R966" s="328">
        <v>10596.34</v>
      </c>
      <c r="S966" s="151">
        <f t="shared" si="132"/>
        <v>592.47999999999956</v>
      </c>
      <c r="T966" s="97">
        <f t="shared" si="133"/>
        <v>5.5913645655009142E-2</v>
      </c>
      <c r="U966" s="166"/>
      <c r="V966" s="328">
        <v>35521.46</v>
      </c>
      <c r="W966" s="328">
        <v>20361.849999999999</v>
      </c>
      <c r="X966" s="151">
        <f t="shared" si="134"/>
        <v>15159.61</v>
      </c>
      <c r="Y966" s="97">
        <f t="shared" si="135"/>
        <v>0.74451044477785666</v>
      </c>
      <c r="Z966" s="140"/>
    </row>
    <row r="967" spans="1:26" s="69" customFormat="1" outlineLevel="1" x14ac:dyDescent="0.2">
      <c r="A967" s="64" t="s">
        <v>1219</v>
      </c>
      <c r="B967" s="65" t="s">
        <v>1669</v>
      </c>
      <c r="C967" s="66" t="s">
        <v>2111</v>
      </c>
      <c r="D967" s="67"/>
      <c r="E967" s="68"/>
      <c r="F967" s="328">
        <v>147915.62</v>
      </c>
      <c r="G967" s="328">
        <v>184455.54</v>
      </c>
      <c r="H967" s="151">
        <f t="shared" si="128"/>
        <v>-36539.920000000013</v>
      </c>
      <c r="I967" s="97">
        <f t="shared" si="129"/>
        <v>-0.19809608320791022</v>
      </c>
      <c r="J967" s="166"/>
      <c r="K967" s="328">
        <v>484996.14</v>
      </c>
      <c r="L967" s="328">
        <v>630519.62</v>
      </c>
      <c r="M967" s="151">
        <f t="shared" si="130"/>
        <v>-145523.47999999998</v>
      </c>
      <c r="N967" s="97">
        <f t="shared" si="131"/>
        <v>-0.23079928900547136</v>
      </c>
      <c r="O967" s="273"/>
      <c r="P967" s="166"/>
      <c r="Q967" s="328">
        <v>484996.14</v>
      </c>
      <c r="R967" s="328">
        <v>630519.62</v>
      </c>
      <c r="S967" s="151">
        <f t="shared" si="132"/>
        <v>-145523.47999999998</v>
      </c>
      <c r="T967" s="97">
        <f t="shared" si="133"/>
        <v>-0.23079928900547136</v>
      </c>
      <c r="U967" s="166"/>
      <c r="V967" s="328">
        <v>2376555.0300000003</v>
      </c>
      <c r="W967" s="328">
        <v>2665530.6800000002</v>
      </c>
      <c r="X967" s="151">
        <f t="shared" si="134"/>
        <v>-288975.64999999991</v>
      </c>
      <c r="Y967" s="97">
        <f t="shared" si="135"/>
        <v>-0.10841205174198178</v>
      </c>
      <c r="Z967" s="140"/>
    </row>
    <row r="968" spans="1:26" s="69" customFormat="1" outlineLevel="1" x14ac:dyDescent="0.2">
      <c r="A968" s="64" t="s">
        <v>1220</v>
      </c>
      <c r="B968" s="65" t="s">
        <v>1670</v>
      </c>
      <c r="C968" s="66" t="s">
        <v>2112</v>
      </c>
      <c r="D968" s="67"/>
      <c r="E968" s="68"/>
      <c r="F968" s="328">
        <v>9564.75</v>
      </c>
      <c r="G968" s="328">
        <v>11957.84</v>
      </c>
      <c r="H968" s="151">
        <f t="shared" si="128"/>
        <v>-2393.09</v>
      </c>
      <c r="I968" s="97">
        <f t="shared" si="129"/>
        <v>-0.20012728051219955</v>
      </c>
      <c r="J968" s="166"/>
      <c r="K968" s="328">
        <v>35917.629999999997</v>
      </c>
      <c r="L968" s="328">
        <v>33894.730000000003</v>
      </c>
      <c r="M968" s="151">
        <f t="shared" si="130"/>
        <v>2022.8999999999942</v>
      </c>
      <c r="N968" s="97">
        <f t="shared" si="131"/>
        <v>5.968184434571374E-2</v>
      </c>
      <c r="O968" s="273"/>
      <c r="P968" s="166"/>
      <c r="Q968" s="328">
        <v>35917.629999999997</v>
      </c>
      <c r="R968" s="328">
        <v>33894.730000000003</v>
      </c>
      <c r="S968" s="151">
        <f t="shared" si="132"/>
        <v>2022.8999999999942</v>
      </c>
      <c r="T968" s="97">
        <f t="shared" si="133"/>
        <v>5.968184434571374E-2</v>
      </c>
      <c r="U968" s="166"/>
      <c r="V968" s="328">
        <v>142455.88</v>
      </c>
      <c r="W968" s="328">
        <v>140944.55000000002</v>
      </c>
      <c r="X968" s="151">
        <f t="shared" si="134"/>
        <v>1511.3299999999872</v>
      </c>
      <c r="Y968" s="97">
        <f t="shared" si="135"/>
        <v>1.0722869383739826E-2</v>
      </c>
      <c r="Z968" s="140"/>
    </row>
    <row r="969" spans="1:26" s="69" customFormat="1" outlineLevel="1" x14ac:dyDescent="0.2">
      <c r="A969" s="64" t="s">
        <v>1221</v>
      </c>
      <c r="B969" s="65" t="s">
        <v>1671</v>
      </c>
      <c r="C969" s="66" t="s">
        <v>2113</v>
      </c>
      <c r="D969" s="67"/>
      <c r="E969" s="68"/>
      <c r="F969" s="328">
        <v>416478.44</v>
      </c>
      <c r="G969" s="328">
        <v>371998.94</v>
      </c>
      <c r="H969" s="151">
        <f t="shared" si="128"/>
        <v>44479.5</v>
      </c>
      <c r="I969" s="97">
        <f t="shared" si="129"/>
        <v>0.11956888909414634</v>
      </c>
      <c r="J969" s="166"/>
      <c r="K969" s="328">
        <v>1238556.17</v>
      </c>
      <c r="L969" s="328">
        <v>1110866.21</v>
      </c>
      <c r="M969" s="151">
        <f t="shared" si="130"/>
        <v>127689.95999999996</v>
      </c>
      <c r="N969" s="97">
        <f t="shared" si="131"/>
        <v>0.11494629942880337</v>
      </c>
      <c r="O969" s="273"/>
      <c r="P969" s="166"/>
      <c r="Q969" s="328">
        <v>1238556.17</v>
      </c>
      <c r="R969" s="328">
        <v>1110866.21</v>
      </c>
      <c r="S969" s="151">
        <f t="shared" si="132"/>
        <v>127689.95999999996</v>
      </c>
      <c r="T969" s="97">
        <f t="shared" si="133"/>
        <v>0.11494629942880337</v>
      </c>
      <c r="U969" s="166"/>
      <c r="V969" s="328">
        <v>4592220.8100000005</v>
      </c>
      <c r="W969" s="328">
        <v>4447137.82</v>
      </c>
      <c r="X969" s="151">
        <f t="shared" si="134"/>
        <v>145082.99000000022</v>
      </c>
      <c r="Y969" s="97">
        <f t="shared" si="135"/>
        <v>3.2623902355245697E-2</v>
      </c>
      <c r="Z969" s="140"/>
    </row>
    <row r="970" spans="1:26" s="69" customFormat="1" outlineLevel="1" x14ac:dyDescent="0.2">
      <c r="A970" s="64" t="s">
        <v>1222</v>
      </c>
      <c r="B970" s="65" t="s">
        <v>1672</v>
      </c>
      <c r="C970" s="66" t="s">
        <v>2114</v>
      </c>
      <c r="D970" s="67"/>
      <c r="E970" s="68"/>
      <c r="F970" s="328">
        <v>35160.400000000001</v>
      </c>
      <c r="G970" s="328">
        <v>42300.04</v>
      </c>
      <c r="H970" s="151">
        <f t="shared" si="128"/>
        <v>-7139.6399999999994</v>
      </c>
      <c r="I970" s="97">
        <f t="shared" si="129"/>
        <v>-0.16878565599465153</v>
      </c>
      <c r="J970" s="166"/>
      <c r="K970" s="328">
        <v>112917.24</v>
      </c>
      <c r="L970" s="328">
        <v>105572.42</v>
      </c>
      <c r="M970" s="151">
        <f t="shared" si="130"/>
        <v>7344.820000000007</v>
      </c>
      <c r="N970" s="97">
        <f t="shared" si="131"/>
        <v>6.9571389952034893E-2</v>
      </c>
      <c r="O970" s="273"/>
      <c r="P970" s="166"/>
      <c r="Q970" s="328">
        <v>112917.24</v>
      </c>
      <c r="R970" s="328">
        <v>105572.42</v>
      </c>
      <c r="S970" s="151">
        <f t="shared" si="132"/>
        <v>7344.820000000007</v>
      </c>
      <c r="T970" s="97">
        <f t="shared" si="133"/>
        <v>6.9571389952034893E-2</v>
      </c>
      <c r="U970" s="166"/>
      <c r="V970" s="328">
        <v>249006.97999999998</v>
      </c>
      <c r="W970" s="328">
        <v>412009.04</v>
      </c>
      <c r="X970" s="151">
        <f t="shared" si="134"/>
        <v>-163002.06</v>
      </c>
      <c r="Y970" s="97">
        <f t="shared" si="135"/>
        <v>-0.39562738720490215</v>
      </c>
      <c r="Z970" s="140"/>
    </row>
    <row r="971" spans="1:26" s="69" customFormat="1" outlineLevel="1" x14ac:dyDescent="0.2">
      <c r="A971" s="64" t="s">
        <v>1223</v>
      </c>
      <c r="B971" s="65" t="s">
        <v>1673</v>
      </c>
      <c r="C971" s="66" t="s">
        <v>2115</v>
      </c>
      <c r="D971" s="67"/>
      <c r="E971" s="68"/>
      <c r="F971" s="328">
        <v>16064.24</v>
      </c>
      <c r="G971" s="328">
        <v>13632.48</v>
      </c>
      <c r="H971" s="151">
        <f t="shared" si="128"/>
        <v>2431.7600000000002</v>
      </c>
      <c r="I971" s="97">
        <f t="shared" si="129"/>
        <v>0.17837986925343008</v>
      </c>
      <c r="J971" s="166"/>
      <c r="K971" s="328">
        <v>48550.32</v>
      </c>
      <c r="L971" s="328">
        <v>42178.85</v>
      </c>
      <c r="M971" s="151">
        <f t="shared" si="130"/>
        <v>6371.4700000000012</v>
      </c>
      <c r="N971" s="97">
        <f t="shared" si="131"/>
        <v>0.15105840960576217</v>
      </c>
      <c r="O971" s="273"/>
      <c r="P971" s="166"/>
      <c r="Q971" s="328">
        <v>48550.32</v>
      </c>
      <c r="R971" s="328">
        <v>42178.85</v>
      </c>
      <c r="S971" s="151">
        <f t="shared" si="132"/>
        <v>6371.4700000000012</v>
      </c>
      <c r="T971" s="97">
        <f t="shared" si="133"/>
        <v>0.15105840960576217</v>
      </c>
      <c r="U971" s="166"/>
      <c r="V971" s="328">
        <v>176585.25</v>
      </c>
      <c r="W971" s="328">
        <v>170120.98</v>
      </c>
      <c r="X971" s="151">
        <f t="shared" si="134"/>
        <v>6464.2699999999895</v>
      </c>
      <c r="Y971" s="97">
        <f t="shared" si="135"/>
        <v>3.7998076427728018E-2</v>
      </c>
      <c r="Z971" s="140"/>
    </row>
    <row r="972" spans="1:26" s="69" customFormat="1" outlineLevel="1" x14ac:dyDescent="0.2">
      <c r="A972" s="64" t="s">
        <v>1224</v>
      </c>
      <c r="B972" s="65" t="s">
        <v>1674</v>
      </c>
      <c r="C972" s="66" t="s">
        <v>2116</v>
      </c>
      <c r="D972" s="67"/>
      <c r="E972" s="68"/>
      <c r="F972" s="328">
        <v>-2.0300000000000002</v>
      </c>
      <c r="G972" s="328">
        <v>871.73</v>
      </c>
      <c r="H972" s="151">
        <f t="shared" si="128"/>
        <v>-873.76</v>
      </c>
      <c r="I972" s="97">
        <f t="shared" si="129"/>
        <v>-1.0023287026946417</v>
      </c>
      <c r="J972" s="166"/>
      <c r="K972" s="328">
        <v>3821.98</v>
      </c>
      <c r="L972" s="328">
        <v>1811.67</v>
      </c>
      <c r="M972" s="151">
        <f t="shared" si="130"/>
        <v>2010.31</v>
      </c>
      <c r="N972" s="97">
        <f t="shared" si="131"/>
        <v>1.1096446924660672</v>
      </c>
      <c r="O972" s="273"/>
      <c r="P972" s="166"/>
      <c r="Q972" s="328">
        <v>3821.98</v>
      </c>
      <c r="R972" s="328">
        <v>1811.67</v>
      </c>
      <c r="S972" s="151">
        <f t="shared" si="132"/>
        <v>2010.31</v>
      </c>
      <c r="T972" s="97">
        <f t="shared" si="133"/>
        <v>1.1096446924660672</v>
      </c>
      <c r="U972" s="166"/>
      <c r="V972" s="328">
        <v>13743.73</v>
      </c>
      <c r="W972" s="328">
        <v>8955.7999999999993</v>
      </c>
      <c r="X972" s="151">
        <f t="shared" si="134"/>
        <v>4787.93</v>
      </c>
      <c r="Y972" s="97">
        <f t="shared" si="135"/>
        <v>0.53461778958886985</v>
      </c>
      <c r="Z972" s="140"/>
    </row>
    <row r="973" spans="1:26" s="69" customFormat="1" outlineLevel="1" x14ac:dyDescent="0.2">
      <c r="A973" s="64" t="s">
        <v>1225</v>
      </c>
      <c r="B973" s="65" t="s">
        <v>1675</v>
      </c>
      <c r="C973" s="66" t="s">
        <v>2117</v>
      </c>
      <c r="D973" s="67"/>
      <c r="E973" s="68"/>
      <c r="F973" s="328">
        <v>1175.52</v>
      </c>
      <c r="G973" s="328">
        <v>571.26</v>
      </c>
      <c r="H973" s="151">
        <f t="shared" si="128"/>
        <v>604.26</v>
      </c>
      <c r="I973" s="97">
        <f t="shared" si="129"/>
        <v>1.0577670412771767</v>
      </c>
      <c r="J973" s="166"/>
      <c r="K973" s="328">
        <v>1901.14</v>
      </c>
      <c r="L973" s="328">
        <v>3289.07</v>
      </c>
      <c r="M973" s="151">
        <f t="shared" si="130"/>
        <v>-1387.93</v>
      </c>
      <c r="N973" s="97">
        <f t="shared" si="131"/>
        <v>-0.42198250569309864</v>
      </c>
      <c r="O973" s="273"/>
      <c r="P973" s="166"/>
      <c r="Q973" s="328">
        <v>1901.14</v>
      </c>
      <c r="R973" s="328">
        <v>3289.07</v>
      </c>
      <c r="S973" s="151">
        <f t="shared" si="132"/>
        <v>-1387.93</v>
      </c>
      <c r="T973" s="97">
        <f t="shared" si="133"/>
        <v>-0.42198250569309864</v>
      </c>
      <c r="U973" s="166"/>
      <c r="V973" s="328">
        <v>9893.4600000000009</v>
      </c>
      <c r="W973" s="328">
        <v>20533.939999999999</v>
      </c>
      <c r="X973" s="151">
        <f t="shared" si="134"/>
        <v>-10640.479999999998</v>
      </c>
      <c r="Y973" s="97">
        <f t="shared" si="135"/>
        <v>-0.51818988464951188</v>
      </c>
      <c r="Z973" s="140"/>
    </row>
    <row r="974" spans="1:26" s="69" customFormat="1" outlineLevel="1" x14ac:dyDescent="0.2">
      <c r="A974" s="64" t="s">
        <v>1226</v>
      </c>
      <c r="B974" s="65" t="s">
        <v>1676</v>
      </c>
      <c r="C974" s="66" t="s">
        <v>2118</v>
      </c>
      <c r="D974" s="67"/>
      <c r="E974" s="68"/>
      <c r="F974" s="328">
        <v>0</v>
      </c>
      <c r="G974" s="328">
        <v>0</v>
      </c>
      <c r="H974" s="151">
        <f t="shared" si="128"/>
        <v>0</v>
      </c>
      <c r="I974" s="97">
        <f t="shared" si="129"/>
        <v>0</v>
      </c>
      <c r="J974" s="166"/>
      <c r="K974" s="328">
        <v>0</v>
      </c>
      <c r="L974" s="328">
        <v>0</v>
      </c>
      <c r="M974" s="151">
        <f t="shared" si="130"/>
        <v>0</v>
      </c>
      <c r="N974" s="97">
        <f t="shared" si="131"/>
        <v>0</v>
      </c>
      <c r="O974" s="273"/>
      <c r="P974" s="166"/>
      <c r="Q974" s="328">
        <v>0</v>
      </c>
      <c r="R974" s="328">
        <v>0</v>
      </c>
      <c r="S974" s="151">
        <f t="shared" si="132"/>
        <v>0</v>
      </c>
      <c r="T974" s="97">
        <f t="shared" si="133"/>
        <v>0</v>
      </c>
      <c r="U974" s="166"/>
      <c r="V974" s="328">
        <v>0</v>
      </c>
      <c r="W974" s="328">
        <v>30829.59</v>
      </c>
      <c r="X974" s="151">
        <f t="shared" si="134"/>
        <v>-30829.59</v>
      </c>
      <c r="Y974" s="97" t="str">
        <f t="shared" si="135"/>
        <v>N.M.</v>
      </c>
      <c r="Z974" s="140"/>
    </row>
    <row r="975" spans="1:26" s="69" customFormat="1" outlineLevel="1" x14ac:dyDescent="0.2">
      <c r="A975" s="64" t="s">
        <v>1227</v>
      </c>
      <c r="B975" s="65" t="s">
        <v>1677</v>
      </c>
      <c r="C975" s="66" t="s">
        <v>2119</v>
      </c>
      <c r="D975" s="67"/>
      <c r="E975" s="68"/>
      <c r="F975" s="328">
        <v>8158.49</v>
      </c>
      <c r="G975" s="328">
        <v>10550.51</v>
      </c>
      <c r="H975" s="151">
        <f t="shared" si="128"/>
        <v>-2392.0200000000004</v>
      </c>
      <c r="I975" s="97">
        <f t="shared" si="129"/>
        <v>-0.22672079359196859</v>
      </c>
      <c r="J975" s="166"/>
      <c r="K975" s="328">
        <v>25363.010000000002</v>
      </c>
      <c r="L975" s="328">
        <v>38164.75</v>
      </c>
      <c r="M975" s="151">
        <f t="shared" si="130"/>
        <v>-12801.739999999998</v>
      </c>
      <c r="N975" s="97">
        <f t="shared" si="131"/>
        <v>-0.33543361347840606</v>
      </c>
      <c r="O975" s="273"/>
      <c r="P975" s="166"/>
      <c r="Q975" s="328">
        <v>25363.010000000002</v>
      </c>
      <c r="R975" s="328">
        <v>38164.75</v>
      </c>
      <c r="S975" s="151">
        <f t="shared" si="132"/>
        <v>-12801.739999999998</v>
      </c>
      <c r="T975" s="97">
        <f t="shared" si="133"/>
        <v>-0.33543361347840606</v>
      </c>
      <c r="U975" s="166"/>
      <c r="V975" s="328">
        <v>139857.27000000002</v>
      </c>
      <c r="W975" s="328">
        <v>193017.58000000002</v>
      </c>
      <c r="X975" s="151">
        <f t="shared" si="134"/>
        <v>-53160.31</v>
      </c>
      <c r="Y975" s="97">
        <f t="shared" si="135"/>
        <v>-0.27541693352491514</v>
      </c>
      <c r="Z975" s="140"/>
    </row>
    <row r="976" spans="1:26" s="69" customFormat="1" outlineLevel="1" x14ac:dyDescent="0.2">
      <c r="A976" s="64" t="s">
        <v>1228</v>
      </c>
      <c r="B976" s="65" t="s">
        <v>1678</v>
      </c>
      <c r="C976" s="66" t="s">
        <v>2120</v>
      </c>
      <c r="D976" s="67"/>
      <c r="E976" s="68"/>
      <c r="F976" s="328">
        <v>141542.99</v>
      </c>
      <c r="G976" s="328">
        <v>120006.88</v>
      </c>
      <c r="H976" s="151">
        <f t="shared" si="128"/>
        <v>21536.109999999986</v>
      </c>
      <c r="I976" s="97">
        <f t="shared" si="129"/>
        <v>0.17945729444845149</v>
      </c>
      <c r="J976" s="166"/>
      <c r="K976" s="328">
        <v>415304.97000000003</v>
      </c>
      <c r="L976" s="328">
        <v>364723.57</v>
      </c>
      <c r="M976" s="151">
        <f t="shared" si="130"/>
        <v>50581.400000000023</v>
      </c>
      <c r="N976" s="97">
        <f t="shared" si="131"/>
        <v>0.13868420952339336</v>
      </c>
      <c r="O976" s="273"/>
      <c r="P976" s="166"/>
      <c r="Q976" s="328">
        <v>415304.97000000003</v>
      </c>
      <c r="R976" s="328">
        <v>364723.57</v>
      </c>
      <c r="S976" s="151">
        <f t="shared" si="132"/>
        <v>50581.400000000023</v>
      </c>
      <c r="T976" s="97">
        <f t="shared" si="133"/>
        <v>0.13868420952339336</v>
      </c>
      <c r="U976" s="166"/>
      <c r="V976" s="328">
        <v>1804684.4</v>
      </c>
      <c r="W976" s="328">
        <v>1672933.8800000001</v>
      </c>
      <c r="X976" s="151">
        <f t="shared" si="134"/>
        <v>131750.51999999979</v>
      </c>
      <c r="Y976" s="97">
        <f t="shared" si="135"/>
        <v>7.8754170487598571E-2</v>
      </c>
      <c r="Z976" s="140"/>
    </row>
    <row r="977" spans="1:26" s="69" customFormat="1" outlineLevel="1" x14ac:dyDescent="0.2">
      <c r="A977" s="64" t="s">
        <v>1229</v>
      </c>
      <c r="B977" s="65" t="s">
        <v>1679</v>
      </c>
      <c r="C977" s="66" t="s">
        <v>2121</v>
      </c>
      <c r="D977" s="67"/>
      <c r="E977" s="68"/>
      <c r="F977" s="328">
        <v>1533.8500000000001</v>
      </c>
      <c r="G977" s="328">
        <v>-290.52</v>
      </c>
      <c r="H977" s="151">
        <f t="shared" si="128"/>
        <v>1824.3700000000001</v>
      </c>
      <c r="I977" s="97">
        <f t="shared" si="129"/>
        <v>6.279670934875397</v>
      </c>
      <c r="J977" s="166"/>
      <c r="K977" s="328">
        <v>1533.8500000000001</v>
      </c>
      <c r="L977" s="328">
        <v>-290.52</v>
      </c>
      <c r="M977" s="151">
        <f t="shared" si="130"/>
        <v>1824.3700000000001</v>
      </c>
      <c r="N977" s="97">
        <f t="shared" si="131"/>
        <v>6.279670934875397</v>
      </c>
      <c r="O977" s="273"/>
      <c r="P977" s="166"/>
      <c r="Q977" s="328">
        <v>1533.8500000000001</v>
      </c>
      <c r="R977" s="328">
        <v>-290.52</v>
      </c>
      <c r="S977" s="151">
        <f t="shared" si="132"/>
        <v>1824.3700000000001</v>
      </c>
      <c r="T977" s="97">
        <f t="shared" si="133"/>
        <v>6.279670934875397</v>
      </c>
      <c r="U977" s="166"/>
      <c r="V977" s="328">
        <v>-3597.08</v>
      </c>
      <c r="W977" s="328">
        <v>2755.4300000000003</v>
      </c>
      <c r="X977" s="151">
        <f t="shared" si="134"/>
        <v>-6352.51</v>
      </c>
      <c r="Y977" s="97">
        <f t="shared" si="135"/>
        <v>-2.3054514177460503</v>
      </c>
      <c r="Z977" s="140"/>
    </row>
    <row r="978" spans="1:26" s="69" customFormat="1" outlineLevel="1" x14ac:dyDescent="0.2">
      <c r="A978" s="64" t="s">
        <v>1230</v>
      </c>
      <c r="B978" s="65" t="s">
        <v>1680</v>
      </c>
      <c r="C978" s="66" t="s">
        <v>2122</v>
      </c>
      <c r="D978" s="67"/>
      <c r="E978" s="68"/>
      <c r="F978" s="328">
        <v>453.79</v>
      </c>
      <c r="G978" s="328">
        <v>311</v>
      </c>
      <c r="H978" s="151">
        <f t="shared" si="128"/>
        <v>142.79000000000002</v>
      </c>
      <c r="I978" s="97">
        <f t="shared" si="129"/>
        <v>0.4591318327974277</v>
      </c>
      <c r="J978" s="166"/>
      <c r="K978" s="328">
        <v>485.63</v>
      </c>
      <c r="L978" s="328">
        <v>1018.74</v>
      </c>
      <c r="M978" s="151">
        <f t="shared" si="130"/>
        <v>-533.11</v>
      </c>
      <c r="N978" s="97">
        <f t="shared" si="131"/>
        <v>-0.52330329622867466</v>
      </c>
      <c r="O978" s="273"/>
      <c r="P978" s="166"/>
      <c r="Q978" s="328">
        <v>485.63</v>
      </c>
      <c r="R978" s="328">
        <v>1018.74</v>
      </c>
      <c r="S978" s="151">
        <f t="shared" si="132"/>
        <v>-533.11</v>
      </c>
      <c r="T978" s="97">
        <f t="shared" si="133"/>
        <v>-0.52330329622867466</v>
      </c>
      <c r="U978" s="166"/>
      <c r="V978" s="328">
        <v>3541.8500000000004</v>
      </c>
      <c r="W978" s="328">
        <v>3969.21</v>
      </c>
      <c r="X978" s="151">
        <f t="shared" si="134"/>
        <v>-427.35999999999967</v>
      </c>
      <c r="Y978" s="97">
        <f t="shared" si="135"/>
        <v>-0.10766878043741693</v>
      </c>
      <c r="Z978" s="140"/>
    </row>
    <row r="979" spans="1:26" s="69" customFormat="1" outlineLevel="1" x14ac:dyDescent="0.2">
      <c r="A979" s="64" t="s">
        <v>1231</v>
      </c>
      <c r="B979" s="65" t="s">
        <v>1681</v>
      </c>
      <c r="C979" s="66" t="s">
        <v>2123</v>
      </c>
      <c r="D979" s="67"/>
      <c r="E979" s="68"/>
      <c r="F979" s="328">
        <v>0</v>
      </c>
      <c r="G979" s="328">
        <v>-75541</v>
      </c>
      <c r="H979" s="151">
        <f t="shared" si="128"/>
        <v>75541</v>
      </c>
      <c r="I979" s="97" t="str">
        <f t="shared" si="129"/>
        <v>N.M.</v>
      </c>
      <c r="J979" s="166"/>
      <c r="K979" s="328">
        <v>0</v>
      </c>
      <c r="L979" s="328">
        <v>-75541</v>
      </c>
      <c r="M979" s="151">
        <f t="shared" si="130"/>
        <v>75541</v>
      </c>
      <c r="N979" s="97" t="str">
        <f t="shared" si="131"/>
        <v>N.M.</v>
      </c>
      <c r="O979" s="273"/>
      <c r="P979" s="166"/>
      <c r="Q979" s="328">
        <v>0</v>
      </c>
      <c r="R979" s="328">
        <v>-75541</v>
      </c>
      <c r="S979" s="151">
        <f t="shared" si="132"/>
        <v>75541</v>
      </c>
      <c r="T979" s="97" t="str">
        <f t="shared" si="133"/>
        <v>N.M.</v>
      </c>
      <c r="U979" s="166"/>
      <c r="V979" s="328">
        <v>0</v>
      </c>
      <c r="W979" s="328">
        <v>-75541</v>
      </c>
      <c r="X979" s="151">
        <f t="shared" si="134"/>
        <v>75541</v>
      </c>
      <c r="Y979" s="97" t="str">
        <f t="shared" si="135"/>
        <v>N.M.</v>
      </c>
      <c r="Z979" s="140"/>
    </row>
    <row r="980" spans="1:26" s="69" customFormat="1" outlineLevel="1" x14ac:dyDescent="0.2">
      <c r="A980" s="64" t="s">
        <v>1232</v>
      </c>
      <c r="B980" s="65" t="s">
        <v>1682</v>
      </c>
      <c r="C980" s="66" t="s">
        <v>2124</v>
      </c>
      <c r="D980" s="67"/>
      <c r="E980" s="68"/>
      <c r="F980" s="328">
        <v>-899.29</v>
      </c>
      <c r="G980" s="328">
        <v>476.29</v>
      </c>
      <c r="H980" s="151">
        <f t="shared" si="128"/>
        <v>-1375.58</v>
      </c>
      <c r="I980" s="97">
        <f t="shared" si="129"/>
        <v>-2.8881143840937242</v>
      </c>
      <c r="J980" s="166"/>
      <c r="K980" s="328">
        <v>230.13</v>
      </c>
      <c r="L980" s="328">
        <v>1401.6100000000001</v>
      </c>
      <c r="M980" s="151">
        <f t="shared" si="130"/>
        <v>-1171.48</v>
      </c>
      <c r="N980" s="97">
        <f t="shared" si="131"/>
        <v>-0.83581024678762272</v>
      </c>
      <c r="O980" s="273"/>
      <c r="P980" s="166"/>
      <c r="Q980" s="328">
        <v>230.13</v>
      </c>
      <c r="R980" s="328">
        <v>1401.6100000000001</v>
      </c>
      <c r="S980" s="151">
        <f t="shared" si="132"/>
        <v>-1171.48</v>
      </c>
      <c r="T980" s="97">
        <f t="shared" si="133"/>
        <v>-0.83581024678762272</v>
      </c>
      <c r="U980" s="166"/>
      <c r="V980" s="328">
        <v>4435.0200000000004</v>
      </c>
      <c r="W980" s="328">
        <v>5429.83</v>
      </c>
      <c r="X980" s="151">
        <f t="shared" si="134"/>
        <v>-994.80999999999949</v>
      </c>
      <c r="Y980" s="97">
        <f t="shared" si="135"/>
        <v>-0.18321199742901703</v>
      </c>
      <c r="Z980" s="140"/>
    </row>
    <row r="981" spans="1:26" s="69" customFormat="1" outlineLevel="1" x14ac:dyDescent="0.2">
      <c r="A981" s="64" t="s">
        <v>1233</v>
      </c>
      <c r="B981" s="65" t="s">
        <v>1683</v>
      </c>
      <c r="C981" s="66" t="s">
        <v>2125</v>
      </c>
      <c r="D981" s="67"/>
      <c r="E981" s="68"/>
      <c r="F981" s="328">
        <v>-318587.3</v>
      </c>
      <c r="G981" s="328">
        <v>-464423.74</v>
      </c>
      <c r="H981" s="151">
        <f t="shared" si="128"/>
        <v>145836.44</v>
      </c>
      <c r="I981" s="97">
        <f t="shared" si="129"/>
        <v>0.3140159028046241</v>
      </c>
      <c r="J981" s="166"/>
      <c r="K981" s="328">
        <v>-944342.64</v>
      </c>
      <c r="L981" s="328">
        <v>-1269774.5</v>
      </c>
      <c r="M981" s="151">
        <f t="shared" si="130"/>
        <v>325431.86</v>
      </c>
      <c r="N981" s="97">
        <f t="shared" si="131"/>
        <v>0.25629106585460648</v>
      </c>
      <c r="O981" s="273"/>
      <c r="P981" s="166"/>
      <c r="Q981" s="328">
        <v>-944342.64</v>
      </c>
      <c r="R981" s="328">
        <v>-1269774.5</v>
      </c>
      <c r="S981" s="151">
        <f t="shared" si="132"/>
        <v>325431.86</v>
      </c>
      <c r="T981" s="97">
        <f t="shared" si="133"/>
        <v>0.25629106585460648</v>
      </c>
      <c r="U981" s="166"/>
      <c r="V981" s="328">
        <v>-4753666.12</v>
      </c>
      <c r="W981" s="328">
        <v>-4511833.16</v>
      </c>
      <c r="X981" s="151">
        <f t="shared" si="134"/>
        <v>-241832.95999999996</v>
      </c>
      <c r="Y981" s="97">
        <f t="shared" si="135"/>
        <v>-5.3599712450360187E-2</v>
      </c>
      <c r="Z981" s="140"/>
    </row>
    <row r="982" spans="1:26" s="69" customFormat="1" outlineLevel="1" x14ac:dyDescent="0.2">
      <c r="A982" s="64" t="s">
        <v>1234</v>
      </c>
      <c r="B982" s="65" t="s">
        <v>1684</v>
      </c>
      <c r="C982" s="66" t="s">
        <v>2126</v>
      </c>
      <c r="D982" s="67"/>
      <c r="E982" s="68"/>
      <c r="F982" s="328">
        <v>-97774.7</v>
      </c>
      <c r="G982" s="328">
        <v>-95715.51</v>
      </c>
      <c r="H982" s="151">
        <f t="shared" si="128"/>
        <v>-2059.1900000000023</v>
      </c>
      <c r="I982" s="97">
        <f t="shared" si="129"/>
        <v>-2.1513650191071463E-2</v>
      </c>
      <c r="J982" s="166"/>
      <c r="K982" s="328">
        <v>-287921.19</v>
      </c>
      <c r="L982" s="328">
        <v>-280159.95</v>
      </c>
      <c r="M982" s="151">
        <f t="shared" si="130"/>
        <v>-7761.2399999999907</v>
      </c>
      <c r="N982" s="97">
        <f t="shared" si="131"/>
        <v>-2.770288901036708E-2</v>
      </c>
      <c r="O982" s="273"/>
      <c r="P982" s="166"/>
      <c r="Q982" s="328">
        <v>-287921.19</v>
      </c>
      <c r="R982" s="328">
        <v>-280159.95</v>
      </c>
      <c r="S982" s="151">
        <f t="shared" si="132"/>
        <v>-7761.2399999999907</v>
      </c>
      <c r="T982" s="97">
        <f t="shared" si="133"/>
        <v>-2.770288901036708E-2</v>
      </c>
      <c r="U982" s="166"/>
      <c r="V982" s="328">
        <v>-1185984.48</v>
      </c>
      <c r="W982" s="328">
        <v>-1212733.95</v>
      </c>
      <c r="X982" s="151">
        <f t="shared" si="134"/>
        <v>26749.469999999972</v>
      </c>
      <c r="Y982" s="97">
        <f t="shared" si="135"/>
        <v>2.205716266127453E-2</v>
      </c>
      <c r="Z982" s="140"/>
    </row>
    <row r="983" spans="1:26" s="69" customFormat="1" outlineLevel="1" x14ac:dyDescent="0.2">
      <c r="A983" s="64" t="s">
        <v>1235</v>
      </c>
      <c r="B983" s="65" t="s">
        <v>1685</v>
      </c>
      <c r="C983" s="66" t="s">
        <v>2127</v>
      </c>
      <c r="D983" s="67"/>
      <c r="E983" s="68"/>
      <c r="F983" s="328">
        <v>-200312.30000000002</v>
      </c>
      <c r="G983" s="328">
        <v>-202460.25</v>
      </c>
      <c r="H983" s="151">
        <f t="shared" si="128"/>
        <v>2147.9499999999825</v>
      </c>
      <c r="I983" s="97">
        <f t="shared" si="129"/>
        <v>1.0609243048944089E-2</v>
      </c>
      <c r="J983" s="166"/>
      <c r="K983" s="328">
        <v>-589546.34</v>
      </c>
      <c r="L983" s="328">
        <v>-592652.09</v>
      </c>
      <c r="M983" s="151">
        <f t="shared" si="130"/>
        <v>3105.75</v>
      </c>
      <c r="N983" s="97">
        <f t="shared" si="131"/>
        <v>5.2404269763057787E-3</v>
      </c>
      <c r="O983" s="273"/>
      <c r="P983" s="166"/>
      <c r="Q983" s="328">
        <v>-589546.34</v>
      </c>
      <c r="R983" s="328">
        <v>-592652.09</v>
      </c>
      <c r="S983" s="151">
        <f t="shared" si="132"/>
        <v>3105.75</v>
      </c>
      <c r="T983" s="97">
        <f t="shared" si="133"/>
        <v>5.2404269763057787E-3</v>
      </c>
      <c r="U983" s="166"/>
      <c r="V983" s="328">
        <v>-2405884.6799999997</v>
      </c>
      <c r="W983" s="328">
        <v>-2508203.7799999998</v>
      </c>
      <c r="X983" s="151">
        <f t="shared" si="134"/>
        <v>102319.10000000009</v>
      </c>
      <c r="Y983" s="97">
        <f t="shared" si="135"/>
        <v>4.0793774738669797E-2</v>
      </c>
      <c r="Z983" s="140"/>
    </row>
    <row r="984" spans="1:26" s="69" customFormat="1" outlineLevel="1" x14ac:dyDescent="0.2">
      <c r="A984" s="64" t="s">
        <v>1236</v>
      </c>
      <c r="B984" s="65" t="s">
        <v>1686</v>
      </c>
      <c r="C984" s="66" t="s">
        <v>2128</v>
      </c>
      <c r="D984" s="67"/>
      <c r="E984" s="68"/>
      <c r="F984" s="328">
        <v>-70092.45</v>
      </c>
      <c r="G984" s="328">
        <v>-55592.25</v>
      </c>
      <c r="H984" s="151">
        <f t="shared" si="128"/>
        <v>-14500.199999999997</v>
      </c>
      <c r="I984" s="97">
        <f t="shared" si="129"/>
        <v>-0.26083132091253719</v>
      </c>
      <c r="J984" s="166"/>
      <c r="K984" s="328">
        <v>-190469.73</v>
      </c>
      <c r="L984" s="328">
        <v>-169937.33000000002</v>
      </c>
      <c r="M984" s="151">
        <f t="shared" si="130"/>
        <v>-20532.399999999994</v>
      </c>
      <c r="N984" s="97">
        <f t="shared" si="131"/>
        <v>-0.12082336470744828</v>
      </c>
      <c r="O984" s="273"/>
      <c r="P984" s="166"/>
      <c r="Q984" s="328">
        <v>-190469.73</v>
      </c>
      <c r="R984" s="328">
        <v>-169937.33000000002</v>
      </c>
      <c r="S984" s="151">
        <f t="shared" si="132"/>
        <v>-20532.399999999994</v>
      </c>
      <c r="T984" s="97">
        <f t="shared" si="133"/>
        <v>-0.12082336470744828</v>
      </c>
      <c r="U984" s="166"/>
      <c r="V984" s="328">
        <v>-770409.22</v>
      </c>
      <c r="W984" s="328">
        <v>-697673.13000000012</v>
      </c>
      <c r="X984" s="151">
        <f t="shared" si="134"/>
        <v>-72736.089999999851</v>
      </c>
      <c r="Y984" s="97">
        <f t="shared" si="135"/>
        <v>-0.10425525489278889</v>
      </c>
      <c r="Z984" s="140"/>
    </row>
    <row r="985" spans="1:26" s="69" customFormat="1" outlineLevel="1" x14ac:dyDescent="0.2">
      <c r="A985" s="64" t="s">
        <v>1237</v>
      </c>
      <c r="B985" s="65" t="s">
        <v>1687</v>
      </c>
      <c r="C985" s="66" t="s">
        <v>2129</v>
      </c>
      <c r="D985" s="67"/>
      <c r="E985" s="68"/>
      <c r="F985" s="328">
        <v>-11746.1</v>
      </c>
      <c r="G985" s="328">
        <v>-12300.57</v>
      </c>
      <c r="H985" s="151">
        <f t="shared" si="128"/>
        <v>554.46999999999935</v>
      </c>
      <c r="I985" s="97">
        <f t="shared" si="129"/>
        <v>4.5076772864997262E-2</v>
      </c>
      <c r="J985" s="166"/>
      <c r="K985" s="328">
        <v>-34614.99</v>
      </c>
      <c r="L985" s="328">
        <v>-36096</v>
      </c>
      <c r="M985" s="151">
        <f t="shared" si="130"/>
        <v>1481.010000000002</v>
      </c>
      <c r="N985" s="97">
        <f t="shared" si="131"/>
        <v>4.1029753989361761E-2</v>
      </c>
      <c r="O985" s="273"/>
      <c r="P985" s="166"/>
      <c r="Q985" s="328">
        <v>-34614.99</v>
      </c>
      <c r="R985" s="328">
        <v>-36096</v>
      </c>
      <c r="S985" s="151">
        <f t="shared" si="132"/>
        <v>1481.010000000002</v>
      </c>
      <c r="T985" s="97">
        <f t="shared" si="133"/>
        <v>4.1029753989361761E-2</v>
      </c>
      <c r="U985" s="166"/>
      <c r="V985" s="328">
        <v>-143737.03</v>
      </c>
      <c r="W985" s="328">
        <v>-164630.35999999999</v>
      </c>
      <c r="X985" s="151">
        <f t="shared" si="134"/>
        <v>20893.329999999987</v>
      </c>
      <c r="Y985" s="97">
        <f t="shared" si="135"/>
        <v>0.12691055282877345</v>
      </c>
      <c r="Z985" s="140"/>
    </row>
    <row r="986" spans="1:26" s="69" customFormat="1" outlineLevel="1" x14ac:dyDescent="0.2">
      <c r="A986" s="64" t="s">
        <v>1238</v>
      </c>
      <c r="B986" s="65" t="s">
        <v>1688</v>
      </c>
      <c r="C986" s="66" t="s">
        <v>2130</v>
      </c>
      <c r="D986" s="67"/>
      <c r="E986" s="68"/>
      <c r="F986" s="328">
        <v>-34909.15</v>
      </c>
      <c r="G986" s="328">
        <v>-109242.12</v>
      </c>
      <c r="H986" s="151">
        <f t="shared" ref="H986:H1049" si="136">+F986-G986</f>
        <v>74332.97</v>
      </c>
      <c r="I986" s="97">
        <f t="shared" ref="I986:I1049" si="137">IF(G986&lt;0,IF(H986=0,0,IF(OR(G986=0,F986=0),"N.M.",IF(ABS(H986/G986)&gt;=10,"N.M.",H986/(-G986)))),IF(H986=0,0,IF(OR(G986=0,F986=0),"N.M.",IF(ABS(H986/G986)&gt;=10,"N.M.",H986/G986))))</f>
        <v>0.68044239712667609</v>
      </c>
      <c r="J986" s="166"/>
      <c r="K986" s="328">
        <v>-104830.90000000001</v>
      </c>
      <c r="L986" s="328">
        <v>-211748.47</v>
      </c>
      <c r="M986" s="151">
        <f t="shared" ref="M986:M1049" si="138">+K986-L986</f>
        <v>106917.56999999999</v>
      </c>
      <c r="N986" s="97">
        <f t="shared" ref="N986:N1049" si="139">IF(L986&lt;0,IF(M986=0,0,IF(OR(L986=0,K986=0),"N.M.",IF(ABS(M986/L986)&gt;=10,"N.M.",M986/(-L986)))),IF(M986=0,0,IF(OR(L986=0,K986=0),"N.M.",IF(ABS(M986/L986)&gt;=10,"N.M.",M986/L986))))</f>
        <v>0.50492723749078328</v>
      </c>
      <c r="O986" s="273"/>
      <c r="P986" s="166"/>
      <c r="Q986" s="328">
        <v>-104830.90000000001</v>
      </c>
      <c r="R986" s="328">
        <v>-211748.47</v>
      </c>
      <c r="S986" s="151">
        <f t="shared" ref="S986:S1049" si="140">+Q986-R986</f>
        <v>106917.56999999999</v>
      </c>
      <c r="T986" s="97">
        <f t="shared" ref="T986:T1049" si="141">IF(R986&lt;0,IF(S986=0,0,IF(OR(R986=0,Q986=0),"N.M.",IF(ABS(S986/R986)&gt;=10,"N.M.",S986/(-R986)))),IF(S986=0,0,IF(OR(R986=0,Q986=0),"N.M.",IF(ABS(S986/R986)&gt;=10,"N.M.",S986/R986))))</f>
        <v>0.50492723749078328</v>
      </c>
      <c r="U986" s="166"/>
      <c r="V986" s="328">
        <v>-713427.07000000007</v>
      </c>
      <c r="W986" s="328">
        <v>-680257.18</v>
      </c>
      <c r="X986" s="151">
        <f t="shared" ref="X986:X1049" si="142">+V986-W986</f>
        <v>-33169.890000000014</v>
      </c>
      <c r="Y986" s="97">
        <f t="shared" ref="Y986:Y1049" si="143">IF(W986&lt;0,IF(X986=0,0,IF(OR(W986=0,V986=0),"N.M.",IF(ABS(X986/W986)&gt;=10,"N.M.",X986/(-W986)))),IF(X986=0,0,IF(OR(W986=0,V986=0),"N.M.",IF(ABS(X986/W986)&gt;=10,"N.M.",X986/W986))))</f>
        <v>-4.8760808375444137E-2</v>
      </c>
      <c r="Z986" s="140"/>
    </row>
    <row r="987" spans="1:26" s="69" customFormat="1" outlineLevel="1" x14ac:dyDescent="0.2">
      <c r="A987" s="64" t="s">
        <v>1239</v>
      </c>
      <c r="B987" s="65" t="s">
        <v>1689</v>
      </c>
      <c r="C987" s="66" t="s">
        <v>2131</v>
      </c>
      <c r="D987" s="67"/>
      <c r="E987" s="68"/>
      <c r="F987" s="328">
        <v>-37455.57</v>
      </c>
      <c r="G987" s="328">
        <v>-74701.11</v>
      </c>
      <c r="H987" s="151">
        <f t="shared" si="136"/>
        <v>37245.54</v>
      </c>
      <c r="I987" s="97">
        <f t="shared" si="137"/>
        <v>0.49859419759626061</v>
      </c>
      <c r="J987" s="166"/>
      <c r="K987" s="328">
        <v>-145283.98000000001</v>
      </c>
      <c r="L987" s="328">
        <v>-124268.77</v>
      </c>
      <c r="M987" s="151">
        <f t="shared" si="138"/>
        <v>-21015.210000000006</v>
      </c>
      <c r="N987" s="97">
        <f t="shared" si="139"/>
        <v>-0.16911095201151508</v>
      </c>
      <c r="O987" s="273"/>
      <c r="P987" s="166"/>
      <c r="Q987" s="328">
        <v>-145283.98000000001</v>
      </c>
      <c r="R987" s="328">
        <v>-124268.77</v>
      </c>
      <c r="S987" s="151">
        <f t="shared" si="140"/>
        <v>-21015.210000000006</v>
      </c>
      <c r="T987" s="97">
        <f t="shared" si="141"/>
        <v>-0.16911095201151508</v>
      </c>
      <c r="U987" s="166"/>
      <c r="V987" s="328">
        <v>-21699.010000000009</v>
      </c>
      <c r="W987" s="328">
        <v>-43001.820000000007</v>
      </c>
      <c r="X987" s="151">
        <f t="shared" si="142"/>
        <v>21302.809999999998</v>
      </c>
      <c r="Y987" s="97">
        <f t="shared" si="143"/>
        <v>0.49539321824053018</v>
      </c>
      <c r="Z987" s="140"/>
    </row>
    <row r="988" spans="1:26" s="69" customFormat="1" outlineLevel="1" x14ac:dyDescent="0.2">
      <c r="A988" s="64" t="s">
        <v>1240</v>
      </c>
      <c r="B988" s="65" t="s">
        <v>1690</v>
      </c>
      <c r="C988" s="66" t="s">
        <v>2132</v>
      </c>
      <c r="D988" s="67"/>
      <c r="E988" s="68"/>
      <c r="F988" s="328">
        <v>18051.68</v>
      </c>
      <c r="G988" s="328">
        <v>18051.68</v>
      </c>
      <c r="H988" s="151">
        <f t="shared" si="136"/>
        <v>0</v>
      </c>
      <c r="I988" s="97">
        <f t="shared" si="137"/>
        <v>0</v>
      </c>
      <c r="J988" s="166"/>
      <c r="K988" s="328">
        <v>54155.040000000001</v>
      </c>
      <c r="L988" s="328">
        <v>54155.040000000001</v>
      </c>
      <c r="M988" s="151">
        <f t="shared" si="138"/>
        <v>0</v>
      </c>
      <c r="N988" s="97">
        <f t="shared" si="139"/>
        <v>0</v>
      </c>
      <c r="O988" s="273"/>
      <c r="P988" s="166"/>
      <c r="Q988" s="328">
        <v>54155.040000000001</v>
      </c>
      <c r="R988" s="328">
        <v>54155.040000000001</v>
      </c>
      <c r="S988" s="151">
        <f t="shared" si="140"/>
        <v>0</v>
      </c>
      <c r="T988" s="97">
        <f t="shared" si="141"/>
        <v>0</v>
      </c>
      <c r="U988" s="166"/>
      <c r="V988" s="328">
        <v>216620.16</v>
      </c>
      <c r="W988" s="328">
        <v>216620.16</v>
      </c>
      <c r="X988" s="151">
        <f t="shared" si="142"/>
        <v>0</v>
      </c>
      <c r="Y988" s="97">
        <f t="shared" si="143"/>
        <v>0</v>
      </c>
      <c r="Z988" s="140"/>
    </row>
    <row r="989" spans="1:26" s="69" customFormat="1" outlineLevel="1" x14ac:dyDescent="0.2">
      <c r="A989" s="64" t="s">
        <v>1241</v>
      </c>
      <c r="B989" s="65" t="s">
        <v>1691</v>
      </c>
      <c r="C989" s="66" t="s">
        <v>2133</v>
      </c>
      <c r="D989" s="67"/>
      <c r="E989" s="68"/>
      <c r="F989" s="328">
        <v>-328619.96000000002</v>
      </c>
      <c r="G989" s="328">
        <v>-130877.58</v>
      </c>
      <c r="H989" s="151">
        <f t="shared" si="136"/>
        <v>-197742.38</v>
      </c>
      <c r="I989" s="97">
        <f t="shared" si="137"/>
        <v>-1.510895754643385</v>
      </c>
      <c r="J989" s="166"/>
      <c r="K989" s="328">
        <v>-949821.64</v>
      </c>
      <c r="L989" s="328">
        <v>-354024.74</v>
      </c>
      <c r="M989" s="151">
        <f t="shared" si="138"/>
        <v>-595796.9</v>
      </c>
      <c r="N989" s="97">
        <f t="shared" si="139"/>
        <v>-1.682924475843129</v>
      </c>
      <c r="O989" s="273"/>
      <c r="P989" s="166"/>
      <c r="Q989" s="328">
        <v>-949821.64</v>
      </c>
      <c r="R989" s="328">
        <v>-354024.74</v>
      </c>
      <c r="S989" s="151">
        <f t="shared" si="140"/>
        <v>-595796.9</v>
      </c>
      <c r="T989" s="97">
        <f t="shared" si="141"/>
        <v>-1.682924475843129</v>
      </c>
      <c r="U989" s="166"/>
      <c r="V989" s="328">
        <v>-2011895.8399999999</v>
      </c>
      <c r="W989" s="328">
        <v>-221761.55</v>
      </c>
      <c r="X989" s="151">
        <f t="shared" si="142"/>
        <v>-1790134.2899999998</v>
      </c>
      <c r="Y989" s="97">
        <f t="shared" si="143"/>
        <v>-8.0723384644452558</v>
      </c>
      <c r="Z989" s="140"/>
    </row>
    <row r="990" spans="1:26" s="69" customFormat="1" outlineLevel="1" x14ac:dyDescent="0.2">
      <c r="A990" s="64" t="s">
        <v>1242</v>
      </c>
      <c r="B990" s="65" t="s">
        <v>1692</v>
      </c>
      <c r="C990" s="66" t="s">
        <v>2134</v>
      </c>
      <c r="D990" s="67"/>
      <c r="E990" s="68"/>
      <c r="F990" s="328">
        <v>11696.64</v>
      </c>
      <c r="G990" s="328">
        <v>11620.74</v>
      </c>
      <c r="H990" s="151">
        <f t="shared" si="136"/>
        <v>75.899999999999636</v>
      </c>
      <c r="I990" s="97">
        <f t="shared" si="137"/>
        <v>6.531425709550307E-3</v>
      </c>
      <c r="J990" s="166"/>
      <c r="K990" s="328">
        <v>35066.51</v>
      </c>
      <c r="L990" s="328">
        <v>34894.230000000003</v>
      </c>
      <c r="M990" s="151">
        <f t="shared" si="138"/>
        <v>172.27999999999884</v>
      </c>
      <c r="N990" s="97">
        <f t="shared" si="139"/>
        <v>4.9372059506686012E-3</v>
      </c>
      <c r="O990" s="273"/>
      <c r="P990" s="166"/>
      <c r="Q990" s="328">
        <v>35066.51</v>
      </c>
      <c r="R990" s="328">
        <v>34894.230000000003</v>
      </c>
      <c r="S990" s="151">
        <f t="shared" si="140"/>
        <v>172.27999999999884</v>
      </c>
      <c r="T990" s="97">
        <f t="shared" si="141"/>
        <v>4.9372059506686012E-3</v>
      </c>
      <c r="U990" s="166"/>
      <c r="V990" s="328">
        <v>139720.06</v>
      </c>
      <c r="W990" s="328">
        <v>139760.73000000001</v>
      </c>
      <c r="X990" s="151">
        <f t="shared" si="142"/>
        <v>-40.670000000012806</v>
      </c>
      <c r="Y990" s="97">
        <f t="shared" si="143"/>
        <v>-2.9099733523152606E-4</v>
      </c>
      <c r="Z990" s="140"/>
    </row>
    <row r="991" spans="1:26" s="69" customFormat="1" outlineLevel="1" x14ac:dyDescent="0.2">
      <c r="A991" s="64" t="s">
        <v>1243</v>
      </c>
      <c r="B991" s="65" t="s">
        <v>1693</v>
      </c>
      <c r="C991" s="66" t="s">
        <v>2135</v>
      </c>
      <c r="D991" s="67"/>
      <c r="E991" s="68"/>
      <c r="F991" s="328">
        <v>57.18</v>
      </c>
      <c r="G991" s="328">
        <v>89.76</v>
      </c>
      <c r="H991" s="151">
        <f t="shared" si="136"/>
        <v>-32.580000000000005</v>
      </c>
      <c r="I991" s="97">
        <f t="shared" si="137"/>
        <v>-0.36296791443850274</v>
      </c>
      <c r="J991" s="166"/>
      <c r="K991" s="328">
        <v>939.71</v>
      </c>
      <c r="L991" s="328">
        <v>297.22000000000003</v>
      </c>
      <c r="M991" s="151">
        <f t="shared" si="138"/>
        <v>642.49</v>
      </c>
      <c r="N991" s="97">
        <f t="shared" si="139"/>
        <v>2.1616647601103556</v>
      </c>
      <c r="O991" s="273"/>
      <c r="P991" s="166"/>
      <c r="Q991" s="328">
        <v>939.71</v>
      </c>
      <c r="R991" s="328">
        <v>297.22000000000003</v>
      </c>
      <c r="S991" s="151">
        <f t="shared" si="140"/>
        <v>642.49</v>
      </c>
      <c r="T991" s="97">
        <f t="shared" si="141"/>
        <v>2.1616647601103556</v>
      </c>
      <c r="U991" s="166"/>
      <c r="V991" s="328">
        <v>3002.78</v>
      </c>
      <c r="W991" s="328">
        <v>1108092.6099999999</v>
      </c>
      <c r="X991" s="151">
        <f t="shared" si="142"/>
        <v>-1105089.8299999998</v>
      </c>
      <c r="Y991" s="97">
        <f t="shared" si="143"/>
        <v>-0.99729013624592255</v>
      </c>
      <c r="Z991" s="140"/>
    </row>
    <row r="992" spans="1:26" s="69" customFormat="1" outlineLevel="1" x14ac:dyDescent="0.2">
      <c r="A992" s="64" t="s">
        <v>1244</v>
      </c>
      <c r="B992" s="65" t="s">
        <v>1694</v>
      </c>
      <c r="C992" s="66" t="s">
        <v>2136</v>
      </c>
      <c r="D992" s="67"/>
      <c r="E992" s="68"/>
      <c r="F992" s="328">
        <v>0</v>
      </c>
      <c r="G992" s="328">
        <v>0</v>
      </c>
      <c r="H992" s="151">
        <f t="shared" si="136"/>
        <v>0</v>
      </c>
      <c r="I992" s="97">
        <f t="shared" si="137"/>
        <v>0</v>
      </c>
      <c r="J992" s="166"/>
      <c r="K992" s="328">
        <v>-4.82</v>
      </c>
      <c r="L992" s="328">
        <v>0</v>
      </c>
      <c r="M992" s="151">
        <f t="shared" si="138"/>
        <v>-4.82</v>
      </c>
      <c r="N992" s="97" t="str">
        <f t="shared" si="139"/>
        <v>N.M.</v>
      </c>
      <c r="O992" s="273"/>
      <c r="P992" s="166"/>
      <c r="Q992" s="328">
        <v>-4.82</v>
      </c>
      <c r="R992" s="328">
        <v>0</v>
      </c>
      <c r="S992" s="151">
        <f t="shared" si="140"/>
        <v>-4.82</v>
      </c>
      <c r="T992" s="97" t="str">
        <f t="shared" si="141"/>
        <v>N.M.</v>
      </c>
      <c r="U992" s="166"/>
      <c r="V992" s="328">
        <v>0</v>
      </c>
      <c r="W992" s="328">
        <v>0</v>
      </c>
      <c r="X992" s="151">
        <f t="shared" si="142"/>
        <v>0</v>
      </c>
      <c r="Y992" s="97">
        <f t="shared" si="143"/>
        <v>0</v>
      </c>
      <c r="Z992" s="140"/>
    </row>
    <row r="993" spans="1:26" s="69" customFormat="1" outlineLevel="1" x14ac:dyDescent="0.2">
      <c r="A993" s="64" t="s">
        <v>1245</v>
      </c>
      <c r="B993" s="65" t="s">
        <v>1695</v>
      </c>
      <c r="C993" s="66" t="s">
        <v>2137</v>
      </c>
      <c r="D993" s="67"/>
      <c r="E993" s="68"/>
      <c r="F993" s="328">
        <v>175807.72</v>
      </c>
      <c r="G993" s="328">
        <v>52174.89</v>
      </c>
      <c r="H993" s="151">
        <f t="shared" si="136"/>
        <v>123632.83</v>
      </c>
      <c r="I993" s="97">
        <f t="shared" si="137"/>
        <v>2.3695848711899536</v>
      </c>
      <c r="J993" s="166"/>
      <c r="K993" s="328">
        <v>425865.24</v>
      </c>
      <c r="L993" s="328">
        <v>110844.6</v>
      </c>
      <c r="M993" s="151">
        <f t="shared" si="138"/>
        <v>315020.64</v>
      </c>
      <c r="N993" s="97">
        <f t="shared" si="139"/>
        <v>2.8420025874061525</v>
      </c>
      <c r="O993" s="273"/>
      <c r="P993" s="166"/>
      <c r="Q993" s="328">
        <v>425865.24</v>
      </c>
      <c r="R993" s="328">
        <v>110844.6</v>
      </c>
      <c r="S993" s="151">
        <f t="shared" si="140"/>
        <v>315020.64</v>
      </c>
      <c r="T993" s="97">
        <f t="shared" si="141"/>
        <v>2.8420025874061525</v>
      </c>
      <c r="U993" s="166"/>
      <c r="V993" s="328">
        <v>1711551.41</v>
      </c>
      <c r="W993" s="328">
        <v>680364.09</v>
      </c>
      <c r="X993" s="151">
        <f t="shared" si="142"/>
        <v>1031187.32</v>
      </c>
      <c r="Y993" s="97">
        <f t="shared" si="143"/>
        <v>1.5156404271718691</v>
      </c>
      <c r="Z993" s="140"/>
    </row>
    <row r="994" spans="1:26" s="69" customFormat="1" outlineLevel="1" x14ac:dyDescent="0.2">
      <c r="A994" s="64" t="s">
        <v>1246</v>
      </c>
      <c r="B994" s="65" t="s">
        <v>1696</v>
      </c>
      <c r="C994" s="66" t="s">
        <v>2138</v>
      </c>
      <c r="D994" s="67"/>
      <c r="E994" s="68"/>
      <c r="F994" s="328">
        <v>2217.71</v>
      </c>
      <c r="G994" s="328">
        <v>1406.8700000000001</v>
      </c>
      <c r="H994" s="151">
        <f t="shared" si="136"/>
        <v>810.83999999999992</v>
      </c>
      <c r="I994" s="97">
        <f t="shared" si="137"/>
        <v>0.5763432300070368</v>
      </c>
      <c r="J994" s="166"/>
      <c r="K994" s="328">
        <v>3553.4900000000002</v>
      </c>
      <c r="L994" s="328">
        <v>2983.48</v>
      </c>
      <c r="M994" s="151">
        <f t="shared" si="138"/>
        <v>570.01000000000022</v>
      </c>
      <c r="N994" s="97">
        <f t="shared" si="139"/>
        <v>0.19105541180098415</v>
      </c>
      <c r="O994" s="273"/>
      <c r="P994" s="166"/>
      <c r="Q994" s="328">
        <v>3553.4900000000002</v>
      </c>
      <c r="R994" s="328">
        <v>2983.48</v>
      </c>
      <c r="S994" s="151">
        <f t="shared" si="140"/>
        <v>570.01000000000022</v>
      </c>
      <c r="T994" s="97">
        <f t="shared" si="141"/>
        <v>0.19105541180098415</v>
      </c>
      <c r="U994" s="166"/>
      <c r="V994" s="328">
        <v>9943.65</v>
      </c>
      <c r="W994" s="328">
        <v>17263.14</v>
      </c>
      <c r="X994" s="151">
        <f t="shared" si="142"/>
        <v>-7319.49</v>
      </c>
      <c r="Y994" s="97">
        <f t="shared" si="143"/>
        <v>-0.42399528706828538</v>
      </c>
      <c r="Z994" s="140"/>
    </row>
    <row r="995" spans="1:26" s="69" customFormat="1" outlineLevel="1" x14ac:dyDescent="0.2">
      <c r="A995" s="64" t="s">
        <v>1247</v>
      </c>
      <c r="B995" s="65" t="s">
        <v>1697</v>
      </c>
      <c r="C995" s="66" t="s">
        <v>2139</v>
      </c>
      <c r="D995" s="67"/>
      <c r="E995" s="68"/>
      <c r="F995" s="328">
        <v>77023.650000000009</v>
      </c>
      <c r="G995" s="328">
        <v>260089.26</v>
      </c>
      <c r="H995" s="151">
        <f t="shared" si="136"/>
        <v>-183065.61</v>
      </c>
      <c r="I995" s="97">
        <f t="shared" si="137"/>
        <v>-0.70385686052549801</v>
      </c>
      <c r="J995" s="166"/>
      <c r="K995" s="328">
        <v>231161.95</v>
      </c>
      <c r="L995" s="328">
        <v>260089.26</v>
      </c>
      <c r="M995" s="151">
        <f t="shared" si="138"/>
        <v>-28927.309999999998</v>
      </c>
      <c r="N995" s="97">
        <f t="shared" si="139"/>
        <v>-0.11122070169294955</v>
      </c>
      <c r="O995" s="273"/>
      <c r="P995" s="166"/>
      <c r="Q995" s="328">
        <v>231161.95</v>
      </c>
      <c r="R995" s="328">
        <v>260089.26</v>
      </c>
      <c r="S995" s="151">
        <f t="shared" si="140"/>
        <v>-28927.309999999998</v>
      </c>
      <c r="T995" s="97">
        <f t="shared" si="141"/>
        <v>-0.11122070169294955</v>
      </c>
      <c r="U995" s="166"/>
      <c r="V995" s="328">
        <v>953393.08000000007</v>
      </c>
      <c r="W995" s="328">
        <v>260089.26</v>
      </c>
      <c r="X995" s="151">
        <f t="shared" si="142"/>
        <v>693303.82000000007</v>
      </c>
      <c r="Y995" s="97">
        <f t="shared" si="143"/>
        <v>2.6656380198090459</v>
      </c>
      <c r="Z995" s="140"/>
    </row>
    <row r="996" spans="1:26" s="69" customFormat="1" outlineLevel="1" x14ac:dyDescent="0.2">
      <c r="A996" s="64" t="s">
        <v>1248</v>
      </c>
      <c r="B996" s="65" t="s">
        <v>1698</v>
      </c>
      <c r="C996" s="66" t="s">
        <v>2140</v>
      </c>
      <c r="D996" s="67"/>
      <c r="E996" s="68"/>
      <c r="F996" s="328">
        <v>5500</v>
      </c>
      <c r="G996" s="328">
        <v>3295.37</v>
      </c>
      <c r="H996" s="151">
        <f t="shared" si="136"/>
        <v>2204.63</v>
      </c>
      <c r="I996" s="97">
        <f t="shared" si="137"/>
        <v>0.66900833593799791</v>
      </c>
      <c r="J996" s="166"/>
      <c r="K996" s="328">
        <v>-23232.02</v>
      </c>
      <c r="L996" s="328">
        <v>38162.71</v>
      </c>
      <c r="M996" s="151">
        <f t="shared" si="138"/>
        <v>-61394.729999999996</v>
      </c>
      <c r="N996" s="97">
        <f t="shared" si="139"/>
        <v>-1.6087623232207566</v>
      </c>
      <c r="O996" s="273"/>
      <c r="P996" s="166"/>
      <c r="Q996" s="328">
        <v>-23232.02</v>
      </c>
      <c r="R996" s="328">
        <v>38162.71</v>
      </c>
      <c r="S996" s="151">
        <f t="shared" si="140"/>
        <v>-61394.729999999996</v>
      </c>
      <c r="T996" s="97">
        <f t="shared" si="141"/>
        <v>-1.6087623232207566</v>
      </c>
      <c r="U996" s="166"/>
      <c r="V996" s="328">
        <v>43526.729999999996</v>
      </c>
      <c r="W996" s="328">
        <v>55007.67</v>
      </c>
      <c r="X996" s="151">
        <f t="shared" si="142"/>
        <v>-11480.940000000002</v>
      </c>
      <c r="Y996" s="97">
        <f t="shared" si="143"/>
        <v>-0.20871525734502119</v>
      </c>
      <c r="Z996" s="140"/>
    </row>
    <row r="997" spans="1:26" s="69" customFormat="1" outlineLevel="1" x14ac:dyDescent="0.2">
      <c r="A997" s="64" t="s">
        <v>1249</v>
      </c>
      <c r="B997" s="65" t="s">
        <v>1699</v>
      </c>
      <c r="C997" s="66" t="s">
        <v>2141</v>
      </c>
      <c r="D997" s="67"/>
      <c r="E997" s="68"/>
      <c r="F997" s="328">
        <v>0</v>
      </c>
      <c r="G997" s="328">
        <v>0</v>
      </c>
      <c r="H997" s="151">
        <f t="shared" si="136"/>
        <v>0</v>
      </c>
      <c r="I997" s="97">
        <f t="shared" si="137"/>
        <v>0</v>
      </c>
      <c r="J997" s="166"/>
      <c r="K997" s="328">
        <v>2000</v>
      </c>
      <c r="L997" s="328">
        <v>1871.33</v>
      </c>
      <c r="M997" s="151">
        <f t="shared" si="138"/>
        <v>128.67000000000007</v>
      </c>
      <c r="N997" s="97">
        <f t="shared" si="139"/>
        <v>6.8758583467373513E-2</v>
      </c>
      <c r="O997" s="273"/>
      <c r="P997" s="166"/>
      <c r="Q997" s="328">
        <v>2000</v>
      </c>
      <c r="R997" s="328">
        <v>1871.33</v>
      </c>
      <c r="S997" s="151">
        <f t="shared" si="140"/>
        <v>128.67000000000007</v>
      </c>
      <c r="T997" s="97">
        <f t="shared" si="141"/>
        <v>6.8758583467373513E-2</v>
      </c>
      <c r="U997" s="166"/>
      <c r="V997" s="328">
        <v>4487.7800000000007</v>
      </c>
      <c r="W997" s="328">
        <v>3480.98</v>
      </c>
      <c r="X997" s="151">
        <f t="shared" si="142"/>
        <v>1006.8000000000006</v>
      </c>
      <c r="Y997" s="97">
        <f t="shared" si="143"/>
        <v>0.28922889531109075</v>
      </c>
      <c r="Z997" s="140"/>
    </row>
    <row r="998" spans="1:26" s="69" customFormat="1" outlineLevel="1" x14ac:dyDescent="0.2">
      <c r="A998" s="64" t="s">
        <v>1250</v>
      </c>
      <c r="B998" s="65" t="s">
        <v>1700</v>
      </c>
      <c r="C998" s="66" t="s">
        <v>2142</v>
      </c>
      <c r="D998" s="67"/>
      <c r="E998" s="68"/>
      <c r="F998" s="328">
        <v>0</v>
      </c>
      <c r="G998" s="328">
        <v>0</v>
      </c>
      <c r="H998" s="151">
        <f t="shared" si="136"/>
        <v>0</v>
      </c>
      <c r="I998" s="97">
        <f t="shared" si="137"/>
        <v>0</v>
      </c>
      <c r="J998" s="166"/>
      <c r="K998" s="328">
        <v>0</v>
      </c>
      <c r="L998" s="328">
        <v>0</v>
      </c>
      <c r="M998" s="151">
        <f t="shared" si="138"/>
        <v>0</v>
      </c>
      <c r="N998" s="97">
        <f t="shared" si="139"/>
        <v>0</v>
      </c>
      <c r="O998" s="273"/>
      <c r="P998" s="166"/>
      <c r="Q998" s="328">
        <v>0</v>
      </c>
      <c r="R998" s="328">
        <v>0</v>
      </c>
      <c r="S998" s="151">
        <f t="shared" si="140"/>
        <v>0</v>
      </c>
      <c r="T998" s="97">
        <f t="shared" si="141"/>
        <v>0</v>
      </c>
      <c r="U998" s="166"/>
      <c r="V998" s="328">
        <v>0</v>
      </c>
      <c r="W998" s="328">
        <v>16000</v>
      </c>
      <c r="X998" s="151">
        <f t="shared" si="142"/>
        <v>-16000</v>
      </c>
      <c r="Y998" s="97" t="str">
        <f t="shared" si="143"/>
        <v>N.M.</v>
      </c>
      <c r="Z998" s="140"/>
    </row>
    <row r="999" spans="1:26" s="69" customFormat="1" outlineLevel="1" x14ac:dyDescent="0.2">
      <c r="A999" s="64" t="s">
        <v>1251</v>
      </c>
      <c r="B999" s="65" t="s">
        <v>1701</v>
      </c>
      <c r="C999" s="66" t="s">
        <v>2143</v>
      </c>
      <c r="D999" s="67"/>
      <c r="E999" s="68"/>
      <c r="F999" s="328">
        <v>6000</v>
      </c>
      <c r="G999" s="328">
        <v>3000</v>
      </c>
      <c r="H999" s="151">
        <f t="shared" si="136"/>
        <v>3000</v>
      </c>
      <c r="I999" s="97">
        <f t="shared" si="137"/>
        <v>1</v>
      </c>
      <c r="J999" s="166"/>
      <c r="K999" s="328">
        <v>6000</v>
      </c>
      <c r="L999" s="328">
        <v>6000</v>
      </c>
      <c r="M999" s="151">
        <f t="shared" si="138"/>
        <v>0</v>
      </c>
      <c r="N999" s="97">
        <f t="shared" si="139"/>
        <v>0</v>
      </c>
      <c r="O999" s="273"/>
      <c r="P999" s="166"/>
      <c r="Q999" s="328">
        <v>6000</v>
      </c>
      <c r="R999" s="328">
        <v>6000</v>
      </c>
      <c r="S999" s="151">
        <f t="shared" si="140"/>
        <v>0</v>
      </c>
      <c r="T999" s="97">
        <f t="shared" si="141"/>
        <v>0</v>
      </c>
      <c r="U999" s="166"/>
      <c r="V999" s="328">
        <v>26500.03</v>
      </c>
      <c r="W999" s="328">
        <v>6064.96</v>
      </c>
      <c r="X999" s="151">
        <f t="shared" si="142"/>
        <v>20435.07</v>
      </c>
      <c r="Y999" s="97">
        <f t="shared" si="143"/>
        <v>3.3693659974674195</v>
      </c>
      <c r="Z999" s="140"/>
    </row>
    <row r="1000" spans="1:26" s="69" customFormat="1" outlineLevel="1" x14ac:dyDescent="0.2">
      <c r="A1000" s="64" t="s">
        <v>1252</v>
      </c>
      <c r="B1000" s="65" t="s">
        <v>1702</v>
      </c>
      <c r="C1000" s="66" t="s">
        <v>2144</v>
      </c>
      <c r="D1000" s="67"/>
      <c r="E1000" s="68"/>
      <c r="F1000" s="328">
        <v>0</v>
      </c>
      <c r="G1000" s="328">
        <v>42.31</v>
      </c>
      <c r="H1000" s="151">
        <f t="shared" si="136"/>
        <v>-42.31</v>
      </c>
      <c r="I1000" s="97" t="str">
        <f t="shared" si="137"/>
        <v>N.M.</v>
      </c>
      <c r="J1000" s="166"/>
      <c r="K1000" s="328">
        <v>60.17</v>
      </c>
      <c r="L1000" s="328">
        <v>45.79</v>
      </c>
      <c r="M1000" s="151">
        <f t="shared" si="138"/>
        <v>14.380000000000003</v>
      </c>
      <c r="N1000" s="97">
        <f t="shared" si="139"/>
        <v>0.31404236732911123</v>
      </c>
      <c r="O1000" s="273"/>
      <c r="P1000" s="166"/>
      <c r="Q1000" s="328">
        <v>60.17</v>
      </c>
      <c r="R1000" s="328">
        <v>45.79</v>
      </c>
      <c r="S1000" s="151">
        <f t="shared" si="140"/>
        <v>14.380000000000003</v>
      </c>
      <c r="T1000" s="97">
        <f t="shared" si="141"/>
        <v>0.31404236732911123</v>
      </c>
      <c r="U1000" s="166"/>
      <c r="V1000" s="328">
        <v>509</v>
      </c>
      <c r="W1000" s="328">
        <v>92.06</v>
      </c>
      <c r="X1000" s="151">
        <f t="shared" si="142"/>
        <v>416.94</v>
      </c>
      <c r="Y1000" s="97">
        <f t="shared" si="143"/>
        <v>4.5290028242450573</v>
      </c>
      <c r="Z1000" s="140"/>
    </row>
    <row r="1001" spans="1:26" s="69" customFormat="1" outlineLevel="1" x14ac:dyDescent="0.2">
      <c r="A1001" s="64" t="s">
        <v>1253</v>
      </c>
      <c r="B1001" s="65" t="s">
        <v>1703</v>
      </c>
      <c r="C1001" s="66" t="s">
        <v>2145</v>
      </c>
      <c r="D1001" s="67"/>
      <c r="E1001" s="68"/>
      <c r="F1001" s="328">
        <v>0</v>
      </c>
      <c r="G1001" s="328">
        <v>302</v>
      </c>
      <c r="H1001" s="151">
        <f t="shared" si="136"/>
        <v>-302</v>
      </c>
      <c r="I1001" s="97" t="str">
        <f t="shared" si="137"/>
        <v>N.M.</v>
      </c>
      <c r="J1001" s="166"/>
      <c r="K1001" s="328">
        <v>0.19</v>
      </c>
      <c r="L1001" s="328">
        <v>4355.32</v>
      </c>
      <c r="M1001" s="151">
        <f t="shared" si="138"/>
        <v>-4355.13</v>
      </c>
      <c r="N1001" s="97">
        <f t="shared" si="139"/>
        <v>-0.99995637519171965</v>
      </c>
      <c r="O1001" s="273"/>
      <c r="P1001" s="166"/>
      <c r="Q1001" s="328">
        <v>0.19</v>
      </c>
      <c r="R1001" s="328">
        <v>4355.32</v>
      </c>
      <c r="S1001" s="151">
        <f t="shared" si="140"/>
        <v>-4355.13</v>
      </c>
      <c r="T1001" s="97">
        <f t="shared" si="141"/>
        <v>-0.99995637519171965</v>
      </c>
      <c r="U1001" s="166"/>
      <c r="V1001" s="328">
        <v>147954.44</v>
      </c>
      <c r="W1001" s="328">
        <v>26145.99</v>
      </c>
      <c r="X1001" s="151">
        <f t="shared" si="142"/>
        <v>121808.45</v>
      </c>
      <c r="Y1001" s="97">
        <f t="shared" si="143"/>
        <v>4.6587813274616865</v>
      </c>
      <c r="Z1001" s="140"/>
    </row>
    <row r="1002" spans="1:26" s="69" customFormat="1" outlineLevel="1" x14ac:dyDescent="0.2">
      <c r="A1002" s="64" t="s">
        <v>1254</v>
      </c>
      <c r="B1002" s="65" t="s">
        <v>1704</v>
      </c>
      <c r="C1002" s="66" t="s">
        <v>2146</v>
      </c>
      <c r="D1002" s="67"/>
      <c r="E1002" s="68"/>
      <c r="F1002" s="328">
        <v>0</v>
      </c>
      <c r="G1002" s="328">
        <v>1.58</v>
      </c>
      <c r="H1002" s="151">
        <f t="shared" si="136"/>
        <v>-1.58</v>
      </c>
      <c r="I1002" s="97" t="str">
        <f t="shared" si="137"/>
        <v>N.M.</v>
      </c>
      <c r="J1002" s="166"/>
      <c r="K1002" s="328">
        <v>0</v>
      </c>
      <c r="L1002" s="328">
        <v>1.58</v>
      </c>
      <c r="M1002" s="151">
        <f t="shared" si="138"/>
        <v>-1.58</v>
      </c>
      <c r="N1002" s="97" t="str">
        <f t="shared" si="139"/>
        <v>N.M.</v>
      </c>
      <c r="O1002" s="273"/>
      <c r="P1002" s="166"/>
      <c r="Q1002" s="328">
        <v>0</v>
      </c>
      <c r="R1002" s="328">
        <v>1.58</v>
      </c>
      <c r="S1002" s="151">
        <f t="shared" si="140"/>
        <v>-1.58</v>
      </c>
      <c r="T1002" s="97" t="str">
        <f t="shared" si="141"/>
        <v>N.M.</v>
      </c>
      <c r="U1002" s="166"/>
      <c r="V1002" s="328">
        <v>234.58</v>
      </c>
      <c r="W1002" s="328">
        <v>149.50000000000003</v>
      </c>
      <c r="X1002" s="151">
        <f t="shared" si="142"/>
        <v>85.079999999999984</v>
      </c>
      <c r="Y1002" s="97">
        <f t="shared" si="143"/>
        <v>0.569096989966555</v>
      </c>
      <c r="Z1002" s="140"/>
    </row>
    <row r="1003" spans="1:26" s="69" customFormat="1" outlineLevel="1" x14ac:dyDescent="0.2">
      <c r="A1003" s="64" t="s">
        <v>1255</v>
      </c>
      <c r="B1003" s="65" t="s">
        <v>1705</v>
      </c>
      <c r="C1003" s="66" t="s">
        <v>2147</v>
      </c>
      <c r="D1003" s="67"/>
      <c r="E1003" s="68"/>
      <c r="F1003" s="328">
        <v>370.95</v>
      </c>
      <c r="G1003" s="328">
        <v>275.54000000000002</v>
      </c>
      <c r="H1003" s="151">
        <f t="shared" si="136"/>
        <v>95.409999999999968</v>
      </c>
      <c r="I1003" s="97">
        <f t="shared" si="137"/>
        <v>0.34626551498874925</v>
      </c>
      <c r="J1003" s="166"/>
      <c r="K1003" s="328">
        <v>2107.31</v>
      </c>
      <c r="L1003" s="328">
        <v>540.26</v>
      </c>
      <c r="M1003" s="151">
        <f t="shared" si="138"/>
        <v>1567.05</v>
      </c>
      <c r="N1003" s="97">
        <f t="shared" si="139"/>
        <v>2.9005478843519787</v>
      </c>
      <c r="O1003" s="273"/>
      <c r="P1003" s="166"/>
      <c r="Q1003" s="328">
        <v>2107.31</v>
      </c>
      <c r="R1003" s="328">
        <v>540.26</v>
      </c>
      <c r="S1003" s="151">
        <f t="shared" si="140"/>
        <v>1567.05</v>
      </c>
      <c r="T1003" s="97">
        <f t="shared" si="141"/>
        <v>2.9005478843519787</v>
      </c>
      <c r="U1003" s="166"/>
      <c r="V1003" s="328">
        <v>8110.84</v>
      </c>
      <c r="W1003" s="328">
        <v>7722.3600000000006</v>
      </c>
      <c r="X1003" s="151">
        <f t="shared" si="142"/>
        <v>388.47999999999956</v>
      </c>
      <c r="Y1003" s="97">
        <f t="shared" si="143"/>
        <v>5.030586504643652E-2</v>
      </c>
      <c r="Z1003" s="140"/>
    </row>
    <row r="1004" spans="1:26" s="69" customFormat="1" outlineLevel="1" x14ac:dyDescent="0.2">
      <c r="A1004" s="64" t="s">
        <v>1256</v>
      </c>
      <c r="B1004" s="65" t="s">
        <v>1706</v>
      </c>
      <c r="C1004" s="66" t="s">
        <v>2148</v>
      </c>
      <c r="D1004" s="67"/>
      <c r="E1004" s="68"/>
      <c r="F1004" s="328">
        <v>142358.09</v>
      </c>
      <c r="G1004" s="328">
        <v>18173.28</v>
      </c>
      <c r="H1004" s="151">
        <f t="shared" si="136"/>
        <v>124184.81</v>
      </c>
      <c r="I1004" s="97">
        <f t="shared" si="137"/>
        <v>6.8333735021966318</v>
      </c>
      <c r="J1004" s="166"/>
      <c r="K1004" s="328">
        <v>128668.86</v>
      </c>
      <c r="L1004" s="328">
        <v>86112.88</v>
      </c>
      <c r="M1004" s="151">
        <f t="shared" si="138"/>
        <v>42555.979999999996</v>
      </c>
      <c r="N1004" s="97">
        <f t="shared" si="139"/>
        <v>0.49418832583464861</v>
      </c>
      <c r="O1004" s="273"/>
      <c r="P1004" s="166"/>
      <c r="Q1004" s="328">
        <v>128668.86</v>
      </c>
      <c r="R1004" s="328">
        <v>86112.88</v>
      </c>
      <c r="S1004" s="151">
        <f t="shared" si="140"/>
        <v>42555.979999999996</v>
      </c>
      <c r="T1004" s="97">
        <f t="shared" si="141"/>
        <v>0.49418832583464861</v>
      </c>
      <c r="U1004" s="166"/>
      <c r="V1004" s="328">
        <v>368293.97000000003</v>
      </c>
      <c r="W1004" s="328">
        <v>258217.44</v>
      </c>
      <c r="X1004" s="151">
        <f t="shared" si="142"/>
        <v>110076.53000000003</v>
      </c>
      <c r="Y1004" s="97">
        <f t="shared" si="143"/>
        <v>0.42629394048674646</v>
      </c>
      <c r="Z1004" s="140"/>
    </row>
    <row r="1005" spans="1:26" s="69" customFormat="1" outlineLevel="1" x14ac:dyDescent="0.2">
      <c r="A1005" s="64" t="s">
        <v>1257</v>
      </c>
      <c r="B1005" s="65" t="s">
        <v>1707</v>
      </c>
      <c r="C1005" s="66" t="s">
        <v>2149</v>
      </c>
      <c r="D1005" s="67"/>
      <c r="E1005" s="68"/>
      <c r="F1005" s="328">
        <v>6747.2300000000005</v>
      </c>
      <c r="G1005" s="328">
        <v>9897.02</v>
      </c>
      <c r="H1005" s="151">
        <f t="shared" si="136"/>
        <v>-3149.79</v>
      </c>
      <c r="I1005" s="97">
        <f t="shared" si="137"/>
        <v>-0.31825640445305758</v>
      </c>
      <c r="J1005" s="166"/>
      <c r="K1005" s="328">
        <v>17158.428</v>
      </c>
      <c r="L1005" s="328">
        <v>22565.846000000001</v>
      </c>
      <c r="M1005" s="151">
        <f t="shared" si="138"/>
        <v>-5407.4180000000015</v>
      </c>
      <c r="N1005" s="97">
        <f t="shared" si="139"/>
        <v>-0.23962841898327239</v>
      </c>
      <c r="O1005" s="273"/>
      <c r="P1005" s="166"/>
      <c r="Q1005" s="328">
        <v>17158.428</v>
      </c>
      <c r="R1005" s="328">
        <v>22565.846000000001</v>
      </c>
      <c r="S1005" s="151">
        <f t="shared" si="140"/>
        <v>-5407.4180000000015</v>
      </c>
      <c r="T1005" s="97">
        <f t="shared" si="141"/>
        <v>-0.23962841898327239</v>
      </c>
      <c r="U1005" s="166"/>
      <c r="V1005" s="328">
        <v>77318.877000000008</v>
      </c>
      <c r="W1005" s="328">
        <v>75631.986000000004</v>
      </c>
      <c r="X1005" s="151">
        <f t="shared" si="142"/>
        <v>1686.8910000000033</v>
      </c>
      <c r="Y1005" s="97">
        <f t="shared" si="143"/>
        <v>2.2303936326622486E-2</v>
      </c>
      <c r="Z1005" s="140"/>
    </row>
    <row r="1006" spans="1:26" s="69" customFormat="1" outlineLevel="1" x14ac:dyDescent="0.2">
      <c r="A1006" s="64" t="s">
        <v>1258</v>
      </c>
      <c r="B1006" s="65" t="s">
        <v>1708</v>
      </c>
      <c r="C1006" s="66" t="s">
        <v>2150</v>
      </c>
      <c r="D1006" s="67"/>
      <c r="E1006" s="68"/>
      <c r="F1006" s="328">
        <v>345.37</v>
      </c>
      <c r="G1006" s="328">
        <v>54.78</v>
      </c>
      <c r="H1006" s="151">
        <f t="shared" si="136"/>
        <v>290.59000000000003</v>
      </c>
      <c r="I1006" s="97">
        <f t="shared" si="137"/>
        <v>5.3046732384081787</v>
      </c>
      <c r="J1006" s="166"/>
      <c r="K1006" s="328">
        <v>460.11</v>
      </c>
      <c r="L1006" s="328">
        <v>89.79</v>
      </c>
      <c r="M1006" s="151">
        <f t="shared" si="138"/>
        <v>370.32</v>
      </c>
      <c r="N1006" s="97">
        <f t="shared" si="139"/>
        <v>4.1242900100233877</v>
      </c>
      <c r="O1006" s="273"/>
      <c r="P1006" s="166"/>
      <c r="Q1006" s="328">
        <v>460.11</v>
      </c>
      <c r="R1006" s="328">
        <v>89.79</v>
      </c>
      <c r="S1006" s="151">
        <f t="shared" si="140"/>
        <v>370.32</v>
      </c>
      <c r="T1006" s="97">
        <f t="shared" si="141"/>
        <v>4.1242900100233877</v>
      </c>
      <c r="U1006" s="166"/>
      <c r="V1006" s="328">
        <v>785.96</v>
      </c>
      <c r="W1006" s="328">
        <v>274.86</v>
      </c>
      <c r="X1006" s="151">
        <f t="shared" si="142"/>
        <v>511.1</v>
      </c>
      <c r="Y1006" s="97">
        <f t="shared" si="143"/>
        <v>1.8594921050716728</v>
      </c>
      <c r="Z1006" s="140"/>
    </row>
    <row r="1007" spans="1:26" s="69" customFormat="1" outlineLevel="1" x14ac:dyDescent="0.2">
      <c r="A1007" s="64" t="s">
        <v>1259</v>
      </c>
      <c r="B1007" s="65" t="s">
        <v>1709</v>
      </c>
      <c r="C1007" s="66" t="s">
        <v>2151</v>
      </c>
      <c r="D1007" s="67"/>
      <c r="E1007" s="68"/>
      <c r="F1007" s="328">
        <v>2862</v>
      </c>
      <c r="G1007" s="328">
        <v>65605.03</v>
      </c>
      <c r="H1007" s="151">
        <f t="shared" si="136"/>
        <v>-62743.03</v>
      </c>
      <c r="I1007" s="97">
        <f t="shared" si="137"/>
        <v>-0.9563752962234755</v>
      </c>
      <c r="J1007" s="166"/>
      <c r="K1007" s="328">
        <v>-84542</v>
      </c>
      <c r="L1007" s="328">
        <v>170600.98</v>
      </c>
      <c r="M1007" s="151">
        <f t="shared" si="138"/>
        <v>-255142.98</v>
      </c>
      <c r="N1007" s="97">
        <f t="shared" si="139"/>
        <v>-1.4955540114716808</v>
      </c>
      <c r="O1007" s="273"/>
      <c r="P1007" s="166"/>
      <c r="Q1007" s="328">
        <v>-84542</v>
      </c>
      <c r="R1007" s="328">
        <v>170600.98</v>
      </c>
      <c r="S1007" s="151">
        <f t="shared" si="140"/>
        <v>-255142.98</v>
      </c>
      <c r="T1007" s="97">
        <f t="shared" si="141"/>
        <v>-1.4955540114716808</v>
      </c>
      <c r="U1007" s="166"/>
      <c r="V1007" s="328">
        <v>14449.970000000001</v>
      </c>
      <c r="W1007" s="328">
        <v>249424.13</v>
      </c>
      <c r="X1007" s="151">
        <f t="shared" si="142"/>
        <v>-234974.16</v>
      </c>
      <c r="Y1007" s="97">
        <f t="shared" si="143"/>
        <v>-0.94206667173701275</v>
      </c>
      <c r="Z1007" s="140"/>
    </row>
    <row r="1008" spans="1:26" s="69" customFormat="1" outlineLevel="1" x14ac:dyDescent="0.2">
      <c r="A1008" s="64" t="s">
        <v>1260</v>
      </c>
      <c r="B1008" s="65" t="s">
        <v>1710</v>
      </c>
      <c r="C1008" s="66" t="s">
        <v>2152</v>
      </c>
      <c r="D1008" s="67"/>
      <c r="E1008" s="68"/>
      <c r="F1008" s="328">
        <v>21740.55</v>
      </c>
      <c r="G1008" s="328">
        <v>15111.48</v>
      </c>
      <c r="H1008" s="151">
        <f t="shared" si="136"/>
        <v>6629.07</v>
      </c>
      <c r="I1008" s="97">
        <f t="shared" si="137"/>
        <v>0.43867774698441186</v>
      </c>
      <c r="J1008" s="166"/>
      <c r="K1008" s="328">
        <v>49598.89</v>
      </c>
      <c r="L1008" s="328">
        <v>71343.75</v>
      </c>
      <c r="M1008" s="151">
        <f t="shared" si="138"/>
        <v>-21744.86</v>
      </c>
      <c r="N1008" s="97">
        <f t="shared" si="139"/>
        <v>-0.30478997809899255</v>
      </c>
      <c r="O1008" s="273"/>
      <c r="P1008" s="166"/>
      <c r="Q1008" s="328">
        <v>49598.89</v>
      </c>
      <c r="R1008" s="328">
        <v>71343.75</v>
      </c>
      <c r="S1008" s="151">
        <f t="shared" si="140"/>
        <v>-21744.86</v>
      </c>
      <c r="T1008" s="97">
        <f t="shared" si="141"/>
        <v>-0.30478997809899255</v>
      </c>
      <c r="U1008" s="166"/>
      <c r="V1008" s="328">
        <v>724195.4</v>
      </c>
      <c r="W1008" s="328">
        <v>411084.89799999999</v>
      </c>
      <c r="X1008" s="151">
        <f t="shared" si="142"/>
        <v>313110.50200000004</v>
      </c>
      <c r="Y1008" s="97">
        <f t="shared" si="143"/>
        <v>0.76166870523178409</v>
      </c>
      <c r="Z1008" s="140"/>
    </row>
    <row r="1009" spans="1:26" s="69" customFormat="1" outlineLevel="1" x14ac:dyDescent="0.2">
      <c r="A1009" s="64" t="s">
        <v>1261</v>
      </c>
      <c r="B1009" s="65" t="s">
        <v>1711</v>
      </c>
      <c r="C1009" s="66" t="s">
        <v>2153</v>
      </c>
      <c r="D1009" s="67"/>
      <c r="E1009" s="68"/>
      <c r="F1009" s="328">
        <v>700</v>
      </c>
      <c r="G1009" s="328">
        <v>700</v>
      </c>
      <c r="H1009" s="151">
        <f t="shared" si="136"/>
        <v>0</v>
      </c>
      <c r="I1009" s="97">
        <f t="shared" si="137"/>
        <v>0</v>
      </c>
      <c r="J1009" s="166"/>
      <c r="K1009" s="328">
        <v>2100</v>
      </c>
      <c r="L1009" s="328">
        <v>2100</v>
      </c>
      <c r="M1009" s="151">
        <f t="shared" si="138"/>
        <v>0</v>
      </c>
      <c r="N1009" s="97">
        <f t="shared" si="139"/>
        <v>0</v>
      </c>
      <c r="O1009" s="273"/>
      <c r="P1009" s="166"/>
      <c r="Q1009" s="328">
        <v>2100</v>
      </c>
      <c r="R1009" s="328">
        <v>2100</v>
      </c>
      <c r="S1009" s="151">
        <f t="shared" si="140"/>
        <v>0</v>
      </c>
      <c r="T1009" s="97">
        <f t="shared" si="141"/>
        <v>0</v>
      </c>
      <c r="U1009" s="166"/>
      <c r="V1009" s="328">
        <v>15929.52</v>
      </c>
      <c r="W1009" s="328">
        <v>20446.12</v>
      </c>
      <c r="X1009" s="151">
        <f t="shared" si="142"/>
        <v>-4516.5999999999985</v>
      </c>
      <c r="Y1009" s="97">
        <f t="shared" si="143"/>
        <v>-0.22090254776945448</v>
      </c>
      <c r="Z1009" s="140"/>
    </row>
    <row r="1010" spans="1:26" s="69" customFormat="1" outlineLevel="1" x14ac:dyDescent="0.2">
      <c r="A1010" s="64" t="s">
        <v>1262</v>
      </c>
      <c r="B1010" s="65" t="s">
        <v>1712</v>
      </c>
      <c r="C1010" s="66" t="s">
        <v>2154</v>
      </c>
      <c r="D1010" s="67"/>
      <c r="E1010" s="68"/>
      <c r="F1010" s="328">
        <v>1233.83</v>
      </c>
      <c r="G1010" s="328">
        <v>11191.2</v>
      </c>
      <c r="H1010" s="151">
        <f t="shared" si="136"/>
        <v>-9957.3700000000008</v>
      </c>
      <c r="I1010" s="97">
        <f t="shared" si="137"/>
        <v>-0.88974998212881551</v>
      </c>
      <c r="J1010" s="166"/>
      <c r="K1010" s="328">
        <v>3568.4900000000002</v>
      </c>
      <c r="L1010" s="328">
        <v>33858.120000000003</v>
      </c>
      <c r="M1010" s="151">
        <f t="shared" si="138"/>
        <v>-30289.63</v>
      </c>
      <c r="N1010" s="97">
        <f t="shared" si="139"/>
        <v>-0.89460460297263988</v>
      </c>
      <c r="O1010" s="273"/>
      <c r="P1010" s="166"/>
      <c r="Q1010" s="328">
        <v>3568.4900000000002</v>
      </c>
      <c r="R1010" s="328">
        <v>33858.120000000003</v>
      </c>
      <c r="S1010" s="151">
        <f t="shared" si="140"/>
        <v>-30289.63</v>
      </c>
      <c r="T1010" s="97">
        <f t="shared" si="141"/>
        <v>-0.89460460297263988</v>
      </c>
      <c r="U1010" s="166"/>
      <c r="V1010" s="328">
        <v>164993.15</v>
      </c>
      <c r="W1010" s="328">
        <v>135689.22</v>
      </c>
      <c r="X1010" s="151">
        <f t="shared" si="142"/>
        <v>29303.929999999993</v>
      </c>
      <c r="Y1010" s="97">
        <f t="shared" si="143"/>
        <v>0.21596358207380065</v>
      </c>
      <c r="Z1010" s="140"/>
    </row>
    <row r="1011" spans="1:26" s="69" customFormat="1" outlineLevel="1" x14ac:dyDescent="0.2">
      <c r="A1011" s="64" t="s">
        <v>1263</v>
      </c>
      <c r="B1011" s="65" t="s">
        <v>1713</v>
      </c>
      <c r="C1011" s="66" t="s">
        <v>2155</v>
      </c>
      <c r="D1011" s="67"/>
      <c r="E1011" s="68"/>
      <c r="F1011" s="328">
        <v>0</v>
      </c>
      <c r="G1011" s="328">
        <v>6792.18</v>
      </c>
      <c r="H1011" s="151">
        <f t="shared" si="136"/>
        <v>-6792.18</v>
      </c>
      <c r="I1011" s="97" t="str">
        <f t="shared" si="137"/>
        <v>N.M.</v>
      </c>
      <c r="J1011" s="166"/>
      <c r="K1011" s="328">
        <v>0</v>
      </c>
      <c r="L1011" s="328">
        <v>21183.14</v>
      </c>
      <c r="M1011" s="151">
        <f t="shared" si="138"/>
        <v>-21183.14</v>
      </c>
      <c r="N1011" s="97" t="str">
        <f t="shared" si="139"/>
        <v>N.M.</v>
      </c>
      <c r="O1011" s="273"/>
      <c r="P1011" s="166"/>
      <c r="Q1011" s="328">
        <v>0</v>
      </c>
      <c r="R1011" s="328">
        <v>21183.14</v>
      </c>
      <c r="S1011" s="151">
        <f t="shared" si="140"/>
        <v>-21183.14</v>
      </c>
      <c r="T1011" s="97" t="str">
        <f t="shared" si="141"/>
        <v>N.M.</v>
      </c>
      <c r="U1011" s="166"/>
      <c r="V1011" s="328">
        <v>10677.14</v>
      </c>
      <c r="W1011" s="328">
        <v>79088.05</v>
      </c>
      <c r="X1011" s="151">
        <f t="shared" si="142"/>
        <v>-68410.91</v>
      </c>
      <c r="Y1011" s="97">
        <f t="shared" si="143"/>
        <v>-0.86499679787275074</v>
      </c>
      <c r="Z1011" s="140"/>
    </row>
    <row r="1012" spans="1:26" s="69" customFormat="1" outlineLevel="1" x14ac:dyDescent="0.2">
      <c r="A1012" s="64" t="s">
        <v>1294</v>
      </c>
      <c r="B1012" s="65" t="s">
        <v>1744</v>
      </c>
      <c r="C1012" s="66" t="s">
        <v>2179</v>
      </c>
      <c r="D1012" s="67"/>
      <c r="E1012" s="68"/>
      <c r="F1012" s="328">
        <v>1255.95</v>
      </c>
      <c r="G1012" s="328">
        <v>0</v>
      </c>
      <c r="H1012" s="151">
        <f t="shared" si="136"/>
        <v>1255.95</v>
      </c>
      <c r="I1012" s="97" t="str">
        <f t="shared" si="137"/>
        <v>N.M.</v>
      </c>
      <c r="J1012" s="166"/>
      <c r="K1012" s="328">
        <v>3976.05</v>
      </c>
      <c r="L1012" s="328">
        <v>0</v>
      </c>
      <c r="M1012" s="151">
        <f t="shared" si="138"/>
        <v>3976.05</v>
      </c>
      <c r="N1012" s="97" t="str">
        <f t="shared" si="139"/>
        <v>N.M.</v>
      </c>
      <c r="O1012" s="273"/>
      <c r="P1012" s="166"/>
      <c r="Q1012" s="328">
        <v>3976.05</v>
      </c>
      <c r="R1012" s="328">
        <v>0</v>
      </c>
      <c r="S1012" s="151">
        <f t="shared" si="140"/>
        <v>3976.05</v>
      </c>
      <c r="T1012" s="97" t="str">
        <f t="shared" si="141"/>
        <v>N.M.</v>
      </c>
      <c r="U1012" s="166"/>
      <c r="V1012" s="328">
        <v>19645.850000000002</v>
      </c>
      <c r="W1012" s="328">
        <v>4265.4800000000005</v>
      </c>
      <c r="X1012" s="151">
        <f t="shared" si="142"/>
        <v>15380.370000000003</v>
      </c>
      <c r="Y1012" s="97">
        <f t="shared" si="143"/>
        <v>3.6057770754991236</v>
      </c>
      <c r="Z1012" s="140"/>
    </row>
    <row r="1013" spans="1:26" s="69" customFormat="1" outlineLevel="1" x14ac:dyDescent="0.2">
      <c r="A1013" s="64" t="s">
        <v>1295</v>
      </c>
      <c r="B1013" s="65" t="s">
        <v>1745</v>
      </c>
      <c r="C1013" s="66" t="s">
        <v>2180</v>
      </c>
      <c r="D1013" s="67"/>
      <c r="E1013" s="68"/>
      <c r="F1013" s="328">
        <v>51140.33</v>
      </c>
      <c r="G1013" s="328">
        <v>57714.559999999998</v>
      </c>
      <c r="H1013" s="151">
        <f t="shared" si="136"/>
        <v>-6574.2299999999959</v>
      </c>
      <c r="I1013" s="97">
        <f t="shared" si="137"/>
        <v>-0.11390938439104441</v>
      </c>
      <c r="J1013" s="166"/>
      <c r="K1013" s="328">
        <v>126995.04000000001</v>
      </c>
      <c r="L1013" s="328">
        <v>163703.61000000002</v>
      </c>
      <c r="M1013" s="151">
        <f t="shared" si="138"/>
        <v>-36708.570000000007</v>
      </c>
      <c r="N1013" s="97">
        <f t="shared" si="139"/>
        <v>-0.22423799939414898</v>
      </c>
      <c r="O1013" s="273"/>
      <c r="P1013" s="166"/>
      <c r="Q1013" s="328">
        <v>126995.04000000001</v>
      </c>
      <c r="R1013" s="328">
        <v>163703.61000000002</v>
      </c>
      <c r="S1013" s="151">
        <f t="shared" si="140"/>
        <v>-36708.570000000007</v>
      </c>
      <c r="T1013" s="97">
        <f t="shared" si="141"/>
        <v>-0.22423799939414898</v>
      </c>
      <c r="U1013" s="166"/>
      <c r="V1013" s="328">
        <v>763130.82000000007</v>
      </c>
      <c r="W1013" s="328">
        <v>896844.03</v>
      </c>
      <c r="X1013" s="151">
        <f t="shared" si="142"/>
        <v>-133713.20999999996</v>
      </c>
      <c r="Y1013" s="97">
        <f t="shared" si="143"/>
        <v>-0.14909304798516634</v>
      </c>
      <c r="Z1013" s="140"/>
    </row>
    <row r="1014" spans="1:26" s="69" customFormat="1" outlineLevel="1" x14ac:dyDescent="0.2">
      <c r="A1014" s="64" t="s">
        <v>1296</v>
      </c>
      <c r="B1014" s="65" t="s">
        <v>1746</v>
      </c>
      <c r="C1014" s="66" t="s">
        <v>2181</v>
      </c>
      <c r="D1014" s="67"/>
      <c r="E1014" s="68"/>
      <c r="F1014" s="328">
        <v>525.54999999999995</v>
      </c>
      <c r="G1014" s="328">
        <v>3930.4900000000002</v>
      </c>
      <c r="H1014" s="151">
        <f t="shared" si="136"/>
        <v>-3404.9400000000005</v>
      </c>
      <c r="I1014" s="97">
        <f t="shared" si="137"/>
        <v>-0.86628893598508083</v>
      </c>
      <c r="J1014" s="166"/>
      <c r="K1014" s="328">
        <v>526.51</v>
      </c>
      <c r="L1014" s="328">
        <v>14782.02</v>
      </c>
      <c r="M1014" s="151">
        <f t="shared" si="138"/>
        <v>-14255.51</v>
      </c>
      <c r="N1014" s="97">
        <f t="shared" si="139"/>
        <v>-0.96438172861354532</v>
      </c>
      <c r="O1014" s="273"/>
      <c r="P1014" s="166"/>
      <c r="Q1014" s="328">
        <v>526.51</v>
      </c>
      <c r="R1014" s="328">
        <v>14782.02</v>
      </c>
      <c r="S1014" s="151">
        <f t="shared" si="140"/>
        <v>-14255.51</v>
      </c>
      <c r="T1014" s="97">
        <f t="shared" si="141"/>
        <v>-0.96438172861354532</v>
      </c>
      <c r="U1014" s="166"/>
      <c r="V1014" s="328">
        <v>1582.67</v>
      </c>
      <c r="W1014" s="328">
        <v>198223.47</v>
      </c>
      <c r="X1014" s="151">
        <f t="shared" si="142"/>
        <v>-196640.8</v>
      </c>
      <c r="Y1014" s="97">
        <f t="shared" si="143"/>
        <v>-0.99201572851085695</v>
      </c>
      <c r="Z1014" s="140"/>
    </row>
    <row r="1015" spans="1:26" s="69" customFormat="1" outlineLevel="1" x14ac:dyDescent="0.2">
      <c r="A1015" s="64" t="s">
        <v>1297</v>
      </c>
      <c r="B1015" s="65" t="s">
        <v>1747</v>
      </c>
      <c r="C1015" s="66" t="s">
        <v>2182</v>
      </c>
      <c r="D1015" s="67"/>
      <c r="E1015" s="68"/>
      <c r="F1015" s="328">
        <v>1013.26</v>
      </c>
      <c r="G1015" s="328">
        <v>240.33</v>
      </c>
      <c r="H1015" s="151">
        <f t="shared" si="136"/>
        <v>772.93</v>
      </c>
      <c r="I1015" s="97">
        <f t="shared" si="137"/>
        <v>3.2161195023509337</v>
      </c>
      <c r="J1015" s="166"/>
      <c r="K1015" s="328">
        <v>1998.9</v>
      </c>
      <c r="L1015" s="328">
        <v>6720.04</v>
      </c>
      <c r="M1015" s="151">
        <f t="shared" si="138"/>
        <v>-4721.1399999999994</v>
      </c>
      <c r="N1015" s="97">
        <f t="shared" si="139"/>
        <v>-0.70254641341420576</v>
      </c>
      <c r="O1015" s="273"/>
      <c r="P1015" s="166"/>
      <c r="Q1015" s="328">
        <v>1998.9</v>
      </c>
      <c r="R1015" s="328">
        <v>6720.04</v>
      </c>
      <c r="S1015" s="151">
        <f t="shared" si="140"/>
        <v>-4721.1399999999994</v>
      </c>
      <c r="T1015" s="97">
        <f t="shared" si="141"/>
        <v>-0.70254641341420576</v>
      </c>
      <c r="U1015" s="166"/>
      <c r="V1015" s="328">
        <v>5248.47</v>
      </c>
      <c r="W1015" s="328">
        <v>9090.619999999999</v>
      </c>
      <c r="X1015" s="151">
        <f t="shared" si="142"/>
        <v>-3842.1499999999987</v>
      </c>
      <c r="Y1015" s="97">
        <f t="shared" si="143"/>
        <v>-0.42264994026810043</v>
      </c>
      <c r="Z1015" s="140"/>
    </row>
    <row r="1016" spans="1:26" s="69" customFormat="1" outlineLevel="1" x14ac:dyDescent="0.2">
      <c r="A1016" s="64" t="s">
        <v>1298</v>
      </c>
      <c r="B1016" s="65" t="s">
        <v>1748</v>
      </c>
      <c r="C1016" s="66" t="s">
        <v>2183</v>
      </c>
      <c r="D1016" s="67"/>
      <c r="E1016" s="68"/>
      <c r="F1016" s="328">
        <v>91235.35</v>
      </c>
      <c r="G1016" s="328">
        <v>80851.92</v>
      </c>
      <c r="H1016" s="151">
        <f t="shared" si="136"/>
        <v>10383.430000000008</v>
      </c>
      <c r="I1016" s="97">
        <f t="shared" si="137"/>
        <v>0.12842527425446432</v>
      </c>
      <c r="J1016" s="166"/>
      <c r="K1016" s="328">
        <v>269587.75</v>
      </c>
      <c r="L1016" s="328">
        <v>254136.26</v>
      </c>
      <c r="M1016" s="151">
        <f t="shared" si="138"/>
        <v>15451.489999999991</v>
      </c>
      <c r="N1016" s="97">
        <f t="shared" si="139"/>
        <v>6.0800021216964435E-2</v>
      </c>
      <c r="O1016" s="273"/>
      <c r="P1016" s="166"/>
      <c r="Q1016" s="328">
        <v>269587.75</v>
      </c>
      <c r="R1016" s="328">
        <v>254136.26</v>
      </c>
      <c r="S1016" s="151">
        <f t="shared" si="140"/>
        <v>15451.489999999991</v>
      </c>
      <c r="T1016" s="97">
        <f t="shared" si="141"/>
        <v>6.0800021216964435E-2</v>
      </c>
      <c r="U1016" s="166"/>
      <c r="V1016" s="328">
        <v>1025205.87</v>
      </c>
      <c r="W1016" s="328">
        <v>1069320.8400000001</v>
      </c>
      <c r="X1016" s="151">
        <f t="shared" si="142"/>
        <v>-44114.970000000088</v>
      </c>
      <c r="Y1016" s="97">
        <f t="shared" si="143"/>
        <v>-4.1255129751328973E-2</v>
      </c>
      <c r="Z1016" s="140"/>
    </row>
    <row r="1017" spans="1:26" s="69" customFormat="1" outlineLevel="1" x14ac:dyDescent="0.2">
      <c r="A1017" s="64" t="s">
        <v>1299</v>
      </c>
      <c r="B1017" s="65" t="s">
        <v>1749</v>
      </c>
      <c r="C1017" s="66" t="s">
        <v>2184</v>
      </c>
      <c r="D1017" s="67"/>
      <c r="E1017" s="68"/>
      <c r="F1017" s="328">
        <v>51650.35</v>
      </c>
      <c r="G1017" s="328">
        <v>72963.070000000007</v>
      </c>
      <c r="H1017" s="151">
        <f t="shared" si="136"/>
        <v>-21312.720000000008</v>
      </c>
      <c r="I1017" s="97">
        <f t="shared" si="137"/>
        <v>-0.29210284051918328</v>
      </c>
      <c r="J1017" s="166"/>
      <c r="K1017" s="328">
        <v>176558.86000000002</v>
      </c>
      <c r="L1017" s="328">
        <v>165197.51999999999</v>
      </c>
      <c r="M1017" s="151">
        <f t="shared" si="138"/>
        <v>11361.340000000026</v>
      </c>
      <c r="N1017" s="97">
        <f t="shared" si="139"/>
        <v>6.8774276998831624E-2</v>
      </c>
      <c r="O1017" s="273"/>
      <c r="P1017" s="166"/>
      <c r="Q1017" s="328">
        <v>176558.86000000002</v>
      </c>
      <c r="R1017" s="328">
        <v>165197.51999999999</v>
      </c>
      <c r="S1017" s="151">
        <f t="shared" si="140"/>
        <v>11361.340000000026</v>
      </c>
      <c r="T1017" s="97">
        <f t="shared" si="141"/>
        <v>6.8774276998831624E-2</v>
      </c>
      <c r="U1017" s="166"/>
      <c r="V1017" s="328">
        <v>803924.99</v>
      </c>
      <c r="W1017" s="328">
        <v>743543.28</v>
      </c>
      <c r="X1017" s="151">
        <f t="shared" si="142"/>
        <v>60381.709999999963</v>
      </c>
      <c r="Y1017" s="97">
        <f t="shared" si="143"/>
        <v>8.1208063638205374E-2</v>
      </c>
      <c r="Z1017" s="140"/>
    </row>
    <row r="1018" spans="1:26" s="69" customFormat="1" outlineLevel="1" x14ac:dyDescent="0.2">
      <c r="A1018" s="64" t="s">
        <v>1300</v>
      </c>
      <c r="B1018" s="65" t="s">
        <v>1750</v>
      </c>
      <c r="C1018" s="66" t="s">
        <v>2185</v>
      </c>
      <c r="D1018" s="67"/>
      <c r="E1018" s="68"/>
      <c r="F1018" s="328">
        <v>0</v>
      </c>
      <c r="G1018" s="328">
        <v>31.330000000000002</v>
      </c>
      <c r="H1018" s="151">
        <f t="shared" si="136"/>
        <v>-31.330000000000002</v>
      </c>
      <c r="I1018" s="97" t="str">
        <f t="shared" si="137"/>
        <v>N.M.</v>
      </c>
      <c r="J1018" s="166"/>
      <c r="K1018" s="328">
        <v>0</v>
      </c>
      <c r="L1018" s="328">
        <v>31.330000000000002</v>
      </c>
      <c r="M1018" s="151">
        <f t="shared" si="138"/>
        <v>-31.330000000000002</v>
      </c>
      <c r="N1018" s="97" t="str">
        <f t="shared" si="139"/>
        <v>N.M.</v>
      </c>
      <c r="O1018" s="273"/>
      <c r="P1018" s="166"/>
      <c r="Q1018" s="328">
        <v>0</v>
      </c>
      <c r="R1018" s="328">
        <v>31.330000000000002</v>
      </c>
      <c r="S1018" s="151">
        <f t="shared" si="140"/>
        <v>-31.330000000000002</v>
      </c>
      <c r="T1018" s="97" t="str">
        <f t="shared" si="141"/>
        <v>N.M.</v>
      </c>
      <c r="U1018" s="166"/>
      <c r="V1018" s="328">
        <v>0</v>
      </c>
      <c r="W1018" s="328">
        <v>42.36</v>
      </c>
      <c r="X1018" s="151">
        <f t="shared" si="142"/>
        <v>-42.36</v>
      </c>
      <c r="Y1018" s="97" t="str">
        <f t="shared" si="143"/>
        <v>N.M.</v>
      </c>
      <c r="Z1018" s="140"/>
    </row>
    <row r="1019" spans="1:26" s="69" customFormat="1" outlineLevel="1" x14ac:dyDescent="0.2">
      <c r="A1019" s="64" t="s">
        <v>1301</v>
      </c>
      <c r="B1019" s="65" t="s">
        <v>1751</v>
      </c>
      <c r="C1019" s="66" t="s">
        <v>2186</v>
      </c>
      <c r="D1019" s="67"/>
      <c r="E1019" s="68"/>
      <c r="F1019" s="328">
        <v>0</v>
      </c>
      <c r="G1019" s="328">
        <v>97.68</v>
      </c>
      <c r="H1019" s="151">
        <f t="shared" si="136"/>
        <v>-97.68</v>
      </c>
      <c r="I1019" s="97" t="str">
        <f t="shared" si="137"/>
        <v>N.M.</v>
      </c>
      <c r="J1019" s="166"/>
      <c r="K1019" s="328">
        <v>0</v>
      </c>
      <c r="L1019" s="328">
        <v>792.45</v>
      </c>
      <c r="M1019" s="151">
        <f t="shared" si="138"/>
        <v>-792.45</v>
      </c>
      <c r="N1019" s="97" t="str">
        <f t="shared" si="139"/>
        <v>N.M.</v>
      </c>
      <c r="O1019" s="273"/>
      <c r="P1019" s="166"/>
      <c r="Q1019" s="328">
        <v>0</v>
      </c>
      <c r="R1019" s="328">
        <v>792.45</v>
      </c>
      <c r="S1019" s="151">
        <f t="shared" si="140"/>
        <v>-792.45</v>
      </c>
      <c r="T1019" s="97" t="str">
        <f t="shared" si="141"/>
        <v>N.M.</v>
      </c>
      <c r="U1019" s="166"/>
      <c r="V1019" s="328">
        <v>576.07000000000005</v>
      </c>
      <c r="W1019" s="328">
        <v>1496.91</v>
      </c>
      <c r="X1019" s="151">
        <f t="shared" si="142"/>
        <v>-920.84</v>
      </c>
      <c r="Y1019" s="97">
        <f t="shared" si="143"/>
        <v>-0.61516056409536979</v>
      </c>
      <c r="Z1019" s="140"/>
    </row>
    <row r="1020" spans="1:26" s="69" customFormat="1" outlineLevel="1" x14ac:dyDescent="0.2">
      <c r="A1020" s="64" t="s">
        <v>1302</v>
      </c>
      <c r="B1020" s="65" t="s">
        <v>1752</v>
      </c>
      <c r="C1020" s="66" t="s">
        <v>2187</v>
      </c>
      <c r="D1020" s="67"/>
      <c r="E1020" s="68"/>
      <c r="F1020" s="328">
        <v>16.48</v>
      </c>
      <c r="G1020" s="328">
        <v>86.42</v>
      </c>
      <c r="H1020" s="151">
        <f t="shared" si="136"/>
        <v>-69.94</v>
      </c>
      <c r="I1020" s="97">
        <f t="shared" si="137"/>
        <v>-0.80930340199027995</v>
      </c>
      <c r="J1020" s="166"/>
      <c r="K1020" s="328">
        <v>121.86</v>
      </c>
      <c r="L1020" s="328">
        <v>260.66000000000003</v>
      </c>
      <c r="M1020" s="151">
        <f t="shared" si="138"/>
        <v>-138.80000000000001</v>
      </c>
      <c r="N1020" s="97">
        <f t="shared" si="139"/>
        <v>-0.53249443719788225</v>
      </c>
      <c r="O1020" s="273"/>
      <c r="P1020" s="166"/>
      <c r="Q1020" s="328">
        <v>121.86</v>
      </c>
      <c r="R1020" s="328">
        <v>260.66000000000003</v>
      </c>
      <c r="S1020" s="151">
        <f t="shared" si="140"/>
        <v>-138.80000000000001</v>
      </c>
      <c r="T1020" s="97">
        <f t="shared" si="141"/>
        <v>-0.53249443719788225</v>
      </c>
      <c r="U1020" s="166"/>
      <c r="V1020" s="328">
        <v>917.36</v>
      </c>
      <c r="W1020" s="328">
        <v>1128.52</v>
      </c>
      <c r="X1020" s="151">
        <f t="shared" si="142"/>
        <v>-211.15999999999997</v>
      </c>
      <c r="Y1020" s="97">
        <f t="shared" si="143"/>
        <v>-0.18711232410590861</v>
      </c>
      <c r="Z1020" s="140"/>
    </row>
    <row r="1021" spans="1:26" s="69" customFormat="1" outlineLevel="1" x14ac:dyDescent="0.2">
      <c r="A1021" s="64" t="s">
        <v>1303</v>
      </c>
      <c r="B1021" s="65" t="s">
        <v>1753</v>
      </c>
      <c r="C1021" s="66" t="s">
        <v>2188</v>
      </c>
      <c r="D1021" s="67"/>
      <c r="E1021" s="68"/>
      <c r="F1021" s="328">
        <v>1.22</v>
      </c>
      <c r="G1021" s="328">
        <v>35.93</v>
      </c>
      <c r="H1021" s="151">
        <f t="shared" si="136"/>
        <v>-34.71</v>
      </c>
      <c r="I1021" s="97">
        <f t="shared" si="137"/>
        <v>-0.96604508767047037</v>
      </c>
      <c r="J1021" s="166"/>
      <c r="K1021" s="328">
        <v>18.93</v>
      </c>
      <c r="L1021" s="328">
        <v>69.58</v>
      </c>
      <c r="M1021" s="151">
        <f t="shared" si="138"/>
        <v>-50.65</v>
      </c>
      <c r="N1021" s="97">
        <f t="shared" si="139"/>
        <v>-0.72793906294912336</v>
      </c>
      <c r="O1021" s="273"/>
      <c r="P1021" s="166"/>
      <c r="Q1021" s="328">
        <v>18.93</v>
      </c>
      <c r="R1021" s="328">
        <v>69.58</v>
      </c>
      <c r="S1021" s="151">
        <f t="shared" si="140"/>
        <v>-50.65</v>
      </c>
      <c r="T1021" s="97">
        <f t="shared" si="141"/>
        <v>-0.72793906294912336</v>
      </c>
      <c r="U1021" s="166"/>
      <c r="V1021" s="328">
        <v>160.66</v>
      </c>
      <c r="W1021" s="328">
        <v>69.58</v>
      </c>
      <c r="X1021" s="151">
        <f t="shared" si="142"/>
        <v>91.08</v>
      </c>
      <c r="Y1021" s="97">
        <f t="shared" si="143"/>
        <v>1.3089968381718884</v>
      </c>
      <c r="Z1021" s="140"/>
    </row>
    <row r="1022" spans="1:26" s="69" customFormat="1" outlineLevel="1" x14ac:dyDescent="0.2">
      <c r="A1022" s="64" t="s">
        <v>1304</v>
      </c>
      <c r="B1022" s="65" t="s">
        <v>1754</v>
      </c>
      <c r="C1022" s="66" t="s">
        <v>2189</v>
      </c>
      <c r="D1022" s="67"/>
      <c r="E1022" s="68"/>
      <c r="F1022" s="328">
        <v>843.87</v>
      </c>
      <c r="G1022" s="328">
        <v>1220.22</v>
      </c>
      <c r="H1022" s="151">
        <f t="shared" si="136"/>
        <v>-376.35</v>
      </c>
      <c r="I1022" s="97">
        <f t="shared" si="137"/>
        <v>-0.30842798839553526</v>
      </c>
      <c r="J1022" s="166"/>
      <c r="K1022" s="328">
        <v>1838.51</v>
      </c>
      <c r="L1022" s="328">
        <v>6439.03</v>
      </c>
      <c r="M1022" s="151">
        <f t="shared" si="138"/>
        <v>-4600.5199999999995</v>
      </c>
      <c r="N1022" s="97">
        <f t="shared" si="139"/>
        <v>-0.71447407451122291</v>
      </c>
      <c r="O1022" s="273"/>
      <c r="P1022" s="166"/>
      <c r="Q1022" s="328">
        <v>1838.51</v>
      </c>
      <c r="R1022" s="328">
        <v>6439.03</v>
      </c>
      <c r="S1022" s="151">
        <f t="shared" si="140"/>
        <v>-4600.5199999999995</v>
      </c>
      <c r="T1022" s="97">
        <f t="shared" si="141"/>
        <v>-0.71447407451122291</v>
      </c>
      <c r="U1022" s="166"/>
      <c r="V1022" s="328">
        <v>13156.29</v>
      </c>
      <c r="W1022" s="328">
        <v>22391.01</v>
      </c>
      <c r="X1022" s="151">
        <f t="shared" si="142"/>
        <v>-9234.7199999999975</v>
      </c>
      <c r="Y1022" s="97">
        <f t="shared" si="143"/>
        <v>-0.41242980999963819</v>
      </c>
      <c r="Z1022" s="140"/>
    </row>
    <row r="1023" spans="1:26" ht="12.75" customHeight="1" x14ac:dyDescent="0.2">
      <c r="A1023" s="38" t="s">
        <v>749</v>
      </c>
      <c r="B1023" s="88" t="s">
        <v>582</v>
      </c>
      <c r="C1023" s="93" t="s">
        <v>289</v>
      </c>
      <c r="D1023" s="38"/>
      <c r="E1023" s="49"/>
      <c r="F1023" s="107">
        <v>1536742.8300000008</v>
      </c>
      <c r="G1023" s="107">
        <v>1595141.9600000009</v>
      </c>
      <c r="H1023" s="105">
        <f t="shared" si="136"/>
        <v>-58399.130000000121</v>
      </c>
      <c r="I1023" s="124">
        <f t="shared" si="137"/>
        <v>-3.6610616148546486E-2</v>
      </c>
      <c r="J1023" s="168"/>
      <c r="K1023" s="107">
        <v>4343217.0579999983</v>
      </c>
      <c r="L1023" s="107">
        <v>5527445.546000002</v>
      </c>
      <c r="M1023" s="105">
        <f t="shared" si="138"/>
        <v>-1184228.4880000036</v>
      </c>
      <c r="N1023" s="124">
        <f t="shared" si="139"/>
        <v>-0.21424516589891759</v>
      </c>
      <c r="O1023" s="260"/>
      <c r="P1023" s="168"/>
      <c r="Q1023" s="107">
        <v>4343217.0579999983</v>
      </c>
      <c r="R1023" s="107">
        <v>5527445.546000002</v>
      </c>
      <c r="S1023" s="105">
        <f t="shared" si="140"/>
        <v>-1184228.4880000036</v>
      </c>
      <c r="T1023" s="124">
        <f t="shared" si="141"/>
        <v>-0.21424516589891759</v>
      </c>
      <c r="U1023" s="168"/>
      <c r="V1023" s="107">
        <v>17907955.237000003</v>
      </c>
      <c r="W1023" s="107">
        <v>22072112.454000007</v>
      </c>
      <c r="X1023" s="105">
        <f t="shared" si="142"/>
        <v>-4164157.2170000039</v>
      </c>
      <c r="Y1023" s="124">
        <f t="shared" si="143"/>
        <v>-0.18866147160487834</v>
      </c>
    </row>
    <row r="1024" spans="1:26" s="69" customFormat="1" outlineLevel="1" x14ac:dyDescent="0.2">
      <c r="A1024" s="64" t="s">
        <v>1049</v>
      </c>
      <c r="B1024" s="65" t="s">
        <v>1499</v>
      </c>
      <c r="C1024" s="66" t="s">
        <v>1948</v>
      </c>
      <c r="D1024" s="67"/>
      <c r="E1024" s="68"/>
      <c r="F1024" s="328">
        <v>429791.92</v>
      </c>
      <c r="G1024" s="328">
        <v>448307.20000000001</v>
      </c>
      <c r="H1024" s="151">
        <f t="shared" si="136"/>
        <v>-18515.280000000028</v>
      </c>
      <c r="I1024" s="97">
        <f t="shared" si="137"/>
        <v>-4.130042970534497E-2</v>
      </c>
      <c r="J1024" s="166"/>
      <c r="K1024" s="328">
        <v>1259501.44</v>
      </c>
      <c r="L1024" s="328">
        <v>1267293.3900000001</v>
      </c>
      <c r="M1024" s="151">
        <f t="shared" si="138"/>
        <v>-7791.9500000001863</v>
      </c>
      <c r="N1024" s="97">
        <f t="shared" si="139"/>
        <v>-6.1484973104769256E-3</v>
      </c>
      <c r="O1024" s="273"/>
      <c r="P1024" s="166"/>
      <c r="Q1024" s="328">
        <v>1259501.44</v>
      </c>
      <c r="R1024" s="328">
        <v>1267293.3900000001</v>
      </c>
      <c r="S1024" s="151">
        <f t="shared" si="140"/>
        <v>-7791.9500000001863</v>
      </c>
      <c r="T1024" s="97">
        <f t="shared" si="141"/>
        <v>-6.1484973104769256E-3</v>
      </c>
      <c r="U1024" s="166"/>
      <c r="V1024" s="328">
        <v>5717095.8800000008</v>
      </c>
      <c r="W1024" s="328">
        <v>4929984.4000000004</v>
      </c>
      <c r="X1024" s="151">
        <f t="shared" si="142"/>
        <v>787111.48000000045</v>
      </c>
      <c r="Y1024" s="97">
        <f t="shared" si="143"/>
        <v>0.15965800622006032</v>
      </c>
      <c r="Z1024" s="140"/>
    </row>
    <row r="1025" spans="1:26" s="69" customFormat="1" outlineLevel="1" x14ac:dyDescent="0.2">
      <c r="A1025" s="64" t="s">
        <v>1050</v>
      </c>
      <c r="B1025" s="65" t="s">
        <v>1500</v>
      </c>
      <c r="C1025" s="66" t="s">
        <v>1949</v>
      </c>
      <c r="D1025" s="67"/>
      <c r="E1025" s="68"/>
      <c r="F1025" s="328">
        <v>0</v>
      </c>
      <c r="G1025" s="328">
        <v>0</v>
      </c>
      <c r="H1025" s="151">
        <f t="shared" si="136"/>
        <v>0</v>
      </c>
      <c r="I1025" s="97">
        <f t="shared" si="137"/>
        <v>0</v>
      </c>
      <c r="J1025" s="166"/>
      <c r="K1025" s="328">
        <v>0</v>
      </c>
      <c r="L1025" s="328">
        <v>0</v>
      </c>
      <c r="M1025" s="151">
        <f t="shared" si="138"/>
        <v>0</v>
      </c>
      <c r="N1025" s="97">
        <f t="shared" si="139"/>
        <v>0</v>
      </c>
      <c r="O1025" s="273"/>
      <c r="P1025" s="166"/>
      <c r="Q1025" s="328">
        <v>0</v>
      </c>
      <c r="R1025" s="328">
        <v>0</v>
      </c>
      <c r="S1025" s="151">
        <f t="shared" si="140"/>
        <v>0</v>
      </c>
      <c r="T1025" s="97">
        <f t="shared" si="141"/>
        <v>0</v>
      </c>
      <c r="U1025" s="166"/>
      <c r="V1025" s="328">
        <v>0</v>
      </c>
      <c r="W1025" s="328">
        <v>15359.324000000001</v>
      </c>
      <c r="X1025" s="151">
        <f t="shared" si="142"/>
        <v>-15359.324000000001</v>
      </c>
      <c r="Y1025" s="97" t="str">
        <f t="shared" si="143"/>
        <v>N.M.</v>
      </c>
      <c r="Z1025" s="140"/>
    </row>
    <row r="1026" spans="1:26" s="69" customFormat="1" outlineLevel="1" x14ac:dyDescent="0.2">
      <c r="A1026" s="64" t="s">
        <v>1035</v>
      </c>
      <c r="B1026" s="65" t="s">
        <v>1485</v>
      </c>
      <c r="C1026" s="66" t="s">
        <v>1934</v>
      </c>
      <c r="D1026" s="67"/>
      <c r="E1026" s="68"/>
      <c r="F1026" s="328">
        <v>557819.46</v>
      </c>
      <c r="G1026" s="328">
        <v>531008.28</v>
      </c>
      <c r="H1026" s="151">
        <f t="shared" si="136"/>
        <v>26811.179999999935</v>
      </c>
      <c r="I1026" s="97">
        <f t="shared" si="137"/>
        <v>5.0491077088289343E-2</v>
      </c>
      <c r="J1026" s="166"/>
      <c r="K1026" s="328">
        <v>792109.49</v>
      </c>
      <c r="L1026" s="328">
        <v>1498332.12</v>
      </c>
      <c r="M1026" s="151">
        <f t="shared" si="138"/>
        <v>-706222.63000000012</v>
      </c>
      <c r="N1026" s="97">
        <f t="shared" si="139"/>
        <v>-0.47133917812560816</v>
      </c>
      <c r="O1026" s="273"/>
      <c r="P1026" s="166"/>
      <c r="Q1026" s="328">
        <v>792109.49</v>
      </c>
      <c r="R1026" s="328">
        <v>1498332.12</v>
      </c>
      <c r="S1026" s="151">
        <f t="shared" si="140"/>
        <v>-706222.63000000012</v>
      </c>
      <c r="T1026" s="97">
        <f t="shared" si="141"/>
        <v>-0.47133917812560816</v>
      </c>
      <c r="U1026" s="166"/>
      <c r="V1026" s="328">
        <v>6765493.7089999998</v>
      </c>
      <c r="W1026" s="328">
        <v>5724010.0959999999</v>
      </c>
      <c r="X1026" s="151">
        <f t="shared" si="142"/>
        <v>1041483.6129999999</v>
      </c>
      <c r="Y1026" s="97">
        <f t="shared" si="143"/>
        <v>0.1819499958128655</v>
      </c>
      <c r="Z1026" s="140"/>
    </row>
    <row r="1027" spans="1:26" s="69" customFormat="1" outlineLevel="1" x14ac:dyDescent="0.2">
      <c r="A1027" s="64" t="s">
        <v>1036</v>
      </c>
      <c r="B1027" s="65" t="s">
        <v>1486</v>
      </c>
      <c r="C1027" s="66" t="s">
        <v>1935</v>
      </c>
      <c r="D1027" s="67"/>
      <c r="E1027" s="68"/>
      <c r="F1027" s="328">
        <v>6740326.6299999999</v>
      </c>
      <c r="G1027" s="328">
        <v>13308.17</v>
      </c>
      <c r="H1027" s="151">
        <f t="shared" si="136"/>
        <v>6727018.46</v>
      </c>
      <c r="I1027" s="97" t="str">
        <f t="shared" si="137"/>
        <v>N.M.</v>
      </c>
      <c r="J1027" s="166"/>
      <c r="K1027" s="328">
        <v>13846030.32</v>
      </c>
      <c r="L1027" s="328">
        <v>8269776.9100000001</v>
      </c>
      <c r="M1027" s="151">
        <f t="shared" si="138"/>
        <v>5576253.4100000001</v>
      </c>
      <c r="N1027" s="97">
        <f t="shared" si="139"/>
        <v>0.67429308803446308</v>
      </c>
      <c r="O1027" s="273"/>
      <c r="P1027" s="166"/>
      <c r="Q1027" s="328">
        <v>13846030.32</v>
      </c>
      <c r="R1027" s="328">
        <v>8269776.9100000001</v>
      </c>
      <c r="S1027" s="151">
        <f t="shared" si="140"/>
        <v>5576253.4100000001</v>
      </c>
      <c r="T1027" s="97">
        <f t="shared" si="141"/>
        <v>0.67429308803446308</v>
      </c>
      <c r="U1027" s="166"/>
      <c r="V1027" s="328">
        <v>48218495.590000004</v>
      </c>
      <c r="W1027" s="328">
        <v>51442022.450000003</v>
      </c>
      <c r="X1027" s="151">
        <f t="shared" si="142"/>
        <v>-3223526.8599999994</v>
      </c>
      <c r="Y1027" s="97">
        <f t="shared" si="143"/>
        <v>-6.2663299506413542E-2</v>
      </c>
      <c r="Z1027" s="140"/>
    </row>
    <row r="1028" spans="1:26" s="69" customFormat="1" outlineLevel="1" x14ac:dyDescent="0.2">
      <c r="A1028" s="64" t="s">
        <v>1037</v>
      </c>
      <c r="B1028" s="65" t="s">
        <v>1487</v>
      </c>
      <c r="C1028" s="66" t="s">
        <v>1936</v>
      </c>
      <c r="D1028" s="67"/>
      <c r="E1028" s="68"/>
      <c r="F1028" s="328">
        <v>236080.75</v>
      </c>
      <c r="G1028" s="328">
        <v>162946.55000000002</v>
      </c>
      <c r="H1028" s="151">
        <f t="shared" si="136"/>
        <v>73134.199999999983</v>
      </c>
      <c r="I1028" s="97">
        <f t="shared" si="137"/>
        <v>0.44882324909609916</v>
      </c>
      <c r="J1028" s="166"/>
      <c r="K1028" s="328">
        <v>523173.34</v>
      </c>
      <c r="L1028" s="328">
        <v>770370.87</v>
      </c>
      <c r="M1028" s="151">
        <f t="shared" si="138"/>
        <v>-247197.52999999997</v>
      </c>
      <c r="N1028" s="97">
        <f t="shared" si="139"/>
        <v>-0.32088120102464412</v>
      </c>
      <c r="O1028" s="273"/>
      <c r="P1028" s="166"/>
      <c r="Q1028" s="328">
        <v>523173.34</v>
      </c>
      <c r="R1028" s="328">
        <v>770370.87</v>
      </c>
      <c r="S1028" s="151">
        <f t="shared" si="140"/>
        <v>-247197.52999999997</v>
      </c>
      <c r="T1028" s="97">
        <f t="shared" si="141"/>
        <v>-0.32088120102464412</v>
      </c>
      <c r="U1028" s="166"/>
      <c r="V1028" s="328">
        <v>2321885.6999999997</v>
      </c>
      <c r="W1028" s="328">
        <v>3774924.64</v>
      </c>
      <c r="X1028" s="151">
        <f t="shared" si="142"/>
        <v>-1453038.9400000004</v>
      </c>
      <c r="Y1028" s="97">
        <f t="shared" si="143"/>
        <v>-0.38491866158154625</v>
      </c>
      <c r="Z1028" s="140"/>
    </row>
    <row r="1029" spans="1:26" s="69" customFormat="1" outlineLevel="1" x14ac:dyDescent="0.2">
      <c r="A1029" s="64" t="s">
        <v>1038</v>
      </c>
      <c r="B1029" s="65" t="s">
        <v>1488</v>
      </c>
      <c r="C1029" s="66" t="s">
        <v>1937</v>
      </c>
      <c r="D1029" s="67"/>
      <c r="E1029" s="68"/>
      <c r="F1029" s="328">
        <v>-5232792.21</v>
      </c>
      <c r="G1029" s="328">
        <v>-7067631</v>
      </c>
      <c r="H1029" s="151">
        <f t="shared" si="136"/>
        <v>1834838.79</v>
      </c>
      <c r="I1029" s="97">
        <f t="shared" si="137"/>
        <v>0.25961157140207236</v>
      </c>
      <c r="J1029" s="166"/>
      <c r="K1029" s="328">
        <v>17775329.550000001</v>
      </c>
      <c r="L1029" s="328">
        <v>-7335973.9800000004</v>
      </c>
      <c r="M1029" s="151">
        <f t="shared" si="138"/>
        <v>25111303.530000001</v>
      </c>
      <c r="N1029" s="97">
        <f t="shared" si="139"/>
        <v>3.4230360683476686</v>
      </c>
      <c r="O1029" s="273"/>
      <c r="P1029" s="166"/>
      <c r="Q1029" s="328">
        <v>17775329.550000001</v>
      </c>
      <c r="R1029" s="328">
        <v>-7335973.9800000004</v>
      </c>
      <c r="S1029" s="151">
        <f t="shared" si="140"/>
        <v>25111303.530000001</v>
      </c>
      <c r="T1029" s="97">
        <f t="shared" si="141"/>
        <v>3.4230360683476686</v>
      </c>
      <c r="U1029" s="166"/>
      <c r="V1029" s="328">
        <v>10086011.790000001</v>
      </c>
      <c r="W1029" s="328">
        <v>-13085993.030000001</v>
      </c>
      <c r="X1029" s="151">
        <f t="shared" si="142"/>
        <v>23172004.82</v>
      </c>
      <c r="Y1029" s="97">
        <f t="shared" si="143"/>
        <v>1.7707486750816341</v>
      </c>
      <c r="Z1029" s="140"/>
    </row>
    <row r="1030" spans="1:26" s="69" customFormat="1" outlineLevel="1" x14ac:dyDescent="0.2">
      <c r="A1030" s="64" t="s">
        <v>1039</v>
      </c>
      <c r="B1030" s="65" t="s">
        <v>1489</v>
      </c>
      <c r="C1030" s="66" t="s">
        <v>1938</v>
      </c>
      <c r="D1030" s="67"/>
      <c r="E1030" s="68"/>
      <c r="F1030" s="328">
        <v>0</v>
      </c>
      <c r="G1030" s="328">
        <v>0</v>
      </c>
      <c r="H1030" s="151">
        <f t="shared" si="136"/>
        <v>0</v>
      </c>
      <c r="I1030" s="97">
        <f t="shared" si="137"/>
        <v>0</v>
      </c>
      <c r="J1030" s="166"/>
      <c r="K1030" s="328">
        <v>0</v>
      </c>
      <c r="L1030" s="328">
        <v>0</v>
      </c>
      <c r="M1030" s="151">
        <f t="shared" si="138"/>
        <v>0</v>
      </c>
      <c r="N1030" s="97">
        <f t="shared" si="139"/>
        <v>0</v>
      </c>
      <c r="O1030" s="273"/>
      <c r="P1030" s="166"/>
      <c r="Q1030" s="328">
        <v>0</v>
      </c>
      <c r="R1030" s="328">
        <v>0</v>
      </c>
      <c r="S1030" s="151">
        <f t="shared" si="140"/>
        <v>0</v>
      </c>
      <c r="T1030" s="97">
        <f t="shared" si="141"/>
        <v>0</v>
      </c>
      <c r="U1030" s="166"/>
      <c r="V1030" s="328">
        <v>0</v>
      </c>
      <c r="W1030" s="328">
        <v>1500</v>
      </c>
      <c r="X1030" s="151">
        <f t="shared" si="142"/>
        <v>-1500</v>
      </c>
      <c r="Y1030" s="97" t="str">
        <f t="shared" si="143"/>
        <v>N.M.</v>
      </c>
      <c r="Z1030" s="140"/>
    </row>
    <row r="1031" spans="1:26" s="69" customFormat="1" outlineLevel="1" x14ac:dyDescent="0.2">
      <c r="A1031" s="64" t="s">
        <v>1040</v>
      </c>
      <c r="B1031" s="65" t="s">
        <v>1490</v>
      </c>
      <c r="C1031" s="66" t="s">
        <v>1939</v>
      </c>
      <c r="D1031" s="67"/>
      <c r="E1031" s="68"/>
      <c r="F1031" s="328">
        <v>0</v>
      </c>
      <c r="G1031" s="328">
        <v>0</v>
      </c>
      <c r="H1031" s="151">
        <f t="shared" si="136"/>
        <v>0</v>
      </c>
      <c r="I1031" s="97">
        <f t="shared" si="137"/>
        <v>0</v>
      </c>
      <c r="J1031" s="166"/>
      <c r="K1031" s="328">
        <v>0</v>
      </c>
      <c r="L1031" s="328">
        <v>0</v>
      </c>
      <c r="M1031" s="151">
        <f t="shared" si="138"/>
        <v>0</v>
      </c>
      <c r="N1031" s="97">
        <f t="shared" si="139"/>
        <v>0</v>
      </c>
      <c r="O1031" s="273"/>
      <c r="P1031" s="166"/>
      <c r="Q1031" s="328">
        <v>0</v>
      </c>
      <c r="R1031" s="328">
        <v>0</v>
      </c>
      <c r="S1031" s="151">
        <f t="shared" si="140"/>
        <v>0</v>
      </c>
      <c r="T1031" s="97">
        <f t="shared" si="141"/>
        <v>0</v>
      </c>
      <c r="U1031" s="166"/>
      <c r="V1031" s="328">
        <v>221526.38</v>
      </c>
      <c r="W1031" s="328">
        <v>22922.93</v>
      </c>
      <c r="X1031" s="151">
        <f t="shared" si="142"/>
        <v>198603.45</v>
      </c>
      <c r="Y1031" s="97">
        <f t="shared" si="143"/>
        <v>8.6639644233961377</v>
      </c>
      <c r="Z1031" s="140"/>
    </row>
    <row r="1032" spans="1:26" s="69" customFormat="1" outlineLevel="1" x14ac:dyDescent="0.2">
      <c r="A1032" s="64" t="s">
        <v>1041</v>
      </c>
      <c r="B1032" s="65" t="s">
        <v>1491</v>
      </c>
      <c r="C1032" s="66" t="s">
        <v>1940</v>
      </c>
      <c r="D1032" s="67"/>
      <c r="E1032" s="68"/>
      <c r="F1032" s="328">
        <v>160547.45000000001</v>
      </c>
      <c r="G1032" s="328">
        <v>237737.59</v>
      </c>
      <c r="H1032" s="151">
        <f t="shared" si="136"/>
        <v>-77190.139999999985</v>
      </c>
      <c r="I1032" s="97">
        <f t="shared" si="137"/>
        <v>-0.32468630644400825</v>
      </c>
      <c r="J1032" s="166"/>
      <c r="K1032" s="328">
        <v>952830.34</v>
      </c>
      <c r="L1032" s="328">
        <v>668356.57000000007</v>
      </c>
      <c r="M1032" s="151">
        <f t="shared" si="138"/>
        <v>284473.7699999999</v>
      </c>
      <c r="N1032" s="97">
        <f t="shared" si="139"/>
        <v>0.42563174025505557</v>
      </c>
      <c r="O1032" s="273"/>
      <c r="P1032" s="166"/>
      <c r="Q1032" s="328">
        <v>952830.34</v>
      </c>
      <c r="R1032" s="328">
        <v>668356.57000000007</v>
      </c>
      <c r="S1032" s="151">
        <f t="shared" si="140"/>
        <v>284473.7699999999</v>
      </c>
      <c r="T1032" s="97">
        <f t="shared" si="141"/>
        <v>0.42563174025505557</v>
      </c>
      <c r="U1032" s="166"/>
      <c r="V1032" s="328">
        <v>4710090.41</v>
      </c>
      <c r="W1032" s="328">
        <v>2858338.71</v>
      </c>
      <c r="X1032" s="151">
        <f t="shared" si="142"/>
        <v>1851751.7000000002</v>
      </c>
      <c r="Y1032" s="97">
        <f t="shared" si="143"/>
        <v>0.64784194172705312</v>
      </c>
      <c r="Z1032" s="140"/>
    </row>
    <row r="1033" spans="1:26" s="69" customFormat="1" outlineLevel="1" x14ac:dyDescent="0.2">
      <c r="A1033" s="64" t="s">
        <v>1042</v>
      </c>
      <c r="B1033" s="65" t="s">
        <v>1492</v>
      </c>
      <c r="C1033" s="66" t="s">
        <v>1941</v>
      </c>
      <c r="D1033" s="67"/>
      <c r="E1033" s="68"/>
      <c r="F1033" s="328">
        <v>2870475.3200000003</v>
      </c>
      <c r="G1033" s="328">
        <v>1426400.02</v>
      </c>
      <c r="H1033" s="151">
        <f t="shared" si="136"/>
        <v>1444075.3000000003</v>
      </c>
      <c r="I1033" s="97">
        <f t="shared" si="137"/>
        <v>1.0123915309535683</v>
      </c>
      <c r="J1033" s="166"/>
      <c r="K1033" s="328">
        <v>8621819.7300000004</v>
      </c>
      <c r="L1033" s="328">
        <v>9646917.0399999991</v>
      </c>
      <c r="M1033" s="151">
        <f t="shared" si="138"/>
        <v>-1025097.3099999987</v>
      </c>
      <c r="N1033" s="97">
        <f t="shared" si="139"/>
        <v>-0.10626164874742187</v>
      </c>
      <c r="O1033" s="273"/>
      <c r="P1033" s="166"/>
      <c r="Q1033" s="328">
        <v>8621819.7300000004</v>
      </c>
      <c r="R1033" s="328">
        <v>9646917.0399999991</v>
      </c>
      <c r="S1033" s="151">
        <f t="shared" si="140"/>
        <v>-1025097.3099999987</v>
      </c>
      <c r="T1033" s="97">
        <f t="shared" si="141"/>
        <v>-0.10626164874742187</v>
      </c>
      <c r="U1033" s="166"/>
      <c r="V1033" s="328">
        <v>28179483.449999999</v>
      </c>
      <c r="W1033" s="328">
        <v>22179928.489999998</v>
      </c>
      <c r="X1033" s="151">
        <f t="shared" si="142"/>
        <v>5999554.9600000009</v>
      </c>
      <c r="Y1033" s="97">
        <f t="shared" si="143"/>
        <v>0.27049478372777214</v>
      </c>
      <c r="Z1033" s="140"/>
    </row>
    <row r="1034" spans="1:26" s="69" customFormat="1" outlineLevel="1" x14ac:dyDescent="0.2">
      <c r="A1034" s="64" t="s">
        <v>1043</v>
      </c>
      <c r="B1034" s="65" t="s">
        <v>1493</v>
      </c>
      <c r="C1034" s="66" t="s">
        <v>1942</v>
      </c>
      <c r="D1034" s="67"/>
      <c r="E1034" s="68"/>
      <c r="F1034" s="328">
        <v>17131.91</v>
      </c>
      <c r="G1034" s="328">
        <v>-66625.5</v>
      </c>
      <c r="H1034" s="151">
        <f t="shared" si="136"/>
        <v>83757.41</v>
      </c>
      <c r="I1034" s="97">
        <f t="shared" si="137"/>
        <v>1.2571374323644851</v>
      </c>
      <c r="J1034" s="166"/>
      <c r="K1034" s="328">
        <v>54933.78</v>
      </c>
      <c r="L1034" s="328">
        <v>5878.59</v>
      </c>
      <c r="M1034" s="151">
        <f t="shared" si="138"/>
        <v>49055.19</v>
      </c>
      <c r="N1034" s="97">
        <f t="shared" si="139"/>
        <v>8.3447204176511711</v>
      </c>
      <c r="O1034" s="273"/>
      <c r="P1034" s="166"/>
      <c r="Q1034" s="328">
        <v>54933.78</v>
      </c>
      <c r="R1034" s="328">
        <v>5878.59</v>
      </c>
      <c r="S1034" s="151">
        <f t="shared" si="140"/>
        <v>49055.19</v>
      </c>
      <c r="T1034" s="97">
        <f t="shared" si="141"/>
        <v>8.3447204176511711</v>
      </c>
      <c r="U1034" s="166"/>
      <c r="V1034" s="328">
        <v>75598.78</v>
      </c>
      <c r="W1034" s="328">
        <v>132649.18</v>
      </c>
      <c r="X1034" s="151">
        <f t="shared" si="142"/>
        <v>-57050.399999999994</v>
      </c>
      <c r="Y1034" s="97">
        <f t="shared" si="143"/>
        <v>-0.43008482977429635</v>
      </c>
      <c r="Z1034" s="140"/>
    </row>
    <row r="1035" spans="1:26" s="69" customFormat="1" outlineLevel="1" x14ac:dyDescent="0.2">
      <c r="A1035" s="64" t="s">
        <v>1044</v>
      </c>
      <c r="B1035" s="65" t="s">
        <v>1494</v>
      </c>
      <c r="C1035" s="66" t="s">
        <v>1943</v>
      </c>
      <c r="D1035" s="67"/>
      <c r="E1035" s="68"/>
      <c r="F1035" s="328">
        <v>64183.270000000004</v>
      </c>
      <c r="G1035" s="328">
        <v>56648.14</v>
      </c>
      <c r="H1035" s="151">
        <f t="shared" si="136"/>
        <v>7535.1300000000047</v>
      </c>
      <c r="I1035" s="97">
        <f t="shared" si="137"/>
        <v>0.13301637088172719</v>
      </c>
      <c r="J1035" s="166"/>
      <c r="K1035" s="328">
        <v>178928.5</v>
      </c>
      <c r="L1035" s="328">
        <v>165000.47</v>
      </c>
      <c r="M1035" s="151">
        <f t="shared" si="138"/>
        <v>13928.029999999999</v>
      </c>
      <c r="N1035" s="97">
        <f t="shared" si="139"/>
        <v>8.4412062583821723E-2</v>
      </c>
      <c r="O1035" s="273"/>
      <c r="P1035" s="166"/>
      <c r="Q1035" s="328">
        <v>178928.5</v>
      </c>
      <c r="R1035" s="328">
        <v>165000.47</v>
      </c>
      <c r="S1035" s="151">
        <f t="shared" si="140"/>
        <v>13928.029999999999</v>
      </c>
      <c r="T1035" s="97">
        <f t="shared" si="141"/>
        <v>8.4412062583821723E-2</v>
      </c>
      <c r="U1035" s="166"/>
      <c r="V1035" s="328">
        <v>727836.34</v>
      </c>
      <c r="W1035" s="328">
        <v>523082.20999999996</v>
      </c>
      <c r="X1035" s="151">
        <f t="shared" si="142"/>
        <v>204754.13</v>
      </c>
      <c r="Y1035" s="97">
        <f t="shared" si="143"/>
        <v>0.39143776271802477</v>
      </c>
      <c r="Z1035" s="140"/>
    </row>
    <row r="1036" spans="1:26" s="69" customFormat="1" outlineLevel="1" x14ac:dyDescent="0.2">
      <c r="A1036" s="64" t="s">
        <v>1045</v>
      </c>
      <c r="B1036" s="65" t="s">
        <v>1495</v>
      </c>
      <c r="C1036" s="66" t="s">
        <v>1944</v>
      </c>
      <c r="D1036" s="67"/>
      <c r="E1036" s="68"/>
      <c r="F1036" s="328">
        <v>-94719.11</v>
      </c>
      <c r="G1036" s="328">
        <v>-62218.8</v>
      </c>
      <c r="H1036" s="151">
        <f t="shared" si="136"/>
        <v>-32500.309999999998</v>
      </c>
      <c r="I1036" s="97">
        <f t="shared" si="137"/>
        <v>-0.52235514024699925</v>
      </c>
      <c r="J1036" s="166"/>
      <c r="K1036" s="328">
        <v>-206985.29</v>
      </c>
      <c r="L1036" s="328">
        <v>-264582.13</v>
      </c>
      <c r="M1036" s="151">
        <f t="shared" si="138"/>
        <v>57596.84</v>
      </c>
      <c r="N1036" s="97">
        <f t="shared" si="139"/>
        <v>0.21768983415471027</v>
      </c>
      <c r="O1036" s="273"/>
      <c r="P1036" s="166"/>
      <c r="Q1036" s="328">
        <v>-206985.29</v>
      </c>
      <c r="R1036" s="328">
        <v>-264582.13</v>
      </c>
      <c r="S1036" s="151">
        <f t="shared" si="140"/>
        <v>57596.84</v>
      </c>
      <c r="T1036" s="97">
        <f t="shared" si="141"/>
        <v>0.21768983415471027</v>
      </c>
      <c r="U1036" s="166"/>
      <c r="V1036" s="328">
        <v>-540210.82000000007</v>
      </c>
      <c r="W1036" s="328">
        <v>-1041490.0700000001</v>
      </c>
      <c r="X1036" s="151">
        <f t="shared" si="142"/>
        <v>501279.25</v>
      </c>
      <c r="Y1036" s="97">
        <f t="shared" si="143"/>
        <v>0.48130967777734068</v>
      </c>
      <c r="Z1036" s="140"/>
    </row>
    <row r="1037" spans="1:26" s="69" customFormat="1" outlineLevel="1" x14ac:dyDescent="0.2">
      <c r="A1037" s="64" t="s">
        <v>1046</v>
      </c>
      <c r="B1037" s="65" t="s">
        <v>1496</v>
      </c>
      <c r="C1037" s="66" t="s">
        <v>1945</v>
      </c>
      <c r="D1037" s="67"/>
      <c r="E1037" s="68"/>
      <c r="F1037" s="328">
        <v>0</v>
      </c>
      <c r="G1037" s="328">
        <v>0</v>
      </c>
      <c r="H1037" s="151">
        <f t="shared" si="136"/>
        <v>0</v>
      </c>
      <c r="I1037" s="97">
        <f t="shared" si="137"/>
        <v>0</v>
      </c>
      <c r="J1037" s="166"/>
      <c r="K1037" s="328">
        <v>0</v>
      </c>
      <c r="L1037" s="328">
        <v>0</v>
      </c>
      <c r="M1037" s="151">
        <f t="shared" si="138"/>
        <v>0</v>
      </c>
      <c r="N1037" s="97">
        <f t="shared" si="139"/>
        <v>0</v>
      </c>
      <c r="O1037" s="273"/>
      <c r="P1037" s="166"/>
      <c r="Q1037" s="328">
        <v>0</v>
      </c>
      <c r="R1037" s="328">
        <v>0</v>
      </c>
      <c r="S1037" s="151">
        <f t="shared" si="140"/>
        <v>0</v>
      </c>
      <c r="T1037" s="97">
        <f t="shared" si="141"/>
        <v>0</v>
      </c>
      <c r="U1037" s="166"/>
      <c r="V1037" s="328">
        <v>-680000</v>
      </c>
      <c r="W1037" s="328">
        <v>0</v>
      </c>
      <c r="X1037" s="151">
        <f t="shared" si="142"/>
        <v>-680000</v>
      </c>
      <c r="Y1037" s="97" t="str">
        <f t="shared" si="143"/>
        <v>N.M.</v>
      </c>
      <c r="Z1037" s="140"/>
    </row>
    <row r="1038" spans="1:26" s="69" customFormat="1" outlineLevel="1" x14ac:dyDescent="0.2">
      <c r="A1038" s="64" t="s">
        <v>1047</v>
      </c>
      <c r="B1038" s="65" t="s">
        <v>1497</v>
      </c>
      <c r="C1038" s="66" t="s">
        <v>1946</v>
      </c>
      <c r="D1038" s="67"/>
      <c r="E1038" s="68"/>
      <c r="F1038" s="328">
        <v>504295.2</v>
      </c>
      <c r="G1038" s="328">
        <v>485705.52</v>
      </c>
      <c r="H1038" s="151">
        <f t="shared" si="136"/>
        <v>18589.679999999993</v>
      </c>
      <c r="I1038" s="97">
        <f t="shared" si="137"/>
        <v>3.8273561313447689E-2</v>
      </c>
      <c r="J1038" s="166"/>
      <c r="K1038" s="328">
        <v>1469489.78</v>
      </c>
      <c r="L1038" s="328">
        <v>1417798.08</v>
      </c>
      <c r="M1038" s="151">
        <f t="shared" si="138"/>
        <v>51691.699999999953</v>
      </c>
      <c r="N1038" s="97">
        <f t="shared" si="139"/>
        <v>3.6459140923649686E-2</v>
      </c>
      <c r="O1038" s="273"/>
      <c r="P1038" s="166"/>
      <c r="Q1038" s="328">
        <v>1469489.78</v>
      </c>
      <c r="R1038" s="328">
        <v>1417798.08</v>
      </c>
      <c r="S1038" s="151">
        <f t="shared" si="140"/>
        <v>51691.699999999953</v>
      </c>
      <c r="T1038" s="97">
        <f t="shared" si="141"/>
        <v>3.6459140923649686E-2</v>
      </c>
      <c r="U1038" s="166"/>
      <c r="V1038" s="328">
        <v>5948283.6200000001</v>
      </c>
      <c r="W1038" s="328">
        <v>5686973.9900000002</v>
      </c>
      <c r="X1038" s="151">
        <f t="shared" si="142"/>
        <v>261309.62999999989</v>
      </c>
      <c r="Y1038" s="97">
        <f t="shared" si="143"/>
        <v>4.5948799917053931E-2</v>
      </c>
      <c r="Z1038" s="140"/>
    </row>
    <row r="1039" spans="1:26" s="69" customFormat="1" outlineLevel="1" x14ac:dyDescent="0.2">
      <c r="A1039" s="64" t="s">
        <v>1048</v>
      </c>
      <c r="B1039" s="65" t="s">
        <v>1498</v>
      </c>
      <c r="C1039" s="66" t="s">
        <v>1947</v>
      </c>
      <c r="D1039" s="67"/>
      <c r="E1039" s="68"/>
      <c r="F1039" s="328">
        <v>0.15</v>
      </c>
      <c r="G1039" s="328">
        <v>0</v>
      </c>
      <c r="H1039" s="151">
        <f t="shared" si="136"/>
        <v>0.15</v>
      </c>
      <c r="I1039" s="97" t="str">
        <f t="shared" si="137"/>
        <v>N.M.</v>
      </c>
      <c r="J1039" s="166"/>
      <c r="K1039" s="328">
        <v>0.13</v>
      </c>
      <c r="L1039" s="328">
        <v>0</v>
      </c>
      <c r="M1039" s="151">
        <f t="shared" si="138"/>
        <v>0.13</v>
      </c>
      <c r="N1039" s="97" t="str">
        <f t="shared" si="139"/>
        <v>N.M.</v>
      </c>
      <c r="O1039" s="273"/>
      <c r="P1039" s="166"/>
      <c r="Q1039" s="328">
        <v>0.13</v>
      </c>
      <c r="R1039" s="328">
        <v>0</v>
      </c>
      <c r="S1039" s="151">
        <f t="shared" si="140"/>
        <v>0.13</v>
      </c>
      <c r="T1039" s="97" t="str">
        <f t="shared" si="141"/>
        <v>N.M.</v>
      </c>
      <c r="U1039" s="166"/>
      <c r="V1039" s="328">
        <v>0.13</v>
      </c>
      <c r="W1039" s="328">
        <v>-0.33</v>
      </c>
      <c r="X1039" s="151">
        <f t="shared" si="142"/>
        <v>0.46</v>
      </c>
      <c r="Y1039" s="97">
        <f t="shared" si="143"/>
        <v>1.393939393939394</v>
      </c>
      <c r="Z1039" s="140"/>
    </row>
    <row r="1040" spans="1:26" s="69" customFormat="1" outlineLevel="1" x14ac:dyDescent="0.2">
      <c r="A1040" s="64" t="s">
        <v>1051</v>
      </c>
      <c r="B1040" s="65" t="s">
        <v>1501</v>
      </c>
      <c r="C1040" s="66" t="s">
        <v>1950</v>
      </c>
      <c r="D1040" s="67"/>
      <c r="E1040" s="68"/>
      <c r="F1040" s="328">
        <v>109327.69</v>
      </c>
      <c r="G1040" s="328">
        <v>143849.24</v>
      </c>
      <c r="H1040" s="151">
        <f t="shared" si="136"/>
        <v>-34521.549999999988</v>
      </c>
      <c r="I1040" s="97">
        <f t="shared" si="137"/>
        <v>-0.2399842362740324</v>
      </c>
      <c r="J1040" s="166"/>
      <c r="K1040" s="328">
        <v>376334.36</v>
      </c>
      <c r="L1040" s="328">
        <v>503330.15</v>
      </c>
      <c r="M1040" s="151">
        <f t="shared" si="138"/>
        <v>-126995.79000000004</v>
      </c>
      <c r="N1040" s="97">
        <f t="shared" si="139"/>
        <v>-0.25231111229875663</v>
      </c>
      <c r="O1040" s="273"/>
      <c r="P1040" s="166"/>
      <c r="Q1040" s="328">
        <v>376334.36</v>
      </c>
      <c r="R1040" s="328">
        <v>503330.15</v>
      </c>
      <c r="S1040" s="151">
        <f t="shared" si="140"/>
        <v>-126995.79000000004</v>
      </c>
      <c r="T1040" s="97">
        <f t="shared" si="141"/>
        <v>-0.25231111229875663</v>
      </c>
      <c r="U1040" s="166"/>
      <c r="V1040" s="328">
        <v>1975739.9100000001</v>
      </c>
      <c r="W1040" s="328">
        <v>2119507.37</v>
      </c>
      <c r="X1040" s="151">
        <f t="shared" si="142"/>
        <v>-143767.45999999996</v>
      </c>
      <c r="Y1040" s="97">
        <f t="shared" si="143"/>
        <v>-6.7830601598710155E-2</v>
      </c>
      <c r="Z1040" s="140"/>
    </row>
    <row r="1041" spans="1:26" s="69" customFormat="1" outlineLevel="1" x14ac:dyDescent="0.2">
      <c r="A1041" s="64" t="s">
        <v>1052</v>
      </c>
      <c r="B1041" s="65" t="s">
        <v>1502</v>
      </c>
      <c r="C1041" s="66" t="s">
        <v>1951</v>
      </c>
      <c r="D1041" s="67"/>
      <c r="E1041" s="68"/>
      <c r="F1041" s="328">
        <v>263449.16000000003</v>
      </c>
      <c r="G1041" s="328">
        <v>930.01</v>
      </c>
      <c r="H1041" s="151">
        <f t="shared" si="136"/>
        <v>262519.15000000002</v>
      </c>
      <c r="I1041" s="97" t="str">
        <f t="shared" si="137"/>
        <v>N.M.</v>
      </c>
      <c r="J1041" s="166"/>
      <c r="K1041" s="328">
        <v>424307</v>
      </c>
      <c r="L1041" s="328">
        <v>237922.1</v>
      </c>
      <c r="M1041" s="151">
        <f t="shared" si="138"/>
        <v>186384.9</v>
      </c>
      <c r="N1041" s="97">
        <f t="shared" si="139"/>
        <v>0.78338624280804514</v>
      </c>
      <c r="O1041" s="273"/>
      <c r="P1041" s="166"/>
      <c r="Q1041" s="328">
        <v>424307</v>
      </c>
      <c r="R1041" s="328">
        <v>237922.1</v>
      </c>
      <c r="S1041" s="151">
        <f t="shared" si="140"/>
        <v>186384.9</v>
      </c>
      <c r="T1041" s="97">
        <f t="shared" si="141"/>
        <v>0.78338624280804514</v>
      </c>
      <c r="U1041" s="166"/>
      <c r="V1041" s="328">
        <v>1278849.78</v>
      </c>
      <c r="W1041" s="328">
        <v>951108.13</v>
      </c>
      <c r="X1041" s="151">
        <f t="shared" si="142"/>
        <v>327741.65000000002</v>
      </c>
      <c r="Y1041" s="97">
        <f t="shared" si="143"/>
        <v>0.34458926347312374</v>
      </c>
      <c r="Z1041" s="140"/>
    </row>
    <row r="1042" spans="1:26" s="69" customFormat="1" outlineLevel="1" x14ac:dyDescent="0.2">
      <c r="A1042" s="64" t="s">
        <v>1053</v>
      </c>
      <c r="B1042" s="65" t="s">
        <v>1503</v>
      </c>
      <c r="C1042" s="66" t="s">
        <v>1952</v>
      </c>
      <c r="D1042" s="67"/>
      <c r="E1042" s="68"/>
      <c r="F1042" s="328">
        <v>546.03</v>
      </c>
      <c r="G1042" s="328">
        <v>794.5</v>
      </c>
      <c r="H1042" s="151">
        <f t="shared" si="136"/>
        <v>-248.47000000000003</v>
      </c>
      <c r="I1042" s="97">
        <f t="shared" si="137"/>
        <v>-0.31273757079924486</v>
      </c>
      <c r="J1042" s="166"/>
      <c r="K1042" s="328">
        <v>1668.39</v>
      </c>
      <c r="L1042" s="328">
        <v>93049.82</v>
      </c>
      <c r="M1042" s="151">
        <f t="shared" si="138"/>
        <v>-91381.430000000008</v>
      </c>
      <c r="N1042" s="97">
        <f t="shared" si="139"/>
        <v>-0.98206992770109602</v>
      </c>
      <c r="O1042" s="273"/>
      <c r="P1042" s="166"/>
      <c r="Q1042" s="328">
        <v>1668.39</v>
      </c>
      <c r="R1042" s="328">
        <v>93049.82</v>
      </c>
      <c r="S1042" s="151">
        <f t="shared" si="140"/>
        <v>-91381.430000000008</v>
      </c>
      <c r="T1042" s="97">
        <f t="shared" si="141"/>
        <v>-0.98206992770109602</v>
      </c>
      <c r="U1042" s="166"/>
      <c r="V1042" s="328">
        <v>296763.01</v>
      </c>
      <c r="W1042" s="328">
        <v>353389.51</v>
      </c>
      <c r="X1042" s="151">
        <f t="shared" si="142"/>
        <v>-56626.5</v>
      </c>
      <c r="Y1042" s="97">
        <f t="shared" si="143"/>
        <v>-0.16023820288270582</v>
      </c>
      <c r="Z1042" s="140"/>
    </row>
    <row r="1043" spans="1:26" s="69" customFormat="1" outlineLevel="1" x14ac:dyDescent="0.2">
      <c r="A1043" s="64" t="s">
        <v>1054</v>
      </c>
      <c r="B1043" s="65" t="s">
        <v>1504</v>
      </c>
      <c r="C1043" s="66" t="s">
        <v>1953</v>
      </c>
      <c r="D1043" s="67"/>
      <c r="E1043" s="68"/>
      <c r="F1043" s="328">
        <v>229153.21</v>
      </c>
      <c r="G1043" s="328">
        <v>6699.45</v>
      </c>
      <c r="H1043" s="151">
        <f t="shared" si="136"/>
        <v>222453.75999999998</v>
      </c>
      <c r="I1043" s="97" t="str">
        <f t="shared" si="137"/>
        <v>N.M.</v>
      </c>
      <c r="J1043" s="166"/>
      <c r="K1043" s="328">
        <v>454352.7</v>
      </c>
      <c r="L1043" s="328">
        <v>488890.93</v>
      </c>
      <c r="M1043" s="151">
        <f t="shared" si="138"/>
        <v>-34538.229999999981</v>
      </c>
      <c r="N1043" s="97">
        <f t="shared" si="139"/>
        <v>-7.0646084598051315E-2</v>
      </c>
      <c r="O1043" s="273"/>
      <c r="P1043" s="166"/>
      <c r="Q1043" s="328">
        <v>454352.7</v>
      </c>
      <c r="R1043" s="328">
        <v>488890.93</v>
      </c>
      <c r="S1043" s="151">
        <f t="shared" si="140"/>
        <v>-34538.229999999981</v>
      </c>
      <c r="T1043" s="97">
        <f t="shared" si="141"/>
        <v>-7.0646084598051315E-2</v>
      </c>
      <c r="U1043" s="166"/>
      <c r="V1043" s="328">
        <v>1969316.73</v>
      </c>
      <c r="W1043" s="328">
        <v>3124587.15</v>
      </c>
      <c r="X1043" s="151">
        <f t="shared" si="142"/>
        <v>-1155270.42</v>
      </c>
      <c r="Y1043" s="97">
        <f t="shared" si="143"/>
        <v>-0.3697353808806389</v>
      </c>
      <c r="Z1043" s="140"/>
    </row>
    <row r="1044" spans="1:26" s="69" customFormat="1" outlineLevel="1" x14ac:dyDescent="0.2">
      <c r="A1044" s="64" t="s">
        <v>1055</v>
      </c>
      <c r="B1044" s="65" t="s">
        <v>1505</v>
      </c>
      <c r="C1044" s="66" t="s">
        <v>1954</v>
      </c>
      <c r="D1044" s="67"/>
      <c r="E1044" s="68"/>
      <c r="F1044" s="328">
        <v>0</v>
      </c>
      <c r="G1044" s="328">
        <v>25677.93</v>
      </c>
      <c r="H1044" s="151">
        <f t="shared" si="136"/>
        <v>-25677.93</v>
      </c>
      <c r="I1044" s="97" t="str">
        <f t="shared" si="137"/>
        <v>N.M.</v>
      </c>
      <c r="J1044" s="166"/>
      <c r="K1044" s="328">
        <v>78564.759999999995</v>
      </c>
      <c r="L1044" s="328">
        <v>45481.18</v>
      </c>
      <c r="M1044" s="151">
        <f t="shared" si="138"/>
        <v>33083.579999999994</v>
      </c>
      <c r="N1044" s="97">
        <f t="shared" si="139"/>
        <v>0.72741252535664191</v>
      </c>
      <c r="O1044" s="273"/>
      <c r="P1044" s="166"/>
      <c r="Q1044" s="328">
        <v>78564.759999999995</v>
      </c>
      <c r="R1044" s="328">
        <v>45481.18</v>
      </c>
      <c r="S1044" s="151">
        <f t="shared" si="140"/>
        <v>33083.579999999994</v>
      </c>
      <c r="T1044" s="97">
        <f t="shared" si="141"/>
        <v>0.72741252535664191</v>
      </c>
      <c r="U1044" s="166"/>
      <c r="V1044" s="328">
        <v>142325.69</v>
      </c>
      <c r="W1044" s="328">
        <v>188836.87</v>
      </c>
      <c r="X1044" s="151">
        <f t="shared" si="142"/>
        <v>-46511.179999999993</v>
      </c>
      <c r="Y1044" s="97">
        <f t="shared" si="143"/>
        <v>-0.24630348935565388</v>
      </c>
      <c r="Z1044" s="140"/>
    </row>
    <row r="1045" spans="1:26" s="69" customFormat="1" outlineLevel="1" x14ac:dyDescent="0.2">
      <c r="A1045" s="64" t="s">
        <v>1056</v>
      </c>
      <c r="B1045" s="65" t="s">
        <v>1506</v>
      </c>
      <c r="C1045" s="66" t="s">
        <v>1955</v>
      </c>
      <c r="D1045" s="67"/>
      <c r="E1045" s="68"/>
      <c r="F1045" s="328">
        <v>0</v>
      </c>
      <c r="G1045" s="328">
        <v>0</v>
      </c>
      <c r="H1045" s="151">
        <f t="shared" si="136"/>
        <v>0</v>
      </c>
      <c r="I1045" s="97">
        <f t="shared" si="137"/>
        <v>0</v>
      </c>
      <c r="J1045" s="166"/>
      <c r="K1045" s="328">
        <v>0</v>
      </c>
      <c r="L1045" s="328">
        <v>375.42</v>
      </c>
      <c r="M1045" s="151">
        <f t="shared" si="138"/>
        <v>-375.42</v>
      </c>
      <c r="N1045" s="97" t="str">
        <f t="shared" si="139"/>
        <v>N.M.</v>
      </c>
      <c r="O1045" s="273"/>
      <c r="P1045" s="166"/>
      <c r="Q1045" s="328">
        <v>0</v>
      </c>
      <c r="R1045" s="328">
        <v>375.42</v>
      </c>
      <c r="S1045" s="151">
        <f t="shared" si="140"/>
        <v>-375.42</v>
      </c>
      <c r="T1045" s="97" t="str">
        <f t="shared" si="141"/>
        <v>N.M.</v>
      </c>
      <c r="U1045" s="166"/>
      <c r="V1045" s="328">
        <v>0</v>
      </c>
      <c r="W1045" s="328">
        <v>271675.76</v>
      </c>
      <c r="X1045" s="151">
        <f t="shared" si="142"/>
        <v>-271675.76</v>
      </c>
      <c r="Y1045" s="97" t="str">
        <f t="shared" si="143"/>
        <v>N.M.</v>
      </c>
      <c r="Z1045" s="140"/>
    </row>
    <row r="1046" spans="1:26" s="69" customFormat="1" outlineLevel="1" x14ac:dyDescent="0.2">
      <c r="A1046" s="64" t="s">
        <v>1057</v>
      </c>
      <c r="B1046" s="65" t="s">
        <v>1507</v>
      </c>
      <c r="C1046" s="66" t="s">
        <v>1956</v>
      </c>
      <c r="D1046" s="67"/>
      <c r="E1046" s="68"/>
      <c r="F1046" s="328">
        <v>-0.41000000000000003</v>
      </c>
      <c r="G1046" s="328">
        <v>3.2800000000000002</v>
      </c>
      <c r="H1046" s="151">
        <f t="shared" si="136"/>
        <v>-3.6900000000000004</v>
      </c>
      <c r="I1046" s="97">
        <f t="shared" si="137"/>
        <v>-1.125</v>
      </c>
      <c r="J1046" s="166"/>
      <c r="K1046" s="328">
        <v>4.9400000000000004</v>
      </c>
      <c r="L1046" s="328">
        <v>7.55</v>
      </c>
      <c r="M1046" s="151">
        <f t="shared" si="138"/>
        <v>-2.6099999999999994</v>
      </c>
      <c r="N1046" s="97">
        <f t="shared" si="139"/>
        <v>-0.34569536423841052</v>
      </c>
      <c r="O1046" s="273"/>
      <c r="P1046" s="166"/>
      <c r="Q1046" s="328">
        <v>4.9400000000000004</v>
      </c>
      <c r="R1046" s="328">
        <v>7.55</v>
      </c>
      <c r="S1046" s="151">
        <f t="shared" si="140"/>
        <v>-2.6099999999999994</v>
      </c>
      <c r="T1046" s="97">
        <f t="shared" si="141"/>
        <v>-0.34569536423841052</v>
      </c>
      <c r="U1046" s="166"/>
      <c r="V1046" s="328">
        <v>-7.19</v>
      </c>
      <c r="W1046" s="328">
        <v>7.55</v>
      </c>
      <c r="X1046" s="151">
        <f t="shared" si="142"/>
        <v>-14.74</v>
      </c>
      <c r="Y1046" s="97">
        <f t="shared" si="143"/>
        <v>-1.9523178807947021</v>
      </c>
      <c r="Z1046" s="140"/>
    </row>
    <row r="1047" spans="1:26" s="69" customFormat="1" outlineLevel="1" x14ac:dyDescent="0.2">
      <c r="A1047" s="64" t="s">
        <v>1058</v>
      </c>
      <c r="B1047" s="65" t="s">
        <v>1508</v>
      </c>
      <c r="C1047" s="66" t="s">
        <v>1957</v>
      </c>
      <c r="D1047" s="67"/>
      <c r="E1047" s="68"/>
      <c r="F1047" s="328">
        <v>-1611.75</v>
      </c>
      <c r="G1047" s="328">
        <v>22676.7</v>
      </c>
      <c r="H1047" s="151">
        <f t="shared" si="136"/>
        <v>-24288.45</v>
      </c>
      <c r="I1047" s="97">
        <f t="shared" si="137"/>
        <v>-1.071075156438106</v>
      </c>
      <c r="J1047" s="166"/>
      <c r="K1047" s="328">
        <v>11050.49</v>
      </c>
      <c r="L1047" s="328">
        <v>98223.400000000009</v>
      </c>
      <c r="M1047" s="151">
        <f t="shared" si="138"/>
        <v>-87172.91</v>
      </c>
      <c r="N1047" s="97">
        <f t="shared" si="139"/>
        <v>-0.88749636033776058</v>
      </c>
      <c r="O1047" s="273"/>
      <c r="P1047" s="166"/>
      <c r="Q1047" s="328">
        <v>11050.49</v>
      </c>
      <c r="R1047" s="328">
        <v>98223.400000000009</v>
      </c>
      <c r="S1047" s="151">
        <f t="shared" si="140"/>
        <v>-87172.91</v>
      </c>
      <c r="T1047" s="97">
        <f t="shared" si="141"/>
        <v>-0.88749636033776058</v>
      </c>
      <c r="U1047" s="166"/>
      <c r="V1047" s="328">
        <v>94883.57</v>
      </c>
      <c r="W1047" s="328">
        <v>329678.78000000003</v>
      </c>
      <c r="X1047" s="151">
        <f t="shared" si="142"/>
        <v>-234795.21000000002</v>
      </c>
      <c r="Y1047" s="97">
        <f t="shared" si="143"/>
        <v>-0.71219388157163166</v>
      </c>
      <c r="Z1047" s="140"/>
    </row>
    <row r="1048" spans="1:26" s="69" customFormat="1" outlineLevel="1" x14ac:dyDescent="0.2">
      <c r="A1048" s="64" t="s">
        <v>1059</v>
      </c>
      <c r="B1048" s="65" t="s">
        <v>1509</v>
      </c>
      <c r="C1048" s="66" t="s">
        <v>1958</v>
      </c>
      <c r="D1048" s="67"/>
      <c r="E1048" s="68"/>
      <c r="F1048" s="328">
        <v>695373.77</v>
      </c>
      <c r="G1048" s="328">
        <v>582959.71499999997</v>
      </c>
      <c r="H1048" s="151">
        <f t="shared" si="136"/>
        <v>112414.05500000005</v>
      </c>
      <c r="I1048" s="97">
        <f t="shared" si="137"/>
        <v>0.19283331610658561</v>
      </c>
      <c r="J1048" s="166"/>
      <c r="K1048" s="328">
        <v>1758177.37</v>
      </c>
      <c r="L1048" s="328">
        <v>704279.21499999997</v>
      </c>
      <c r="M1048" s="151">
        <f t="shared" si="138"/>
        <v>1053898.1550000003</v>
      </c>
      <c r="N1048" s="97">
        <f t="shared" si="139"/>
        <v>1.4964209258965571</v>
      </c>
      <c r="O1048" s="273"/>
      <c r="P1048" s="166"/>
      <c r="Q1048" s="328">
        <v>1758177.37</v>
      </c>
      <c r="R1048" s="328">
        <v>704279.21499999997</v>
      </c>
      <c r="S1048" s="151">
        <f t="shared" si="140"/>
        <v>1053898.1550000003</v>
      </c>
      <c r="T1048" s="97">
        <f t="shared" si="141"/>
        <v>1.4964209258965571</v>
      </c>
      <c r="U1048" s="166"/>
      <c r="V1048" s="328">
        <v>5925425.5199999996</v>
      </c>
      <c r="W1048" s="328">
        <v>4595996.4879999999</v>
      </c>
      <c r="X1048" s="151">
        <f t="shared" si="142"/>
        <v>1329429.0319999997</v>
      </c>
      <c r="Y1048" s="97">
        <f t="shared" si="143"/>
        <v>0.28925806089519357</v>
      </c>
      <c r="Z1048" s="140"/>
    </row>
    <row r="1049" spans="1:26" s="69" customFormat="1" outlineLevel="1" x14ac:dyDescent="0.2">
      <c r="A1049" s="64" t="s">
        <v>1060</v>
      </c>
      <c r="B1049" s="65" t="s">
        <v>1510</v>
      </c>
      <c r="C1049" s="66" t="s">
        <v>1959</v>
      </c>
      <c r="D1049" s="67"/>
      <c r="E1049" s="68"/>
      <c r="F1049" s="328">
        <v>4517.6400000000003</v>
      </c>
      <c r="G1049" s="328">
        <v>4600.9800000000005</v>
      </c>
      <c r="H1049" s="151">
        <f t="shared" si="136"/>
        <v>-83.340000000000146</v>
      </c>
      <c r="I1049" s="97">
        <f t="shared" si="137"/>
        <v>-1.811353233441574E-2</v>
      </c>
      <c r="J1049" s="166"/>
      <c r="K1049" s="328">
        <v>13659.27</v>
      </c>
      <c r="L1049" s="328">
        <v>12716.62</v>
      </c>
      <c r="M1049" s="151">
        <f t="shared" si="138"/>
        <v>942.64999999999964</v>
      </c>
      <c r="N1049" s="97">
        <f t="shared" si="139"/>
        <v>7.4127401778145419E-2</v>
      </c>
      <c r="O1049" s="273"/>
      <c r="P1049" s="166"/>
      <c r="Q1049" s="328">
        <v>13659.27</v>
      </c>
      <c r="R1049" s="328">
        <v>12716.62</v>
      </c>
      <c r="S1049" s="151">
        <f t="shared" si="140"/>
        <v>942.64999999999964</v>
      </c>
      <c r="T1049" s="97">
        <f t="shared" si="141"/>
        <v>7.4127401778145419E-2</v>
      </c>
      <c r="U1049" s="166"/>
      <c r="V1049" s="328">
        <v>46157.26</v>
      </c>
      <c r="W1049" s="328">
        <v>42560.959999999999</v>
      </c>
      <c r="X1049" s="151">
        <f t="shared" si="142"/>
        <v>3596.3000000000029</v>
      </c>
      <c r="Y1049" s="97">
        <f t="shared" si="143"/>
        <v>8.449762411374187E-2</v>
      </c>
      <c r="Z1049" s="140"/>
    </row>
    <row r="1050" spans="1:26" s="69" customFormat="1" outlineLevel="1" x14ac:dyDescent="0.2">
      <c r="A1050" s="64" t="s">
        <v>1061</v>
      </c>
      <c r="B1050" s="65" t="s">
        <v>1511</v>
      </c>
      <c r="C1050" s="66" t="s">
        <v>1960</v>
      </c>
      <c r="D1050" s="67"/>
      <c r="E1050" s="68"/>
      <c r="F1050" s="328">
        <v>0</v>
      </c>
      <c r="G1050" s="328">
        <v>0</v>
      </c>
      <c r="H1050" s="151">
        <f t="shared" ref="H1050:H1113" si="144">+F1050-G1050</f>
        <v>0</v>
      </c>
      <c r="I1050" s="97">
        <f t="shared" ref="I1050:I1113" si="145">IF(G1050&lt;0,IF(H1050=0,0,IF(OR(G1050=0,F1050=0),"N.M.",IF(ABS(H1050/G1050)&gt;=10,"N.M.",H1050/(-G1050)))),IF(H1050=0,0,IF(OR(G1050=0,F1050=0),"N.M.",IF(ABS(H1050/G1050)&gt;=10,"N.M.",H1050/G1050))))</f>
        <v>0</v>
      </c>
      <c r="J1050" s="166"/>
      <c r="K1050" s="328">
        <v>0</v>
      </c>
      <c r="L1050" s="328">
        <v>61.28</v>
      </c>
      <c r="M1050" s="151">
        <f t="shared" ref="M1050:M1113" si="146">+K1050-L1050</f>
        <v>-61.28</v>
      </c>
      <c r="N1050" s="97" t="str">
        <f t="shared" ref="N1050:N1113" si="147">IF(L1050&lt;0,IF(M1050=0,0,IF(OR(L1050=0,K1050=0),"N.M.",IF(ABS(M1050/L1050)&gt;=10,"N.M.",M1050/(-L1050)))),IF(M1050=0,0,IF(OR(L1050=0,K1050=0),"N.M.",IF(ABS(M1050/L1050)&gt;=10,"N.M.",M1050/L1050))))</f>
        <v>N.M.</v>
      </c>
      <c r="O1050" s="273"/>
      <c r="P1050" s="166"/>
      <c r="Q1050" s="328">
        <v>0</v>
      </c>
      <c r="R1050" s="328">
        <v>61.28</v>
      </c>
      <c r="S1050" s="151">
        <f t="shared" ref="S1050:S1113" si="148">+Q1050-R1050</f>
        <v>-61.28</v>
      </c>
      <c r="T1050" s="97" t="str">
        <f t="shared" ref="T1050:T1113" si="149">IF(R1050&lt;0,IF(S1050=0,0,IF(OR(R1050=0,Q1050=0),"N.M.",IF(ABS(S1050/R1050)&gt;=10,"N.M.",S1050/(-R1050)))),IF(S1050=0,0,IF(OR(R1050=0,Q1050=0),"N.M.",IF(ABS(S1050/R1050)&gt;=10,"N.M.",S1050/R1050))))</f>
        <v>N.M.</v>
      </c>
      <c r="U1050" s="166"/>
      <c r="V1050" s="328">
        <v>13.75</v>
      </c>
      <c r="W1050" s="328">
        <v>61.28</v>
      </c>
      <c r="X1050" s="151">
        <f t="shared" ref="X1050:X1113" si="150">+V1050-W1050</f>
        <v>-47.53</v>
      </c>
      <c r="Y1050" s="97">
        <f t="shared" ref="Y1050:Y1113" si="151">IF(W1050&lt;0,IF(X1050=0,0,IF(OR(W1050=0,V1050=0),"N.M.",IF(ABS(X1050/W1050)&gt;=10,"N.M.",X1050/(-W1050)))),IF(X1050=0,0,IF(OR(W1050=0,V1050=0),"N.M.",IF(ABS(X1050/W1050)&gt;=10,"N.M.",X1050/W1050))))</f>
        <v>-0.77562010443864227</v>
      </c>
      <c r="Z1050" s="140"/>
    </row>
    <row r="1051" spans="1:26" s="69" customFormat="1" outlineLevel="1" x14ac:dyDescent="0.2">
      <c r="A1051" s="64" t="s">
        <v>1062</v>
      </c>
      <c r="B1051" s="65" t="s">
        <v>1512</v>
      </c>
      <c r="C1051" s="66" t="s">
        <v>1961</v>
      </c>
      <c r="D1051" s="67"/>
      <c r="E1051" s="68"/>
      <c r="F1051" s="328">
        <v>0</v>
      </c>
      <c r="G1051" s="328">
        <v>-11542.93</v>
      </c>
      <c r="H1051" s="151">
        <f t="shared" si="144"/>
        <v>11542.93</v>
      </c>
      <c r="I1051" s="97" t="str">
        <f t="shared" si="145"/>
        <v>N.M.</v>
      </c>
      <c r="J1051" s="166"/>
      <c r="K1051" s="328">
        <v>0</v>
      </c>
      <c r="L1051" s="328">
        <v>-11542.93</v>
      </c>
      <c r="M1051" s="151">
        <f t="shared" si="146"/>
        <v>11542.93</v>
      </c>
      <c r="N1051" s="97" t="str">
        <f t="shared" si="147"/>
        <v>N.M.</v>
      </c>
      <c r="O1051" s="273"/>
      <c r="P1051" s="166"/>
      <c r="Q1051" s="328">
        <v>0</v>
      </c>
      <c r="R1051" s="328">
        <v>-11542.93</v>
      </c>
      <c r="S1051" s="151">
        <f t="shared" si="148"/>
        <v>11542.93</v>
      </c>
      <c r="T1051" s="97" t="str">
        <f t="shared" si="149"/>
        <v>N.M.</v>
      </c>
      <c r="U1051" s="166"/>
      <c r="V1051" s="328">
        <v>-68146</v>
      </c>
      <c r="W1051" s="328">
        <v>-11542.93</v>
      </c>
      <c r="X1051" s="151">
        <f t="shared" si="150"/>
        <v>-56603.07</v>
      </c>
      <c r="Y1051" s="97">
        <f t="shared" si="151"/>
        <v>-4.9037003603071314</v>
      </c>
      <c r="Z1051" s="140"/>
    </row>
    <row r="1052" spans="1:26" s="69" customFormat="1" outlineLevel="1" x14ac:dyDescent="0.2">
      <c r="A1052" s="64" t="s">
        <v>1063</v>
      </c>
      <c r="B1052" s="65" t="s">
        <v>1513</v>
      </c>
      <c r="C1052" s="66" t="s">
        <v>1962</v>
      </c>
      <c r="D1052" s="67"/>
      <c r="E1052" s="68"/>
      <c r="F1052" s="328">
        <v>120.42</v>
      </c>
      <c r="G1052" s="328">
        <v>0</v>
      </c>
      <c r="H1052" s="151">
        <f t="shared" si="144"/>
        <v>120.42</v>
      </c>
      <c r="I1052" s="97" t="str">
        <f t="shared" si="145"/>
        <v>N.M.</v>
      </c>
      <c r="J1052" s="166"/>
      <c r="K1052" s="328">
        <v>736.99</v>
      </c>
      <c r="L1052" s="328">
        <v>34.619999999999997</v>
      </c>
      <c r="M1052" s="151">
        <f t="shared" si="146"/>
        <v>702.37</v>
      </c>
      <c r="N1052" s="97" t="str">
        <f t="shared" si="147"/>
        <v>N.M.</v>
      </c>
      <c r="O1052" s="273"/>
      <c r="P1052" s="166"/>
      <c r="Q1052" s="328">
        <v>736.99</v>
      </c>
      <c r="R1052" s="328">
        <v>34.619999999999997</v>
      </c>
      <c r="S1052" s="151">
        <f t="shared" si="148"/>
        <v>702.37</v>
      </c>
      <c r="T1052" s="97" t="str">
        <f t="shared" si="149"/>
        <v>N.M.</v>
      </c>
      <c r="U1052" s="166"/>
      <c r="V1052" s="328">
        <v>1516.77</v>
      </c>
      <c r="W1052" s="328">
        <v>2506.2799999999997</v>
      </c>
      <c r="X1052" s="151">
        <f t="shared" si="150"/>
        <v>-989.50999999999976</v>
      </c>
      <c r="Y1052" s="97">
        <f t="shared" si="151"/>
        <v>-0.39481223167403479</v>
      </c>
      <c r="Z1052" s="140"/>
    </row>
    <row r="1053" spans="1:26" s="69" customFormat="1" outlineLevel="1" x14ac:dyDescent="0.2">
      <c r="A1053" s="64" t="s">
        <v>1064</v>
      </c>
      <c r="B1053" s="65" t="s">
        <v>1514</v>
      </c>
      <c r="C1053" s="66" t="s">
        <v>1963</v>
      </c>
      <c r="D1053" s="67"/>
      <c r="E1053" s="68"/>
      <c r="F1053" s="328">
        <v>0</v>
      </c>
      <c r="G1053" s="328">
        <v>42.74</v>
      </c>
      <c r="H1053" s="151">
        <f t="shared" si="144"/>
        <v>-42.74</v>
      </c>
      <c r="I1053" s="97" t="str">
        <f t="shared" si="145"/>
        <v>N.M.</v>
      </c>
      <c r="J1053" s="166"/>
      <c r="K1053" s="328">
        <v>0</v>
      </c>
      <c r="L1053" s="328">
        <v>73.83</v>
      </c>
      <c r="M1053" s="151">
        <f t="shared" si="146"/>
        <v>-73.83</v>
      </c>
      <c r="N1053" s="97" t="str">
        <f t="shared" si="147"/>
        <v>N.M.</v>
      </c>
      <c r="O1053" s="273"/>
      <c r="P1053" s="166"/>
      <c r="Q1053" s="328">
        <v>0</v>
      </c>
      <c r="R1053" s="328">
        <v>73.83</v>
      </c>
      <c r="S1053" s="151">
        <f t="shared" si="148"/>
        <v>-73.83</v>
      </c>
      <c r="T1053" s="97" t="str">
        <f t="shared" si="149"/>
        <v>N.M.</v>
      </c>
      <c r="U1053" s="166"/>
      <c r="V1053" s="328">
        <v>-73.790000000000006</v>
      </c>
      <c r="W1053" s="328">
        <v>55.23</v>
      </c>
      <c r="X1053" s="151">
        <f t="shared" si="150"/>
        <v>-129.02000000000001</v>
      </c>
      <c r="Y1053" s="97">
        <f t="shared" si="151"/>
        <v>-2.3360492485967774</v>
      </c>
      <c r="Z1053" s="140"/>
    </row>
    <row r="1054" spans="1:26" s="69" customFormat="1" outlineLevel="1" x14ac:dyDescent="0.2">
      <c r="A1054" s="64" t="s">
        <v>1065</v>
      </c>
      <c r="B1054" s="65" t="s">
        <v>1515</v>
      </c>
      <c r="C1054" s="66" t="s">
        <v>1964</v>
      </c>
      <c r="D1054" s="67"/>
      <c r="E1054" s="68"/>
      <c r="F1054" s="328">
        <v>0</v>
      </c>
      <c r="G1054" s="328">
        <v>0</v>
      </c>
      <c r="H1054" s="151">
        <f t="shared" si="144"/>
        <v>0</v>
      </c>
      <c r="I1054" s="97">
        <f t="shared" si="145"/>
        <v>0</v>
      </c>
      <c r="J1054" s="166"/>
      <c r="K1054" s="328">
        <v>0</v>
      </c>
      <c r="L1054" s="328">
        <v>0</v>
      </c>
      <c r="M1054" s="151">
        <f t="shared" si="146"/>
        <v>0</v>
      </c>
      <c r="N1054" s="97">
        <f t="shared" si="147"/>
        <v>0</v>
      </c>
      <c r="O1054" s="273"/>
      <c r="P1054" s="166"/>
      <c r="Q1054" s="328">
        <v>0</v>
      </c>
      <c r="R1054" s="328">
        <v>0</v>
      </c>
      <c r="S1054" s="151">
        <f t="shared" si="148"/>
        <v>0</v>
      </c>
      <c r="T1054" s="97">
        <f t="shared" si="149"/>
        <v>0</v>
      </c>
      <c r="U1054" s="166"/>
      <c r="V1054" s="328">
        <v>0</v>
      </c>
      <c r="W1054" s="328">
        <v>-0.01</v>
      </c>
      <c r="X1054" s="151">
        <f t="shared" si="150"/>
        <v>0.01</v>
      </c>
      <c r="Y1054" s="97" t="str">
        <f t="shared" si="151"/>
        <v>N.M.</v>
      </c>
      <c r="Z1054" s="140"/>
    </row>
    <row r="1055" spans="1:26" s="69" customFormat="1" outlineLevel="1" x14ac:dyDescent="0.2">
      <c r="A1055" s="64" t="s">
        <v>1066</v>
      </c>
      <c r="B1055" s="65" t="s">
        <v>1516</v>
      </c>
      <c r="C1055" s="66" t="s">
        <v>1965</v>
      </c>
      <c r="D1055" s="67"/>
      <c r="E1055" s="68"/>
      <c r="F1055" s="328">
        <v>3220.85</v>
      </c>
      <c r="G1055" s="328">
        <v>158</v>
      </c>
      <c r="H1055" s="151">
        <f t="shared" si="144"/>
        <v>3062.85</v>
      </c>
      <c r="I1055" s="97" t="str">
        <f t="shared" si="145"/>
        <v>N.M.</v>
      </c>
      <c r="J1055" s="166"/>
      <c r="K1055" s="328">
        <v>10010.27</v>
      </c>
      <c r="L1055" s="328">
        <v>11138.75</v>
      </c>
      <c r="M1055" s="151">
        <f t="shared" si="146"/>
        <v>-1128.4799999999996</v>
      </c>
      <c r="N1055" s="97">
        <f t="shared" si="147"/>
        <v>-0.10131118841880818</v>
      </c>
      <c r="O1055" s="273"/>
      <c r="P1055" s="166"/>
      <c r="Q1055" s="328">
        <v>10010.27</v>
      </c>
      <c r="R1055" s="328">
        <v>11138.75</v>
      </c>
      <c r="S1055" s="151">
        <f t="shared" si="148"/>
        <v>-1128.4799999999996</v>
      </c>
      <c r="T1055" s="97">
        <f t="shared" si="149"/>
        <v>-0.10131118841880818</v>
      </c>
      <c r="U1055" s="166"/>
      <c r="V1055" s="328">
        <v>51943.430000000008</v>
      </c>
      <c r="W1055" s="328">
        <v>66831.62</v>
      </c>
      <c r="X1055" s="151">
        <f t="shared" si="150"/>
        <v>-14888.189999999988</v>
      </c>
      <c r="Y1055" s="97">
        <f t="shared" si="151"/>
        <v>-0.22277164611601497</v>
      </c>
      <c r="Z1055" s="140"/>
    </row>
    <row r="1056" spans="1:26" s="69" customFormat="1" outlineLevel="1" x14ac:dyDescent="0.2">
      <c r="A1056" s="64" t="s">
        <v>1067</v>
      </c>
      <c r="B1056" s="65" t="s">
        <v>1517</v>
      </c>
      <c r="C1056" s="66" t="s">
        <v>1966</v>
      </c>
      <c r="D1056" s="67"/>
      <c r="E1056" s="68"/>
      <c r="F1056" s="328">
        <v>19.670000000000002</v>
      </c>
      <c r="G1056" s="328">
        <v>1</v>
      </c>
      <c r="H1056" s="151">
        <f t="shared" si="144"/>
        <v>18.670000000000002</v>
      </c>
      <c r="I1056" s="97" t="str">
        <f t="shared" si="145"/>
        <v>N.M.</v>
      </c>
      <c r="J1056" s="166"/>
      <c r="K1056" s="328">
        <v>63.96</v>
      </c>
      <c r="L1056" s="328">
        <v>70.75</v>
      </c>
      <c r="M1056" s="151">
        <f t="shared" si="146"/>
        <v>-6.7899999999999991</v>
      </c>
      <c r="N1056" s="97">
        <f t="shared" si="147"/>
        <v>-9.5971731448763239E-2</v>
      </c>
      <c r="O1056" s="273"/>
      <c r="P1056" s="166"/>
      <c r="Q1056" s="328">
        <v>63.96</v>
      </c>
      <c r="R1056" s="328">
        <v>70.75</v>
      </c>
      <c r="S1056" s="151">
        <f t="shared" si="148"/>
        <v>-6.7899999999999991</v>
      </c>
      <c r="T1056" s="97">
        <f t="shared" si="149"/>
        <v>-9.5971731448763239E-2</v>
      </c>
      <c r="U1056" s="166"/>
      <c r="V1056" s="328">
        <v>327.58</v>
      </c>
      <c r="W1056" s="328">
        <v>399.74</v>
      </c>
      <c r="X1056" s="151">
        <f t="shared" si="150"/>
        <v>-72.160000000000025</v>
      </c>
      <c r="Y1056" s="97">
        <f t="shared" si="151"/>
        <v>-0.18051733626857464</v>
      </c>
      <c r="Z1056" s="140"/>
    </row>
    <row r="1057" spans="1:26" s="69" customFormat="1" outlineLevel="1" x14ac:dyDescent="0.2">
      <c r="A1057" s="64" t="s">
        <v>1068</v>
      </c>
      <c r="B1057" s="65" t="s">
        <v>1518</v>
      </c>
      <c r="C1057" s="66" t="s">
        <v>1967</v>
      </c>
      <c r="D1057" s="67"/>
      <c r="E1057" s="68"/>
      <c r="F1057" s="328">
        <v>450043.65</v>
      </c>
      <c r="G1057" s="328">
        <v>0</v>
      </c>
      <c r="H1057" s="151">
        <f t="shared" si="144"/>
        <v>450043.65</v>
      </c>
      <c r="I1057" s="97" t="str">
        <f t="shared" si="145"/>
        <v>N.M.</v>
      </c>
      <c r="J1057" s="166"/>
      <c r="K1057" s="328">
        <v>450043.65</v>
      </c>
      <c r="L1057" s="328">
        <v>0</v>
      </c>
      <c r="M1057" s="151">
        <f t="shared" si="146"/>
        <v>450043.65</v>
      </c>
      <c r="N1057" s="97" t="str">
        <f t="shared" si="147"/>
        <v>N.M.</v>
      </c>
      <c r="O1057" s="273"/>
      <c r="P1057" s="166"/>
      <c r="Q1057" s="328">
        <v>450043.65</v>
      </c>
      <c r="R1057" s="328">
        <v>0</v>
      </c>
      <c r="S1057" s="151">
        <f t="shared" si="148"/>
        <v>450043.65</v>
      </c>
      <c r="T1057" s="97" t="str">
        <f t="shared" si="149"/>
        <v>N.M.</v>
      </c>
      <c r="U1057" s="166"/>
      <c r="V1057" s="328">
        <v>450043.65</v>
      </c>
      <c r="W1057" s="328">
        <v>0</v>
      </c>
      <c r="X1057" s="151">
        <f t="shared" si="150"/>
        <v>450043.65</v>
      </c>
      <c r="Y1057" s="97" t="str">
        <f t="shared" si="151"/>
        <v>N.M.</v>
      </c>
      <c r="Z1057" s="140"/>
    </row>
    <row r="1058" spans="1:26" s="69" customFormat="1" outlineLevel="1" x14ac:dyDescent="0.2">
      <c r="A1058" s="64" t="s">
        <v>1069</v>
      </c>
      <c r="B1058" s="65" t="s">
        <v>1519</v>
      </c>
      <c r="C1058" s="66" t="s">
        <v>1968</v>
      </c>
      <c r="D1058" s="67"/>
      <c r="E1058" s="68"/>
      <c r="F1058" s="328">
        <v>0.72</v>
      </c>
      <c r="G1058" s="328">
        <v>20.85</v>
      </c>
      <c r="H1058" s="151">
        <f t="shared" si="144"/>
        <v>-20.130000000000003</v>
      </c>
      <c r="I1058" s="97">
        <f t="shared" si="145"/>
        <v>-0.96546762589928059</v>
      </c>
      <c r="J1058" s="166"/>
      <c r="K1058" s="328">
        <v>-0.18</v>
      </c>
      <c r="L1058" s="328">
        <v>20.85</v>
      </c>
      <c r="M1058" s="151">
        <f t="shared" si="146"/>
        <v>-21.03</v>
      </c>
      <c r="N1058" s="97">
        <f t="shared" si="147"/>
        <v>-1.0086330935251799</v>
      </c>
      <c r="O1058" s="273"/>
      <c r="P1058" s="166"/>
      <c r="Q1058" s="328">
        <v>-0.18</v>
      </c>
      <c r="R1058" s="328">
        <v>20.85</v>
      </c>
      <c r="S1058" s="151">
        <f t="shared" si="148"/>
        <v>-21.03</v>
      </c>
      <c r="T1058" s="97">
        <f t="shared" si="149"/>
        <v>-1.0086330935251799</v>
      </c>
      <c r="U1058" s="166"/>
      <c r="V1058" s="328">
        <v>-20.62</v>
      </c>
      <c r="W1058" s="328">
        <v>20.85</v>
      </c>
      <c r="X1058" s="151">
        <f t="shared" si="150"/>
        <v>-41.47</v>
      </c>
      <c r="Y1058" s="97">
        <f t="shared" si="151"/>
        <v>-1.9889688249400477</v>
      </c>
      <c r="Z1058" s="140"/>
    </row>
    <row r="1059" spans="1:26" s="69" customFormat="1" outlineLevel="1" x14ac:dyDescent="0.2">
      <c r="A1059" s="64" t="s">
        <v>1070</v>
      </c>
      <c r="B1059" s="65" t="s">
        <v>1520</v>
      </c>
      <c r="C1059" s="66" t="s">
        <v>1969</v>
      </c>
      <c r="D1059" s="67"/>
      <c r="E1059" s="68"/>
      <c r="F1059" s="328">
        <v>-75.78</v>
      </c>
      <c r="G1059" s="328">
        <v>4.8100000000000005</v>
      </c>
      <c r="H1059" s="151">
        <f t="shared" si="144"/>
        <v>-80.59</v>
      </c>
      <c r="I1059" s="97" t="str">
        <f t="shared" si="145"/>
        <v>N.M.</v>
      </c>
      <c r="J1059" s="166"/>
      <c r="K1059" s="328">
        <v>77.239999999999995</v>
      </c>
      <c r="L1059" s="328">
        <v>24.8</v>
      </c>
      <c r="M1059" s="151">
        <f t="shared" si="146"/>
        <v>52.44</v>
      </c>
      <c r="N1059" s="97">
        <f t="shared" si="147"/>
        <v>2.1145161290322578</v>
      </c>
      <c r="O1059" s="273"/>
      <c r="P1059" s="166"/>
      <c r="Q1059" s="328">
        <v>77.239999999999995</v>
      </c>
      <c r="R1059" s="328">
        <v>24.8</v>
      </c>
      <c r="S1059" s="151">
        <f t="shared" si="148"/>
        <v>52.44</v>
      </c>
      <c r="T1059" s="97">
        <f t="shared" si="149"/>
        <v>2.1145161290322578</v>
      </c>
      <c r="U1059" s="166"/>
      <c r="V1059" s="328">
        <v>-33.540000000000006</v>
      </c>
      <c r="W1059" s="328">
        <v>31.67</v>
      </c>
      <c r="X1059" s="151">
        <f t="shared" si="150"/>
        <v>-65.210000000000008</v>
      </c>
      <c r="Y1059" s="97">
        <f t="shared" si="151"/>
        <v>-2.0590464161667192</v>
      </c>
      <c r="Z1059" s="140"/>
    </row>
    <row r="1060" spans="1:26" s="69" customFormat="1" outlineLevel="1" x14ac:dyDescent="0.2">
      <c r="A1060" s="64" t="s">
        <v>1071</v>
      </c>
      <c r="B1060" s="65" t="s">
        <v>1521</v>
      </c>
      <c r="C1060" s="66" t="s">
        <v>1970</v>
      </c>
      <c r="D1060" s="67"/>
      <c r="E1060" s="68"/>
      <c r="F1060" s="328">
        <v>3760609.09</v>
      </c>
      <c r="G1060" s="328">
        <v>19881750.640000001</v>
      </c>
      <c r="H1060" s="151">
        <f t="shared" si="144"/>
        <v>-16121141.550000001</v>
      </c>
      <c r="I1060" s="97">
        <f t="shared" si="145"/>
        <v>-0.81085120932791255</v>
      </c>
      <c r="J1060" s="166"/>
      <c r="K1060" s="328">
        <v>24729157.68</v>
      </c>
      <c r="L1060" s="328">
        <v>39031678.640000001</v>
      </c>
      <c r="M1060" s="151">
        <f t="shared" si="146"/>
        <v>-14302520.960000001</v>
      </c>
      <c r="N1060" s="97">
        <f t="shared" si="147"/>
        <v>-0.36643366256204657</v>
      </c>
      <c r="O1060" s="273"/>
      <c r="P1060" s="166"/>
      <c r="Q1060" s="328">
        <v>24729157.68</v>
      </c>
      <c r="R1060" s="328">
        <v>39031678.640000001</v>
      </c>
      <c r="S1060" s="151">
        <f t="shared" si="148"/>
        <v>-14302520.960000001</v>
      </c>
      <c r="T1060" s="97">
        <f t="shared" si="149"/>
        <v>-0.36643366256204657</v>
      </c>
      <c r="U1060" s="166"/>
      <c r="V1060" s="328">
        <v>184153428.09</v>
      </c>
      <c r="W1060" s="328">
        <v>102823360.56999999</v>
      </c>
      <c r="X1060" s="151">
        <f t="shared" si="150"/>
        <v>81330067.520000011</v>
      </c>
      <c r="Y1060" s="97">
        <f t="shared" si="151"/>
        <v>0.79096877469426996</v>
      </c>
      <c r="Z1060" s="140"/>
    </row>
    <row r="1061" spans="1:26" s="69" customFormat="1" outlineLevel="1" x14ac:dyDescent="0.2">
      <c r="A1061" s="64" t="s">
        <v>1072</v>
      </c>
      <c r="B1061" s="65" t="s">
        <v>1522</v>
      </c>
      <c r="C1061" s="66" t="s">
        <v>1971</v>
      </c>
      <c r="D1061" s="67"/>
      <c r="E1061" s="68"/>
      <c r="F1061" s="328">
        <v>236220</v>
      </c>
      <c r="G1061" s="328">
        <v>0</v>
      </c>
      <c r="H1061" s="151">
        <f t="shared" si="144"/>
        <v>236220</v>
      </c>
      <c r="I1061" s="97" t="str">
        <f t="shared" si="145"/>
        <v>N.M.</v>
      </c>
      <c r="J1061" s="166"/>
      <c r="K1061" s="328">
        <v>670124.64</v>
      </c>
      <c r="L1061" s="328">
        <v>0</v>
      </c>
      <c r="M1061" s="151">
        <f t="shared" si="146"/>
        <v>670124.64</v>
      </c>
      <c r="N1061" s="97" t="str">
        <f t="shared" si="147"/>
        <v>N.M.</v>
      </c>
      <c r="O1061" s="273"/>
      <c r="P1061" s="166"/>
      <c r="Q1061" s="328">
        <v>670124.64</v>
      </c>
      <c r="R1061" s="328">
        <v>0</v>
      </c>
      <c r="S1061" s="151">
        <f t="shared" si="148"/>
        <v>670124.64</v>
      </c>
      <c r="T1061" s="97" t="str">
        <f t="shared" si="149"/>
        <v>N.M.</v>
      </c>
      <c r="U1061" s="166"/>
      <c r="V1061" s="328">
        <v>868680</v>
      </c>
      <c r="W1061" s="328">
        <v>0</v>
      </c>
      <c r="X1061" s="151">
        <f t="shared" si="150"/>
        <v>868680</v>
      </c>
      <c r="Y1061" s="97" t="str">
        <f t="shared" si="151"/>
        <v>N.M.</v>
      </c>
      <c r="Z1061" s="140"/>
    </row>
    <row r="1062" spans="1:26" s="69" customFormat="1" outlineLevel="1" x14ac:dyDescent="0.2">
      <c r="A1062" s="64" t="s">
        <v>1073</v>
      </c>
      <c r="B1062" s="65" t="s">
        <v>1523</v>
      </c>
      <c r="C1062" s="66" t="s">
        <v>1972</v>
      </c>
      <c r="D1062" s="67"/>
      <c r="E1062" s="68"/>
      <c r="F1062" s="328">
        <v>288828.68</v>
      </c>
      <c r="G1062" s="328">
        <v>6631532.3200000003</v>
      </c>
      <c r="H1062" s="151">
        <f t="shared" si="144"/>
        <v>-6342703.6400000006</v>
      </c>
      <c r="I1062" s="97">
        <f t="shared" si="145"/>
        <v>-0.95644616265701932</v>
      </c>
      <c r="J1062" s="166"/>
      <c r="K1062" s="328">
        <v>307311.58</v>
      </c>
      <c r="L1062" s="328">
        <v>18279839.390000001</v>
      </c>
      <c r="M1062" s="151">
        <f t="shared" si="146"/>
        <v>-17972527.810000002</v>
      </c>
      <c r="N1062" s="97">
        <f t="shared" si="147"/>
        <v>-0.98318849671249775</v>
      </c>
      <c r="O1062" s="273"/>
      <c r="P1062" s="166"/>
      <c r="Q1062" s="328">
        <v>307311.58</v>
      </c>
      <c r="R1062" s="328">
        <v>18279839.390000001</v>
      </c>
      <c r="S1062" s="151">
        <f t="shared" si="148"/>
        <v>-17972527.810000002</v>
      </c>
      <c r="T1062" s="97">
        <f t="shared" si="149"/>
        <v>-0.98318849671249775</v>
      </c>
      <c r="U1062" s="166"/>
      <c r="V1062" s="328">
        <v>46035950.589999996</v>
      </c>
      <c r="W1062" s="328">
        <v>70391243.400000006</v>
      </c>
      <c r="X1062" s="151">
        <f t="shared" si="150"/>
        <v>-24355292.81000001</v>
      </c>
      <c r="Y1062" s="97">
        <f t="shared" si="151"/>
        <v>-0.3459989003404933</v>
      </c>
      <c r="Z1062" s="140"/>
    </row>
    <row r="1063" spans="1:26" s="69" customFormat="1" outlineLevel="1" x14ac:dyDescent="0.2">
      <c r="A1063" s="64" t="s">
        <v>1074</v>
      </c>
      <c r="B1063" s="65" t="s">
        <v>1524</v>
      </c>
      <c r="C1063" s="66" t="s">
        <v>1973</v>
      </c>
      <c r="D1063" s="67"/>
      <c r="E1063" s="68"/>
      <c r="F1063" s="328">
        <v>0</v>
      </c>
      <c r="G1063" s="328">
        <v>0</v>
      </c>
      <c r="H1063" s="151">
        <f t="shared" si="144"/>
        <v>0</v>
      </c>
      <c r="I1063" s="97">
        <f t="shared" si="145"/>
        <v>0</v>
      </c>
      <c r="J1063" s="166"/>
      <c r="K1063" s="328">
        <v>0</v>
      </c>
      <c r="L1063" s="328">
        <v>0</v>
      </c>
      <c r="M1063" s="151">
        <f t="shared" si="146"/>
        <v>0</v>
      </c>
      <c r="N1063" s="97">
        <f t="shared" si="147"/>
        <v>0</v>
      </c>
      <c r="O1063" s="273"/>
      <c r="P1063" s="166"/>
      <c r="Q1063" s="328">
        <v>0</v>
      </c>
      <c r="R1063" s="328">
        <v>0</v>
      </c>
      <c r="S1063" s="151">
        <f t="shared" si="148"/>
        <v>0</v>
      </c>
      <c r="T1063" s="97">
        <f t="shared" si="149"/>
        <v>0</v>
      </c>
      <c r="U1063" s="166"/>
      <c r="V1063" s="328">
        <v>0</v>
      </c>
      <c r="W1063" s="328">
        <v>0</v>
      </c>
      <c r="X1063" s="151">
        <f t="shared" si="150"/>
        <v>0</v>
      </c>
      <c r="Y1063" s="97">
        <f t="shared" si="151"/>
        <v>0</v>
      </c>
      <c r="Z1063" s="140"/>
    </row>
    <row r="1064" spans="1:26" s="69" customFormat="1" outlineLevel="1" x14ac:dyDescent="0.2">
      <c r="A1064" s="64" t="s">
        <v>1075</v>
      </c>
      <c r="B1064" s="65" t="s">
        <v>1525</v>
      </c>
      <c r="C1064" s="66" t="s">
        <v>1974</v>
      </c>
      <c r="D1064" s="67"/>
      <c r="E1064" s="68"/>
      <c r="F1064" s="328">
        <v>-22.05</v>
      </c>
      <c r="G1064" s="328">
        <v>-87.63</v>
      </c>
      <c r="H1064" s="151">
        <f t="shared" si="144"/>
        <v>65.58</v>
      </c>
      <c r="I1064" s="97">
        <f t="shared" si="145"/>
        <v>0.74837384457377609</v>
      </c>
      <c r="J1064" s="166"/>
      <c r="K1064" s="328">
        <v>-651.89</v>
      </c>
      <c r="L1064" s="328">
        <v>204.93</v>
      </c>
      <c r="M1064" s="151">
        <f t="shared" si="146"/>
        <v>-856.81999999999994</v>
      </c>
      <c r="N1064" s="97">
        <f t="shared" si="147"/>
        <v>-4.1810374274142381</v>
      </c>
      <c r="O1064" s="273"/>
      <c r="P1064" s="166"/>
      <c r="Q1064" s="328">
        <v>-651.89</v>
      </c>
      <c r="R1064" s="328">
        <v>204.93</v>
      </c>
      <c r="S1064" s="151">
        <f t="shared" si="148"/>
        <v>-856.81999999999994</v>
      </c>
      <c r="T1064" s="97">
        <f t="shared" si="149"/>
        <v>-4.1810374274142381</v>
      </c>
      <c r="U1064" s="166"/>
      <c r="V1064" s="328">
        <v>213.18000000000006</v>
      </c>
      <c r="W1064" s="328">
        <v>3600.7599999999998</v>
      </c>
      <c r="X1064" s="151">
        <f t="shared" si="150"/>
        <v>-3387.58</v>
      </c>
      <c r="Y1064" s="97">
        <f t="shared" si="151"/>
        <v>-0.94079583199102412</v>
      </c>
      <c r="Z1064" s="140"/>
    </row>
    <row r="1065" spans="1:26" s="69" customFormat="1" outlineLevel="1" x14ac:dyDescent="0.2">
      <c r="A1065" s="64" t="s">
        <v>1076</v>
      </c>
      <c r="B1065" s="65" t="s">
        <v>1526</v>
      </c>
      <c r="C1065" s="66" t="s">
        <v>1975</v>
      </c>
      <c r="D1065" s="67"/>
      <c r="E1065" s="68"/>
      <c r="F1065" s="328">
        <v>579.89</v>
      </c>
      <c r="G1065" s="328">
        <v>-1885.6100000000001</v>
      </c>
      <c r="H1065" s="151">
        <f t="shared" si="144"/>
        <v>2465.5</v>
      </c>
      <c r="I1065" s="97">
        <f t="shared" si="145"/>
        <v>1.3075344318284268</v>
      </c>
      <c r="J1065" s="166"/>
      <c r="K1065" s="328">
        <v>-15227.960000000001</v>
      </c>
      <c r="L1065" s="328">
        <v>-3016.4700000000003</v>
      </c>
      <c r="M1065" s="151">
        <f t="shared" si="146"/>
        <v>-12211.490000000002</v>
      </c>
      <c r="N1065" s="97">
        <f t="shared" si="147"/>
        <v>-4.0482716552791844</v>
      </c>
      <c r="O1065" s="273"/>
      <c r="P1065" s="166"/>
      <c r="Q1065" s="328">
        <v>-15227.960000000001</v>
      </c>
      <c r="R1065" s="328">
        <v>-3016.4700000000003</v>
      </c>
      <c r="S1065" s="151">
        <f t="shared" si="148"/>
        <v>-12211.490000000002</v>
      </c>
      <c r="T1065" s="97">
        <f t="shared" si="149"/>
        <v>-4.0482716552791844</v>
      </c>
      <c r="U1065" s="166"/>
      <c r="V1065" s="328">
        <v>-210771.3</v>
      </c>
      <c r="W1065" s="328">
        <v>9255.7999999999993</v>
      </c>
      <c r="X1065" s="151">
        <f t="shared" si="150"/>
        <v>-220027.09999999998</v>
      </c>
      <c r="Y1065" s="97" t="str">
        <f t="shared" si="151"/>
        <v>N.M.</v>
      </c>
      <c r="Z1065" s="140"/>
    </row>
    <row r="1066" spans="1:26" s="69" customFormat="1" outlineLevel="1" x14ac:dyDescent="0.2">
      <c r="A1066" s="64" t="s">
        <v>1077</v>
      </c>
      <c r="B1066" s="65" t="s">
        <v>1527</v>
      </c>
      <c r="C1066" s="66" t="s">
        <v>1976</v>
      </c>
      <c r="D1066" s="67"/>
      <c r="E1066" s="68"/>
      <c r="F1066" s="328">
        <v>0</v>
      </c>
      <c r="G1066" s="328">
        <v>125869</v>
      </c>
      <c r="H1066" s="151">
        <f t="shared" si="144"/>
        <v>-125869</v>
      </c>
      <c r="I1066" s="97" t="str">
        <f t="shared" si="145"/>
        <v>N.M.</v>
      </c>
      <c r="J1066" s="166"/>
      <c r="K1066" s="328">
        <v>0</v>
      </c>
      <c r="L1066" s="328">
        <v>6170190</v>
      </c>
      <c r="M1066" s="151">
        <f t="shared" si="146"/>
        <v>-6170190</v>
      </c>
      <c r="N1066" s="97" t="str">
        <f t="shared" si="147"/>
        <v>N.M.</v>
      </c>
      <c r="O1066" s="273"/>
      <c r="P1066" s="166"/>
      <c r="Q1066" s="328">
        <v>0</v>
      </c>
      <c r="R1066" s="328">
        <v>6170190</v>
      </c>
      <c r="S1066" s="151">
        <f t="shared" si="148"/>
        <v>-6170190</v>
      </c>
      <c r="T1066" s="97" t="str">
        <f t="shared" si="149"/>
        <v>N.M.</v>
      </c>
      <c r="U1066" s="166"/>
      <c r="V1066" s="328">
        <v>22759444.629999999</v>
      </c>
      <c r="W1066" s="328">
        <v>25322906.039999999</v>
      </c>
      <c r="X1066" s="151">
        <f t="shared" si="150"/>
        <v>-2563461.41</v>
      </c>
      <c r="Y1066" s="97">
        <f t="shared" si="151"/>
        <v>-0.10123093320927554</v>
      </c>
      <c r="Z1066" s="140"/>
    </row>
    <row r="1067" spans="1:26" s="69" customFormat="1" outlineLevel="1" x14ac:dyDescent="0.2">
      <c r="A1067" s="64" t="s">
        <v>1078</v>
      </c>
      <c r="B1067" s="65" t="s">
        <v>1528</v>
      </c>
      <c r="C1067" s="66" t="s">
        <v>1977</v>
      </c>
      <c r="D1067" s="67"/>
      <c r="E1067" s="68"/>
      <c r="F1067" s="328">
        <v>200435.05000000002</v>
      </c>
      <c r="G1067" s="328">
        <v>177766.2</v>
      </c>
      <c r="H1067" s="151">
        <f t="shared" si="144"/>
        <v>22668.850000000006</v>
      </c>
      <c r="I1067" s="97">
        <f t="shared" si="145"/>
        <v>0.1275205860281651</v>
      </c>
      <c r="J1067" s="166"/>
      <c r="K1067" s="328">
        <v>597994.23999999999</v>
      </c>
      <c r="L1067" s="328">
        <v>531663.89</v>
      </c>
      <c r="M1067" s="151">
        <f t="shared" si="146"/>
        <v>66330.349999999977</v>
      </c>
      <c r="N1067" s="97">
        <f t="shared" si="147"/>
        <v>0.12475993056440221</v>
      </c>
      <c r="O1067" s="273"/>
      <c r="P1067" s="166"/>
      <c r="Q1067" s="328">
        <v>597994.23999999999</v>
      </c>
      <c r="R1067" s="328">
        <v>531663.89</v>
      </c>
      <c r="S1067" s="151">
        <f t="shared" si="148"/>
        <v>66330.349999999977</v>
      </c>
      <c r="T1067" s="97">
        <f t="shared" si="149"/>
        <v>0.12475993056440221</v>
      </c>
      <c r="U1067" s="166"/>
      <c r="V1067" s="328">
        <v>2342086.12</v>
      </c>
      <c r="W1067" s="328">
        <v>2119810.0700000003</v>
      </c>
      <c r="X1067" s="151">
        <f t="shared" si="150"/>
        <v>222276.04999999981</v>
      </c>
      <c r="Y1067" s="97">
        <f t="shared" si="151"/>
        <v>0.10485658745832818</v>
      </c>
      <c r="Z1067" s="140"/>
    </row>
    <row r="1068" spans="1:26" s="69" customFormat="1" outlineLevel="1" x14ac:dyDescent="0.2">
      <c r="A1068" s="64" t="s">
        <v>1079</v>
      </c>
      <c r="B1068" s="65" t="s">
        <v>1529</v>
      </c>
      <c r="C1068" s="66" t="s">
        <v>1978</v>
      </c>
      <c r="D1068" s="67"/>
      <c r="E1068" s="68"/>
      <c r="F1068" s="328">
        <v>-119573</v>
      </c>
      <c r="G1068" s="328">
        <v>-119572.89</v>
      </c>
      <c r="H1068" s="151">
        <f t="shared" si="144"/>
        <v>-0.11000000000058208</v>
      </c>
      <c r="I1068" s="97">
        <f t="shared" si="145"/>
        <v>-9.1994096655673435E-7</v>
      </c>
      <c r="J1068" s="166"/>
      <c r="K1068" s="328">
        <v>-358719</v>
      </c>
      <c r="L1068" s="328">
        <v>-358718.66000000003</v>
      </c>
      <c r="M1068" s="151">
        <f t="shared" si="146"/>
        <v>-0.33999999996740371</v>
      </c>
      <c r="N1068" s="97">
        <f t="shared" si="147"/>
        <v>-9.4781799186973903E-7</v>
      </c>
      <c r="O1068" s="273"/>
      <c r="P1068" s="166"/>
      <c r="Q1068" s="328">
        <v>-358719</v>
      </c>
      <c r="R1068" s="328">
        <v>-358718.66000000003</v>
      </c>
      <c r="S1068" s="151">
        <f t="shared" si="148"/>
        <v>-0.33999999996740371</v>
      </c>
      <c r="T1068" s="97">
        <f t="shared" si="149"/>
        <v>-9.4781799186973903E-7</v>
      </c>
      <c r="U1068" s="166"/>
      <c r="V1068" s="328">
        <v>-1430890.08</v>
      </c>
      <c r="W1068" s="328">
        <v>-1427032.5499999998</v>
      </c>
      <c r="X1068" s="151">
        <f t="shared" si="150"/>
        <v>-3857.5300000002608</v>
      </c>
      <c r="Y1068" s="97">
        <f t="shared" si="151"/>
        <v>-2.7031829091776929E-3</v>
      </c>
      <c r="Z1068" s="140"/>
    </row>
    <row r="1069" spans="1:26" s="69" customFormat="1" outlineLevel="1" x14ac:dyDescent="0.2">
      <c r="A1069" s="64" t="s">
        <v>1080</v>
      </c>
      <c r="B1069" s="65" t="s">
        <v>1530</v>
      </c>
      <c r="C1069" s="66" t="s">
        <v>1979</v>
      </c>
      <c r="D1069" s="67"/>
      <c r="E1069" s="68"/>
      <c r="F1069" s="328">
        <v>72281.259999999995</v>
      </c>
      <c r="G1069" s="328">
        <v>70325.88</v>
      </c>
      <c r="H1069" s="151">
        <f t="shared" si="144"/>
        <v>1955.3799999999901</v>
      </c>
      <c r="I1069" s="97">
        <f t="shared" si="145"/>
        <v>2.7804557866890397E-2</v>
      </c>
      <c r="J1069" s="166"/>
      <c r="K1069" s="328">
        <v>215679.69</v>
      </c>
      <c r="L1069" s="328">
        <v>210326.74</v>
      </c>
      <c r="M1069" s="151">
        <f t="shared" si="146"/>
        <v>5352.9500000000116</v>
      </c>
      <c r="N1069" s="97">
        <f t="shared" si="147"/>
        <v>2.5450639324319922E-2</v>
      </c>
      <c r="O1069" s="273"/>
      <c r="P1069" s="166"/>
      <c r="Q1069" s="328">
        <v>215679.69</v>
      </c>
      <c r="R1069" s="328">
        <v>210326.74</v>
      </c>
      <c r="S1069" s="151">
        <f t="shared" si="148"/>
        <v>5352.9500000000116</v>
      </c>
      <c r="T1069" s="97">
        <f t="shared" si="149"/>
        <v>2.5450639324319922E-2</v>
      </c>
      <c r="U1069" s="166"/>
      <c r="V1069" s="328">
        <v>850109.91999999993</v>
      </c>
      <c r="W1069" s="328">
        <v>848601.87</v>
      </c>
      <c r="X1069" s="151">
        <f t="shared" si="150"/>
        <v>1508.0499999999302</v>
      </c>
      <c r="Y1069" s="97">
        <f t="shared" si="151"/>
        <v>1.777099548460729E-3</v>
      </c>
      <c r="Z1069" s="140"/>
    </row>
    <row r="1070" spans="1:26" s="69" customFormat="1" outlineLevel="1" x14ac:dyDescent="0.2">
      <c r="A1070" s="64" t="s">
        <v>1081</v>
      </c>
      <c r="B1070" s="65" t="s">
        <v>1531</v>
      </c>
      <c r="C1070" s="66" t="s">
        <v>1980</v>
      </c>
      <c r="D1070" s="67"/>
      <c r="E1070" s="68"/>
      <c r="F1070" s="328">
        <v>38189.78</v>
      </c>
      <c r="G1070" s="328">
        <v>80035.360000000001</v>
      </c>
      <c r="H1070" s="151">
        <f t="shared" si="144"/>
        <v>-41845.58</v>
      </c>
      <c r="I1070" s="97">
        <f t="shared" si="145"/>
        <v>-0.52283865531435103</v>
      </c>
      <c r="J1070" s="166"/>
      <c r="K1070" s="328">
        <v>160403.43</v>
      </c>
      <c r="L1070" s="328">
        <v>138658.72</v>
      </c>
      <c r="M1070" s="151">
        <f t="shared" si="146"/>
        <v>21744.709999999992</v>
      </c>
      <c r="N1070" s="97">
        <f t="shared" si="147"/>
        <v>0.15682179959543829</v>
      </c>
      <c r="O1070" s="273"/>
      <c r="P1070" s="166"/>
      <c r="Q1070" s="328">
        <v>160403.43</v>
      </c>
      <c r="R1070" s="328">
        <v>138658.72</v>
      </c>
      <c r="S1070" s="151">
        <f t="shared" si="148"/>
        <v>21744.709999999992</v>
      </c>
      <c r="T1070" s="97">
        <f t="shared" si="149"/>
        <v>0.15682179959543829</v>
      </c>
      <c r="U1070" s="166"/>
      <c r="V1070" s="328">
        <v>1174171.46</v>
      </c>
      <c r="W1070" s="328">
        <v>560073.61</v>
      </c>
      <c r="X1070" s="151">
        <f t="shared" si="150"/>
        <v>614097.85</v>
      </c>
      <c r="Y1070" s="97">
        <f t="shared" si="151"/>
        <v>1.0964591779284154</v>
      </c>
      <c r="Z1070" s="140"/>
    </row>
    <row r="1071" spans="1:26" s="69" customFormat="1" outlineLevel="1" x14ac:dyDescent="0.2">
      <c r="A1071" s="64" t="s">
        <v>1082</v>
      </c>
      <c r="B1071" s="65" t="s">
        <v>1532</v>
      </c>
      <c r="C1071" s="66" t="s">
        <v>1981</v>
      </c>
      <c r="D1071" s="67"/>
      <c r="E1071" s="68"/>
      <c r="F1071" s="328">
        <v>-1618.8600000000001</v>
      </c>
      <c r="G1071" s="328">
        <v>-12985.630000000001</v>
      </c>
      <c r="H1071" s="151">
        <f t="shared" si="144"/>
        <v>11366.77</v>
      </c>
      <c r="I1071" s="97">
        <f t="shared" si="145"/>
        <v>0.8753345043713705</v>
      </c>
      <c r="J1071" s="166"/>
      <c r="K1071" s="328">
        <v>-8836.24</v>
      </c>
      <c r="L1071" s="328">
        <v>-32863.24</v>
      </c>
      <c r="M1071" s="151">
        <f t="shared" si="146"/>
        <v>24027</v>
      </c>
      <c r="N1071" s="97">
        <f t="shared" si="147"/>
        <v>0.73112085113944947</v>
      </c>
      <c r="O1071" s="273"/>
      <c r="P1071" s="166"/>
      <c r="Q1071" s="328">
        <v>-8836.24</v>
      </c>
      <c r="R1071" s="328">
        <v>-32863.24</v>
      </c>
      <c r="S1071" s="151">
        <f t="shared" si="148"/>
        <v>24027</v>
      </c>
      <c r="T1071" s="97">
        <f t="shared" si="149"/>
        <v>0.73112085113944947</v>
      </c>
      <c r="U1071" s="166"/>
      <c r="V1071" s="328">
        <v>-286835.15999999997</v>
      </c>
      <c r="W1071" s="328">
        <v>-149362.99</v>
      </c>
      <c r="X1071" s="151">
        <f t="shared" si="150"/>
        <v>-137472.16999999998</v>
      </c>
      <c r="Y1071" s="97">
        <f t="shared" si="151"/>
        <v>-0.92038978330575727</v>
      </c>
      <c r="Z1071" s="140"/>
    </row>
    <row r="1072" spans="1:26" s="69" customFormat="1" outlineLevel="1" x14ac:dyDescent="0.2">
      <c r="A1072" s="64" t="s">
        <v>1083</v>
      </c>
      <c r="B1072" s="65" t="s">
        <v>1533</v>
      </c>
      <c r="C1072" s="66" t="s">
        <v>1982</v>
      </c>
      <c r="D1072" s="67"/>
      <c r="E1072" s="68"/>
      <c r="F1072" s="328">
        <v>312578.2</v>
      </c>
      <c r="G1072" s="328">
        <v>455830.66000000003</v>
      </c>
      <c r="H1072" s="151">
        <f t="shared" si="144"/>
        <v>-143252.46000000002</v>
      </c>
      <c r="I1072" s="97">
        <f t="shared" si="145"/>
        <v>-0.31426683760148999</v>
      </c>
      <c r="J1072" s="166"/>
      <c r="K1072" s="328">
        <v>1672145.33</v>
      </c>
      <c r="L1072" s="328">
        <v>6449813.7300000004</v>
      </c>
      <c r="M1072" s="151">
        <f t="shared" si="146"/>
        <v>-4777668.4000000004</v>
      </c>
      <c r="N1072" s="97">
        <f t="shared" si="147"/>
        <v>-0.74074517497732451</v>
      </c>
      <c r="O1072" s="273"/>
      <c r="P1072" s="166"/>
      <c r="Q1072" s="328">
        <v>1672145.33</v>
      </c>
      <c r="R1072" s="328">
        <v>6449813.7300000004</v>
      </c>
      <c r="S1072" s="151">
        <f t="shared" si="148"/>
        <v>-4777668.4000000004</v>
      </c>
      <c r="T1072" s="97">
        <f t="shared" si="149"/>
        <v>-0.74074517497732451</v>
      </c>
      <c r="U1072" s="166"/>
      <c r="V1072" s="328">
        <v>25184299.520000003</v>
      </c>
      <c r="W1072" s="328">
        <v>17574369.84</v>
      </c>
      <c r="X1072" s="151">
        <f t="shared" si="150"/>
        <v>7609929.6800000034</v>
      </c>
      <c r="Y1072" s="97">
        <f t="shared" si="151"/>
        <v>0.43301294722269279</v>
      </c>
      <c r="Z1072" s="140"/>
    </row>
    <row r="1073" spans="1:26" s="69" customFormat="1" outlineLevel="1" x14ac:dyDescent="0.2">
      <c r="A1073" s="64" t="s">
        <v>1084</v>
      </c>
      <c r="B1073" s="65" t="s">
        <v>1534</v>
      </c>
      <c r="C1073" s="66" t="s">
        <v>1983</v>
      </c>
      <c r="D1073" s="67"/>
      <c r="E1073" s="68"/>
      <c r="F1073" s="328">
        <v>-7797.42</v>
      </c>
      <c r="G1073" s="328">
        <v>45747.340000000004</v>
      </c>
      <c r="H1073" s="151">
        <f t="shared" si="144"/>
        <v>-53544.76</v>
      </c>
      <c r="I1073" s="97">
        <f t="shared" si="145"/>
        <v>-1.1704453198808935</v>
      </c>
      <c r="J1073" s="166"/>
      <c r="K1073" s="328">
        <v>28010.11</v>
      </c>
      <c r="L1073" s="328">
        <v>164592.95000000001</v>
      </c>
      <c r="M1073" s="151">
        <f t="shared" si="146"/>
        <v>-136582.84000000003</v>
      </c>
      <c r="N1073" s="97">
        <f t="shared" si="147"/>
        <v>-0.82982193344247135</v>
      </c>
      <c r="O1073" s="273"/>
      <c r="P1073" s="166"/>
      <c r="Q1073" s="328">
        <v>28010.11</v>
      </c>
      <c r="R1073" s="328">
        <v>164592.95000000001</v>
      </c>
      <c r="S1073" s="151">
        <f t="shared" si="148"/>
        <v>-136582.84000000003</v>
      </c>
      <c r="T1073" s="97">
        <f t="shared" si="149"/>
        <v>-0.82982193344247135</v>
      </c>
      <c r="U1073" s="166"/>
      <c r="V1073" s="328">
        <v>714191.26</v>
      </c>
      <c r="W1073" s="328">
        <v>579403.67000000004</v>
      </c>
      <c r="X1073" s="151">
        <f t="shared" si="150"/>
        <v>134787.58999999997</v>
      </c>
      <c r="Y1073" s="97">
        <f t="shared" si="151"/>
        <v>0.23263157791182087</v>
      </c>
      <c r="Z1073" s="140"/>
    </row>
    <row r="1074" spans="1:26" s="69" customFormat="1" outlineLevel="1" x14ac:dyDescent="0.2">
      <c r="A1074" s="64" t="s">
        <v>1085</v>
      </c>
      <c r="B1074" s="65" t="s">
        <v>1535</v>
      </c>
      <c r="C1074" s="66" t="s">
        <v>1984</v>
      </c>
      <c r="D1074" s="67"/>
      <c r="E1074" s="68"/>
      <c r="F1074" s="328">
        <v>19875.689999999999</v>
      </c>
      <c r="G1074" s="328">
        <v>-1361.79</v>
      </c>
      <c r="H1074" s="151">
        <f t="shared" si="144"/>
        <v>21237.48</v>
      </c>
      <c r="I1074" s="97" t="str">
        <f t="shared" si="145"/>
        <v>N.M.</v>
      </c>
      <c r="J1074" s="166"/>
      <c r="K1074" s="328">
        <v>19566.95</v>
      </c>
      <c r="L1074" s="328">
        <v>-7429.46</v>
      </c>
      <c r="M1074" s="151">
        <f t="shared" si="146"/>
        <v>26996.41</v>
      </c>
      <c r="N1074" s="97">
        <f t="shared" si="147"/>
        <v>3.6336974692642534</v>
      </c>
      <c r="O1074" s="273"/>
      <c r="P1074" s="166"/>
      <c r="Q1074" s="328">
        <v>19566.95</v>
      </c>
      <c r="R1074" s="328">
        <v>-7429.46</v>
      </c>
      <c r="S1074" s="151">
        <f t="shared" si="148"/>
        <v>26996.41</v>
      </c>
      <c r="T1074" s="97">
        <f t="shared" si="149"/>
        <v>3.6336974692642534</v>
      </c>
      <c r="U1074" s="166"/>
      <c r="V1074" s="328">
        <v>-60312.490000000005</v>
      </c>
      <c r="W1074" s="328">
        <v>-39645.94</v>
      </c>
      <c r="X1074" s="151">
        <f t="shared" si="150"/>
        <v>-20666.550000000003</v>
      </c>
      <c r="Y1074" s="97">
        <f t="shared" si="151"/>
        <v>-0.52127784080791129</v>
      </c>
      <c r="Z1074" s="140"/>
    </row>
    <row r="1075" spans="1:26" s="69" customFormat="1" outlineLevel="1" x14ac:dyDescent="0.2">
      <c r="A1075" s="64" t="s">
        <v>1086</v>
      </c>
      <c r="B1075" s="65" t="s">
        <v>1536</v>
      </c>
      <c r="C1075" s="66" t="s">
        <v>1985</v>
      </c>
      <c r="D1075" s="67"/>
      <c r="E1075" s="68"/>
      <c r="F1075" s="328">
        <v>0</v>
      </c>
      <c r="G1075" s="328">
        <v>510.6</v>
      </c>
      <c r="H1075" s="151">
        <f t="shared" si="144"/>
        <v>-510.6</v>
      </c>
      <c r="I1075" s="97" t="str">
        <f t="shared" si="145"/>
        <v>N.M.</v>
      </c>
      <c r="J1075" s="166"/>
      <c r="K1075" s="328">
        <v>0</v>
      </c>
      <c r="L1075" s="328">
        <v>1353.3</v>
      </c>
      <c r="M1075" s="151">
        <f t="shared" si="146"/>
        <v>-1353.3</v>
      </c>
      <c r="N1075" s="97" t="str">
        <f t="shared" si="147"/>
        <v>N.M.</v>
      </c>
      <c r="O1075" s="273"/>
      <c r="P1075" s="166"/>
      <c r="Q1075" s="328">
        <v>0</v>
      </c>
      <c r="R1075" s="328">
        <v>1353.3</v>
      </c>
      <c r="S1075" s="151">
        <f t="shared" si="148"/>
        <v>-1353.3</v>
      </c>
      <c r="T1075" s="97" t="str">
        <f t="shared" si="149"/>
        <v>N.M.</v>
      </c>
      <c r="U1075" s="166"/>
      <c r="V1075" s="328">
        <v>43120.46</v>
      </c>
      <c r="W1075" s="328">
        <v>47513.950000000004</v>
      </c>
      <c r="X1075" s="151">
        <f t="shared" si="150"/>
        <v>-4393.4900000000052</v>
      </c>
      <c r="Y1075" s="97">
        <f t="shared" si="151"/>
        <v>-9.2467370109199615E-2</v>
      </c>
      <c r="Z1075" s="140"/>
    </row>
    <row r="1076" spans="1:26" s="69" customFormat="1" outlineLevel="1" x14ac:dyDescent="0.2">
      <c r="A1076" s="64" t="s">
        <v>1087</v>
      </c>
      <c r="B1076" s="65" t="s">
        <v>1537</v>
      </c>
      <c r="C1076" s="66" t="s">
        <v>1986</v>
      </c>
      <c r="D1076" s="67"/>
      <c r="E1076" s="68"/>
      <c r="F1076" s="328">
        <v>0</v>
      </c>
      <c r="G1076" s="328">
        <v>0</v>
      </c>
      <c r="H1076" s="151">
        <f t="shared" si="144"/>
        <v>0</v>
      </c>
      <c r="I1076" s="97">
        <f t="shared" si="145"/>
        <v>0</v>
      </c>
      <c r="J1076" s="166"/>
      <c r="K1076" s="328">
        <v>0</v>
      </c>
      <c r="L1076" s="328">
        <v>0</v>
      </c>
      <c r="M1076" s="151">
        <f t="shared" si="146"/>
        <v>0</v>
      </c>
      <c r="N1076" s="97">
        <f t="shared" si="147"/>
        <v>0</v>
      </c>
      <c r="O1076" s="273"/>
      <c r="P1076" s="166"/>
      <c r="Q1076" s="328">
        <v>0</v>
      </c>
      <c r="R1076" s="328">
        <v>0</v>
      </c>
      <c r="S1076" s="151">
        <f t="shared" si="148"/>
        <v>0</v>
      </c>
      <c r="T1076" s="97">
        <f t="shared" si="149"/>
        <v>0</v>
      </c>
      <c r="U1076" s="166"/>
      <c r="V1076" s="328">
        <v>0</v>
      </c>
      <c r="W1076" s="328">
        <v>0</v>
      </c>
      <c r="X1076" s="151">
        <f t="shared" si="150"/>
        <v>0</v>
      </c>
      <c r="Y1076" s="97">
        <f t="shared" si="151"/>
        <v>0</v>
      </c>
      <c r="Z1076" s="140"/>
    </row>
    <row r="1077" spans="1:26" s="69" customFormat="1" outlineLevel="1" x14ac:dyDescent="0.2">
      <c r="A1077" s="64" t="s">
        <v>1088</v>
      </c>
      <c r="B1077" s="65" t="s">
        <v>1538</v>
      </c>
      <c r="C1077" s="66" t="s">
        <v>1987</v>
      </c>
      <c r="D1077" s="67"/>
      <c r="E1077" s="68"/>
      <c r="F1077" s="328">
        <v>30189.100000000002</v>
      </c>
      <c r="G1077" s="328">
        <v>25918.58</v>
      </c>
      <c r="H1077" s="151">
        <f t="shared" si="144"/>
        <v>4270.5200000000004</v>
      </c>
      <c r="I1077" s="97">
        <f t="shared" si="145"/>
        <v>0.16476674262247393</v>
      </c>
      <c r="J1077" s="166"/>
      <c r="K1077" s="328">
        <v>126256.53</v>
      </c>
      <c r="L1077" s="328">
        <v>117735.13</v>
      </c>
      <c r="M1077" s="151">
        <f t="shared" si="146"/>
        <v>8521.3999999999942</v>
      </c>
      <c r="N1077" s="97">
        <f t="shared" si="147"/>
        <v>7.2377717678657111E-2</v>
      </c>
      <c r="O1077" s="273"/>
      <c r="P1077" s="166"/>
      <c r="Q1077" s="328">
        <v>126256.53</v>
      </c>
      <c r="R1077" s="328">
        <v>117735.13</v>
      </c>
      <c r="S1077" s="151">
        <f t="shared" si="148"/>
        <v>8521.3999999999942</v>
      </c>
      <c r="T1077" s="97">
        <f t="shared" si="149"/>
        <v>7.2377717678657111E-2</v>
      </c>
      <c r="U1077" s="166"/>
      <c r="V1077" s="328">
        <v>1229635.79</v>
      </c>
      <c r="W1077" s="328">
        <v>659259.54</v>
      </c>
      <c r="X1077" s="151">
        <f t="shared" si="150"/>
        <v>570376.25</v>
      </c>
      <c r="Y1077" s="97">
        <f t="shared" si="151"/>
        <v>0.86517708943582361</v>
      </c>
      <c r="Z1077" s="140"/>
    </row>
    <row r="1078" spans="1:26" s="69" customFormat="1" outlineLevel="1" x14ac:dyDescent="0.2">
      <c r="A1078" s="64" t="s">
        <v>1089</v>
      </c>
      <c r="B1078" s="65" t="s">
        <v>1539</v>
      </c>
      <c r="C1078" s="66" t="s">
        <v>1988</v>
      </c>
      <c r="D1078" s="67"/>
      <c r="E1078" s="68"/>
      <c r="F1078" s="328">
        <v>522281.51</v>
      </c>
      <c r="G1078" s="328">
        <v>1114757.76</v>
      </c>
      <c r="H1078" s="151">
        <f t="shared" si="144"/>
        <v>-592476.25</v>
      </c>
      <c r="I1078" s="97">
        <f t="shared" si="145"/>
        <v>-0.53148430202450436</v>
      </c>
      <c r="J1078" s="166"/>
      <c r="K1078" s="328">
        <v>1350425.06</v>
      </c>
      <c r="L1078" s="328">
        <v>3175923.09</v>
      </c>
      <c r="M1078" s="151">
        <f t="shared" si="146"/>
        <v>-1825498.0299999998</v>
      </c>
      <c r="N1078" s="97">
        <f t="shared" si="147"/>
        <v>-0.5747928958821229</v>
      </c>
      <c r="O1078" s="273"/>
      <c r="P1078" s="166"/>
      <c r="Q1078" s="328">
        <v>1350425.06</v>
      </c>
      <c r="R1078" s="328">
        <v>3175923.09</v>
      </c>
      <c r="S1078" s="151">
        <f t="shared" si="148"/>
        <v>-1825498.0299999998</v>
      </c>
      <c r="T1078" s="97">
        <f t="shared" si="149"/>
        <v>-0.5747928958821229</v>
      </c>
      <c r="U1078" s="166"/>
      <c r="V1078" s="328">
        <v>12030756.700000001</v>
      </c>
      <c r="W1078" s="328">
        <v>10986938.6</v>
      </c>
      <c r="X1078" s="151">
        <f t="shared" si="150"/>
        <v>1043818.1000000015</v>
      </c>
      <c r="Y1078" s="97">
        <f t="shared" si="151"/>
        <v>9.5005363914566834E-2</v>
      </c>
      <c r="Z1078" s="140"/>
    </row>
    <row r="1079" spans="1:26" s="69" customFormat="1" outlineLevel="1" x14ac:dyDescent="0.2">
      <c r="A1079" s="64" t="s">
        <v>1090</v>
      </c>
      <c r="B1079" s="65" t="s">
        <v>1540</v>
      </c>
      <c r="C1079" s="66" t="s">
        <v>1989</v>
      </c>
      <c r="D1079" s="67"/>
      <c r="E1079" s="68"/>
      <c r="F1079" s="328">
        <v>-268053.28000000003</v>
      </c>
      <c r="G1079" s="328">
        <v>-613075.94000000006</v>
      </c>
      <c r="H1079" s="151">
        <f t="shared" si="144"/>
        <v>345022.66000000003</v>
      </c>
      <c r="I1079" s="97">
        <f t="shared" si="145"/>
        <v>0.56277312073280839</v>
      </c>
      <c r="J1079" s="166"/>
      <c r="K1079" s="328">
        <v>-1307921.83</v>
      </c>
      <c r="L1079" s="328">
        <v>-4138330.32</v>
      </c>
      <c r="M1079" s="151">
        <f t="shared" si="146"/>
        <v>2830408.4899999998</v>
      </c>
      <c r="N1079" s="97">
        <f t="shared" si="147"/>
        <v>0.68394938807108074</v>
      </c>
      <c r="O1079" s="273"/>
      <c r="P1079" s="166"/>
      <c r="Q1079" s="328">
        <v>-1307921.83</v>
      </c>
      <c r="R1079" s="328">
        <v>-4138330.32</v>
      </c>
      <c r="S1079" s="151">
        <f t="shared" si="148"/>
        <v>2830408.4899999998</v>
      </c>
      <c r="T1079" s="97">
        <f t="shared" si="149"/>
        <v>0.68394938807108074</v>
      </c>
      <c r="U1079" s="166"/>
      <c r="V1079" s="328">
        <v>-13079819.27</v>
      </c>
      <c r="W1079" s="328">
        <v>-11354198</v>
      </c>
      <c r="X1079" s="151">
        <f t="shared" si="150"/>
        <v>-1725621.2699999996</v>
      </c>
      <c r="Y1079" s="97">
        <f t="shared" si="151"/>
        <v>-0.15198090345086457</v>
      </c>
      <c r="Z1079" s="140"/>
    </row>
    <row r="1080" spans="1:26" s="69" customFormat="1" outlineLevel="1" x14ac:dyDescent="0.2">
      <c r="A1080" s="64" t="s">
        <v>1091</v>
      </c>
      <c r="B1080" s="65" t="s">
        <v>1541</v>
      </c>
      <c r="C1080" s="66" t="s">
        <v>1990</v>
      </c>
      <c r="D1080" s="67"/>
      <c r="E1080" s="68"/>
      <c r="F1080" s="328">
        <v>-104621.25</v>
      </c>
      <c r="G1080" s="328">
        <v>-6723.6</v>
      </c>
      <c r="H1080" s="151">
        <f t="shared" si="144"/>
        <v>-97897.65</v>
      </c>
      <c r="I1080" s="97" t="str">
        <f t="shared" si="145"/>
        <v>N.M.</v>
      </c>
      <c r="J1080" s="166"/>
      <c r="K1080" s="328">
        <v>-112229.98</v>
      </c>
      <c r="L1080" s="328">
        <v>-18509.71</v>
      </c>
      <c r="M1080" s="151">
        <f t="shared" si="146"/>
        <v>-93720.26999999999</v>
      </c>
      <c r="N1080" s="97">
        <f t="shared" si="147"/>
        <v>-5.0633029907005564</v>
      </c>
      <c r="O1080" s="273"/>
      <c r="P1080" s="166"/>
      <c r="Q1080" s="328">
        <v>-112229.98</v>
      </c>
      <c r="R1080" s="328">
        <v>-18509.71</v>
      </c>
      <c r="S1080" s="151">
        <f t="shared" si="148"/>
        <v>-93720.26999999999</v>
      </c>
      <c r="T1080" s="97">
        <f t="shared" si="149"/>
        <v>-5.0633029907005564</v>
      </c>
      <c r="U1080" s="166"/>
      <c r="V1080" s="328">
        <v>-236696</v>
      </c>
      <c r="W1080" s="328">
        <v>-35937.82</v>
      </c>
      <c r="X1080" s="151">
        <f t="shared" si="150"/>
        <v>-200758.18</v>
      </c>
      <c r="Y1080" s="97">
        <f t="shared" si="151"/>
        <v>-5.5862648318679318</v>
      </c>
      <c r="Z1080" s="140"/>
    </row>
    <row r="1081" spans="1:26" s="69" customFormat="1" outlineLevel="1" x14ac:dyDescent="0.2">
      <c r="A1081" s="64" t="s">
        <v>1092</v>
      </c>
      <c r="B1081" s="65" t="s">
        <v>1542</v>
      </c>
      <c r="C1081" s="66" t="s">
        <v>1991</v>
      </c>
      <c r="D1081" s="67"/>
      <c r="E1081" s="68"/>
      <c r="F1081" s="328">
        <v>708109.8</v>
      </c>
      <c r="G1081" s="328">
        <v>-1249999.99</v>
      </c>
      <c r="H1081" s="151">
        <f t="shared" si="144"/>
        <v>1958109.79</v>
      </c>
      <c r="I1081" s="97">
        <f t="shared" si="145"/>
        <v>1.5664878445319028</v>
      </c>
      <c r="J1081" s="166"/>
      <c r="K1081" s="328">
        <v>2113690.8199999998</v>
      </c>
      <c r="L1081" s="328">
        <v>-3749999.9699999997</v>
      </c>
      <c r="M1081" s="151">
        <f t="shared" si="146"/>
        <v>5863690.7899999991</v>
      </c>
      <c r="N1081" s="97">
        <f t="shared" si="147"/>
        <v>1.5636508898425403</v>
      </c>
      <c r="O1081" s="273"/>
      <c r="P1081" s="166"/>
      <c r="Q1081" s="328">
        <v>2113690.8199999998</v>
      </c>
      <c r="R1081" s="328">
        <v>-3749999.9699999997</v>
      </c>
      <c r="S1081" s="151">
        <f t="shared" si="148"/>
        <v>5863690.7899999991</v>
      </c>
      <c r="T1081" s="97">
        <f t="shared" si="149"/>
        <v>1.5636508898425403</v>
      </c>
      <c r="U1081" s="166"/>
      <c r="V1081" s="328">
        <v>-7690709.2199999988</v>
      </c>
      <c r="W1081" s="328">
        <v>-14999999.879999999</v>
      </c>
      <c r="X1081" s="151">
        <f t="shared" si="150"/>
        <v>7309290.6600000001</v>
      </c>
      <c r="Y1081" s="97">
        <f t="shared" si="151"/>
        <v>0.48728604789828844</v>
      </c>
      <c r="Z1081" s="140"/>
    </row>
    <row r="1082" spans="1:26" s="69" customFormat="1" outlineLevel="1" x14ac:dyDescent="0.2">
      <c r="A1082" s="64" t="s">
        <v>1093</v>
      </c>
      <c r="B1082" s="65" t="s">
        <v>1543</v>
      </c>
      <c r="C1082" s="66" t="s">
        <v>1992</v>
      </c>
      <c r="D1082" s="67"/>
      <c r="E1082" s="68"/>
      <c r="F1082" s="328">
        <v>583041.14</v>
      </c>
      <c r="G1082" s="328">
        <v>390203.57</v>
      </c>
      <c r="H1082" s="151">
        <f t="shared" si="144"/>
        <v>192837.57</v>
      </c>
      <c r="I1082" s="97">
        <f t="shared" si="145"/>
        <v>0.49419734934767512</v>
      </c>
      <c r="J1082" s="166"/>
      <c r="K1082" s="328">
        <v>1389250.9</v>
      </c>
      <c r="L1082" s="328">
        <v>2022862.82</v>
      </c>
      <c r="M1082" s="151">
        <f t="shared" si="146"/>
        <v>-633611.92000000016</v>
      </c>
      <c r="N1082" s="97">
        <f t="shared" si="147"/>
        <v>-0.31322535257235096</v>
      </c>
      <c r="O1082" s="273"/>
      <c r="P1082" s="166"/>
      <c r="Q1082" s="328">
        <v>1389250.9</v>
      </c>
      <c r="R1082" s="328">
        <v>2022862.82</v>
      </c>
      <c r="S1082" s="151">
        <f t="shared" si="148"/>
        <v>-633611.92000000016</v>
      </c>
      <c r="T1082" s="97">
        <f t="shared" si="149"/>
        <v>-0.31322535257235096</v>
      </c>
      <c r="U1082" s="166"/>
      <c r="V1082" s="328">
        <v>13594068.91</v>
      </c>
      <c r="W1082" s="328">
        <v>8784122.0299999993</v>
      </c>
      <c r="X1082" s="151">
        <f t="shared" si="150"/>
        <v>4809946.8800000008</v>
      </c>
      <c r="Y1082" s="97">
        <f t="shared" si="151"/>
        <v>0.54757286653951476</v>
      </c>
      <c r="Z1082" s="140"/>
    </row>
    <row r="1083" spans="1:26" s="69" customFormat="1" outlineLevel="1" x14ac:dyDescent="0.2">
      <c r="A1083" s="64" t="s">
        <v>1094</v>
      </c>
      <c r="B1083" s="65" t="s">
        <v>1544</v>
      </c>
      <c r="C1083" s="66" t="s">
        <v>1993</v>
      </c>
      <c r="D1083" s="67"/>
      <c r="E1083" s="68"/>
      <c r="F1083" s="328">
        <v>-138152.46</v>
      </c>
      <c r="G1083" s="328">
        <v>-202352.64000000001</v>
      </c>
      <c r="H1083" s="151">
        <f t="shared" si="144"/>
        <v>64200.180000000022</v>
      </c>
      <c r="I1083" s="97">
        <f t="shared" si="145"/>
        <v>0.3172688036093822</v>
      </c>
      <c r="J1083" s="166"/>
      <c r="K1083" s="328">
        <v>-534919.74</v>
      </c>
      <c r="L1083" s="328">
        <v>-1028700.3</v>
      </c>
      <c r="M1083" s="151">
        <f t="shared" si="146"/>
        <v>493780.56000000006</v>
      </c>
      <c r="N1083" s="97">
        <f t="shared" si="147"/>
        <v>0.48000429279548185</v>
      </c>
      <c r="O1083" s="273"/>
      <c r="P1083" s="166"/>
      <c r="Q1083" s="328">
        <v>-534919.74</v>
      </c>
      <c r="R1083" s="328">
        <v>-1028700.3</v>
      </c>
      <c r="S1083" s="151">
        <f t="shared" si="148"/>
        <v>493780.56000000006</v>
      </c>
      <c r="T1083" s="97">
        <f t="shared" si="149"/>
        <v>0.48000429279548185</v>
      </c>
      <c r="U1083" s="166"/>
      <c r="V1083" s="328">
        <v>-4029286.83</v>
      </c>
      <c r="W1083" s="328">
        <v>-2647957.4800000004</v>
      </c>
      <c r="X1083" s="151">
        <f t="shared" si="150"/>
        <v>-1381329.3499999996</v>
      </c>
      <c r="Y1083" s="97">
        <f t="shared" si="151"/>
        <v>-0.52165843312559512</v>
      </c>
      <c r="Z1083" s="140"/>
    </row>
    <row r="1084" spans="1:26" s="69" customFormat="1" outlineLevel="1" x14ac:dyDescent="0.2">
      <c r="A1084" s="64" t="s">
        <v>1095</v>
      </c>
      <c r="B1084" s="65" t="s">
        <v>1545</v>
      </c>
      <c r="C1084" s="66" t="s">
        <v>1994</v>
      </c>
      <c r="D1084" s="67"/>
      <c r="E1084" s="68"/>
      <c r="F1084" s="328">
        <v>-139.94</v>
      </c>
      <c r="G1084" s="328">
        <v>0</v>
      </c>
      <c r="H1084" s="151">
        <f t="shared" si="144"/>
        <v>-139.94</v>
      </c>
      <c r="I1084" s="97" t="str">
        <f t="shared" si="145"/>
        <v>N.M.</v>
      </c>
      <c r="J1084" s="166"/>
      <c r="K1084" s="328">
        <v>-2423.5</v>
      </c>
      <c r="L1084" s="328">
        <v>-617.48</v>
      </c>
      <c r="M1084" s="151">
        <f t="shared" si="146"/>
        <v>-1806.02</v>
      </c>
      <c r="N1084" s="97">
        <f t="shared" si="147"/>
        <v>-2.9248234760640019</v>
      </c>
      <c r="O1084" s="273"/>
      <c r="P1084" s="166"/>
      <c r="Q1084" s="328">
        <v>-2423.5</v>
      </c>
      <c r="R1084" s="328">
        <v>-617.48</v>
      </c>
      <c r="S1084" s="151">
        <f t="shared" si="148"/>
        <v>-1806.02</v>
      </c>
      <c r="T1084" s="97">
        <f t="shared" si="149"/>
        <v>-2.9248234760640019</v>
      </c>
      <c r="U1084" s="166"/>
      <c r="V1084" s="328">
        <v>-7632.81</v>
      </c>
      <c r="W1084" s="328">
        <v>-5198.1000000000004</v>
      </c>
      <c r="X1084" s="151">
        <f t="shared" si="150"/>
        <v>-2434.71</v>
      </c>
      <c r="Y1084" s="97">
        <f t="shared" si="151"/>
        <v>-0.46838460206613952</v>
      </c>
      <c r="Z1084" s="140"/>
    </row>
    <row r="1085" spans="1:26" s="69" customFormat="1" outlineLevel="1" x14ac:dyDescent="0.2">
      <c r="A1085" s="64" t="s">
        <v>1096</v>
      </c>
      <c r="B1085" s="65" t="s">
        <v>1546</v>
      </c>
      <c r="C1085" s="66" t="s">
        <v>1995</v>
      </c>
      <c r="D1085" s="67"/>
      <c r="E1085" s="68"/>
      <c r="F1085" s="328">
        <v>0</v>
      </c>
      <c r="G1085" s="328">
        <v>0</v>
      </c>
      <c r="H1085" s="151">
        <f t="shared" si="144"/>
        <v>0</v>
      </c>
      <c r="I1085" s="97">
        <f t="shared" si="145"/>
        <v>0</v>
      </c>
      <c r="J1085" s="166"/>
      <c r="K1085" s="328">
        <v>0</v>
      </c>
      <c r="L1085" s="328">
        <v>0</v>
      </c>
      <c r="M1085" s="151">
        <f t="shared" si="146"/>
        <v>0</v>
      </c>
      <c r="N1085" s="97">
        <f t="shared" si="147"/>
        <v>0</v>
      </c>
      <c r="O1085" s="273"/>
      <c r="P1085" s="166"/>
      <c r="Q1085" s="328">
        <v>0</v>
      </c>
      <c r="R1085" s="328">
        <v>0</v>
      </c>
      <c r="S1085" s="151">
        <f t="shared" si="148"/>
        <v>0</v>
      </c>
      <c r="T1085" s="97">
        <f t="shared" si="149"/>
        <v>0</v>
      </c>
      <c r="U1085" s="166"/>
      <c r="V1085" s="328">
        <v>9020.42</v>
      </c>
      <c r="W1085" s="328">
        <v>0</v>
      </c>
      <c r="X1085" s="151">
        <f t="shared" si="150"/>
        <v>9020.42</v>
      </c>
      <c r="Y1085" s="97" t="str">
        <f t="shared" si="151"/>
        <v>N.M.</v>
      </c>
      <c r="Z1085" s="140"/>
    </row>
    <row r="1086" spans="1:26" s="69" customFormat="1" outlineLevel="1" x14ac:dyDescent="0.2">
      <c r="A1086" s="64" t="s">
        <v>1097</v>
      </c>
      <c r="B1086" s="65" t="s">
        <v>1547</v>
      </c>
      <c r="C1086" s="66" t="s">
        <v>1996</v>
      </c>
      <c r="D1086" s="67"/>
      <c r="E1086" s="68"/>
      <c r="F1086" s="328">
        <v>2943.13</v>
      </c>
      <c r="G1086" s="328">
        <v>33629.550000000003</v>
      </c>
      <c r="H1086" s="151">
        <f t="shared" si="144"/>
        <v>-30686.420000000002</v>
      </c>
      <c r="I1086" s="97">
        <f t="shared" si="145"/>
        <v>-0.91248381259933597</v>
      </c>
      <c r="J1086" s="166"/>
      <c r="K1086" s="328">
        <v>4932.5600000000004</v>
      </c>
      <c r="L1086" s="328">
        <v>98021.930000000008</v>
      </c>
      <c r="M1086" s="151">
        <f t="shared" si="146"/>
        <v>-93089.37000000001</v>
      </c>
      <c r="N1086" s="97">
        <f t="shared" si="147"/>
        <v>-0.94967901570597524</v>
      </c>
      <c r="O1086" s="273"/>
      <c r="P1086" s="166"/>
      <c r="Q1086" s="328">
        <v>4932.5600000000004</v>
      </c>
      <c r="R1086" s="328">
        <v>98021.930000000008</v>
      </c>
      <c r="S1086" s="151">
        <f t="shared" si="148"/>
        <v>-93089.37000000001</v>
      </c>
      <c r="T1086" s="97">
        <f t="shared" si="149"/>
        <v>-0.94967901570597524</v>
      </c>
      <c r="U1086" s="166"/>
      <c r="V1086" s="328">
        <v>174000.2</v>
      </c>
      <c r="W1086" s="328">
        <v>327647.63</v>
      </c>
      <c r="X1086" s="151">
        <f t="shared" si="150"/>
        <v>-153647.43</v>
      </c>
      <c r="Y1086" s="97">
        <f t="shared" si="151"/>
        <v>-0.46894106940434754</v>
      </c>
      <c r="Z1086" s="140"/>
    </row>
    <row r="1087" spans="1:26" s="69" customFormat="1" outlineLevel="1" x14ac:dyDescent="0.2">
      <c r="A1087" s="64" t="s">
        <v>1098</v>
      </c>
      <c r="B1087" s="65" t="s">
        <v>1548</v>
      </c>
      <c r="C1087" s="66" t="s">
        <v>1997</v>
      </c>
      <c r="D1087" s="67"/>
      <c r="E1087" s="68"/>
      <c r="F1087" s="328">
        <v>85199.85</v>
      </c>
      <c r="G1087" s="328">
        <v>54736.83</v>
      </c>
      <c r="H1087" s="151">
        <f t="shared" si="144"/>
        <v>30463.020000000004</v>
      </c>
      <c r="I1087" s="97">
        <f t="shared" si="145"/>
        <v>0.55653606538778377</v>
      </c>
      <c r="J1087" s="166"/>
      <c r="K1087" s="328">
        <v>209019.04</v>
      </c>
      <c r="L1087" s="328">
        <v>136869.19</v>
      </c>
      <c r="M1087" s="151">
        <f t="shared" si="146"/>
        <v>72149.850000000006</v>
      </c>
      <c r="N1087" s="97">
        <f t="shared" si="147"/>
        <v>0.52714456774384366</v>
      </c>
      <c r="O1087" s="273"/>
      <c r="P1087" s="166"/>
      <c r="Q1087" s="328">
        <v>209019.04</v>
      </c>
      <c r="R1087" s="328">
        <v>136869.19</v>
      </c>
      <c r="S1087" s="151">
        <f t="shared" si="148"/>
        <v>72149.850000000006</v>
      </c>
      <c r="T1087" s="97">
        <f t="shared" si="149"/>
        <v>0.52714456774384366</v>
      </c>
      <c r="U1087" s="166"/>
      <c r="V1087" s="328">
        <v>814455.17</v>
      </c>
      <c r="W1087" s="328">
        <v>493547.49</v>
      </c>
      <c r="X1087" s="151">
        <f t="shared" si="150"/>
        <v>320907.68000000005</v>
      </c>
      <c r="Y1087" s="97">
        <f t="shared" si="151"/>
        <v>0.65020628511351575</v>
      </c>
      <c r="Z1087" s="140"/>
    </row>
    <row r="1088" spans="1:26" s="69" customFormat="1" outlineLevel="1" x14ac:dyDescent="0.2">
      <c r="A1088" s="64" t="s">
        <v>1099</v>
      </c>
      <c r="B1088" s="65" t="s">
        <v>1549</v>
      </c>
      <c r="C1088" s="66" t="s">
        <v>1998</v>
      </c>
      <c r="D1088" s="67"/>
      <c r="E1088" s="68"/>
      <c r="F1088" s="328">
        <v>0</v>
      </c>
      <c r="G1088" s="328">
        <v>0</v>
      </c>
      <c r="H1088" s="151">
        <f t="shared" si="144"/>
        <v>0</v>
      </c>
      <c r="I1088" s="97">
        <f t="shared" si="145"/>
        <v>0</v>
      </c>
      <c r="J1088" s="166"/>
      <c r="K1088" s="328">
        <v>0</v>
      </c>
      <c r="L1088" s="328">
        <v>225.18</v>
      </c>
      <c r="M1088" s="151">
        <f t="shared" si="146"/>
        <v>-225.18</v>
      </c>
      <c r="N1088" s="97" t="str">
        <f t="shared" si="147"/>
        <v>N.M.</v>
      </c>
      <c r="O1088" s="273"/>
      <c r="P1088" s="166"/>
      <c r="Q1088" s="328">
        <v>0</v>
      </c>
      <c r="R1088" s="328">
        <v>225.18</v>
      </c>
      <c r="S1088" s="151">
        <f t="shared" si="148"/>
        <v>-225.18</v>
      </c>
      <c r="T1088" s="97" t="str">
        <f t="shared" si="149"/>
        <v>N.M.</v>
      </c>
      <c r="U1088" s="166"/>
      <c r="V1088" s="328">
        <v>32659.58</v>
      </c>
      <c r="W1088" s="328">
        <v>52597.090000000004</v>
      </c>
      <c r="X1088" s="151">
        <f t="shared" si="150"/>
        <v>-19937.510000000002</v>
      </c>
      <c r="Y1088" s="97">
        <f t="shared" si="151"/>
        <v>-0.37906108493834928</v>
      </c>
      <c r="Z1088" s="140"/>
    </row>
    <row r="1089" spans="1:26" s="69" customFormat="1" outlineLevel="1" x14ac:dyDescent="0.2">
      <c r="A1089" s="64" t="s">
        <v>1100</v>
      </c>
      <c r="B1089" s="65" t="s">
        <v>1550</v>
      </c>
      <c r="C1089" s="66" t="s">
        <v>1999</v>
      </c>
      <c r="D1089" s="67"/>
      <c r="E1089" s="68"/>
      <c r="F1089" s="328">
        <v>0</v>
      </c>
      <c r="G1089" s="328">
        <v>15.14</v>
      </c>
      <c r="H1089" s="151">
        <f t="shared" si="144"/>
        <v>-15.14</v>
      </c>
      <c r="I1089" s="97" t="str">
        <f t="shared" si="145"/>
        <v>N.M.</v>
      </c>
      <c r="J1089" s="166"/>
      <c r="K1089" s="328">
        <v>0</v>
      </c>
      <c r="L1089" s="328">
        <v>15.14</v>
      </c>
      <c r="M1089" s="151">
        <f t="shared" si="146"/>
        <v>-15.14</v>
      </c>
      <c r="N1089" s="97" t="str">
        <f t="shared" si="147"/>
        <v>N.M.</v>
      </c>
      <c r="O1089" s="273"/>
      <c r="P1089" s="166"/>
      <c r="Q1089" s="328">
        <v>0</v>
      </c>
      <c r="R1089" s="328">
        <v>15.14</v>
      </c>
      <c r="S1089" s="151">
        <f t="shared" si="148"/>
        <v>-15.14</v>
      </c>
      <c r="T1089" s="97" t="str">
        <f t="shared" si="149"/>
        <v>N.M.</v>
      </c>
      <c r="U1089" s="166"/>
      <c r="V1089" s="328">
        <v>157.91</v>
      </c>
      <c r="W1089" s="328">
        <v>15.14</v>
      </c>
      <c r="X1089" s="151">
        <f t="shared" si="150"/>
        <v>142.76999999999998</v>
      </c>
      <c r="Y1089" s="97">
        <f t="shared" si="151"/>
        <v>9.4299867899603687</v>
      </c>
      <c r="Z1089" s="140"/>
    </row>
    <row r="1090" spans="1:26" s="69" customFormat="1" outlineLevel="1" x14ac:dyDescent="0.2">
      <c r="A1090" s="64" t="s">
        <v>1101</v>
      </c>
      <c r="B1090" s="65" t="s">
        <v>1551</v>
      </c>
      <c r="C1090" s="66" t="s">
        <v>2000</v>
      </c>
      <c r="D1090" s="67"/>
      <c r="E1090" s="68"/>
      <c r="F1090" s="328">
        <v>0</v>
      </c>
      <c r="G1090" s="328">
        <v>2.04</v>
      </c>
      <c r="H1090" s="151">
        <f t="shared" si="144"/>
        <v>-2.04</v>
      </c>
      <c r="I1090" s="97" t="str">
        <f t="shared" si="145"/>
        <v>N.M.</v>
      </c>
      <c r="J1090" s="166"/>
      <c r="K1090" s="328">
        <v>0</v>
      </c>
      <c r="L1090" s="328">
        <v>2.04</v>
      </c>
      <c r="M1090" s="151">
        <f t="shared" si="146"/>
        <v>-2.04</v>
      </c>
      <c r="N1090" s="97" t="str">
        <f t="shared" si="147"/>
        <v>N.M.</v>
      </c>
      <c r="O1090" s="273"/>
      <c r="P1090" s="166"/>
      <c r="Q1090" s="328">
        <v>0</v>
      </c>
      <c r="R1090" s="328">
        <v>2.04</v>
      </c>
      <c r="S1090" s="151">
        <f t="shared" si="148"/>
        <v>-2.04</v>
      </c>
      <c r="T1090" s="97" t="str">
        <f t="shared" si="149"/>
        <v>N.M.</v>
      </c>
      <c r="U1090" s="166"/>
      <c r="V1090" s="328">
        <v>-2.04</v>
      </c>
      <c r="W1090" s="328">
        <v>2.04</v>
      </c>
      <c r="X1090" s="151">
        <f t="shared" si="150"/>
        <v>-4.08</v>
      </c>
      <c r="Y1090" s="97">
        <f t="shared" si="151"/>
        <v>-2</v>
      </c>
      <c r="Z1090" s="140"/>
    </row>
    <row r="1091" spans="1:26" s="69" customFormat="1" outlineLevel="1" x14ac:dyDescent="0.2">
      <c r="A1091" s="64" t="s">
        <v>1102</v>
      </c>
      <c r="B1091" s="65" t="s">
        <v>1552</v>
      </c>
      <c r="C1091" s="66" t="s">
        <v>2001</v>
      </c>
      <c r="D1091" s="67"/>
      <c r="E1091" s="68"/>
      <c r="F1091" s="328">
        <v>0</v>
      </c>
      <c r="G1091" s="328">
        <v>0</v>
      </c>
      <c r="H1091" s="151">
        <f t="shared" si="144"/>
        <v>0</v>
      </c>
      <c r="I1091" s="97">
        <f t="shared" si="145"/>
        <v>0</v>
      </c>
      <c r="J1091" s="166"/>
      <c r="K1091" s="328">
        <v>0</v>
      </c>
      <c r="L1091" s="328">
        <v>0</v>
      </c>
      <c r="M1091" s="151">
        <f t="shared" si="146"/>
        <v>0</v>
      </c>
      <c r="N1091" s="97">
        <f t="shared" si="147"/>
        <v>0</v>
      </c>
      <c r="O1091" s="273"/>
      <c r="P1091" s="166"/>
      <c r="Q1091" s="328">
        <v>0</v>
      </c>
      <c r="R1091" s="328">
        <v>0</v>
      </c>
      <c r="S1091" s="151">
        <f t="shared" si="148"/>
        <v>0</v>
      </c>
      <c r="T1091" s="97">
        <f t="shared" si="149"/>
        <v>0</v>
      </c>
      <c r="U1091" s="166"/>
      <c r="V1091" s="328">
        <v>0</v>
      </c>
      <c r="W1091" s="328">
        <v>10.51</v>
      </c>
      <c r="X1091" s="151">
        <f t="shared" si="150"/>
        <v>-10.51</v>
      </c>
      <c r="Y1091" s="97" t="str">
        <f t="shared" si="151"/>
        <v>N.M.</v>
      </c>
      <c r="Z1091" s="140"/>
    </row>
    <row r="1092" spans="1:26" s="69" customFormat="1" outlineLevel="1" x14ac:dyDescent="0.2">
      <c r="A1092" s="64" t="s">
        <v>1103</v>
      </c>
      <c r="B1092" s="65" t="s">
        <v>1553</v>
      </c>
      <c r="C1092" s="66" t="s">
        <v>1948</v>
      </c>
      <c r="D1092" s="67"/>
      <c r="E1092" s="68"/>
      <c r="F1092" s="328">
        <v>751863.65</v>
      </c>
      <c r="G1092" s="328">
        <v>242891.4</v>
      </c>
      <c r="H1092" s="151">
        <f t="shared" si="144"/>
        <v>508972.25</v>
      </c>
      <c r="I1092" s="97">
        <f t="shared" si="145"/>
        <v>2.0954725033492334</v>
      </c>
      <c r="J1092" s="166"/>
      <c r="K1092" s="328">
        <v>1276212.1299999999</v>
      </c>
      <c r="L1092" s="328">
        <v>795328.48</v>
      </c>
      <c r="M1092" s="151">
        <f t="shared" si="146"/>
        <v>480883.64999999991</v>
      </c>
      <c r="N1092" s="97">
        <f t="shared" si="147"/>
        <v>0.60463526969385017</v>
      </c>
      <c r="O1092" s="273"/>
      <c r="P1092" s="166"/>
      <c r="Q1092" s="328">
        <v>1276212.1299999999</v>
      </c>
      <c r="R1092" s="328">
        <v>795328.48</v>
      </c>
      <c r="S1092" s="151">
        <f t="shared" si="148"/>
        <v>480883.64999999991</v>
      </c>
      <c r="T1092" s="97">
        <f t="shared" si="149"/>
        <v>0.60463526969385017</v>
      </c>
      <c r="U1092" s="166"/>
      <c r="V1092" s="328">
        <v>3597391.25</v>
      </c>
      <c r="W1092" s="328">
        <v>2602815.36</v>
      </c>
      <c r="X1092" s="151">
        <f t="shared" si="150"/>
        <v>994575.89000000013</v>
      </c>
      <c r="Y1092" s="97">
        <f t="shared" si="151"/>
        <v>0.38211542212506389</v>
      </c>
      <c r="Z1092" s="140"/>
    </row>
    <row r="1093" spans="1:26" s="69" customFormat="1" outlineLevel="1" x14ac:dyDescent="0.2">
      <c r="A1093" s="64" t="s">
        <v>1104</v>
      </c>
      <c r="B1093" s="65" t="s">
        <v>1554</v>
      </c>
      <c r="C1093" s="66" t="s">
        <v>2002</v>
      </c>
      <c r="D1093" s="67"/>
      <c r="E1093" s="68"/>
      <c r="F1093" s="328">
        <v>0</v>
      </c>
      <c r="G1093" s="328">
        <v>-2.06</v>
      </c>
      <c r="H1093" s="151">
        <f t="shared" si="144"/>
        <v>2.06</v>
      </c>
      <c r="I1093" s="97" t="str">
        <f t="shared" si="145"/>
        <v>N.M.</v>
      </c>
      <c r="J1093" s="166"/>
      <c r="K1093" s="328">
        <v>0</v>
      </c>
      <c r="L1093" s="328">
        <v>0</v>
      </c>
      <c r="M1093" s="151">
        <f t="shared" si="146"/>
        <v>0</v>
      </c>
      <c r="N1093" s="97">
        <f t="shared" si="147"/>
        <v>0</v>
      </c>
      <c r="O1093" s="273"/>
      <c r="P1093" s="166"/>
      <c r="Q1093" s="328">
        <v>0</v>
      </c>
      <c r="R1093" s="328">
        <v>0</v>
      </c>
      <c r="S1093" s="151">
        <f t="shared" si="148"/>
        <v>0</v>
      </c>
      <c r="T1093" s="97">
        <f t="shared" si="149"/>
        <v>0</v>
      </c>
      <c r="U1093" s="166"/>
      <c r="V1093" s="328">
        <v>0</v>
      </c>
      <c r="W1093" s="328">
        <v>0</v>
      </c>
      <c r="X1093" s="151">
        <f t="shared" si="150"/>
        <v>0</v>
      </c>
      <c r="Y1093" s="97">
        <f t="shared" si="151"/>
        <v>0</v>
      </c>
      <c r="Z1093" s="140"/>
    </row>
    <row r="1094" spans="1:26" s="69" customFormat="1" outlineLevel="1" x14ac:dyDescent="0.2">
      <c r="A1094" s="64" t="s">
        <v>1105</v>
      </c>
      <c r="B1094" s="65" t="s">
        <v>1555</v>
      </c>
      <c r="C1094" s="66" t="s">
        <v>2003</v>
      </c>
      <c r="D1094" s="67"/>
      <c r="E1094" s="68"/>
      <c r="F1094" s="328">
        <v>29138.850000000002</v>
      </c>
      <c r="G1094" s="328">
        <v>28444.03</v>
      </c>
      <c r="H1094" s="151">
        <f t="shared" si="144"/>
        <v>694.82000000000335</v>
      </c>
      <c r="I1094" s="97">
        <f t="shared" si="145"/>
        <v>2.4427621543079633E-2</v>
      </c>
      <c r="J1094" s="166"/>
      <c r="K1094" s="328">
        <v>85243.21</v>
      </c>
      <c r="L1094" s="328">
        <v>80582.240000000005</v>
      </c>
      <c r="M1094" s="151">
        <f t="shared" si="146"/>
        <v>4660.9700000000012</v>
      </c>
      <c r="N1094" s="97">
        <f t="shared" si="147"/>
        <v>5.7841157058925154E-2</v>
      </c>
      <c r="O1094" s="273"/>
      <c r="P1094" s="166"/>
      <c r="Q1094" s="328">
        <v>85243.21</v>
      </c>
      <c r="R1094" s="328">
        <v>80582.240000000005</v>
      </c>
      <c r="S1094" s="151">
        <f t="shared" si="148"/>
        <v>4660.9700000000012</v>
      </c>
      <c r="T1094" s="97">
        <f t="shared" si="149"/>
        <v>5.7841157058925154E-2</v>
      </c>
      <c r="U1094" s="166"/>
      <c r="V1094" s="328">
        <v>317582.62</v>
      </c>
      <c r="W1094" s="328">
        <v>309154.49</v>
      </c>
      <c r="X1094" s="151">
        <f t="shared" si="150"/>
        <v>8428.1300000000047</v>
      </c>
      <c r="Y1094" s="97">
        <f t="shared" si="151"/>
        <v>2.7261871564601907E-2</v>
      </c>
      <c r="Z1094" s="140"/>
    </row>
    <row r="1095" spans="1:26" s="69" customFormat="1" outlineLevel="1" x14ac:dyDescent="0.2">
      <c r="A1095" s="64" t="s">
        <v>1106</v>
      </c>
      <c r="B1095" s="65" t="s">
        <v>1556</v>
      </c>
      <c r="C1095" s="66" t="s">
        <v>2004</v>
      </c>
      <c r="D1095" s="67"/>
      <c r="E1095" s="68"/>
      <c r="F1095" s="328">
        <v>3899.09</v>
      </c>
      <c r="G1095" s="328">
        <v>2211.04</v>
      </c>
      <c r="H1095" s="151">
        <f t="shared" si="144"/>
        <v>1688.0500000000002</v>
      </c>
      <c r="I1095" s="97">
        <f t="shared" si="145"/>
        <v>0.76346425211665103</v>
      </c>
      <c r="J1095" s="166"/>
      <c r="K1095" s="328">
        <v>9561.86</v>
      </c>
      <c r="L1095" s="328">
        <v>18479.77</v>
      </c>
      <c r="M1095" s="151">
        <f t="shared" si="146"/>
        <v>-8917.91</v>
      </c>
      <c r="N1095" s="97">
        <f t="shared" si="147"/>
        <v>-0.48257689354358846</v>
      </c>
      <c r="O1095" s="273"/>
      <c r="P1095" s="166"/>
      <c r="Q1095" s="328">
        <v>9561.86</v>
      </c>
      <c r="R1095" s="328">
        <v>18479.77</v>
      </c>
      <c r="S1095" s="151">
        <f t="shared" si="148"/>
        <v>-8917.91</v>
      </c>
      <c r="T1095" s="97">
        <f t="shared" si="149"/>
        <v>-0.48257689354358846</v>
      </c>
      <c r="U1095" s="166"/>
      <c r="V1095" s="328">
        <v>76554.790000000008</v>
      </c>
      <c r="W1095" s="328">
        <v>113399.72</v>
      </c>
      <c r="X1095" s="151">
        <f t="shared" si="150"/>
        <v>-36844.929999999993</v>
      </c>
      <c r="Y1095" s="97">
        <f t="shared" si="151"/>
        <v>-0.32491200154638822</v>
      </c>
      <c r="Z1095" s="140"/>
    </row>
    <row r="1096" spans="1:26" s="69" customFormat="1" outlineLevel="1" x14ac:dyDescent="0.2">
      <c r="A1096" s="64" t="s">
        <v>1107</v>
      </c>
      <c r="B1096" s="65" t="s">
        <v>1557</v>
      </c>
      <c r="C1096" s="66" t="s">
        <v>2005</v>
      </c>
      <c r="D1096" s="67"/>
      <c r="E1096" s="68"/>
      <c r="F1096" s="328">
        <v>94112.82</v>
      </c>
      <c r="G1096" s="328">
        <v>87930.36</v>
      </c>
      <c r="H1096" s="151">
        <f t="shared" si="144"/>
        <v>6182.4600000000064</v>
      </c>
      <c r="I1096" s="97">
        <f t="shared" si="145"/>
        <v>7.0310868737487334E-2</v>
      </c>
      <c r="J1096" s="166"/>
      <c r="K1096" s="328">
        <v>213372.14</v>
      </c>
      <c r="L1096" s="328">
        <v>274047.92</v>
      </c>
      <c r="M1096" s="151">
        <f t="shared" si="146"/>
        <v>-60675.77999999997</v>
      </c>
      <c r="N1096" s="97">
        <f t="shared" si="147"/>
        <v>-0.22140573079335896</v>
      </c>
      <c r="O1096" s="273"/>
      <c r="P1096" s="166"/>
      <c r="Q1096" s="328">
        <v>213372.14</v>
      </c>
      <c r="R1096" s="328">
        <v>274047.92</v>
      </c>
      <c r="S1096" s="151">
        <f t="shared" si="148"/>
        <v>-60675.77999999997</v>
      </c>
      <c r="T1096" s="97">
        <f t="shared" si="149"/>
        <v>-0.22140573079335896</v>
      </c>
      <c r="U1096" s="166"/>
      <c r="V1096" s="328">
        <v>1080926.07</v>
      </c>
      <c r="W1096" s="328">
        <v>964351.34000000008</v>
      </c>
      <c r="X1096" s="151">
        <f t="shared" si="150"/>
        <v>116574.72999999998</v>
      </c>
      <c r="Y1096" s="97">
        <f t="shared" si="151"/>
        <v>0.12088408566944074</v>
      </c>
      <c r="Z1096" s="140"/>
    </row>
    <row r="1097" spans="1:26" s="69" customFormat="1" outlineLevel="1" x14ac:dyDescent="0.2">
      <c r="A1097" s="64" t="s">
        <v>1108</v>
      </c>
      <c r="B1097" s="65" t="s">
        <v>1558</v>
      </c>
      <c r="C1097" s="66" t="s">
        <v>2006</v>
      </c>
      <c r="D1097" s="67"/>
      <c r="E1097" s="68"/>
      <c r="F1097" s="328">
        <v>0</v>
      </c>
      <c r="G1097" s="328">
        <v>0</v>
      </c>
      <c r="H1097" s="151">
        <f t="shared" si="144"/>
        <v>0</v>
      </c>
      <c r="I1097" s="97">
        <f t="shared" si="145"/>
        <v>0</v>
      </c>
      <c r="J1097" s="166"/>
      <c r="K1097" s="328">
        <v>0</v>
      </c>
      <c r="L1097" s="328">
        <v>0</v>
      </c>
      <c r="M1097" s="151">
        <f t="shared" si="146"/>
        <v>0</v>
      </c>
      <c r="N1097" s="97">
        <f t="shared" si="147"/>
        <v>0</v>
      </c>
      <c r="O1097" s="273"/>
      <c r="P1097" s="166"/>
      <c r="Q1097" s="328">
        <v>0</v>
      </c>
      <c r="R1097" s="328">
        <v>0</v>
      </c>
      <c r="S1097" s="151">
        <f t="shared" si="148"/>
        <v>0</v>
      </c>
      <c r="T1097" s="97">
        <f t="shared" si="149"/>
        <v>0</v>
      </c>
      <c r="U1097" s="166"/>
      <c r="V1097" s="328">
        <v>0</v>
      </c>
      <c r="W1097" s="328">
        <v>65.42</v>
      </c>
      <c r="X1097" s="151">
        <f t="shared" si="150"/>
        <v>-65.42</v>
      </c>
      <c r="Y1097" s="97" t="str">
        <f t="shared" si="151"/>
        <v>N.M.</v>
      </c>
      <c r="Z1097" s="140"/>
    </row>
    <row r="1098" spans="1:26" s="69" customFormat="1" outlineLevel="1" x14ac:dyDescent="0.2">
      <c r="A1098" s="64" t="s">
        <v>1109</v>
      </c>
      <c r="B1098" s="65" t="s">
        <v>1559</v>
      </c>
      <c r="C1098" s="66" t="s">
        <v>2007</v>
      </c>
      <c r="D1098" s="67"/>
      <c r="E1098" s="68"/>
      <c r="F1098" s="328">
        <v>4112.75</v>
      </c>
      <c r="G1098" s="328">
        <v>4112.75</v>
      </c>
      <c r="H1098" s="151">
        <f t="shared" si="144"/>
        <v>0</v>
      </c>
      <c r="I1098" s="97">
        <f t="shared" si="145"/>
        <v>0</v>
      </c>
      <c r="J1098" s="166"/>
      <c r="K1098" s="328">
        <v>4112.75</v>
      </c>
      <c r="L1098" s="328">
        <v>4112.75</v>
      </c>
      <c r="M1098" s="151">
        <f t="shared" si="146"/>
        <v>0</v>
      </c>
      <c r="N1098" s="97">
        <f t="shared" si="147"/>
        <v>0</v>
      </c>
      <c r="O1098" s="273"/>
      <c r="P1098" s="166"/>
      <c r="Q1098" s="328">
        <v>4112.75</v>
      </c>
      <c r="R1098" s="328">
        <v>4112.75</v>
      </c>
      <c r="S1098" s="151">
        <f t="shared" si="148"/>
        <v>0</v>
      </c>
      <c r="T1098" s="97">
        <f t="shared" si="149"/>
        <v>0</v>
      </c>
      <c r="U1098" s="166"/>
      <c r="V1098" s="328">
        <v>16451</v>
      </c>
      <c r="W1098" s="328">
        <v>20582.170000000002</v>
      </c>
      <c r="X1098" s="151">
        <f t="shared" si="150"/>
        <v>-4131.1700000000019</v>
      </c>
      <c r="Y1098" s="97">
        <f t="shared" si="151"/>
        <v>-0.20071595949309531</v>
      </c>
      <c r="Z1098" s="140"/>
    </row>
    <row r="1099" spans="1:26" s="69" customFormat="1" outlineLevel="1" x14ac:dyDescent="0.2">
      <c r="A1099" s="64" t="s">
        <v>1110</v>
      </c>
      <c r="B1099" s="65" t="s">
        <v>1560</v>
      </c>
      <c r="C1099" s="66" t="s">
        <v>2008</v>
      </c>
      <c r="D1099" s="67"/>
      <c r="E1099" s="68"/>
      <c r="F1099" s="328">
        <v>8429.380000000001</v>
      </c>
      <c r="G1099" s="328">
        <v>8429.4240000000009</v>
      </c>
      <c r="H1099" s="151">
        <f t="shared" si="144"/>
        <v>-4.3999999999869033E-2</v>
      </c>
      <c r="I1099" s="97">
        <f t="shared" si="145"/>
        <v>-5.2198109858833807E-6</v>
      </c>
      <c r="J1099" s="166"/>
      <c r="K1099" s="328">
        <v>25288.14</v>
      </c>
      <c r="L1099" s="328">
        <v>25288.184000000001</v>
      </c>
      <c r="M1099" s="151">
        <f t="shared" si="146"/>
        <v>-4.4000000001688022E-2</v>
      </c>
      <c r="N1099" s="97">
        <f t="shared" si="147"/>
        <v>-1.7399430501489558E-6</v>
      </c>
      <c r="O1099" s="273"/>
      <c r="P1099" s="166"/>
      <c r="Q1099" s="328">
        <v>25288.14</v>
      </c>
      <c r="R1099" s="328">
        <v>25288.184000000001</v>
      </c>
      <c r="S1099" s="151">
        <f t="shared" si="148"/>
        <v>-4.4000000001688022E-2</v>
      </c>
      <c r="T1099" s="97">
        <f t="shared" si="149"/>
        <v>-1.7399430501489558E-6</v>
      </c>
      <c r="U1099" s="166"/>
      <c r="V1099" s="328">
        <v>101152.56</v>
      </c>
      <c r="W1099" s="328">
        <v>100120.75400000002</v>
      </c>
      <c r="X1099" s="151">
        <f t="shared" si="150"/>
        <v>1031.8059999999823</v>
      </c>
      <c r="Y1099" s="97">
        <f t="shared" si="151"/>
        <v>1.0305615556990133E-2</v>
      </c>
      <c r="Z1099" s="140"/>
    </row>
    <row r="1100" spans="1:26" s="69" customFormat="1" outlineLevel="1" x14ac:dyDescent="0.2">
      <c r="A1100" s="64" t="s">
        <v>1111</v>
      </c>
      <c r="B1100" s="65" t="s">
        <v>1561</v>
      </c>
      <c r="C1100" s="66" t="s">
        <v>2009</v>
      </c>
      <c r="D1100" s="67"/>
      <c r="E1100" s="68"/>
      <c r="F1100" s="328">
        <v>5516.49</v>
      </c>
      <c r="G1100" s="328">
        <v>5015.99</v>
      </c>
      <c r="H1100" s="151">
        <f t="shared" si="144"/>
        <v>500.5</v>
      </c>
      <c r="I1100" s="97">
        <f t="shared" si="145"/>
        <v>9.9780900679626555E-2</v>
      </c>
      <c r="J1100" s="166"/>
      <c r="K1100" s="328">
        <v>18115.11</v>
      </c>
      <c r="L1100" s="328">
        <v>25981.97</v>
      </c>
      <c r="M1100" s="151">
        <f t="shared" si="146"/>
        <v>-7866.8600000000006</v>
      </c>
      <c r="N1100" s="97">
        <f t="shared" si="147"/>
        <v>-0.30278150579036156</v>
      </c>
      <c r="O1100" s="273"/>
      <c r="P1100" s="166"/>
      <c r="Q1100" s="328">
        <v>18115.11</v>
      </c>
      <c r="R1100" s="328">
        <v>25981.97</v>
      </c>
      <c r="S1100" s="151">
        <f t="shared" si="148"/>
        <v>-7866.8600000000006</v>
      </c>
      <c r="T1100" s="97">
        <f t="shared" si="149"/>
        <v>-0.30278150579036156</v>
      </c>
      <c r="U1100" s="166"/>
      <c r="V1100" s="328">
        <v>72003.22</v>
      </c>
      <c r="W1100" s="328">
        <v>122864.67</v>
      </c>
      <c r="X1100" s="151">
        <f t="shared" si="150"/>
        <v>-50861.45</v>
      </c>
      <c r="Y1100" s="97">
        <f t="shared" si="151"/>
        <v>-0.41396318404631693</v>
      </c>
      <c r="Z1100" s="140"/>
    </row>
    <row r="1101" spans="1:26" s="69" customFormat="1" outlineLevel="1" x14ac:dyDescent="0.2">
      <c r="A1101" s="64" t="s">
        <v>1112</v>
      </c>
      <c r="B1101" s="65" t="s">
        <v>1562</v>
      </c>
      <c r="C1101" s="66" t="s">
        <v>2010</v>
      </c>
      <c r="D1101" s="67"/>
      <c r="E1101" s="68"/>
      <c r="F1101" s="328">
        <v>0</v>
      </c>
      <c r="G1101" s="328">
        <v>72.97</v>
      </c>
      <c r="H1101" s="151">
        <f t="shared" si="144"/>
        <v>-72.97</v>
      </c>
      <c r="I1101" s="97" t="str">
        <f t="shared" si="145"/>
        <v>N.M.</v>
      </c>
      <c r="J1101" s="166"/>
      <c r="K1101" s="328">
        <v>0</v>
      </c>
      <c r="L1101" s="328">
        <v>72.97</v>
      </c>
      <c r="M1101" s="151">
        <f t="shared" si="146"/>
        <v>-72.97</v>
      </c>
      <c r="N1101" s="97" t="str">
        <f t="shared" si="147"/>
        <v>N.M.</v>
      </c>
      <c r="O1101" s="273"/>
      <c r="P1101" s="166"/>
      <c r="Q1101" s="328">
        <v>0</v>
      </c>
      <c r="R1101" s="328">
        <v>72.97</v>
      </c>
      <c r="S1101" s="151">
        <f t="shared" si="148"/>
        <v>-72.97</v>
      </c>
      <c r="T1101" s="97" t="str">
        <f t="shared" si="149"/>
        <v>N.M.</v>
      </c>
      <c r="U1101" s="166"/>
      <c r="V1101" s="328">
        <v>-72.97</v>
      </c>
      <c r="W1101" s="328">
        <v>72.97</v>
      </c>
      <c r="X1101" s="151">
        <f t="shared" si="150"/>
        <v>-145.94</v>
      </c>
      <c r="Y1101" s="97">
        <f t="shared" si="151"/>
        <v>-2</v>
      </c>
      <c r="Z1101" s="140"/>
    </row>
    <row r="1102" spans="1:26" s="69" customFormat="1" outlineLevel="1" x14ac:dyDescent="0.2">
      <c r="A1102" s="64" t="s">
        <v>1113</v>
      </c>
      <c r="B1102" s="65" t="s">
        <v>1563</v>
      </c>
      <c r="C1102" s="66" t="s">
        <v>2011</v>
      </c>
      <c r="D1102" s="67"/>
      <c r="E1102" s="68"/>
      <c r="F1102" s="328">
        <v>1096.3600000000001</v>
      </c>
      <c r="G1102" s="328">
        <v>391.28000000000003</v>
      </c>
      <c r="H1102" s="151">
        <f t="shared" si="144"/>
        <v>705.08000000000015</v>
      </c>
      <c r="I1102" s="97">
        <f t="shared" si="145"/>
        <v>1.8019832345123699</v>
      </c>
      <c r="J1102" s="166"/>
      <c r="K1102" s="328">
        <v>3560.85</v>
      </c>
      <c r="L1102" s="328">
        <v>6441.66</v>
      </c>
      <c r="M1102" s="151">
        <f t="shared" si="146"/>
        <v>-2880.81</v>
      </c>
      <c r="N1102" s="97">
        <f t="shared" si="147"/>
        <v>-0.44721546930449607</v>
      </c>
      <c r="O1102" s="273"/>
      <c r="P1102" s="166"/>
      <c r="Q1102" s="328">
        <v>3560.85</v>
      </c>
      <c r="R1102" s="328">
        <v>6441.66</v>
      </c>
      <c r="S1102" s="151">
        <f t="shared" si="148"/>
        <v>-2880.81</v>
      </c>
      <c r="T1102" s="97">
        <f t="shared" si="149"/>
        <v>-0.44721546930449607</v>
      </c>
      <c r="U1102" s="166"/>
      <c r="V1102" s="328">
        <v>22422.46</v>
      </c>
      <c r="W1102" s="328">
        <v>32439.29</v>
      </c>
      <c r="X1102" s="151">
        <f t="shared" si="150"/>
        <v>-10016.830000000002</v>
      </c>
      <c r="Y1102" s="97">
        <f t="shared" si="151"/>
        <v>-0.30878696790219518</v>
      </c>
      <c r="Z1102" s="140"/>
    </row>
    <row r="1103" spans="1:26" s="69" customFormat="1" outlineLevel="1" x14ac:dyDescent="0.2">
      <c r="A1103" s="64" t="s">
        <v>1114</v>
      </c>
      <c r="B1103" s="65" t="s">
        <v>1564</v>
      </c>
      <c r="C1103" s="66" t="s">
        <v>2012</v>
      </c>
      <c r="D1103" s="67"/>
      <c r="E1103" s="68"/>
      <c r="F1103" s="328">
        <v>26882.12</v>
      </c>
      <c r="G1103" s="328">
        <v>20744.11</v>
      </c>
      <c r="H1103" s="151">
        <f t="shared" si="144"/>
        <v>6138.0099999999984</v>
      </c>
      <c r="I1103" s="97">
        <f t="shared" si="145"/>
        <v>0.29589170130702153</v>
      </c>
      <c r="J1103" s="166"/>
      <c r="K1103" s="328">
        <v>79794.5</v>
      </c>
      <c r="L1103" s="328">
        <v>91676.180000000008</v>
      </c>
      <c r="M1103" s="151">
        <f t="shared" si="146"/>
        <v>-11881.680000000008</v>
      </c>
      <c r="N1103" s="97">
        <f t="shared" si="147"/>
        <v>-0.12960487664298412</v>
      </c>
      <c r="O1103" s="273"/>
      <c r="P1103" s="166"/>
      <c r="Q1103" s="328">
        <v>79794.5</v>
      </c>
      <c r="R1103" s="328">
        <v>91676.180000000008</v>
      </c>
      <c r="S1103" s="151">
        <f t="shared" si="148"/>
        <v>-11881.680000000008</v>
      </c>
      <c r="T1103" s="97">
        <f t="shared" si="149"/>
        <v>-0.12960487664298412</v>
      </c>
      <c r="U1103" s="166"/>
      <c r="V1103" s="328">
        <v>315394.39</v>
      </c>
      <c r="W1103" s="328">
        <v>284887.24</v>
      </c>
      <c r="X1103" s="151">
        <f t="shared" si="150"/>
        <v>30507.150000000023</v>
      </c>
      <c r="Y1103" s="97">
        <f t="shared" si="151"/>
        <v>0.10708499966513076</v>
      </c>
      <c r="Z1103" s="140"/>
    </row>
    <row r="1104" spans="1:26" s="69" customFormat="1" outlineLevel="1" x14ac:dyDescent="0.2">
      <c r="A1104" s="64" t="s">
        <v>1115</v>
      </c>
      <c r="B1104" s="65" t="s">
        <v>1565</v>
      </c>
      <c r="C1104" s="66" t="s">
        <v>2013</v>
      </c>
      <c r="D1104" s="67"/>
      <c r="E1104" s="68"/>
      <c r="F1104" s="328">
        <v>20907.45</v>
      </c>
      <c r="G1104" s="328">
        <v>33221.620000000003</v>
      </c>
      <c r="H1104" s="151">
        <f t="shared" si="144"/>
        <v>-12314.170000000002</v>
      </c>
      <c r="I1104" s="97">
        <f t="shared" si="145"/>
        <v>-0.37066735457211303</v>
      </c>
      <c r="J1104" s="166"/>
      <c r="K1104" s="328">
        <v>60591.01</v>
      </c>
      <c r="L1104" s="328">
        <v>73464.98</v>
      </c>
      <c r="M1104" s="151">
        <f t="shared" si="146"/>
        <v>-12873.969999999994</v>
      </c>
      <c r="N1104" s="97">
        <f t="shared" si="147"/>
        <v>-0.17523954951052861</v>
      </c>
      <c r="O1104" s="273"/>
      <c r="P1104" s="166"/>
      <c r="Q1104" s="328">
        <v>60591.01</v>
      </c>
      <c r="R1104" s="328">
        <v>73464.98</v>
      </c>
      <c r="S1104" s="151">
        <f t="shared" si="148"/>
        <v>-12873.969999999994</v>
      </c>
      <c r="T1104" s="97">
        <f t="shared" si="149"/>
        <v>-0.17523954951052861</v>
      </c>
      <c r="U1104" s="166"/>
      <c r="V1104" s="328">
        <v>309788.84000000003</v>
      </c>
      <c r="W1104" s="328">
        <v>200809.58000000002</v>
      </c>
      <c r="X1104" s="151">
        <f t="shared" si="150"/>
        <v>108979.26000000001</v>
      </c>
      <c r="Y1104" s="97">
        <f t="shared" si="151"/>
        <v>0.54269950666696276</v>
      </c>
      <c r="Z1104" s="140"/>
    </row>
    <row r="1105" spans="1:26" s="69" customFormat="1" outlineLevel="1" x14ac:dyDescent="0.2">
      <c r="A1105" s="64" t="s">
        <v>1116</v>
      </c>
      <c r="B1105" s="65" t="s">
        <v>1566</v>
      </c>
      <c r="C1105" s="66" t="s">
        <v>2014</v>
      </c>
      <c r="D1105" s="67"/>
      <c r="E1105" s="68"/>
      <c r="F1105" s="328">
        <v>1392.6000000000001</v>
      </c>
      <c r="G1105" s="328">
        <v>1602.13</v>
      </c>
      <c r="H1105" s="151">
        <f t="shared" si="144"/>
        <v>-209.52999999999997</v>
      </c>
      <c r="I1105" s="97">
        <f t="shared" si="145"/>
        <v>-0.13078214626778098</v>
      </c>
      <c r="J1105" s="166"/>
      <c r="K1105" s="328">
        <v>4384.08</v>
      </c>
      <c r="L1105" s="328">
        <v>4472.68</v>
      </c>
      <c r="M1105" s="151">
        <f t="shared" si="146"/>
        <v>-88.600000000000364</v>
      </c>
      <c r="N1105" s="97">
        <f t="shared" si="147"/>
        <v>-1.9809152454456917E-2</v>
      </c>
      <c r="O1105" s="273"/>
      <c r="P1105" s="166"/>
      <c r="Q1105" s="328">
        <v>4384.08</v>
      </c>
      <c r="R1105" s="328">
        <v>4472.68</v>
      </c>
      <c r="S1105" s="151">
        <f t="shared" si="148"/>
        <v>-88.600000000000364</v>
      </c>
      <c r="T1105" s="97">
        <f t="shared" si="149"/>
        <v>-1.9809152454456917E-2</v>
      </c>
      <c r="U1105" s="166"/>
      <c r="V1105" s="328">
        <v>23895.120000000003</v>
      </c>
      <c r="W1105" s="328">
        <v>18298.09</v>
      </c>
      <c r="X1105" s="151">
        <f t="shared" si="150"/>
        <v>5597.0300000000025</v>
      </c>
      <c r="Y1105" s="97">
        <f t="shared" si="151"/>
        <v>0.30588055911846551</v>
      </c>
      <c r="Z1105" s="140"/>
    </row>
    <row r="1106" spans="1:26" s="69" customFormat="1" outlineLevel="1" x14ac:dyDescent="0.2">
      <c r="A1106" s="64" t="s">
        <v>1117</v>
      </c>
      <c r="B1106" s="65" t="s">
        <v>1567</v>
      </c>
      <c r="C1106" s="66" t="s">
        <v>2015</v>
      </c>
      <c r="D1106" s="67"/>
      <c r="E1106" s="68"/>
      <c r="F1106" s="328">
        <v>3605</v>
      </c>
      <c r="G1106" s="328">
        <v>-1140</v>
      </c>
      <c r="H1106" s="151">
        <f t="shared" si="144"/>
        <v>4745</v>
      </c>
      <c r="I1106" s="97">
        <f t="shared" si="145"/>
        <v>4.1622807017543861</v>
      </c>
      <c r="J1106" s="166"/>
      <c r="K1106" s="328">
        <v>0</v>
      </c>
      <c r="L1106" s="328">
        <v>4741.37</v>
      </c>
      <c r="M1106" s="151">
        <f t="shared" si="146"/>
        <v>-4741.37</v>
      </c>
      <c r="N1106" s="97" t="str">
        <f t="shared" si="147"/>
        <v>N.M.</v>
      </c>
      <c r="O1106" s="273"/>
      <c r="P1106" s="166"/>
      <c r="Q1106" s="328">
        <v>0</v>
      </c>
      <c r="R1106" s="328">
        <v>4741.37</v>
      </c>
      <c r="S1106" s="151">
        <f t="shared" si="148"/>
        <v>-4741.37</v>
      </c>
      <c r="T1106" s="97" t="str">
        <f t="shared" si="149"/>
        <v>N.M.</v>
      </c>
      <c r="U1106" s="166"/>
      <c r="V1106" s="328">
        <v>60012.22</v>
      </c>
      <c r="W1106" s="328">
        <v>4741.37</v>
      </c>
      <c r="X1106" s="151">
        <f t="shared" si="150"/>
        <v>55270.85</v>
      </c>
      <c r="Y1106" s="97" t="str">
        <f t="shared" si="151"/>
        <v>N.M.</v>
      </c>
      <c r="Z1106" s="140"/>
    </row>
    <row r="1107" spans="1:26" s="69" customFormat="1" outlineLevel="1" x14ac:dyDescent="0.2">
      <c r="A1107" s="64" t="s">
        <v>1118</v>
      </c>
      <c r="B1107" s="65" t="s">
        <v>1568</v>
      </c>
      <c r="C1107" s="66" t="s">
        <v>2016</v>
      </c>
      <c r="D1107" s="67"/>
      <c r="E1107" s="68"/>
      <c r="F1107" s="328">
        <v>7660.5</v>
      </c>
      <c r="G1107" s="328">
        <v>11470.5</v>
      </c>
      <c r="H1107" s="151">
        <f t="shared" si="144"/>
        <v>-3810</v>
      </c>
      <c r="I1107" s="97">
        <f t="shared" si="145"/>
        <v>-0.3321564012030862</v>
      </c>
      <c r="J1107" s="166"/>
      <c r="K1107" s="328">
        <v>25815</v>
      </c>
      <c r="L1107" s="328">
        <v>39952.5</v>
      </c>
      <c r="M1107" s="151">
        <f t="shared" si="146"/>
        <v>-14137.5</v>
      </c>
      <c r="N1107" s="97">
        <f t="shared" si="147"/>
        <v>-0.35385770602590577</v>
      </c>
      <c r="O1107" s="273"/>
      <c r="P1107" s="166"/>
      <c r="Q1107" s="328">
        <v>25815</v>
      </c>
      <c r="R1107" s="328">
        <v>39952.5</v>
      </c>
      <c r="S1107" s="151">
        <f t="shared" si="148"/>
        <v>-14137.5</v>
      </c>
      <c r="T1107" s="97">
        <f t="shared" si="149"/>
        <v>-0.35385770602590577</v>
      </c>
      <c r="U1107" s="166"/>
      <c r="V1107" s="328">
        <v>117964.5</v>
      </c>
      <c r="W1107" s="328">
        <v>136113</v>
      </c>
      <c r="X1107" s="151">
        <f t="shared" si="150"/>
        <v>-18148.5</v>
      </c>
      <c r="Y1107" s="97">
        <f t="shared" si="151"/>
        <v>-0.13333406801701528</v>
      </c>
      <c r="Z1107" s="140"/>
    </row>
    <row r="1108" spans="1:26" s="69" customFormat="1" outlineLevel="1" x14ac:dyDescent="0.2">
      <c r="A1108" s="64" t="s">
        <v>1119</v>
      </c>
      <c r="B1108" s="65" t="s">
        <v>1569</v>
      </c>
      <c r="C1108" s="66" t="s">
        <v>2017</v>
      </c>
      <c r="D1108" s="67"/>
      <c r="E1108" s="68"/>
      <c r="F1108" s="328">
        <v>0</v>
      </c>
      <c r="G1108" s="328">
        <v>0</v>
      </c>
      <c r="H1108" s="151">
        <f t="shared" si="144"/>
        <v>0</v>
      </c>
      <c r="I1108" s="97">
        <f t="shared" si="145"/>
        <v>0</v>
      </c>
      <c r="J1108" s="166"/>
      <c r="K1108" s="328">
        <v>0</v>
      </c>
      <c r="L1108" s="328">
        <v>0</v>
      </c>
      <c r="M1108" s="151">
        <f t="shared" si="146"/>
        <v>0</v>
      </c>
      <c r="N1108" s="97">
        <f t="shared" si="147"/>
        <v>0</v>
      </c>
      <c r="O1108" s="273"/>
      <c r="P1108" s="166"/>
      <c r="Q1108" s="328">
        <v>0</v>
      </c>
      <c r="R1108" s="328">
        <v>0</v>
      </c>
      <c r="S1108" s="151">
        <f t="shared" si="148"/>
        <v>0</v>
      </c>
      <c r="T1108" s="97">
        <f t="shared" si="149"/>
        <v>0</v>
      </c>
      <c r="U1108" s="166"/>
      <c r="V1108" s="328">
        <v>0</v>
      </c>
      <c r="W1108" s="328">
        <v>0</v>
      </c>
      <c r="X1108" s="151">
        <f t="shared" si="150"/>
        <v>0</v>
      </c>
      <c r="Y1108" s="97">
        <f t="shared" si="151"/>
        <v>0</v>
      </c>
      <c r="Z1108" s="140"/>
    </row>
    <row r="1109" spans="1:26" s="69" customFormat="1" outlineLevel="1" x14ac:dyDescent="0.2">
      <c r="A1109" s="64" t="s">
        <v>1120</v>
      </c>
      <c r="B1109" s="65" t="s">
        <v>1570</v>
      </c>
      <c r="C1109" s="66" t="s">
        <v>2018</v>
      </c>
      <c r="D1109" s="67"/>
      <c r="E1109" s="68"/>
      <c r="F1109" s="328">
        <v>139978.86000000002</v>
      </c>
      <c r="G1109" s="328">
        <v>-1867714.05</v>
      </c>
      <c r="H1109" s="151">
        <f t="shared" si="144"/>
        <v>2007692.9100000001</v>
      </c>
      <c r="I1109" s="97">
        <f t="shared" si="145"/>
        <v>1.0749466225839015</v>
      </c>
      <c r="J1109" s="166"/>
      <c r="K1109" s="328">
        <v>437138.71</v>
      </c>
      <c r="L1109" s="328">
        <v>448153.52</v>
      </c>
      <c r="M1109" s="151">
        <f t="shared" si="146"/>
        <v>-11014.809999999998</v>
      </c>
      <c r="N1109" s="97">
        <f t="shared" si="147"/>
        <v>-2.4578207039409168E-2</v>
      </c>
      <c r="O1109" s="273"/>
      <c r="P1109" s="166"/>
      <c r="Q1109" s="328">
        <v>437138.71</v>
      </c>
      <c r="R1109" s="328">
        <v>448153.52</v>
      </c>
      <c r="S1109" s="151">
        <f t="shared" si="148"/>
        <v>-11014.809999999998</v>
      </c>
      <c r="T1109" s="97">
        <f t="shared" si="149"/>
        <v>-2.4578207039409168E-2</v>
      </c>
      <c r="U1109" s="166"/>
      <c r="V1109" s="328">
        <v>1769370.25</v>
      </c>
      <c r="W1109" s="328">
        <v>1914996.03</v>
      </c>
      <c r="X1109" s="151">
        <f t="shared" si="150"/>
        <v>-145625.78000000003</v>
      </c>
      <c r="Y1109" s="97">
        <f t="shared" si="151"/>
        <v>-7.6044951383006279E-2</v>
      </c>
      <c r="Z1109" s="140"/>
    </row>
    <row r="1110" spans="1:26" s="69" customFormat="1" outlineLevel="1" x14ac:dyDescent="0.2">
      <c r="A1110" s="64" t="s">
        <v>1121</v>
      </c>
      <c r="B1110" s="65" t="s">
        <v>1571</v>
      </c>
      <c r="C1110" s="66" t="s">
        <v>2019</v>
      </c>
      <c r="D1110" s="67"/>
      <c r="E1110" s="68"/>
      <c r="F1110" s="328">
        <v>-4089.2200000000003</v>
      </c>
      <c r="G1110" s="328">
        <v>9645.11</v>
      </c>
      <c r="H1110" s="151">
        <f t="shared" si="144"/>
        <v>-13734.330000000002</v>
      </c>
      <c r="I1110" s="97">
        <f t="shared" si="145"/>
        <v>-1.423968207723914</v>
      </c>
      <c r="J1110" s="166"/>
      <c r="K1110" s="328">
        <v>-12575.45</v>
      </c>
      <c r="L1110" s="328">
        <v>32412.09</v>
      </c>
      <c r="M1110" s="151">
        <f t="shared" si="146"/>
        <v>-44987.54</v>
      </c>
      <c r="N1110" s="97">
        <f t="shared" si="147"/>
        <v>-1.3879863964341701</v>
      </c>
      <c r="O1110" s="273"/>
      <c r="P1110" s="166"/>
      <c r="Q1110" s="328">
        <v>-12575.45</v>
      </c>
      <c r="R1110" s="328">
        <v>32412.09</v>
      </c>
      <c r="S1110" s="151">
        <f t="shared" si="148"/>
        <v>-44987.54</v>
      </c>
      <c r="T1110" s="97">
        <f t="shared" si="149"/>
        <v>-1.3879863964341701</v>
      </c>
      <c r="U1110" s="166"/>
      <c r="V1110" s="328">
        <v>73833.03</v>
      </c>
      <c r="W1110" s="328">
        <v>249637.18</v>
      </c>
      <c r="X1110" s="151">
        <f t="shared" si="150"/>
        <v>-175804.15</v>
      </c>
      <c r="Y1110" s="97">
        <f t="shared" si="151"/>
        <v>-0.70423864746429199</v>
      </c>
      <c r="Z1110" s="140"/>
    </row>
    <row r="1111" spans="1:26" s="69" customFormat="1" outlineLevel="1" x14ac:dyDescent="0.2">
      <c r="A1111" s="64" t="s">
        <v>1122</v>
      </c>
      <c r="B1111" s="65" t="s">
        <v>1572</v>
      </c>
      <c r="C1111" s="66" t="s">
        <v>2020</v>
      </c>
      <c r="D1111" s="67"/>
      <c r="E1111" s="68"/>
      <c r="F1111" s="328">
        <v>5854407.6799999997</v>
      </c>
      <c r="G1111" s="328">
        <v>5076547.0999999996</v>
      </c>
      <c r="H1111" s="151">
        <f t="shared" si="144"/>
        <v>777860.58000000007</v>
      </c>
      <c r="I1111" s="97">
        <f t="shared" si="145"/>
        <v>0.15322631006417731</v>
      </c>
      <c r="J1111" s="166"/>
      <c r="K1111" s="328">
        <v>17311922.75</v>
      </c>
      <c r="L1111" s="328">
        <v>14736873.210000001</v>
      </c>
      <c r="M1111" s="151">
        <f t="shared" si="146"/>
        <v>2575049.5399999991</v>
      </c>
      <c r="N1111" s="97">
        <f t="shared" si="147"/>
        <v>0.17473513569029336</v>
      </c>
      <c r="O1111" s="273"/>
      <c r="P1111" s="166"/>
      <c r="Q1111" s="328">
        <v>17311922.75</v>
      </c>
      <c r="R1111" s="328">
        <v>14736873.210000001</v>
      </c>
      <c r="S1111" s="151">
        <f t="shared" si="148"/>
        <v>2575049.5399999991</v>
      </c>
      <c r="T1111" s="97">
        <f t="shared" si="149"/>
        <v>0.17473513569029336</v>
      </c>
      <c r="U1111" s="166"/>
      <c r="V1111" s="328">
        <v>62343822.530000001</v>
      </c>
      <c r="W1111" s="328">
        <v>52864100.060000002</v>
      </c>
      <c r="X1111" s="151">
        <f t="shared" si="150"/>
        <v>9479722.4699999988</v>
      </c>
      <c r="Y1111" s="97">
        <f t="shared" si="151"/>
        <v>0.17932249786226662</v>
      </c>
      <c r="Z1111" s="140"/>
    </row>
    <row r="1112" spans="1:26" s="69" customFormat="1" outlineLevel="1" x14ac:dyDescent="0.2">
      <c r="A1112" s="64" t="s">
        <v>1123</v>
      </c>
      <c r="B1112" s="65" t="s">
        <v>1573</v>
      </c>
      <c r="C1112" s="66" t="s">
        <v>2021</v>
      </c>
      <c r="D1112" s="67"/>
      <c r="E1112" s="68"/>
      <c r="F1112" s="328">
        <v>448173.69</v>
      </c>
      <c r="G1112" s="328">
        <v>429585.9</v>
      </c>
      <c r="H1112" s="151">
        <f t="shared" si="144"/>
        <v>18587.789999999979</v>
      </c>
      <c r="I1112" s="97">
        <f t="shared" si="145"/>
        <v>4.3269087742404899E-2</v>
      </c>
      <c r="J1112" s="166"/>
      <c r="K1112" s="328">
        <v>1357754.88</v>
      </c>
      <c r="L1112" s="328">
        <v>1288757.71</v>
      </c>
      <c r="M1112" s="151">
        <f t="shared" si="146"/>
        <v>68997.169999999925</v>
      </c>
      <c r="N1112" s="97">
        <f t="shared" si="147"/>
        <v>5.3537735964349673E-2</v>
      </c>
      <c r="O1112" s="273"/>
      <c r="P1112" s="166"/>
      <c r="Q1112" s="328">
        <v>1357754.88</v>
      </c>
      <c r="R1112" s="328">
        <v>1288757.71</v>
      </c>
      <c r="S1112" s="151">
        <f t="shared" si="148"/>
        <v>68997.169999999925</v>
      </c>
      <c r="T1112" s="97">
        <f t="shared" si="149"/>
        <v>5.3537735964349673E-2</v>
      </c>
      <c r="U1112" s="166"/>
      <c r="V1112" s="328">
        <v>5224028.01</v>
      </c>
      <c r="W1112" s="328">
        <v>5305504.95</v>
      </c>
      <c r="X1112" s="151">
        <f t="shared" si="150"/>
        <v>-81476.94000000041</v>
      </c>
      <c r="Y1112" s="97">
        <f t="shared" si="151"/>
        <v>-1.5357056636051278E-2</v>
      </c>
      <c r="Z1112" s="140"/>
    </row>
    <row r="1113" spans="1:26" s="69" customFormat="1" outlineLevel="1" x14ac:dyDescent="0.2">
      <c r="A1113" s="64" t="s">
        <v>1124</v>
      </c>
      <c r="B1113" s="65" t="s">
        <v>1574</v>
      </c>
      <c r="C1113" s="66" t="s">
        <v>2022</v>
      </c>
      <c r="D1113" s="67"/>
      <c r="E1113" s="68"/>
      <c r="F1113" s="328">
        <v>81882</v>
      </c>
      <c r="G1113" s="328">
        <v>-7606.14</v>
      </c>
      <c r="H1113" s="151">
        <f t="shared" si="144"/>
        <v>89488.14</v>
      </c>
      <c r="I1113" s="97" t="str">
        <f t="shared" si="145"/>
        <v>N.M.</v>
      </c>
      <c r="J1113" s="166"/>
      <c r="K1113" s="328">
        <v>-4213</v>
      </c>
      <c r="L1113" s="328">
        <v>-11828.51</v>
      </c>
      <c r="M1113" s="151">
        <f t="shared" si="146"/>
        <v>7615.51</v>
      </c>
      <c r="N1113" s="97">
        <f t="shared" si="147"/>
        <v>0.64382665272295492</v>
      </c>
      <c r="O1113" s="273"/>
      <c r="P1113" s="166"/>
      <c r="Q1113" s="328">
        <v>-4213</v>
      </c>
      <c r="R1113" s="328">
        <v>-11828.51</v>
      </c>
      <c r="S1113" s="151">
        <f t="shared" si="148"/>
        <v>7615.51</v>
      </c>
      <c r="T1113" s="97">
        <f t="shared" si="149"/>
        <v>0.64382665272295492</v>
      </c>
      <c r="U1113" s="166"/>
      <c r="V1113" s="328">
        <v>-1328334.06</v>
      </c>
      <c r="W1113" s="328">
        <v>-829127.77</v>
      </c>
      <c r="X1113" s="151">
        <f t="shared" si="150"/>
        <v>-499206.29000000004</v>
      </c>
      <c r="Y1113" s="97">
        <f t="shared" si="151"/>
        <v>-0.60208608137681852</v>
      </c>
      <c r="Z1113" s="140"/>
    </row>
    <row r="1114" spans="1:26" s="69" customFormat="1" outlineLevel="1" x14ac:dyDescent="0.2">
      <c r="A1114" s="64" t="s">
        <v>1125</v>
      </c>
      <c r="B1114" s="65" t="s">
        <v>1575</v>
      </c>
      <c r="C1114" s="66" t="s">
        <v>2023</v>
      </c>
      <c r="D1114" s="67"/>
      <c r="E1114" s="68"/>
      <c r="F1114" s="328">
        <v>52717.58</v>
      </c>
      <c r="G1114" s="328">
        <v>42876.89</v>
      </c>
      <c r="H1114" s="151">
        <f t="shared" ref="H1114:H1177" si="152">+F1114-G1114</f>
        <v>9840.6900000000023</v>
      </c>
      <c r="I1114" s="97">
        <f t="shared" ref="I1114:I1177" si="153">IF(G1114&lt;0,IF(H1114=0,0,IF(OR(G1114=0,F1114=0),"N.M.",IF(ABS(H1114/G1114)&gt;=10,"N.M.",H1114/(-G1114)))),IF(H1114=0,0,IF(OR(G1114=0,F1114=0),"N.M.",IF(ABS(H1114/G1114)&gt;=10,"N.M.",H1114/G1114))))</f>
        <v>0.22951034928139616</v>
      </c>
      <c r="J1114" s="166"/>
      <c r="K1114" s="328">
        <v>163618.94</v>
      </c>
      <c r="L1114" s="328">
        <v>129664.98</v>
      </c>
      <c r="M1114" s="151">
        <f t="shared" ref="M1114:M1177" si="154">+K1114-L1114</f>
        <v>33953.960000000006</v>
      </c>
      <c r="N1114" s="97">
        <f t="shared" ref="N1114:N1177" si="155">IF(L1114&lt;0,IF(M1114=0,0,IF(OR(L1114=0,K1114=0),"N.M.",IF(ABS(M1114/L1114)&gt;=10,"N.M.",M1114/(-L1114)))),IF(M1114=0,0,IF(OR(L1114=0,K1114=0),"N.M.",IF(ABS(M1114/L1114)&gt;=10,"N.M.",M1114/L1114))))</f>
        <v>0.26185913883609907</v>
      </c>
      <c r="O1114" s="273"/>
      <c r="P1114" s="166"/>
      <c r="Q1114" s="328">
        <v>163618.94</v>
      </c>
      <c r="R1114" s="328">
        <v>129664.98</v>
      </c>
      <c r="S1114" s="151">
        <f t="shared" ref="S1114:S1177" si="156">+Q1114-R1114</f>
        <v>33953.960000000006</v>
      </c>
      <c r="T1114" s="97">
        <f t="shared" ref="T1114:T1177" si="157">IF(R1114&lt;0,IF(S1114=0,0,IF(OR(R1114=0,Q1114=0),"N.M.",IF(ABS(S1114/R1114)&gt;=10,"N.M.",S1114/(-R1114)))),IF(S1114=0,0,IF(OR(R1114=0,Q1114=0),"N.M.",IF(ABS(S1114/R1114)&gt;=10,"N.M.",S1114/R1114))))</f>
        <v>0.26185913883609907</v>
      </c>
      <c r="U1114" s="166"/>
      <c r="V1114" s="328">
        <v>728804.02</v>
      </c>
      <c r="W1114" s="328">
        <v>507186.26999999996</v>
      </c>
      <c r="X1114" s="151">
        <f t="shared" ref="X1114:X1177" si="158">+V1114-W1114</f>
        <v>221617.75000000006</v>
      </c>
      <c r="Y1114" s="97">
        <f t="shared" ref="Y1114:Y1177" si="159">IF(W1114&lt;0,IF(X1114=0,0,IF(OR(W1114=0,V1114=0),"N.M.",IF(ABS(X1114/W1114)&gt;=10,"N.M.",X1114/(-W1114)))),IF(X1114=0,0,IF(OR(W1114=0,V1114=0),"N.M.",IF(ABS(X1114/W1114)&gt;=10,"N.M.",X1114/W1114))))</f>
        <v>0.43695534187074914</v>
      </c>
      <c r="Z1114" s="140"/>
    </row>
    <row r="1115" spans="1:26" s="69" customFormat="1" outlineLevel="1" x14ac:dyDescent="0.2">
      <c r="A1115" s="64" t="s">
        <v>1126</v>
      </c>
      <c r="B1115" s="65" t="s">
        <v>1576</v>
      </c>
      <c r="C1115" s="66" t="s">
        <v>2024</v>
      </c>
      <c r="D1115" s="67"/>
      <c r="E1115" s="68"/>
      <c r="F1115" s="328">
        <v>107430.65000000001</v>
      </c>
      <c r="G1115" s="328">
        <v>22253.670000000002</v>
      </c>
      <c r="H1115" s="151">
        <f t="shared" si="152"/>
        <v>85176.98000000001</v>
      </c>
      <c r="I1115" s="97">
        <f t="shared" si="153"/>
        <v>3.8275475460901505</v>
      </c>
      <c r="J1115" s="166"/>
      <c r="K1115" s="328">
        <v>322291.95</v>
      </c>
      <c r="L1115" s="328">
        <v>66761.009999999995</v>
      </c>
      <c r="M1115" s="151">
        <f t="shared" si="154"/>
        <v>255530.94</v>
      </c>
      <c r="N1115" s="97">
        <f t="shared" si="155"/>
        <v>3.8275475460901509</v>
      </c>
      <c r="O1115" s="273"/>
      <c r="P1115" s="166"/>
      <c r="Q1115" s="328">
        <v>322291.95</v>
      </c>
      <c r="R1115" s="328">
        <v>66761.009999999995</v>
      </c>
      <c r="S1115" s="151">
        <f t="shared" si="156"/>
        <v>255530.94</v>
      </c>
      <c r="T1115" s="97">
        <f t="shared" si="157"/>
        <v>3.8275475460901509</v>
      </c>
      <c r="U1115" s="166"/>
      <c r="V1115" s="328">
        <v>522576.98</v>
      </c>
      <c r="W1115" s="328">
        <v>2170810.9299999997</v>
      </c>
      <c r="X1115" s="151">
        <f t="shared" si="158"/>
        <v>-1648233.9499999997</v>
      </c>
      <c r="Y1115" s="97">
        <f t="shared" si="159"/>
        <v>-0.75927107571731267</v>
      </c>
      <c r="Z1115" s="140"/>
    </row>
    <row r="1116" spans="1:26" s="69" customFormat="1" outlineLevel="1" x14ac:dyDescent="0.2">
      <c r="A1116" s="64" t="s">
        <v>1127</v>
      </c>
      <c r="B1116" s="65" t="s">
        <v>1577</v>
      </c>
      <c r="C1116" s="66" t="s">
        <v>2025</v>
      </c>
      <c r="D1116" s="67"/>
      <c r="E1116" s="68"/>
      <c r="F1116" s="328">
        <v>0</v>
      </c>
      <c r="G1116" s="328">
        <v>0</v>
      </c>
      <c r="H1116" s="151">
        <f t="shared" si="152"/>
        <v>0</v>
      </c>
      <c r="I1116" s="97">
        <f t="shared" si="153"/>
        <v>0</v>
      </c>
      <c r="J1116" s="166"/>
      <c r="K1116" s="328">
        <v>0</v>
      </c>
      <c r="L1116" s="328">
        <v>0</v>
      </c>
      <c r="M1116" s="151">
        <f t="shared" si="154"/>
        <v>0</v>
      </c>
      <c r="N1116" s="97">
        <f t="shared" si="155"/>
        <v>0</v>
      </c>
      <c r="O1116" s="273"/>
      <c r="P1116" s="166"/>
      <c r="Q1116" s="328">
        <v>0</v>
      </c>
      <c r="R1116" s="328">
        <v>0</v>
      </c>
      <c r="S1116" s="151">
        <f t="shared" si="156"/>
        <v>0</v>
      </c>
      <c r="T1116" s="97">
        <f t="shared" si="157"/>
        <v>0</v>
      </c>
      <c r="U1116" s="166"/>
      <c r="V1116" s="328">
        <v>327.95</v>
      </c>
      <c r="W1116" s="328">
        <v>0</v>
      </c>
      <c r="X1116" s="151">
        <f t="shared" si="158"/>
        <v>327.95</v>
      </c>
      <c r="Y1116" s="97" t="str">
        <f t="shared" si="159"/>
        <v>N.M.</v>
      </c>
      <c r="Z1116" s="140"/>
    </row>
    <row r="1117" spans="1:26" s="69" customFormat="1" outlineLevel="1" x14ac:dyDescent="0.2">
      <c r="A1117" s="64" t="s">
        <v>1128</v>
      </c>
      <c r="B1117" s="65" t="s">
        <v>1578</v>
      </c>
      <c r="C1117" s="66" t="s">
        <v>2026</v>
      </c>
      <c r="D1117" s="67"/>
      <c r="E1117" s="68"/>
      <c r="F1117" s="328">
        <v>0</v>
      </c>
      <c r="G1117" s="328">
        <v>0</v>
      </c>
      <c r="H1117" s="151">
        <f t="shared" si="152"/>
        <v>0</v>
      </c>
      <c r="I1117" s="97">
        <f t="shared" si="153"/>
        <v>0</v>
      </c>
      <c r="J1117" s="166"/>
      <c r="K1117" s="328">
        <v>0</v>
      </c>
      <c r="L1117" s="328">
        <v>0</v>
      </c>
      <c r="M1117" s="151">
        <f t="shared" si="154"/>
        <v>0</v>
      </c>
      <c r="N1117" s="97">
        <f t="shared" si="155"/>
        <v>0</v>
      </c>
      <c r="O1117" s="273"/>
      <c r="P1117" s="166"/>
      <c r="Q1117" s="328">
        <v>0</v>
      </c>
      <c r="R1117" s="328">
        <v>0</v>
      </c>
      <c r="S1117" s="151">
        <f t="shared" si="156"/>
        <v>0</v>
      </c>
      <c r="T1117" s="97">
        <f t="shared" si="157"/>
        <v>0</v>
      </c>
      <c r="U1117" s="166"/>
      <c r="V1117" s="328">
        <v>0</v>
      </c>
      <c r="W1117" s="328">
        <v>626601.43000000005</v>
      </c>
      <c r="X1117" s="151">
        <f t="shared" si="158"/>
        <v>-626601.43000000005</v>
      </c>
      <c r="Y1117" s="97" t="str">
        <f t="shared" si="159"/>
        <v>N.M.</v>
      </c>
      <c r="Z1117" s="140"/>
    </row>
    <row r="1118" spans="1:26" s="69" customFormat="1" outlineLevel="1" x14ac:dyDescent="0.2">
      <c r="A1118" s="64" t="s">
        <v>1129</v>
      </c>
      <c r="B1118" s="65" t="s">
        <v>1579</v>
      </c>
      <c r="C1118" s="66" t="s">
        <v>2027</v>
      </c>
      <c r="D1118" s="67"/>
      <c r="E1118" s="68"/>
      <c r="F1118" s="328">
        <v>0</v>
      </c>
      <c r="G1118" s="328">
        <v>81119</v>
      </c>
      <c r="H1118" s="151">
        <f t="shared" si="152"/>
        <v>-81119</v>
      </c>
      <c r="I1118" s="97" t="str">
        <f t="shared" si="153"/>
        <v>N.M.</v>
      </c>
      <c r="J1118" s="166"/>
      <c r="K1118" s="328">
        <v>0</v>
      </c>
      <c r="L1118" s="328">
        <v>243357</v>
      </c>
      <c r="M1118" s="151">
        <f t="shared" si="154"/>
        <v>-243357</v>
      </c>
      <c r="N1118" s="97" t="str">
        <f t="shared" si="155"/>
        <v>N.M.</v>
      </c>
      <c r="O1118" s="273"/>
      <c r="P1118" s="166"/>
      <c r="Q1118" s="328">
        <v>0</v>
      </c>
      <c r="R1118" s="328">
        <v>243357</v>
      </c>
      <c r="S1118" s="151">
        <f t="shared" si="156"/>
        <v>-243357</v>
      </c>
      <c r="T1118" s="97" t="str">
        <f t="shared" si="157"/>
        <v>N.M.</v>
      </c>
      <c r="U1118" s="166"/>
      <c r="V1118" s="328">
        <v>730068</v>
      </c>
      <c r="W1118" s="328">
        <v>-730068</v>
      </c>
      <c r="X1118" s="151">
        <f t="shared" si="158"/>
        <v>1460136</v>
      </c>
      <c r="Y1118" s="97">
        <f t="shared" si="159"/>
        <v>2</v>
      </c>
      <c r="Z1118" s="140"/>
    </row>
    <row r="1119" spans="1:26" s="69" customFormat="1" outlineLevel="1" x14ac:dyDescent="0.2">
      <c r="A1119" s="64" t="s">
        <v>1130</v>
      </c>
      <c r="B1119" s="65" t="s">
        <v>1580</v>
      </c>
      <c r="C1119" s="66" t="s">
        <v>2028</v>
      </c>
      <c r="D1119" s="67"/>
      <c r="E1119" s="68"/>
      <c r="F1119" s="328">
        <v>110280.01000000001</v>
      </c>
      <c r="G1119" s="328">
        <v>112708.874</v>
      </c>
      <c r="H1119" s="151">
        <f t="shared" si="152"/>
        <v>-2428.8639999999868</v>
      </c>
      <c r="I1119" s="97">
        <f t="shared" si="153"/>
        <v>-2.1549891448653696E-2</v>
      </c>
      <c r="J1119" s="166"/>
      <c r="K1119" s="328">
        <v>209114.04</v>
      </c>
      <c r="L1119" s="328">
        <v>133151.93400000001</v>
      </c>
      <c r="M1119" s="151">
        <f t="shared" si="154"/>
        <v>75962.106</v>
      </c>
      <c r="N1119" s="97">
        <f t="shared" si="155"/>
        <v>0.5704919464406728</v>
      </c>
      <c r="O1119" s="273"/>
      <c r="P1119" s="166"/>
      <c r="Q1119" s="328">
        <v>209114.04</v>
      </c>
      <c r="R1119" s="328">
        <v>133151.93400000001</v>
      </c>
      <c r="S1119" s="151">
        <f t="shared" si="156"/>
        <v>75962.106</v>
      </c>
      <c r="T1119" s="97">
        <f t="shared" si="157"/>
        <v>0.5704919464406728</v>
      </c>
      <c r="U1119" s="166"/>
      <c r="V1119" s="328">
        <v>1010521.2100000001</v>
      </c>
      <c r="W1119" s="328">
        <v>1358127.8939999999</v>
      </c>
      <c r="X1119" s="151">
        <f t="shared" si="158"/>
        <v>-347606.68399999978</v>
      </c>
      <c r="Y1119" s="97">
        <f t="shared" si="159"/>
        <v>-0.25594547136221313</v>
      </c>
      <c r="Z1119" s="140"/>
    </row>
    <row r="1120" spans="1:26" s="69" customFormat="1" outlineLevel="1" x14ac:dyDescent="0.2">
      <c r="A1120" s="64" t="s">
        <v>1131</v>
      </c>
      <c r="B1120" s="65" t="s">
        <v>1581</v>
      </c>
      <c r="C1120" s="66" t="s">
        <v>2029</v>
      </c>
      <c r="D1120" s="67"/>
      <c r="E1120" s="68"/>
      <c r="F1120" s="328">
        <v>-2228531</v>
      </c>
      <c r="G1120" s="328">
        <v>661850.39</v>
      </c>
      <c r="H1120" s="151">
        <f t="shared" si="152"/>
        <v>-2890381.39</v>
      </c>
      <c r="I1120" s="97">
        <f t="shared" si="153"/>
        <v>-4.367121986586727</v>
      </c>
      <c r="J1120" s="166"/>
      <c r="K1120" s="328">
        <v>-7011970.4400000004</v>
      </c>
      <c r="L1120" s="328">
        <v>-339366.38</v>
      </c>
      <c r="M1120" s="151">
        <f t="shared" si="154"/>
        <v>-6672604.0600000005</v>
      </c>
      <c r="N1120" s="97" t="str">
        <f t="shared" si="155"/>
        <v>N.M.</v>
      </c>
      <c r="O1120" s="273"/>
      <c r="P1120" s="166"/>
      <c r="Q1120" s="328">
        <v>-7011970.4400000004</v>
      </c>
      <c r="R1120" s="328">
        <v>-339366.38</v>
      </c>
      <c r="S1120" s="151">
        <f t="shared" si="156"/>
        <v>-6672604.0600000005</v>
      </c>
      <c r="T1120" s="97" t="str">
        <f t="shared" si="157"/>
        <v>N.M.</v>
      </c>
      <c r="U1120" s="166"/>
      <c r="V1120" s="328">
        <v>-6727358.2800000003</v>
      </c>
      <c r="W1120" s="328">
        <v>2166936.8000000003</v>
      </c>
      <c r="X1120" s="151">
        <f t="shared" si="158"/>
        <v>-8894295.0800000001</v>
      </c>
      <c r="Y1120" s="97">
        <f t="shared" si="159"/>
        <v>-4.1045475253362254</v>
      </c>
      <c r="Z1120" s="140"/>
    </row>
    <row r="1121" spans="1:26" s="69" customFormat="1" outlineLevel="1" x14ac:dyDescent="0.2">
      <c r="A1121" s="64" t="s">
        <v>1132</v>
      </c>
      <c r="B1121" s="65" t="s">
        <v>1582</v>
      </c>
      <c r="C1121" s="66" t="s">
        <v>2008</v>
      </c>
      <c r="D1121" s="67"/>
      <c r="E1121" s="68"/>
      <c r="F1121" s="328">
        <v>0</v>
      </c>
      <c r="G1121" s="328">
        <v>0</v>
      </c>
      <c r="H1121" s="151">
        <f t="shared" si="152"/>
        <v>0</v>
      </c>
      <c r="I1121" s="97">
        <f t="shared" si="153"/>
        <v>0</v>
      </c>
      <c r="J1121" s="166"/>
      <c r="K1121" s="328">
        <v>0</v>
      </c>
      <c r="L1121" s="328">
        <v>0</v>
      </c>
      <c r="M1121" s="151">
        <f t="shared" si="154"/>
        <v>0</v>
      </c>
      <c r="N1121" s="97">
        <f t="shared" si="155"/>
        <v>0</v>
      </c>
      <c r="O1121" s="273"/>
      <c r="P1121" s="166"/>
      <c r="Q1121" s="328">
        <v>0</v>
      </c>
      <c r="R1121" s="328">
        <v>0</v>
      </c>
      <c r="S1121" s="151">
        <f t="shared" si="156"/>
        <v>0</v>
      </c>
      <c r="T1121" s="97">
        <f t="shared" si="157"/>
        <v>0</v>
      </c>
      <c r="U1121" s="166"/>
      <c r="V1121" s="328">
        <v>0</v>
      </c>
      <c r="W1121" s="328">
        <v>-269.08</v>
      </c>
      <c r="X1121" s="151">
        <f t="shared" si="158"/>
        <v>269.08</v>
      </c>
      <c r="Y1121" s="97" t="str">
        <f t="shared" si="159"/>
        <v>N.M.</v>
      </c>
      <c r="Z1121" s="140"/>
    </row>
    <row r="1122" spans="1:26" s="69" customFormat="1" outlineLevel="1" x14ac:dyDescent="0.2">
      <c r="A1122" s="64" t="s">
        <v>1133</v>
      </c>
      <c r="B1122" s="65" t="s">
        <v>1583</v>
      </c>
      <c r="C1122" s="66" t="s">
        <v>2030</v>
      </c>
      <c r="D1122" s="67"/>
      <c r="E1122" s="68"/>
      <c r="F1122" s="328">
        <v>411.3</v>
      </c>
      <c r="G1122" s="328">
        <v>472.28000000000003</v>
      </c>
      <c r="H1122" s="151">
        <f t="shared" si="152"/>
        <v>-60.980000000000018</v>
      </c>
      <c r="I1122" s="97">
        <f t="shared" si="153"/>
        <v>-0.12911831964089102</v>
      </c>
      <c r="J1122" s="166"/>
      <c r="K1122" s="328">
        <v>1114.32</v>
      </c>
      <c r="L1122" s="328">
        <v>1245.3500000000001</v>
      </c>
      <c r="M1122" s="151">
        <f t="shared" si="154"/>
        <v>-131.0300000000002</v>
      </c>
      <c r="N1122" s="97">
        <f t="shared" si="155"/>
        <v>-0.1052154012928094</v>
      </c>
      <c r="O1122" s="273"/>
      <c r="P1122" s="166"/>
      <c r="Q1122" s="328">
        <v>1114.32</v>
      </c>
      <c r="R1122" s="328">
        <v>1245.3500000000001</v>
      </c>
      <c r="S1122" s="151">
        <f t="shared" si="156"/>
        <v>-131.0300000000002</v>
      </c>
      <c r="T1122" s="97">
        <f t="shared" si="157"/>
        <v>-0.1052154012928094</v>
      </c>
      <c r="U1122" s="166"/>
      <c r="V1122" s="328">
        <v>4079.41</v>
      </c>
      <c r="W1122" s="328">
        <v>5507.88</v>
      </c>
      <c r="X1122" s="151">
        <f t="shared" si="158"/>
        <v>-1428.4700000000003</v>
      </c>
      <c r="Y1122" s="97">
        <f t="shared" si="159"/>
        <v>-0.25935024001975354</v>
      </c>
      <c r="Z1122" s="140"/>
    </row>
    <row r="1123" spans="1:26" s="69" customFormat="1" outlineLevel="1" x14ac:dyDescent="0.2">
      <c r="A1123" s="64" t="s">
        <v>1134</v>
      </c>
      <c r="B1123" s="65" t="s">
        <v>1584</v>
      </c>
      <c r="C1123" s="66" t="s">
        <v>2031</v>
      </c>
      <c r="D1123" s="67"/>
      <c r="E1123" s="68"/>
      <c r="F1123" s="328">
        <v>0</v>
      </c>
      <c r="G1123" s="328">
        <v>0</v>
      </c>
      <c r="H1123" s="151">
        <f t="shared" si="152"/>
        <v>0</v>
      </c>
      <c r="I1123" s="97">
        <f t="shared" si="153"/>
        <v>0</v>
      </c>
      <c r="J1123" s="166"/>
      <c r="K1123" s="328">
        <v>0</v>
      </c>
      <c r="L1123" s="328">
        <v>0</v>
      </c>
      <c r="M1123" s="151">
        <f t="shared" si="154"/>
        <v>0</v>
      </c>
      <c r="N1123" s="97">
        <f t="shared" si="155"/>
        <v>0</v>
      </c>
      <c r="O1123" s="273"/>
      <c r="P1123" s="166"/>
      <c r="Q1123" s="328">
        <v>0</v>
      </c>
      <c r="R1123" s="328">
        <v>0</v>
      </c>
      <c r="S1123" s="151">
        <f t="shared" si="156"/>
        <v>0</v>
      </c>
      <c r="T1123" s="97">
        <f t="shared" si="157"/>
        <v>0</v>
      </c>
      <c r="U1123" s="166"/>
      <c r="V1123" s="328">
        <v>277.29000000000002</v>
      </c>
      <c r="W1123" s="328">
        <v>350</v>
      </c>
      <c r="X1123" s="151">
        <f t="shared" si="158"/>
        <v>-72.70999999999998</v>
      </c>
      <c r="Y1123" s="97">
        <f t="shared" si="159"/>
        <v>-0.20774285714285709</v>
      </c>
      <c r="Z1123" s="140"/>
    </row>
    <row r="1124" spans="1:26" s="69" customFormat="1" outlineLevel="1" x14ac:dyDescent="0.2">
      <c r="A1124" s="64" t="s">
        <v>1135</v>
      </c>
      <c r="B1124" s="65" t="s">
        <v>1585</v>
      </c>
      <c r="C1124" s="66" t="s">
        <v>2032</v>
      </c>
      <c r="D1124" s="67"/>
      <c r="E1124" s="68"/>
      <c r="F1124" s="328">
        <v>0</v>
      </c>
      <c r="G1124" s="328">
        <v>0</v>
      </c>
      <c r="H1124" s="151">
        <f t="shared" si="152"/>
        <v>0</v>
      </c>
      <c r="I1124" s="97">
        <f t="shared" si="153"/>
        <v>0</v>
      </c>
      <c r="J1124" s="166"/>
      <c r="K1124" s="328">
        <v>0</v>
      </c>
      <c r="L1124" s="328">
        <v>0</v>
      </c>
      <c r="M1124" s="151">
        <f t="shared" si="154"/>
        <v>0</v>
      </c>
      <c r="N1124" s="97">
        <f t="shared" si="155"/>
        <v>0</v>
      </c>
      <c r="O1124" s="273"/>
      <c r="P1124" s="166"/>
      <c r="Q1124" s="328">
        <v>0</v>
      </c>
      <c r="R1124" s="328">
        <v>0</v>
      </c>
      <c r="S1124" s="151">
        <f t="shared" si="156"/>
        <v>0</v>
      </c>
      <c r="T1124" s="97">
        <f t="shared" si="157"/>
        <v>0</v>
      </c>
      <c r="U1124" s="166"/>
      <c r="V1124" s="328">
        <v>0</v>
      </c>
      <c r="W1124" s="328">
        <v>0</v>
      </c>
      <c r="X1124" s="151">
        <f t="shared" si="158"/>
        <v>0</v>
      </c>
      <c r="Y1124" s="97">
        <f t="shared" si="159"/>
        <v>0</v>
      </c>
      <c r="Z1124" s="140"/>
    </row>
    <row r="1125" spans="1:26" s="69" customFormat="1" outlineLevel="1" x14ac:dyDescent="0.2">
      <c r="A1125" s="64" t="s">
        <v>1136</v>
      </c>
      <c r="B1125" s="65" t="s">
        <v>1586</v>
      </c>
      <c r="C1125" s="66" t="s">
        <v>2033</v>
      </c>
      <c r="D1125" s="67"/>
      <c r="E1125" s="68"/>
      <c r="F1125" s="328">
        <v>3476.55</v>
      </c>
      <c r="G1125" s="328">
        <v>1195.48</v>
      </c>
      <c r="H1125" s="151">
        <f t="shared" si="152"/>
        <v>2281.0700000000002</v>
      </c>
      <c r="I1125" s="97">
        <f t="shared" si="153"/>
        <v>1.9080787633419214</v>
      </c>
      <c r="J1125" s="166"/>
      <c r="K1125" s="328">
        <v>8819.2800000000007</v>
      </c>
      <c r="L1125" s="328">
        <v>18491.29</v>
      </c>
      <c r="M1125" s="151">
        <f t="shared" si="154"/>
        <v>-9672.01</v>
      </c>
      <c r="N1125" s="97">
        <f t="shared" si="155"/>
        <v>-0.52305761253000738</v>
      </c>
      <c r="O1125" s="273"/>
      <c r="P1125" s="166"/>
      <c r="Q1125" s="328">
        <v>8819.2800000000007</v>
      </c>
      <c r="R1125" s="328">
        <v>18491.29</v>
      </c>
      <c r="S1125" s="151">
        <f t="shared" si="156"/>
        <v>-9672.01</v>
      </c>
      <c r="T1125" s="97">
        <f t="shared" si="157"/>
        <v>-0.52305761253000738</v>
      </c>
      <c r="U1125" s="166"/>
      <c r="V1125" s="328">
        <v>65344.71</v>
      </c>
      <c r="W1125" s="328">
        <v>116960.95000000001</v>
      </c>
      <c r="X1125" s="151">
        <f t="shared" si="158"/>
        <v>-51616.240000000013</v>
      </c>
      <c r="Y1125" s="97">
        <f t="shared" si="159"/>
        <v>-0.44131173695152104</v>
      </c>
      <c r="Z1125" s="140"/>
    </row>
    <row r="1126" spans="1:26" s="69" customFormat="1" outlineLevel="1" x14ac:dyDescent="0.2">
      <c r="A1126" s="64" t="s">
        <v>1137</v>
      </c>
      <c r="B1126" s="65" t="s">
        <v>1587</v>
      </c>
      <c r="C1126" s="66" t="s">
        <v>2034</v>
      </c>
      <c r="D1126" s="67"/>
      <c r="E1126" s="68"/>
      <c r="F1126" s="328">
        <v>84291.85</v>
      </c>
      <c r="G1126" s="328">
        <v>57684.4</v>
      </c>
      <c r="H1126" s="151">
        <f t="shared" si="152"/>
        <v>26607.450000000004</v>
      </c>
      <c r="I1126" s="97">
        <f t="shared" si="153"/>
        <v>0.46125902323678503</v>
      </c>
      <c r="J1126" s="166"/>
      <c r="K1126" s="328">
        <v>203474.86000000002</v>
      </c>
      <c r="L1126" s="328">
        <v>258490.88</v>
      </c>
      <c r="M1126" s="151">
        <f t="shared" si="154"/>
        <v>-55016.01999999999</v>
      </c>
      <c r="N1126" s="97">
        <f t="shared" si="155"/>
        <v>-0.21283543930060506</v>
      </c>
      <c r="O1126" s="273"/>
      <c r="P1126" s="166"/>
      <c r="Q1126" s="328">
        <v>203474.86000000002</v>
      </c>
      <c r="R1126" s="328">
        <v>258490.88</v>
      </c>
      <c r="S1126" s="151">
        <f t="shared" si="156"/>
        <v>-55016.01999999999</v>
      </c>
      <c r="T1126" s="97">
        <f t="shared" si="157"/>
        <v>-0.21283543930060506</v>
      </c>
      <c r="U1126" s="166"/>
      <c r="V1126" s="328">
        <v>895070.09</v>
      </c>
      <c r="W1126" s="328">
        <v>980312.6</v>
      </c>
      <c r="X1126" s="151">
        <f t="shared" si="158"/>
        <v>-85242.510000000009</v>
      </c>
      <c r="Y1126" s="97">
        <f t="shared" si="159"/>
        <v>-8.6954416376980176E-2</v>
      </c>
      <c r="Z1126" s="140"/>
    </row>
    <row r="1127" spans="1:26" s="69" customFormat="1" outlineLevel="1" x14ac:dyDescent="0.2">
      <c r="A1127" s="64" t="s">
        <v>1138</v>
      </c>
      <c r="B1127" s="65" t="s">
        <v>1588</v>
      </c>
      <c r="C1127" s="66" t="s">
        <v>1948</v>
      </c>
      <c r="D1127" s="67"/>
      <c r="E1127" s="68"/>
      <c r="F1127" s="328">
        <v>83290.290000000008</v>
      </c>
      <c r="G1127" s="328">
        <v>107311.34</v>
      </c>
      <c r="H1127" s="151">
        <f t="shared" si="152"/>
        <v>-24021.049999999988</v>
      </c>
      <c r="I1127" s="97">
        <f t="shared" si="153"/>
        <v>-0.223844469745695</v>
      </c>
      <c r="J1127" s="166"/>
      <c r="K1127" s="328">
        <v>238807.88</v>
      </c>
      <c r="L1127" s="328">
        <v>202051.34</v>
      </c>
      <c r="M1127" s="151">
        <f t="shared" si="154"/>
        <v>36756.540000000008</v>
      </c>
      <c r="N1127" s="97">
        <f t="shared" si="155"/>
        <v>0.18191683361268482</v>
      </c>
      <c r="O1127" s="273"/>
      <c r="P1127" s="166"/>
      <c r="Q1127" s="328">
        <v>238807.88</v>
      </c>
      <c r="R1127" s="328">
        <v>202051.34</v>
      </c>
      <c r="S1127" s="151">
        <f t="shared" si="156"/>
        <v>36756.540000000008</v>
      </c>
      <c r="T1127" s="97">
        <f t="shared" si="157"/>
        <v>0.18191683361268482</v>
      </c>
      <c r="U1127" s="166"/>
      <c r="V1127" s="328">
        <v>842415.43</v>
      </c>
      <c r="W1127" s="328">
        <v>807902.05999999994</v>
      </c>
      <c r="X1127" s="151">
        <f t="shared" si="158"/>
        <v>34513.370000000112</v>
      </c>
      <c r="Y1127" s="97">
        <f t="shared" si="159"/>
        <v>4.2719745014637191E-2</v>
      </c>
      <c r="Z1127" s="140"/>
    </row>
    <row r="1128" spans="1:26" s="69" customFormat="1" outlineLevel="1" x14ac:dyDescent="0.2">
      <c r="A1128" s="64" t="s">
        <v>1139</v>
      </c>
      <c r="B1128" s="65" t="s">
        <v>1589</v>
      </c>
      <c r="C1128" s="66" t="s">
        <v>2035</v>
      </c>
      <c r="D1128" s="67"/>
      <c r="E1128" s="68"/>
      <c r="F1128" s="328">
        <v>511.91</v>
      </c>
      <c r="G1128" s="328">
        <v>84.36</v>
      </c>
      <c r="H1128" s="151">
        <f t="shared" si="152"/>
        <v>427.55</v>
      </c>
      <c r="I1128" s="97">
        <f t="shared" si="153"/>
        <v>5.0681602655286868</v>
      </c>
      <c r="J1128" s="166"/>
      <c r="K1128" s="328">
        <v>843.41</v>
      </c>
      <c r="L1128" s="328">
        <v>259.23</v>
      </c>
      <c r="M1128" s="151">
        <f t="shared" si="154"/>
        <v>584.17999999999995</v>
      </c>
      <c r="N1128" s="97">
        <f t="shared" si="155"/>
        <v>2.2535200401188131</v>
      </c>
      <c r="O1128" s="273"/>
      <c r="P1128" s="166"/>
      <c r="Q1128" s="328">
        <v>843.41</v>
      </c>
      <c r="R1128" s="328">
        <v>259.23</v>
      </c>
      <c r="S1128" s="151">
        <f t="shared" si="156"/>
        <v>584.17999999999995</v>
      </c>
      <c r="T1128" s="97">
        <f t="shared" si="157"/>
        <v>2.2535200401188131</v>
      </c>
      <c r="U1128" s="166"/>
      <c r="V1128" s="328">
        <v>2548.5700000000002</v>
      </c>
      <c r="W1128" s="328">
        <v>3399.6800000000003</v>
      </c>
      <c r="X1128" s="151">
        <f t="shared" si="158"/>
        <v>-851.11000000000013</v>
      </c>
      <c r="Y1128" s="97">
        <f t="shared" si="159"/>
        <v>-0.2503500329442771</v>
      </c>
      <c r="Z1128" s="140"/>
    </row>
    <row r="1129" spans="1:26" s="69" customFormat="1" outlineLevel="1" x14ac:dyDescent="0.2">
      <c r="A1129" s="64" t="s">
        <v>1140</v>
      </c>
      <c r="B1129" s="65" t="s">
        <v>1590</v>
      </c>
      <c r="C1129" s="66" t="s">
        <v>2036</v>
      </c>
      <c r="D1129" s="67"/>
      <c r="E1129" s="68"/>
      <c r="F1129" s="328">
        <v>60864.08</v>
      </c>
      <c r="G1129" s="328">
        <v>19597.62</v>
      </c>
      <c r="H1129" s="151">
        <f t="shared" si="152"/>
        <v>41266.460000000006</v>
      </c>
      <c r="I1129" s="97">
        <f t="shared" si="153"/>
        <v>2.1056873232565998</v>
      </c>
      <c r="J1129" s="166"/>
      <c r="K1129" s="328">
        <v>89456.49</v>
      </c>
      <c r="L1129" s="328">
        <v>64475.41</v>
      </c>
      <c r="M1129" s="151">
        <f t="shared" si="154"/>
        <v>24981.08</v>
      </c>
      <c r="N1129" s="97">
        <f t="shared" si="155"/>
        <v>0.38745127793681344</v>
      </c>
      <c r="O1129" s="273"/>
      <c r="P1129" s="166"/>
      <c r="Q1129" s="328">
        <v>89456.49</v>
      </c>
      <c r="R1129" s="328">
        <v>64475.41</v>
      </c>
      <c r="S1129" s="151">
        <f t="shared" si="156"/>
        <v>24981.08</v>
      </c>
      <c r="T1129" s="97">
        <f t="shared" si="157"/>
        <v>0.38745127793681344</v>
      </c>
      <c r="U1129" s="166"/>
      <c r="V1129" s="328">
        <v>413459.65</v>
      </c>
      <c r="W1129" s="328">
        <v>264361.09999999998</v>
      </c>
      <c r="X1129" s="151">
        <f t="shared" si="158"/>
        <v>149098.55000000005</v>
      </c>
      <c r="Y1129" s="97">
        <f t="shared" si="159"/>
        <v>0.56399579968459834</v>
      </c>
      <c r="Z1129" s="140"/>
    </row>
    <row r="1130" spans="1:26" s="69" customFormat="1" outlineLevel="1" x14ac:dyDescent="0.2">
      <c r="A1130" s="64" t="s">
        <v>1141</v>
      </c>
      <c r="B1130" s="65" t="s">
        <v>1591</v>
      </c>
      <c r="C1130" s="66" t="s">
        <v>2014</v>
      </c>
      <c r="D1130" s="67"/>
      <c r="E1130" s="68"/>
      <c r="F1130" s="328">
        <v>13773.19</v>
      </c>
      <c r="G1130" s="328">
        <v>46327.79</v>
      </c>
      <c r="H1130" s="151">
        <f t="shared" si="152"/>
        <v>-32554.6</v>
      </c>
      <c r="I1130" s="97">
        <f t="shared" si="153"/>
        <v>-0.70270133757729425</v>
      </c>
      <c r="J1130" s="166"/>
      <c r="K1130" s="328">
        <v>47937.74</v>
      </c>
      <c r="L1130" s="328">
        <v>110357.82</v>
      </c>
      <c r="M1130" s="151">
        <f t="shared" si="154"/>
        <v>-62420.080000000009</v>
      </c>
      <c r="N1130" s="97">
        <f t="shared" si="155"/>
        <v>-0.56561537732441625</v>
      </c>
      <c r="O1130" s="273"/>
      <c r="P1130" s="166"/>
      <c r="Q1130" s="328">
        <v>47937.74</v>
      </c>
      <c r="R1130" s="328">
        <v>110357.82</v>
      </c>
      <c r="S1130" s="151">
        <f t="shared" si="156"/>
        <v>-62420.080000000009</v>
      </c>
      <c r="T1130" s="97">
        <f t="shared" si="157"/>
        <v>-0.56561537732441625</v>
      </c>
      <c r="U1130" s="166"/>
      <c r="V1130" s="328">
        <v>288720.61</v>
      </c>
      <c r="W1130" s="328">
        <v>393419.22000000003</v>
      </c>
      <c r="X1130" s="151">
        <f t="shared" si="158"/>
        <v>-104698.61000000004</v>
      </c>
      <c r="Y1130" s="97">
        <f t="shared" si="159"/>
        <v>-0.26612479685156215</v>
      </c>
      <c r="Z1130" s="140"/>
    </row>
    <row r="1131" spans="1:26" s="69" customFormat="1" outlineLevel="1" x14ac:dyDescent="0.2">
      <c r="A1131" s="64" t="s">
        <v>1142</v>
      </c>
      <c r="B1131" s="65" t="s">
        <v>1592</v>
      </c>
      <c r="C1131" s="66" t="s">
        <v>2015</v>
      </c>
      <c r="D1131" s="67"/>
      <c r="E1131" s="68"/>
      <c r="F1131" s="328">
        <v>19378.39</v>
      </c>
      <c r="G1131" s="328">
        <v>21481.84</v>
      </c>
      <c r="H1131" s="151">
        <f t="shared" si="152"/>
        <v>-2103.4500000000007</v>
      </c>
      <c r="I1131" s="97">
        <f t="shared" si="153"/>
        <v>-9.7917589927119866E-2</v>
      </c>
      <c r="J1131" s="166"/>
      <c r="K1131" s="328">
        <v>38153.730000000003</v>
      </c>
      <c r="L1131" s="328">
        <v>40321.520000000004</v>
      </c>
      <c r="M1131" s="151">
        <f t="shared" si="154"/>
        <v>-2167.7900000000009</v>
      </c>
      <c r="N1131" s="97">
        <f t="shared" si="155"/>
        <v>-5.3762606171592751E-2</v>
      </c>
      <c r="O1131" s="273"/>
      <c r="P1131" s="166"/>
      <c r="Q1131" s="328">
        <v>38153.730000000003</v>
      </c>
      <c r="R1131" s="328">
        <v>40321.520000000004</v>
      </c>
      <c r="S1131" s="151">
        <f t="shared" si="156"/>
        <v>-2167.7900000000009</v>
      </c>
      <c r="T1131" s="97">
        <f t="shared" si="157"/>
        <v>-5.3762606171592751E-2</v>
      </c>
      <c r="U1131" s="166"/>
      <c r="V1131" s="328">
        <v>236693.18000000002</v>
      </c>
      <c r="W1131" s="328">
        <v>171577.43</v>
      </c>
      <c r="X1131" s="151">
        <f t="shared" si="158"/>
        <v>65115.750000000029</v>
      </c>
      <c r="Y1131" s="97">
        <f t="shared" si="159"/>
        <v>0.37951232863203532</v>
      </c>
      <c r="Z1131" s="140"/>
    </row>
    <row r="1132" spans="1:26" s="69" customFormat="1" outlineLevel="1" x14ac:dyDescent="0.2">
      <c r="A1132" s="64" t="s">
        <v>1143</v>
      </c>
      <c r="B1132" s="65" t="s">
        <v>1593</v>
      </c>
      <c r="C1132" s="66" t="s">
        <v>2037</v>
      </c>
      <c r="D1132" s="67"/>
      <c r="E1132" s="68"/>
      <c r="F1132" s="328">
        <v>12694.050000000001</v>
      </c>
      <c r="G1132" s="328">
        <v>4004.01</v>
      </c>
      <c r="H1132" s="151">
        <f t="shared" si="152"/>
        <v>8690.0400000000009</v>
      </c>
      <c r="I1132" s="97">
        <f t="shared" si="153"/>
        <v>2.1703342399244758</v>
      </c>
      <c r="J1132" s="166"/>
      <c r="K1132" s="328">
        <v>20035.11</v>
      </c>
      <c r="L1132" s="328">
        <v>5995.91</v>
      </c>
      <c r="M1132" s="151">
        <f t="shared" si="154"/>
        <v>14039.2</v>
      </c>
      <c r="N1132" s="97">
        <f t="shared" si="155"/>
        <v>2.3414627637839796</v>
      </c>
      <c r="O1132" s="273"/>
      <c r="P1132" s="166"/>
      <c r="Q1132" s="328">
        <v>20035.11</v>
      </c>
      <c r="R1132" s="328">
        <v>5995.91</v>
      </c>
      <c r="S1132" s="151">
        <f t="shared" si="156"/>
        <v>14039.2</v>
      </c>
      <c r="T1132" s="97">
        <f t="shared" si="157"/>
        <v>2.3414627637839796</v>
      </c>
      <c r="U1132" s="166"/>
      <c r="V1132" s="328">
        <v>60854.79</v>
      </c>
      <c r="W1132" s="328">
        <v>72084.540000000008</v>
      </c>
      <c r="X1132" s="151">
        <f t="shared" si="158"/>
        <v>-11229.750000000007</v>
      </c>
      <c r="Y1132" s="97">
        <f t="shared" si="159"/>
        <v>-0.15578583146954958</v>
      </c>
      <c r="Z1132" s="140"/>
    </row>
    <row r="1133" spans="1:26" s="69" customFormat="1" outlineLevel="1" x14ac:dyDescent="0.2">
      <c r="A1133" s="64" t="s">
        <v>1144</v>
      </c>
      <c r="B1133" s="65" t="s">
        <v>1594</v>
      </c>
      <c r="C1133" s="66" t="s">
        <v>2038</v>
      </c>
      <c r="D1133" s="67"/>
      <c r="E1133" s="68"/>
      <c r="F1133" s="328">
        <v>77978.55</v>
      </c>
      <c r="G1133" s="328">
        <v>110141.22</v>
      </c>
      <c r="H1133" s="151">
        <f t="shared" si="152"/>
        <v>-32162.67</v>
      </c>
      <c r="I1133" s="97">
        <f t="shared" si="153"/>
        <v>-0.29201301746975383</v>
      </c>
      <c r="J1133" s="166"/>
      <c r="K1133" s="328">
        <v>272202.59000000003</v>
      </c>
      <c r="L1133" s="328">
        <v>322201.63</v>
      </c>
      <c r="M1133" s="151">
        <f t="shared" si="154"/>
        <v>-49999.039999999979</v>
      </c>
      <c r="N1133" s="97">
        <f t="shared" si="155"/>
        <v>-0.15517935151352269</v>
      </c>
      <c r="O1133" s="273"/>
      <c r="P1133" s="166"/>
      <c r="Q1133" s="328">
        <v>272202.59000000003</v>
      </c>
      <c r="R1133" s="328">
        <v>322201.63</v>
      </c>
      <c r="S1133" s="151">
        <f t="shared" si="156"/>
        <v>-49999.039999999979</v>
      </c>
      <c r="T1133" s="97">
        <f t="shared" si="157"/>
        <v>-0.15517935151352269</v>
      </c>
      <c r="U1133" s="166"/>
      <c r="V1133" s="328">
        <v>1179732.93</v>
      </c>
      <c r="W1133" s="328">
        <v>1203688.0899999999</v>
      </c>
      <c r="X1133" s="151">
        <f t="shared" si="158"/>
        <v>-23955.159999999916</v>
      </c>
      <c r="Y1133" s="97">
        <f t="shared" si="159"/>
        <v>-1.9901467995749562E-2</v>
      </c>
      <c r="Z1133" s="140"/>
    </row>
    <row r="1134" spans="1:26" s="69" customFormat="1" outlineLevel="1" x14ac:dyDescent="0.2">
      <c r="A1134" s="64" t="s">
        <v>1145</v>
      </c>
      <c r="B1134" s="65" t="s">
        <v>1595</v>
      </c>
      <c r="C1134" s="66" t="s">
        <v>2039</v>
      </c>
      <c r="D1134" s="67"/>
      <c r="E1134" s="68"/>
      <c r="F1134" s="328">
        <v>17193.740000000002</v>
      </c>
      <c r="G1134" s="328">
        <v>17738.02</v>
      </c>
      <c r="H1134" s="151">
        <f t="shared" si="152"/>
        <v>-544.27999999999884</v>
      </c>
      <c r="I1134" s="97">
        <f t="shared" si="153"/>
        <v>-3.0684371761898952E-2</v>
      </c>
      <c r="J1134" s="166"/>
      <c r="K1134" s="328">
        <v>56618.85</v>
      </c>
      <c r="L1134" s="328">
        <v>50961.020000000004</v>
      </c>
      <c r="M1134" s="151">
        <f t="shared" si="154"/>
        <v>5657.8299999999945</v>
      </c>
      <c r="N1134" s="97">
        <f t="shared" si="155"/>
        <v>0.11102269931017852</v>
      </c>
      <c r="O1134" s="273"/>
      <c r="P1134" s="166"/>
      <c r="Q1134" s="328">
        <v>56618.85</v>
      </c>
      <c r="R1134" s="328">
        <v>50961.020000000004</v>
      </c>
      <c r="S1134" s="151">
        <f t="shared" si="156"/>
        <v>5657.8299999999945</v>
      </c>
      <c r="T1134" s="97">
        <f t="shared" si="157"/>
        <v>0.11102269931017852</v>
      </c>
      <c r="U1134" s="166"/>
      <c r="V1134" s="328">
        <v>206567.6</v>
      </c>
      <c r="W1134" s="328">
        <v>197693.53000000003</v>
      </c>
      <c r="X1134" s="151">
        <f t="shared" si="158"/>
        <v>8874.0699999999779</v>
      </c>
      <c r="Y1134" s="97">
        <f t="shared" si="159"/>
        <v>4.4888014291615798E-2</v>
      </c>
      <c r="Z1134" s="140"/>
    </row>
    <row r="1135" spans="1:26" s="69" customFormat="1" outlineLevel="1" x14ac:dyDescent="0.2">
      <c r="A1135" s="64" t="s">
        <v>1146</v>
      </c>
      <c r="B1135" s="65" t="s">
        <v>1596</v>
      </c>
      <c r="C1135" s="66" t="s">
        <v>2040</v>
      </c>
      <c r="D1135" s="67"/>
      <c r="E1135" s="68"/>
      <c r="F1135" s="328">
        <v>367432.87</v>
      </c>
      <c r="G1135" s="328">
        <v>433765.67</v>
      </c>
      <c r="H1135" s="151">
        <f t="shared" si="152"/>
        <v>-66332.799999999988</v>
      </c>
      <c r="I1135" s="97">
        <f t="shared" si="153"/>
        <v>-0.15292312090996041</v>
      </c>
      <c r="J1135" s="166"/>
      <c r="K1135" s="328">
        <v>1024946.63</v>
      </c>
      <c r="L1135" s="328">
        <v>580045.59</v>
      </c>
      <c r="M1135" s="151">
        <f t="shared" si="154"/>
        <v>444901.04000000004</v>
      </c>
      <c r="N1135" s="97">
        <f t="shared" si="155"/>
        <v>0.76701046895296643</v>
      </c>
      <c r="O1135" s="273"/>
      <c r="P1135" s="166"/>
      <c r="Q1135" s="328">
        <v>1024946.63</v>
      </c>
      <c r="R1135" s="328">
        <v>580045.59</v>
      </c>
      <c r="S1135" s="151">
        <f t="shared" si="156"/>
        <v>444901.04000000004</v>
      </c>
      <c r="T1135" s="97">
        <f t="shared" si="157"/>
        <v>0.76701046895296643</v>
      </c>
      <c r="U1135" s="166"/>
      <c r="V1135" s="328">
        <v>3637287.87</v>
      </c>
      <c r="W1135" s="328">
        <v>3577006.8499999996</v>
      </c>
      <c r="X1135" s="151">
        <f t="shared" si="158"/>
        <v>60281.020000000484</v>
      </c>
      <c r="Y1135" s="97">
        <f t="shared" si="159"/>
        <v>1.6852363589966425E-2</v>
      </c>
      <c r="Z1135" s="140"/>
    </row>
    <row r="1136" spans="1:26" s="69" customFormat="1" outlineLevel="1" x14ac:dyDescent="0.2">
      <c r="A1136" s="64" t="s">
        <v>1147</v>
      </c>
      <c r="B1136" s="65" t="s">
        <v>1597</v>
      </c>
      <c r="C1136" s="66" t="s">
        <v>2031</v>
      </c>
      <c r="D1136" s="67"/>
      <c r="E1136" s="68"/>
      <c r="F1136" s="328">
        <v>79630.55</v>
      </c>
      <c r="G1136" s="328">
        <v>79745.440000000002</v>
      </c>
      <c r="H1136" s="151">
        <f t="shared" si="152"/>
        <v>-114.88999999999942</v>
      </c>
      <c r="I1136" s="97">
        <f t="shared" si="153"/>
        <v>-1.4407093371106789E-3</v>
      </c>
      <c r="J1136" s="166"/>
      <c r="K1136" s="328">
        <v>233970.49</v>
      </c>
      <c r="L1136" s="328">
        <v>233494.39999999999</v>
      </c>
      <c r="M1136" s="151">
        <f t="shared" si="154"/>
        <v>476.08999999999651</v>
      </c>
      <c r="N1136" s="97">
        <f t="shared" si="155"/>
        <v>2.0389782367371402E-3</v>
      </c>
      <c r="O1136" s="273"/>
      <c r="P1136" s="166"/>
      <c r="Q1136" s="328">
        <v>233970.49</v>
      </c>
      <c r="R1136" s="328">
        <v>233494.39999999999</v>
      </c>
      <c r="S1136" s="151">
        <f t="shared" si="156"/>
        <v>476.08999999999651</v>
      </c>
      <c r="T1136" s="97">
        <f t="shared" si="157"/>
        <v>2.0389782367371402E-3</v>
      </c>
      <c r="U1136" s="166"/>
      <c r="V1136" s="328">
        <v>924961.74</v>
      </c>
      <c r="W1136" s="328">
        <v>118716.42</v>
      </c>
      <c r="X1136" s="151">
        <f t="shared" si="158"/>
        <v>806245.32</v>
      </c>
      <c r="Y1136" s="97">
        <f t="shared" si="159"/>
        <v>6.7913547258247844</v>
      </c>
      <c r="Z1136" s="140"/>
    </row>
    <row r="1137" spans="1:26" s="69" customFormat="1" outlineLevel="1" x14ac:dyDescent="0.2">
      <c r="A1137" s="64" t="s">
        <v>1148</v>
      </c>
      <c r="B1137" s="65" t="s">
        <v>1598</v>
      </c>
      <c r="C1137" s="66" t="s">
        <v>2032</v>
      </c>
      <c r="D1137" s="67"/>
      <c r="E1137" s="68"/>
      <c r="F1137" s="328">
        <v>1857.88</v>
      </c>
      <c r="G1137" s="328">
        <v>753.51200000000006</v>
      </c>
      <c r="H1137" s="151">
        <f t="shared" si="152"/>
        <v>1104.3679999999999</v>
      </c>
      <c r="I1137" s="97">
        <f t="shared" si="153"/>
        <v>1.4656276210597838</v>
      </c>
      <c r="J1137" s="166"/>
      <c r="K1137" s="328">
        <v>5573.64</v>
      </c>
      <c r="L1137" s="328">
        <v>2260.5360000000001</v>
      </c>
      <c r="M1137" s="151">
        <f t="shared" si="154"/>
        <v>3313.1040000000003</v>
      </c>
      <c r="N1137" s="97">
        <f t="shared" si="155"/>
        <v>1.4656276210597841</v>
      </c>
      <c r="O1137" s="273"/>
      <c r="P1137" s="166"/>
      <c r="Q1137" s="328">
        <v>5573.64</v>
      </c>
      <c r="R1137" s="328">
        <v>2260.5360000000001</v>
      </c>
      <c r="S1137" s="151">
        <f t="shared" si="156"/>
        <v>3313.1040000000003</v>
      </c>
      <c r="T1137" s="97">
        <f t="shared" si="157"/>
        <v>1.4656276210597841</v>
      </c>
      <c r="U1137" s="166"/>
      <c r="V1137" s="328">
        <v>12355.248</v>
      </c>
      <c r="W1137" s="328">
        <v>14441.847</v>
      </c>
      <c r="X1137" s="151">
        <f t="shared" si="158"/>
        <v>-2086.5990000000002</v>
      </c>
      <c r="Y1137" s="97">
        <f t="shared" si="159"/>
        <v>-0.14448283519414104</v>
      </c>
      <c r="Z1137" s="140"/>
    </row>
    <row r="1138" spans="1:26" s="69" customFormat="1" outlineLevel="1" x14ac:dyDescent="0.2">
      <c r="A1138" s="64" t="s">
        <v>1149</v>
      </c>
      <c r="B1138" s="65" t="s">
        <v>1599</v>
      </c>
      <c r="C1138" s="66" t="s">
        <v>2041</v>
      </c>
      <c r="D1138" s="67"/>
      <c r="E1138" s="68"/>
      <c r="F1138" s="328">
        <v>1621.51</v>
      </c>
      <c r="G1138" s="328">
        <v>1626.46</v>
      </c>
      <c r="H1138" s="151">
        <f t="shared" si="152"/>
        <v>-4.9500000000000455</v>
      </c>
      <c r="I1138" s="97">
        <f t="shared" si="153"/>
        <v>-3.043419450831896E-3</v>
      </c>
      <c r="J1138" s="166"/>
      <c r="K1138" s="328">
        <v>4900.1400000000003</v>
      </c>
      <c r="L1138" s="328">
        <v>4796.83</v>
      </c>
      <c r="M1138" s="151">
        <f t="shared" si="154"/>
        <v>103.3100000000004</v>
      </c>
      <c r="N1138" s="97">
        <f t="shared" si="155"/>
        <v>2.1537140152976111E-2</v>
      </c>
      <c r="O1138" s="273"/>
      <c r="P1138" s="166"/>
      <c r="Q1138" s="328">
        <v>4900.1400000000003</v>
      </c>
      <c r="R1138" s="328">
        <v>4796.83</v>
      </c>
      <c r="S1138" s="151">
        <f t="shared" si="156"/>
        <v>103.3100000000004</v>
      </c>
      <c r="T1138" s="97">
        <f t="shared" si="157"/>
        <v>2.1537140152976111E-2</v>
      </c>
      <c r="U1138" s="166"/>
      <c r="V1138" s="328">
        <v>17501.600000000002</v>
      </c>
      <c r="W1138" s="328">
        <v>21769.5</v>
      </c>
      <c r="X1138" s="151">
        <f t="shared" si="158"/>
        <v>-4267.8999999999978</v>
      </c>
      <c r="Y1138" s="97">
        <f t="shared" si="159"/>
        <v>-0.19604951882220528</v>
      </c>
      <c r="Z1138" s="140"/>
    </row>
    <row r="1139" spans="1:26" s="69" customFormat="1" outlineLevel="1" x14ac:dyDescent="0.2">
      <c r="A1139" s="64" t="s">
        <v>1150</v>
      </c>
      <c r="B1139" s="65" t="s">
        <v>1600</v>
      </c>
      <c r="C1139" s="66" t="s">
        <v>2042</v>
      </c>
      <c r="D1139" s="67"/>
      <c r="E1139" s="68"/>
      <c r="F1139" s="328">
        <v>979.53</v>
      </c>
      <c r="G1139" s="328">
        <v>-29932.07</v>
      </c>
      <c r="H1139" s="151">
        <f t="shared" si="152"/>
        <v>30911.599999999999</v>
      </c>
      <c r="I1139" s="97">
        <f t="shared" si="153"/>
        <v>1.0327251005359803</v>
      </c>
      <c r="J1139" s="166"/>
      <c r="K1139" s="328">
        <v>17978.54</v>
      </c>
      <c r="L1139" s="328">
        <v>-41301.620000000003</v>
      </c>
      <c r="M1139" s="151">
        <f t="shared" si="154"/>
        <v>59280.160000000003</v>
      </c>
      <c r="N1139" s="97">
        <f t="shared" si="155"/>
        <v>1.4352986638296512</v>
      </c>
      <c r="O1139" s="273"/>
      <c r="P1139" s="166"/>
      <c r="Q1139" s="328">
        <v>17978.54</v>
      </c>
      <c r="R1139" s="328">
        <v>-41301.620000000003</v>
      </c>
      <c r="S1139" s="151">
        <f t="shared" si="156"/>
        <v>59280.160000000003</v>
      </c>
      <c r="T1139" s="97">
        <f t="shared" si="157"/>
        <v>1.4352986638296512</v>
      </c>
      <c r="U1139" s="166"/>
      <c r="V1139" s="328">
        <v>100438.42000000001</v>
      </c>
      <c r="W1139" s="328">
        <v>-22235.120000000003</v>
      </c>
      <c r="X1139" s="151">
        <f t="shared" si="158"/>
        <v>122673.54000000001</v>
      </c>
      <c r="Y1139" s="97">
        <f t="shared" si="159"/>
        <v>5.5171071709979529</v>
      </c>
      <c r="Z1139" s="140"/>
    </row>
    <row r="1140" spans="1:26" s="69" customFormat="1" outlineLevel="1" x14ac:dyDescent="0.2">
      <c r="A1140" s="64" t="s">
        <v>1151</v>
      </c>
      <c r="B1140" s="65" t="s">
        <v>1601</v>
      </c>
      <c r="C1140" s="66" t="s">
        <v>2043</v>
      </c>
      <c r="D1140" s="67"/>
      <c r="E1140" s="68"/>
      <c r="F1140" s="328">
        <v>24066.23</v>
      </c>
      <c r="G1140" s="328">
        <v>47594.86</v>
      </c>
      <c r="H1140" s="151">
        <f t="shared" si="152"/>
        <v>-23528.63</v>
      </c>
      <c r="I1140" s="97">
        <f t="shared" si="153"/>
        <v>-0.4943523313231723</v>
      </c>
      <c r="J1140" s="166"/>
      <c r="K1140" s="328">
        <v>62858.68</v>
      </c>
      <c r="L1140" s="328">
        <v>127406.97</v>
      </c>
      <c r="M1140" s="151">
        <f t="shared" si="154"/>
        <v>-64548.29</v>
      </c>
      <c r="N1140" s="97">
        <f t="shared" si="155"/>
        <v>-0.50663075968292792</v>
      </c>
      <c r="O1140" s="273"/>
      <c r="P1140" s="166"/>
      <c r="Q1140" s="328">
        <v>62858.68</v>
      </c>
      <c r="R1140" s="328">
        <v>127406.97</v>
      </c>
      <c r="S1140" s="151">
        <f t="shared" si="156"/>
        <v>-64548.29</v>
      </c>
      <c r="T1140" s="97">
        <f t="shared" si="157"/>
        <v>-0.50663075968292792</v>
      </c>
      <c r="U1140" s="166"/>
      <c r="V1140" s="328">
        <v>315022.85000000003</v>
      </c>
      <c r="W1140" s="328">
        <v>478811.35</v>
      </c>
      <c r="X1140" s="151">
        <f t="shared" si="158"/>
        <v>-163788.49999999994</v>
      </c>
      <c r="Y1140" s="97">
        <f t="shared" si="159"/>
        <v>-0.34207313590206234</v>
      </c>
      <c r="Z1140" s="140"/>
    </row>
    <row r="1141" spans="1:26" s="69" customFormat="1" outlineLevel="1" x14ac:dyDescent="0.2">
      <c r="A1141" s="64" t="s">
        <v>1152</v>
      </c>
      <c r="B1141" s="65" t="s">
        <v>1602</v>
      </c>
      <c r="C1141" s="66" t="s">
        <v>2044</v>
      </c>
      <c r="D1141" s="67"/>
      <c r="E1141" s="68"/>
      <c r="F1141" s="328">
        <v>3470.92</v>
      </c>
      <c r="G1141" s="328">
        <v>1790.46</v>
      </c>
      <c r="H1141" s="151">
        <f t="shared" si="152"/>
        <v>1680.46</v>
      </c>
      <c r="I1141" s="97">
        <f t="shared" si="153"/>
        <v>0.93856327424237351</v>
      </c>
      <c r="J1141" s="166"/>
      <c r="K1141" s="328">
        <v>9895.44</v>
      </c>
      <c r="L1141" s="328">
        <v>7014.8</v>
      </c>
      <c r="M1141" s="151">
        <f t="shared" si="154"/>
        <v>2880.6400000000003</v>
      </c>
      <c r="N1141" s="97">
        <f t="shared" si="155"/>
        <v>0.4106517648400525</v>
      </c>
      <c r="O1141" s="273"/>
      <c r="P1141" s="166"/>
      <c r="Q1141" s="328">
        <v>9895.44</v>
      </c>
      <c r="R1141" s="328">
        <v>7014.8</v>
      </c>
      <c r="S1141" s="151">
        <f t="shared" si="156"/>
        <v>2880.6400000000003</v>
      </c>
      <c r="T1141" s="97">
        <f t="shared" si="157"/>
        <v>0.4106517648400525</v>
      </c>
      <c r="U1141" s="166"/>
      <c r="V1141" s="328">
        <v>35736.639999999999</v>
      </c>
      <c r="W1141" s="328">
        <v>51730.01</v>
      </c>
      <c r="X1141" s="151">
        <f t="shared" si="158"/>
        <v>-15993.370000000003</v>
      </c>
      <c r="Y1141" s="97">
        <f t="shared" si="159"/>
        <v>-0.30917005428763694</v>
      </c>
      <c r="Z1141" s="140"/>
    </row>
    <row r="1142" spans="1:26" s="69" customFormat="1" outlineLevel="1" x14ac:dyDescent="0.2">
      <c r="A1142" s="64" t="s">
        <v>1153</v>
      </c>
      <c r="B1142" s="65" t="s">
        <v>1603</v>
      </c>
      <c r="C1142" s="66" t="s">
        <v>2045</v>
      </c>
      <c r="D1142" s="67"/>
      <c r="E1142" s="68"/>
      <c r="F1142" s="328">
        <v>25179.420000000002</v>
      </c>
      <c r="G1142" s="328">
        <v>28910.31</v>
      </c>
      <c r="H1142" s="151">
        <f t="shared" si="152"/>
        <v>-3730.8899999999994</v>
      </c>
      <c r="I1142" s="97">
        <f t="shared" si="153"/>
        <v>-0.12905050136093316</v>
      </c>
      <c r="J1142" s="166"/>
      <c r="K1142" s="328">
        <v>76963.839999999997</v>
      </c>
      <c r="L1142" s="328">
        <v>81355.350000000006</v>
      </c>
      <c r="M1142" s="151">
        <f t="shared" si="154"/>
        <v>-4391.5100000000093</v>
      </c>
      <c r="N1142" s="97">
        <f t="shared" si="155"/>
        <v>-5.3979363373152581E-2</v>
      </c>
      <c r="O1142" s="273"/>
      <c r="P1142" s="166"/>
      <c r="Q1142" s="328">
        <v>76963.839999999997</v>
      </c>
      <c r="R1142" s="328">
        <v>81355.350000000006</v>
      </c>
      <c r="S1142" s="151">
        <f t="shared" si="156"/>
        <v>-4391.5100000000093</v>
      </c>
      <c r="T1142" s="97">
        <f t="shared" si="157"/>
        <v>-5.3979363373152581E-2</v>
      </c>
      <c r="U1142" s="166"/>
      <c r="V1142" s="328">
        <v>315722.93</v>
      </c>
      <c r="W1142" s="328">
        <v>329763.29000000004</v>
      </c>
      <c r="X1142" s="151">
        <f t="shared" si="158"/>
        <v>-14040.360000000044</v>
      </c>
      <c r="Y1142" s="97">
        <f t="shared" si="159"/>
        <v>-4.2577086127446276E-2</v>
      </c>
      <c r="Z1142" s="140"/>
    </row>
    <row r="1143" spans="1:26" s="69" customFormat="1" outlineLevel="1" x14ac:dyDescent="0.2">
      <c r="A1143" s="64" t="s">
        <v>1154</v>
      </c>
      <c r="B1143" s="65" t="s">
        <v>1604</v>
      </c>
      <c r="C1143" s="66" t="s">
        <v>2046</v>
      </c>
      <c r="D1143" s="67"/>
      <c r="E1143" s="68"/>
      <c r="F1143" s="328">
        <v>268652.44</v>
      </c>
      <c r="G1143" s="328">
        <v>263834.81</v>
      </c>
      <c r="H1143" s="151">
        <f t="shared" si="152"/>
        <v>4817.6300000000047</v>
      </c>
      <c r="I1143" s="97">
        <f t="shared" si="153"/>
        <v>1.8260024141621058E-2</v>
      </c>
      <c r="J1143" s="166"/>
      <c r="K1143" s="328">
        <v>832438.04</v>
      </c>
      <c r="L1143" s="328">
        <v>772729.96</v>
      </c>
      <c r="M1143" s="151">
        <f t="shared" si="154"/>
        <v>59708.080000000075</v>
      </c>
      <c r="N1143" s="97">
        <f t="shared" si="155"/>
        <v>7.7269011285650266E-2</v>
      </c>
      <c r="O1143" s="273"/>
      <c r="P1143" s="166"/>
      <c r="Q1143" s="328">
        <v>832438.04</v>
      </c>
      <c r="R1143" s="328">
        <v>772729.96</v>
      </c>
      <c r="S1143" s="151">
        <f t="shared" si="156"/>
        <v>59708.080000000075</v>
      </c>
      <c r="T1143" s="97">
        <f t="shared" si="157"/>
        <v>7.7269011285650266E-2</v>
      </c>
      <c r="U1143" s="166"/>
      <c r="V1143" s="328">
        <v>3197936.3200000003</v>
      </c>
      <c r="W1143" s="328">
        <v>3033016.31</v>
      </c>
      <c r="X1143" s="151">
        <f t="shared" si="158"/>
        <v>164920.01000000024</v>
      </c>
      <c r="Y1143" s="97">
        <f t="shared" si="159"/>
        <v>5.4374916961788526E-2</v>
      </c>
      <c r="Z1143" s="140"/>
    </row>
    <row r="1144" spans="1:26" s="69" customFormat="1" outlineLevel="1" x14ac:dyDescent="0.2">
      <c r="A1144" s="64" t="s">
        <v>1155</v>
      </c>
      <c r="B1144" s="65" t="s">
        <v>1605</v>
      </c>
      <c r="C1144" s="66" t="s">
        <v>2047</v>
      </c>
      <c r="D1144" s="67"/>
      <c r="E1144" s="68"/>
      <c r="F1144" s="328">
        <v>1400.3600000000001</v>
      </c>
      <c r="G1144" s="328">
        <v>1492.3500000000001</v>
      </c>
      <c r="H1144" s="151">
        <f t="shared" si="152"/>
        <v>-91.990000000000009</v>
      </c>
      <c r="I1144" s="97">
        <f t="shared" si="153"/>
        <v>-6.1641035950011726E-2</v>
      </c>
      <c r="J1144" s="166"/>
      <c r="K1144" s="328">
        <v>4290.17</v>
      </c>
      <c r="L1144" s="328">
        <v>4502.38</v>
      </c>
      <c r="M1144" s="151">
        <f t="shared" si="154"/>
        <v>-212.21000000000004</v>
      </c>
      <c r="N1144" s="97">
        <f t="shared" si="155"/>
        <v>-4.7132849737250085E-2</v>
      </c>
      <c r="O1144" s="273"/>
      <c r="P1144" s="166"/>
      <c r="Q1144" s="328">
        <v>4290.17</v>
      </c>
      <c r="R1144" s="328">
        <v>4502.38</v>
      </c>
      <c r="S1144" s="151">
        <f t="shared" si="156"/>
        <v>-212.21000000000004</v>
      </c>
      <c r="T1144" s="97">
        <f t="shared" si="157"/>
        <v>-4.7132849737250085E-2</v>
      </c>
      <c r="U1144" s="166"/>
      <c r="V1144" s="328">
        <v>15539</v>
      </c>
      <c r="W1144" s="328">
        <v>16405.8</v>
      </c>
      <c r="X1144" s="151">
        <f t="shared" si="158"/>
        <v>-866.79999999999927</v>
      </c>
      <c r="Y1144" s="97">
        <f t="shared" si="159"/>
        <v>-5.2834972997354554E-2</v>
      </c>
      <c r="Z1144" s="140"/>
    </row>
    <row r="1145" spans="1:26" s="69" customFormat="1" outlineLevel="1" x14ac:dyDescent="0.2">
      <c r="A1145" s="64" t="s">
        <v>1156</v>
      </c>
      <c r="B1145" s="65" t="s">
        <v>1606</v>
      </c>
      <c r="C1145" s="66" t="s">
        <v>2048</v>
      </c>
      <c r="D1145" s="67"/>
      <c r="E1145" s="68"/>
      <c r="F1145" s="328">
        <v>54251</v>
      </c>
      <c r="G1145" s="328">
        <v>50999.35</v>
      </c>
      <c r="H1145" s="151">
        <f t="shared" si="152"/>
        <v>3251.6500000000015</v>
      </c>
      <c r="I1145" s="97">
        <f t="shared" si="153"/>
        <v>6.3758655747573278E-2</v>
      </c>
      <c r="J1145" s="166"/>
      <c r="K1145" s="328">
        <v>151086.26999999999</v>
      </c>
      <c r="L1145" s="328">
        <v>144852.24</v>
      </c>
      <c r="M1145" s="151">
        <f t="shared" si="154"/>
        <v>6234.0299999999988</v>
      </c>
      <c r="N1145" s="97">
        <f t="shared" si="155"/>
        <v>4.3037166701736879E-2</v>
      </c>
      <c r="O1145" s="273"/>
      <c r="P1145" s="166"/>
      <c r="Q1145" s="328">
        <v>151086.26999999999</v>
      </c>
      <c r="R1145" s="328">
        <v>144852.24</v>
      </c>
      <c r="S1145" s="151">
        <f t="shared" si="156"/>
        <v>6234.0299999999988</v>
      </c>
      <c r="T1145" s="97">
        <f t="shared" si="157"/>
        <v>4.3037166701736879E-2</v>
      </c>
      <c r="U1145" s="166"/>
      <c r="V1145" s="328">
        <v>608077.35</v>
      </c>
      <c r="W1145" s="328">
        <v>584592.31000000006</v>
      </c>
      <c r="X1145" s="151">
        <f t="shared" si="158"/>
        <v>23485.039999999921</v>
      </c>
      <c r="Y1145" s="97">
        <f t="shared" si="159"/>
        <v>4.0173364579496294E-2</v>
      </c>
      <c r="Z1145" s="140"/>
    </row>
    <row r="1146" spans="1:26" s="69" customFormat="1" outlineLevel="1" x14ac:dyDescent="0.2">
      <c r="A1146" s="64" t="s">
        <v>1157</v>
      </c>
      <c r="B1146" s="65" t="s">
        <v>1607</v>
      </c>
      <c r="C1146" s="66" t="s">
        <v>2049</v>
      </c>
      <c r="D1146" s="67"/>
      <c r="E1146" s="68"/>
      <c r="F1146" s="328">
        <v>4632.6500000000005</v>
      </c>
      <c r="G1146" s="328">
        <v>4050.71</v>
      </c>
      <c r="H1146" s="151">
        <f t="shared" si="152"/>
        <v>581.94000000000051</v>
      </c>
      <c r="I1146" s="97">
        <f t="shared" si="153"/>
        <v>0.14366370340014478</v>
      </c>
      <c r="J1146" s="166"/>
      <c r="K1146" s="328">
        <v>14116.32</v>
      </c>
      <c r="L1146" s="328">
        <v>12327.09</v>
      </c>
      <c r="M1146" s="151">
        <f t="shared" si="154"/>
        <v>1789.2299999999996</v>
      </c>
      <c r="N1146" s="97">
        <f t="shared" si="155"/>
        <v>0.14514617805175428</v>
      </c>
      <c r="O1146" s="273"/>
      <c r="P1146" s="166"/>
      <c r="Q1146" s="328">
        <v>14116.32</v>
      </c>
      <c r="R1146" s="328">
        <v>12327.09</v>
      </c>
      <c r="S1146" s="151">
        <f t="shared" si="156"/>
        <v>1789.2299999999996</v>
      </c>
      <c r="T1146" s="97">
        <f t="shared" si="157"/>
        <v>0.14514617805175428</v>
      </c>
      <c r="U1146" s="166"/>
      <c r="V1146" s="328">
        <v>54880.19</v>
      </c>
      <c r="W1146" s="328">
        <v>52599.69</v>
      </c>
      <c r="X1146" s="151">
        <f t="shared" si="158"/>
        <v>2280.5</v>
      </c>
      <c r="Y1146" s="97">
        <f t="shared" si="159"/>
        <v>4.335576882677445E-2</v>
      </c>
      <c r="Z1146" s="140"/>
    </row>
    <row r="1147" spans="1:26" s="69" customFormat="1" outlineLevel="1" x14ac:dyDescent="0.2">
      <c r="A1147" s="64" t="s">
        <v>1158</v>
      </c>
      <c r="B1147" s="65" t="s">
        <v>1608</v>
      </c>
      <c r="C1147" s="66" t="s">
        <v>2050</v>
      </c>
      <c r="D1147" s="67"/>
      <c r="E1147" s="68"/>
      <c r="F1147" s="328">
        <v>2252.52</v>
      </c>
      <c r="G1147" s="328">
        <v>2063.06</v>
      </c>
      <c r="H1147" s="151">
        <f t="shared" si="152"/>
        <v>189.46000000000004</v>
      </c>
      <c r="I1147" s="97">
        <f t="shared" si="153"/>
        <v>9.1834459492210627E-2</v>
      </c>
      <c r="J1147" s="166"/>
      <c r="K1147" s="328">
        <v>6030.84</v>
      </c>
      <c r="L1147" s="328">
        <v>8247.0400000000009</v>
      </c>
      <c r="M1147" s="151">
        <f t="shared" si="154"/>
        <v>-2216.2000000000007</v>
      </c>
      <c r="N1147" s="97">
        <f t="shared" si="155"/>
        <v>-0.26872671891975791</v>
      </c>
      <c r="O1147" s="273"/>
      <c r="P1147" s="166"/>
      <c r="Q1147" s="328">
        <v>6030.84</v>
      </c>
      <c r="R1147" s="328">
        <v>8247.0400000000009</v>
      </c>
      <c r="S1147" s="151">
        <f t="shared" si="156"/>
        <v>-2216.2000000000007</v>
      </c>
      <c r="T1147" s="97">
        <f t="shared" si="157"/>
        <v>-0.26872671891975791</v>
      </c>
      <c r="U1147" s="166"/>
      <c r="V1147" s="328">
        <v>22261.989999999998</v>
      </c>
      <c r="W1147" s="328">
        <v>26300.010000000002</v>
      </c>
      <c r="X1147" s="151">
        <f t="shared" si="158"/>
        <v>-4038.0200000000041</v>
      </c>
      <c r="Y1147" s="97">
        <f t="shared" si="159"/>
        <v>-0.15353682375025726</v>
      </c>
      <c r="Z1147" s="140"/>
    </row>
    <row r="1148" spans="1:26" s="69" customFormat="1" outlineLevel="1" x14ac:dyDescent="0.2">
      <c r="A1148" s="64" t="s">
        <v>1159</v>
      </c>
      <c r="B1148" s="65" t="s">
        <v>1609</v>
      </c>
      <c r="C1148" s="66" t="s">
        <v>2051</v>
      </c>
      <c r="D1148" s="67"/>
      <c r="E1148" s="68"/>
      <c r="F1148" s="328">
        <v>44237.19</v>
      </c>
      <c r="G1148" s="328">
        <v>82636.12</v>
      </c>
      <c r="H1148" s="151">
        <f t="shared" si="152"/>
        <v>-38398.929999999993</v>
      </c>
      <c r="I1148" s="97">
        <f t="shared" si="153"/>
        <v>-0.46467489035061177</v>
      </c>
      <c r="J1148" s="166"/>
      <c r="K1148" s="328">
        <v>124585.67</v>
      </c>
      <c r="L1148" s="328">
        <v>179040.62</v>
      </c>
      <c r="M1148" s="151">
        <f t="shared" si="154"/>
        <v>-54454.95</v>
      </c>
      <c r="N1148" s="97">
        <f t="shared" si="155"/>
        <v>-0.30414857812713114</v>
      </c>
      <c r="O1148" s="273"/>
      <c r="P1148" s="166"/>
      <c r="Q1148" s="328">
        <v>124585.67</v>
      </c>
      <c r="R1148" s="328">
        <v>179040.62</v>
      </c>
      <c r="S1148" s="151">
        <f t="shared" si="156"/>
        <v>-54454.95</v>
      </c>
      <c r="T1148" s="97">
        <f t="shared" si="157"/>
        <v>-0.30414857812713114</v>
      </c>
      <c r="U1148" s="166"/>
      <c r="V1148" s="328">
        <v>589247.97</v>
      </c>
      <c r="W1148" s="328">
        <v>897457.47</v>
      </c>
      <c r="X1148" s="151">
        <f t="shared" si="158"/>
        <v>-308209.5</v>
      </c>
      <c r="Y1148" s="97">
        <f t="shared" si="159"/>
        <v>-0.34342518760248331</v>
      </c>
      <c r="Z1148" s="140"/>
    </row>
    <row r="1149" spans="1:26" s="69" customFormat="1" outlineLevel="1" x14ac:dyDescent="0.2">
      <c r="A1149" s="64" t="s">
        <v>1160</v>
      </c>
      <c r="B1149" s="65" t="s">
        <v>1610</v>
      </c>
      <c r="C1149" s="66" t="s">
        <v>2052</v>
      </c>
      <c r="D1149" s="67"/>
      <c r="E1149" s="68"/>
      <c r="F1149" s="328">
        <v>30872.41</v>
      </c>
      <c r="G1149" s="328">
        <v>26597.56</v>
      </c>
      <c r="H1149" s="151">
        <f t="shared" si="152"/>
        <v>4274.8499999999985</v>
      </c>
      <c r="I1149" s="97">
        <f t="shared" si="153"/>
        <v>0.16072338966431501</v>
      </c>
      <c r="J1149" s="166"/>
      <c r="K1149" s="328">
        <v>98004</v>
      </c>
      <c r="L1149" s="328">
        <v>81710.77</v>
      </c>
      <c r="M1149" s="151">
        <f t="shared" si="154"/>
        <v>16293.229999999996</v>
      </c>
      <c r="N1149" s="97">
        <f t="shared" si="155"/>
        <v>0.1994012539595453</v>
      </c>
      <c r="O1149" s="273"/>
      <c r="P1149" s="166"/>
      <c r="Q1149" s="328">
        <v>98004</v>
      </c>
      <c r="R1149" s="328">
        <v>81710.77</v>
      </c>
      <c r="S1149" s="151">
        <f t="shared" si="156"/>
        <v>16293.229999999996</v>
      </c>
      <c r="T1149" s="97">
        <f t="shared" si="157"/>
        <v>0.1994012539595453</v>
      </c>
      <c r="U1149" s="166"/>
      <c r="V1149" s="328">
        <v>356733.87</v>
      </c>
      <c r="W1149" s="328">
        <v>297628.05</v>
      </c>
      <c r="X1149" s="151">
        <f t="shared" si="158"/>
        <v>59105.820000000007</v>
      </c>
      <c r="Y1149" s="97">
        <f t="shared" si="159"/>
        <v>0.19858954826334416</v>
      </c>
      <c r="Z1149" s="140"/>
    </row>
    <row r="1150" spans="1:26" s="69" customFormat="1" outlineLevel="1" x14ac:dyDescent="0.2">
      <c r="A1150" s="64" t="s">
        <v>1161</v>
      </c>
      <c r="B1150" s="65" t="s">
        <v>1611</v>
      </c>
      <c r="C1150" s="66" t="s">
        <v>2053</v>
      </c>
      <c r="D1150" s="67"/>
      <c r="E1150" s="68"/>
      <c r="F1150" s="328">
        <v>3443.21</v>
      </c>
      <c r="G1150" s="328">
        <v>6815.84</v>
      </c>
      <c r="H1150" s="151">
        <f t="shared" si="152"/>
        <v>-3372.63</v>
      </c>
      <c r="I1150" s="97">
        <f t="shared" si="153"/>
        <v>-0.49482235498485883</v>
      </c>
      <c r="J1150" s="166"/>
      <c r="K1150" s="328">
        <v>10380.41</v>
      </c>
      <c r="L1150" s="328">
        <v>19263.560000000001</v>
      </c>
      <c r="M1150" s="151">
        <f t="shared" si="154"/>
        <v>-8883.1500000000015</v>
      </c>
      <c r="N1150" s="97">
        <f t="shared" si="155"/>
        <v>-0.46113750521710428</v>
      </c>
      <c r="O1150" s="273"/>
      <c r="P1150" s="166"/>
      <c r="Q1150" s="328">
        <v>10380.41</v>
      </c>
      <c r="R1150" s="328">
        <v>19263.560000000001</v>
      </c>
      <c r="S1150" s="151">
        <f t="shared" si="156"/>
        <v>-8883.1500000000015</v>
      </c>
      <c r="T1150" s="97">
        <f t="shared" si="157"/>
        <v>-0.46113750521710428</v>
      </c>
      <c r="U1150" s="166"/>
      <c r="V1150" s="328">
        <v>38194.82</v>
      </c>
      <c r="W1150" s="328">
        <v>73411.460000000006</v>
      </c>
      <c r="X1150" s="151">
        <f t="shared" si="158"/>
        <v>-35216.640000000007</v>
      </c>
      <c r="Y1150" s="97">
        <f t="shared" si="159"/>
        <v>-0.47971583728208106</v>
      </c>
      <c r="Z1150" s="140"/>
    </row>
    <row r="1151" spans="1:26" s="69" customFormat="1" outlineLevel="1" x14ac:dyDescent="0.2">
      <c r="A1151" s="64" t="s">
        <v>1162</v>
      </c>
      <c r="B1151" s="65" t="s">
        <v>1612</v>
      </c>
      <c r="C1151" s="66" t="s">
        <v>2054</v>
      </c>
      <c r="D1151" s="67"/>
      <c r="E1151" s="68"/>
      <c r="F1151" s="328">
        <v>0</v>
      </c>
      <c r="G1151" s="328">
        <v>0</v>
      </c>
      <c r="H1151" s="151">
        <f t="shared" si="152"/>
        <v>0</v>
      </c>
      <c r="I1151" s="97">
        <f t="shared" si="153"/>
        <v>0</v>
      </c>
      <c r="J1151" s="166"/>
      <c r="K1151" s="328">
        <v>0</v>
      </c>
      <c r="L1151" s="328">
        <v>0</v>
      </c>
      <c r="M1151" s="151">
        <f t="shared" si="154"/>
        <v>0</v>
      </c>
      <c r="N1151" s="97">
        <f t="shared" si="155"/>
        <v>0</v>
      </c>
      <c r="O1151" s="273"/>
      <c r="P1151" s="166"/>
      <c r="Q1151" s="328">
        <v>0</v>
      </c>
      <c r="R1151" s="328">
        <v>0</v>
      </c>
      <c r="S1151" s="151">
        <f t="shared" si="156"/>
        <v>0</v>
      </c>
      <c r="T1151" s="97">
        <f t="shared" si="157"/>
        <v>0</v>
      </c>
      <c r="U1151" s="166"/>
      <c r="V1151" s="328">
        <v>0</v>
      </c>
      <c r="W1151" s="328">
        <v>0</v>
      </c>
      <c r="X1151" s="151">
        <f t="shared" si="158"/>
        <v>0</v>
      </c>
      <c r="Y1151" s="97">
        <f t="shared" si="159"/>
        <v>0</v>
      </c>
      <c r="Z1151" s="140"/>
    </row>
    <row r="1152" spans="1:26" s="69" customFormat="1" outlineLevel="1" x14ac:dyDescent="0.2">
      <c r="A1152" s="64" t="s">
        <v>1163</v>
      </c>
      <c r="B1152" s="65" t="s">
        <v>1613</v>
      </c>
      <c r="C1152" s="66" t="s">
        <v>2055</v>
      </c>
      <c r="D1152" s="67"/>
      <c r="E1152" s="68"/>
      <c r="F1152" s="328">
        <v>-419836.05</v>
      </c>
      <c r="G1152" s="328">
        <v>865638.72</v>
      </c>
      <c r="H1152" s="151">
        <f t="shared" si="152"/>
        <v>-1285474.77</v>
      </c>
      <c r="I1152" s="97">
        <f t="shared" si="153"/>
        <v>-1.4850014680489338</v>
      </c>
      <c r="J1152" s="166"/>
      <c r="K1152" s="328">
        <v>285568.09000000003</v>
      </c>
      <c r="L1152" s="328">
        <v>865638.72</v>
      </c>
      <c r="M1152" s="151">
        <f t="shared" si="154"/>
        <v>-580070.62999999989</v>
      </c>
      <c r="N1152" s="97">
        <f t="shared" si="155"/>
        <v>-0.67010707423069049</v>
      </c>
      <c r="O1152" s="273"/>
      <c r="P1152" s="166"/>
      <c r="Q1152" s="328">
        <v>285568.09000000003</v>
      </c>
      <c r="R1152" s="328">
        <v>865638.72</v>
      </c>
      <c r="S1152" s="151">
        <f t="shared" si="156"/>
        <v>-580070.62999999989</v>
      </c>
      <c r="T1152" s="97">
        <f t="shared" si="157"/>
        <v>-0.67010707423069049</v>
      </c>
      <c r="U1152" s="166"/>
      <c r="V1152" s="328">
        <v>2164206.29</v>
      </c>
      <c r="W1152" s="328">
        <v>865638.72</v>
      </c>
      <c r="X1152" s="151">
        <f t="shared" si="158"/>
        <v>1298567.57</v>
      </c>
      <c r="Y1152" s="97">
        <f t="shared" si="159"/>
        <v>1.5001264846378408</v>
      </c>
      <c r="Z1152" s="140"/>
    </row>
    <row r="1153" spans="1:26" s="69" customFormat="1" outlineLevel="1" x14ac:dyDescent="0.2">
      <c r="A1153" s="64" t="s">
        <v>1164</v>
      </c>
      <c r="B1153" s="65" t="s">
        <v>1614</v>
      </c>
      <c r="C1153" s="66" t="s">
        <v>2056</v>
      </c>
      <c r="D1153" s="67"/>
      <c r="E1153" s="68"/>
      <c r="F1153" s="328">
        <v>3257.1</v>
      </c>
      <c r="G1153" s="328">
        <v>-1051450.6499999999</v>
      </c>
      <c r="H1153" s="151">
        <f t="shared" si="152"/>
        <v>1054707.75</v>
      </c>
      <c r="I1153" s="97">
        <f t="shared" si="153"/>
        <v>1.0030977202781701</v>
      </c>
      <c r="J1153" s="166"/>
      <c r="K1153" s="328">
        <v>5029.78</v>
      </c>
      <c r="L1153" s="328">
        <v>3053.62</v>
      </c>
      <c r="M1153" s="151">
        <f t="shared" si="154"/>
        <v>1976.1599999999999</v>
      </c>
      <c r="N1153" s="97">
        <f t="shared" si="155"/>
        <v>0.64715321487283939</v>
      </c>
      <c r="O1153" s="273"/>
      <c r="P1153" s="166"/>
      <c r="Q1153" s="328">
        <v>5029.78</v>
      </c>
      <c r="R1153" s="328">
        <v>3053.62</v>
      </c>
      <c r="S1153" s="151">
        <f t="shared" si="156"/>
        <v>1976.1599999999999</v>
      </c>
      <c r="T1153" s="97">
        <f t="shared" si="157"/>
        <v>0.64715321487283939</v>
      </c>
      <c r="U1153" s="166"/>
      <c r="V1153" s="328">
        <v>557680.17000000004</v>
      </c>
      <c r="W1153" s="328">
        <v>25687.75</v>
      </c>
      <c r="X1153" s="151">
        <f t="shared" si="158"/>
        <v>531992.42000000004</v>
      </c>
      <c r="Y1153" s="97" t="str">
        <f t="shared" si="159"/>
        <v>N.M.</v>
      </c>
      <c r="Z1153" s="140"/>
    </row>
    <row r="1154" spans="1:26" s="69" customFormat="1" outlineLevel="1" x14ac:dyDescent="0.2">
      <c r="A1154" s="64" t="s">
        <v>1165</v>
      </c>
      <c r="B1154" s="65" t="s">
        <v>1615</v>
      </c>
      <c r="C1154" s="66" t="s">
        <v>2057</v>
      </c>
      <c r="D1154" s="67"/>
      <c r="E1154" s="68"/>
      <c r="F1154" s="328">
        <v>8771.76</v>
      </c>
      <c r="G1154" s="328">
        <v>4479.07</v>
      </c>
      <c r="H1154" s="151">
        <f t="shared" si="152"/>
        <v>4292.6900000000005</v>
      </c>
      <c r="I1154" s="97">
        <f t="shared" si="153"/>
        <v>0.95838868336507377</v>
      </c>
      <c r="J1154" s="166"/>
      <c r="K1154" s="328">
        <v>12294.53</v>
      </c>
      <c r="L1154" s="328">
        <v>6716.51</v>
      </c>
      <c r="M1154" s="151">
        <f t="shared" si="154"/>
        <v>5578.02</v>
      </c>
      <c r="N1154" s="97">
        <f t="shared" si="155"/>
        <v>0.83049381300705283</v>
      </c>
      <c r="O1154" s="273"/>
      <c r="P1154" s="166"/>
      <c r="Q1154" s="328">
        <v>12294.53</v>
      </c>
      <c r="R1154" s="328">
        <v>6716.51</v>
      </c>
      <c r="S1154" s="151">
        <f t="shared" si="156"/>
        <v>5578.02</v>
      </c>
      <c r="T1154" s="97">
        <f t="shared" si="157"/>
        <v>0.83049381300705283</v>
      </c>
      <c r="U1154" s="166"/>
      <c r="V1154" s="328">
        <v>23110.09</v>
      </c>
      <c r="W1154" s="328">
        <v>26186.5</v>
      </c>
      <c r="X1154" s="151">
        <f t="shared" si="158"/>
        <v>-3076.41</v>
      </c>
      <c r="Y1154" s="97">
        <f t="shared" si="159"/>
        <v>-0.1174807629885628</v>
      </c>
      <c r="Z1154" s="140"/>
    </row>
    <row r="1155" spans="1:26" s="69" customFormat="1" outlineLevel="1" x14ac:dyDescent="0.2">
      <c r="A1155" s="64" t="s">
        <v>1166</v>
      </c>
      <c r="B1155" s="65" t="s">
        <v>1616</v>
      </c>
      <c r="C1155" s="66" t="s">
        <v>2058</v>
      </c>
      <c r="D1155" s="67"/>
      <c r="E1155" s="68"/>
      <c r="F1155" s="328">
        <v>1505.32</v>
      </c>
      <c r="G1155" s="328">
        <v>2234.4</v>
      </c>
      <c r="H1155" s="151">
        <f t="shared" si="152"/>
        <v>-729.08000000000015</v>
      </c>
      <c r="I1155" s="97">
        <f t="shared" si="153"/>
        <v>-0.32629788757608313</v>
      </c>
      <c r="J1155" s="166"/>
      <c r="K1155" s="328">
        <v>4799.96</v>
      </c>
      <c r="L1155" s="328">
        <v>147521.28</v>
      </c>
      <c r="M1155" s="151">
        <f t="shared" si="154"/>
        <v>-142721.32</v>
      </c>
      <c r="N1155" s="97">
        <f t="shared" si="155"/>
        <v>-0.96746259251546629</v>
      </c>
      <c r="O1155" s="273"/>
      <c r="P1155" s="166"/>
      <c r="Q1155" s="328">
        <v>4799.96</v>
      </c>
      <c r="R1155" s="328">
        <v>147521.28</v>
      </c>
      <c r="S1155" s="151">
        <f t="shared" si="156"/>
        <v>-142721.32</v>
      </c>
      <c r="T1155" s="97">
        <f t="shared" si="157"/>
        <v>-0.96746259251546629</v>
      </c>
      <c r="U1155" s="166"/>
      <c r="V1155" s="328">
        <v>21931.86</v>
      </c>
      <c r="W1155" s="328">
        <v>180005.75</v>
      </c>
      <c r="X1155" s="151">
        <f t="shared" si="158"/>
        <v>-158073.89000000001</v>
      </c>
      <c r="Y1155" s="97">
        <f t="shared" si="159"/>
        <v>-0.87816022543724304</v>
      </c>
      <c r="Z1155" s="140"/>
    </row>
    <row r="1156" spans="1:26" s="69" customFormat="1" outlineLevel="1" x14ac:dyDescent="0.2">
      <c r="A1156" s="64" t="s">
        <v>1167</v>
      </c>
      <c r="B1156" s="65" t="s">
        <v>1617</v>
      </c>
      <c r="C1156" s="66" t="s">
        <v>2059</v>
      </c>
      <c r="D1156" s="67"/>
      <c r="E1156" s="68"/>
      <c r="F1156" s="328">
        <v>0</v>
      </c>
      <c r="G1156" s="328">
        <v>-15.9</v>
      </c>
      <c r="H1156" s="151">
        <f t="shared" si="152"/>
        <v>15.9</v>
      </c>
      <c r="I1156" s="97" t="str">
        <f t="shared" si="153"/>
        <v>N.M.</v>
      </c>
      <c r="J1156" s="166"/>
      <c r="K1156" s="328">
        <v>0</v>
      </c>
      <c r="L1156" s="328">
        <v>0</v>
      </c>
      <c r="M1156" s="151">
        <f t="shared" si="154"/>
        <v>0</v>
      </c>
      <c r="N1156" s="97">
        <f t="shared" si="155"/>
        <v>0</v>
      </c>
      <c r="O1156" s="273"/>
      <c r="P1156" s="166"/>
      <c r="Q1156" s="328">
        <v>0</v>
      </c>
      <c r="R1156" s="328">
        <v>0</v>
      </c>
      <c r="S1156" s="151">
        <f t="shared" si="156"/>
        <v>0</v>
      </c>
      <c r="T1156" s="97">
        <f t="shared" si="157"/>
        <v>0</v>
      </c>
      <c r="U1156" s="166"/>
      <c r="V1156" s="328">
        <v>0</v>
      </c>
      <c r="W1156" s="328">
        <v>0</v>
      </c>
      <c r="X1156" s="151">
        <f t="shared" si="158"/>
        <v>0</v>
      </c>
      <c r="Y1156" s="97">
        <f t="shared" si="159"/>
        <v>0</v>
      </c>
      <c r="Z1156" s="140"/>
    </row>
    <row r="1157" spans="1:26" s="69" customFormat="1" outlineLevel="1" x14ac:dyDescent="0.2">
      <c r="A1157" s="64" t="s">
        <v>1168</v>
      </c>
      <c r="B1157" s="65" t="s">
        <v>1618</v>
      </c>
      <c r="C1157" s="66" t="s">
        <v>2060</v>
      </c>
      <c r="D1157" s="67"/>
      <c r="E1157" s="68"/>
      <c r="F1157" s="328">
        <v>83628.479999999996</v>
      </c>
      <c r="G1157" s="328">
        <v>89650.95</v>
      </c>
      <c r="H1157" s="151">
        <f t="shared" si="152"/>
        <v>-6022.4700000000012</v>
      </c>
      <c r="I1157" s="97">
        <f t="shared" si="153"/>
        <v>-6.7176867618246108E-2</v>
      </c>
      <c r="J1157" s="166"/>
      <c r="K1157" s="328">
        <v>248931.56</v>
      </c>
      <c r="L1157" s="328">
        <v>270334.86</v>
      </c>
      <c r="M1157" s="151">
        <f t="shared" si="154"/>
        <v>-21403.299999999988</v>
      </c>
      <c r="N1157" s="97">
        <f t="shared" si="155"/>
        <v>-7.9173289009046008E-2</v>
      </c>
      <c r="O1157" s="273"/>
      <c r="P1157" s="166"/>
      <c r="Q1157" s="328">
        <v>248931.56</v>
      </c>
      <c r="R1157" s="328">
        <v>270334.86</v>
      </c>
      <c r="S1157" s="151">
        <f t="shared" si="156"/>
        <v>-21403.299999999988</v>
      </c>
      <c r="T1157" s="97">
        <f t="shared" si="157"/>
        <v>-7.9173289009046008E-2</v>
      </c>
      <c r="U1157" s="166"/>
      <c r="V1157" s="328">
        <v>1019248.1300000001</v>
      </c>
      <c r="W1157" s="328">
        <v>1085613.8</v>
      </c>
      <c r="X1157" s="151">
        <f t="shared" si="158"/>
        <v>-66365.669999999925</v>
      </c>
      <c r="Y1157" s="97">
        <f t="shared" si="159"/>
        <v>-6.11319329212653E-2</v>
      </c>
      <c r="Z1157" s="140"/>
    </row>
    <row r="1158" spans="1:26" s="69" customFormat="1" outlineLevel="1" x14ac:dyDescent="0.2">
      <c r="A1158" s="64" t="s">
        <v>1169</v>
      </c>
      <c r="B1158" s="65" t="s">
        <v>1619</v>
      </c>
      <c r="C1158" s="66" t="s">
        <v>2061</v>
      </c>
      <c r="D1158" s="67"/>
      <c r="E1158" s="68"/>
      <c r="F1158" s="328">
        <v>36457.46</v>
      </c>
      <c r="G1158" s="328">
        <v>24111.45</v>
      </c>
      <c r="H1158" s="151">
        <f t="shared" si="152"/>
        <v>12346.009999999998</v>
      </c>
      <c r="I1158" s="97">
        <f t="shared" si="153"/>
        <v>0.51203930083010341</v>
      </c>
      <c r="J1158" s="166"/>
      <c r="K1158" s="328">
        <v>124419.79000000001</v>
      </c>
      <c r="L1158" s="328">
        <v>86211.39</v>
      </c>
      <c r="M1158" s="151">
        <f t="shared" si="154"/>
        <v>38208.400000000009</v>
      </c>
      <c r="N1158" s="97">
        <f t="shared" si="155"/>
        <v>0.44319433893827731</v>
      </c>
      <c r="O1158" s="273"/>
      <c r="P1158" s="166"/>
      <c r="Q1158" s="328">
        <v>124419.79000000001</v>
      </c>
      <c r="R1158" s="328">
        <v>86211.39</v>
      </c>
      <c r="S1158" s="151">
        <f t="shared" si="156"/>
        <v>38208.400000000009</v>
      </c>
      <c r="T1158" s="97">
        <f t="shared" si="157"/>
        <v>0.44319433893827731</v>
      </c>
      <c r="U1158" s="166"/>
      <c r="V1158" s="328">
        <v>307541.79000000004</v>
      </c>
      <c r="W1158" s="328">
        <v>257569.66999999998</v>
      </c>
      <c r="X1158" s="151">
        <f t="shared" si="158"/>
        <v>49972.120000000054</v>
      </c>
      <c r="Y1158" s="97">
        <f t="shared" si="159"/>
        <v>0.19401399240834549</v>
      </c>
      <c r="Z1158" s="140"/>
    </row>
    <row r="1159" spans="1:26" s="69" customFormat="1" outlineLevel="1" x14ac:dyDescent="0.2">
      <c r="A1159" s="64" t="s">
        <v>1170</v>
      </c>
      <c r="B1159" s="65" t="s">
        <v>1620</v>
      </c>
      <c r="C1159" s="66" t="s">
        <v>2062</v>
      </c>
      <c r="D1159" s="67"/>
      <c r="E1159" s="68"/>
      <c r="F1159" s="328">
        <v>0</v>
      </c>
      <c r="G1159" s="328">
        <v>12975</v>
      </c>
      <c r="H1159" s="151">
        <f t="shared" si="152"/>
        <v>-12975</v>
      </c>
      <c r="I1159" s="97" t="str">
        <f t="shared" si="153"/>
        <v>N.M.</v>
      </c>
      <c r="J1159" s="166"/>
      <c r="K1159" s="328">
        <v>42919</v>
      </c>
      <c r="L1159" s="328">
        <v>12975</v>
      </c>
      <c r="M1159" s="151">
        <f t="shared" si="154"/>
        <v>29944</v>
      </c>
      <c r="N1159" s="97">
        <f t="shared" si="155"/>
        <v>2.3078227360308285</v>
      </c>
      <c r="O1159" s="273"/>
      <c r="P1159" s="166"/>
      <c r="Q1159" s="328">
        <v>42919</v>
      </c>
      <c r="R1159" s="328">
        <v>12975</v>
      </c>
      <c r="S1159" s="151">
        <f t="shared" si="156"/>
        <v>29944</v>
      </c>
      <c r="T1159" s="97">
        <f t="shared" si="157"/>
        <v>2.3078227360308285</v>
      </c>
      <c r="U1159" s="166"/>
      <c r="V1159" s="328">
        <v>61011.19</v>
      </c>
      <c r="W1159" s="328">
        <v>97753.8</v>
      </c>
      <c r="X1159" s="151">
        <f t="shared" si="158"/>
        <v>-36742.61</v>
      </c>
      <c r="Y1159" s="97">
        <f t="shared" si="159"/>
        <v>-0.37586886647884787</v>
      </c>
      <c r="Z1159" s="140"/>
    </row>
    <row r="1160" spans="1:26" s="69" customFormat="1" outlineLevel="1" x14ac:dyDescent="0.2">
      <c r="A1160" s="64" t="s">
        <v>1171</v>
      </c>
      <c r="B1160" s="65" t="s">
        <v>1621</v>
      </c>
      <c r="C1160" s="66" t="s">
        <v>2063</v>
      </c>
      <c r="D1160" s="67"/>
      <c r="E1160" s="68"/>
      <c r="F1160" s="328">
        <v>7536.85</v>
      </c>
      <c r="G1160" s="328">
        <v>2036.71</v>
      </c>
      <c r="H1160" s="151">
        <f t="shared" si="152"/>
        <v>5500.14</v>
      </c>
      <c r="I1160" s="97">
        <f t="shared" si="153"/>
        <v>2.7005022806388737</v>
      </c>
      <c r="J1160" s="166"/>
      <c r="K1160" s="328">
        <v>10738.02</v>
      </c>
      <c r="L1160" s="328">
        <v>5877.7300000000005</v>
      </c>
      <c r="M1160" s="151">
        <f t="shared" si="154"/>
        <v>4860.29</v>
      </c>
      <c r="N1160" s="97">
        <f t="shared" si="155"/>
        <v>0.82689916004988318</v>
      </c>
      <c r="O1160" s="273"/>
      <c r="P1160" s="166"/>
      <c r="Q1160" s="328">
        <v>10738.02</v>
      </c>
      <c r="R1160" s="328">
        <v>5877.7300000000005</v>
      </c>
      <c r="S1160" s="151">
        <f t="shared" si="156"/>
        <v>4860.29</v>
      </c>
      <c r="T1160" s="97">
        <f t="shared" si="157"/>
        <v>0.82689916004988318</v>
      </c>
      <c r="U1160" s="166"/>
      <c r="V1160" s="328">
        <v>36979.339999999997</v>
      </c>
      <c r="W1160" s="328">
        <v>33123.03</v>
      </c>
      <c r="X1160" s="151">
        <f t="shared" si="158"/>
        <v>3856.3099999999977</v>
      </c>
      <c r="Y1160" s="97">
        <f t="shared" si="159"/>
        <v>0.11642382958322345</v>
      </c>
      <c r="Z1160" s="140"/>
    </row>
    <row r="1161" spans="1:26" s="69" customFormat="1" outlineLevel="1" x14ac:dyDescent="0.2">
      <c r="A1161" s="64" t="s">
        <v>1172</v>
      </c>
      <c r="B1161" s="65" t="s">
        <v>1622</v>
      </c>
      <c r="C1161" s="66" t="s">
        <v>2064</v>
      </c>
      <c r="D1161" s="67"/>
      <c r="E1161" s="68"/>
      <c r="F1161" s="328">
        <v>0.67</v>
      </c>
      <c r="G1161" s="328">
        <v>0</v>
      </c>
      <c r="H1161" s="151">
        <f t="shared" si="152"/>
        <v>0.67</v>
      </c>
      <c r="I1161" s="97" t="str">
        <f t="shared" si="153"/>
        <v>N.M.</v>
      </c>
      <c r="J1161" s="166"/>
      <c r="K1161" s="328">
        <v>0.67</v>
      </c>
      <c r="L1161" s="328">
        <v>0</v>
      </c>
      <c r="M1161" s="151">
        <f t="shared" si="154"/>
        <v>0.67</v>
      </c>
      <c r="N1161" s="97" t="str">
        <f t="shared" si="155"/>
        <v>N.M.</v>
      </c>
      <c r="O1161" s="273"/>
      <c r="P1161" s="166"/>
      <c r="Q1161" s="328">
        <v>0.67</v>
      </c>
      <c r="R1161" s="328">
        <v>0</v>
      </c>
      <c r="S1161" s="151">
        <f t="shared" si="156"/>
        <v>0.67</v>
      </c>
      <c r="T1161" s="97" t="str">
        <f t="shared" si="157"/>
        <v>N.M.</v>
      </c>
      <c r="U1161" s="166"/>
      <c r="V1161" s="328">
        <v>0.67</v>
      </c>
      <c r="W1161" s="328">
        <v>1791.51</v>
      </c>
      <c r="X1161" s="151">
        <f t="shared" si="158"/>
        <v>-1790.84</v>
      </c>
      <c r="Y1161" s="97">
        <f t="shared" si="159"/>
        <v>-0.99962601380957961</v>
      </c>
      <c r="Z1161" s="140"/>
    </row>
    <row r="1162" spans="1:26" s="69" customFormat="1" outlineLevel="1" x14ac:dyDescent="0.2">
      <c r="A1162" s="64" t="s">
        <v>1173</v>
      </c>
      <c r="B1162" s="65" t="s">
        <v>1623</v>
      </c>
      <c r="C1162" s="66" t="s">
        <v>2065</v>
      </c>
      <c r="D1162" s="67"/>
      <c r="E1162" s="68"/>
      <c r="F1162" s="328">
        <v>809.80000000000007</v>
      </c>
      <c r="G1162" s="328">
        <v>2539.75</v>
      </c>
      <c r="H1162" s="151">
        <f t="shared" si="152"/>
        <v>-1729.9499999999998</v>
      </c>
      <c r="I1162" s="97">
        <f t="shared" si="153"/>
        <v>-0.68114971946057679</v>
      </c>
      <c r="J1162" s="166"/>
      <c r="K1162" s="328">
        <v>2588.6799999999998</v>
      </c>
      <c r="L1162" s="328">
        <v>3688.65</v>
      </c>
      <c r="M1162" s="151">
        <f t="shared" si="154"/>
        <v>-1099.9700000000003</v>
      </c>
      <c r="N1162" s="97">
        <f t="shared" si="155"/>
        <v>-0.29820394995459049</v>
      </c>
      <c r="O1162" s="273"/>
      <c r="P1162" s="166"/>
      <c r="Q1162" s="328">
        <v>2588.6799999999998</v>
      </c>
      <c r="R1162" s="328">
        <v>3688.65</v>
      </c>
      <c r="S1162" s="151">
        <f t="shared" si="156"/>
        <v>-1099.9700000000003</v>
      </c>
      <c r="T1162" s="97">
        <f t="shared" si="157"/>
        <v>-0.29820394995459049</v>
      </c>
      <c r="U1162" s="166"/>
      <c r="V1162" s="328">
        <v>44813.31</v>
      </c>
      <c r="W1162" s="328">
        <v>28497.780000000002</v>
      </c>
      <c r="X1162" s="151">
        <f t="shared" si="158"/>
        <v>16315.529999999995</v>
      </c>
      <c r="Y1162" s="97">
        <f t="shared" si="159"/>
        <v>0.57251933308489267</v>
      </c>
      <c r="Z1162" s="140"/>
    </row>
    <row r="1163" spans="1:26" s="69" customFormat="1" outlineLevel="1" x14ac:dyDescent="0.2">
      <c r="A1163" s="64" t="s">
        <v>1174</v>
      </c>
      <c r="B1163" s="65" t="s">
        <v>1624</v>
      </c>
      <c r="C1163" s="66" t="s">
        <v>2066</v>
      </c>
      <c r="D1163" s="67"/>
      <c r="E1163" s="68"/>
      <c r="F1163" s="328">
        <v>0</v>
      </c>
      <c r="G1163" s="328">
        <v>0</v>
      </c>
      <c r="H1163" s="151">
        <f t="shared" si="152"/>
        <v>0</v>
      </c>
      <c r="I1163" s="97">
        <f t="shared" si="153"/>
        <v>0</v>
      </c>
      <c r="J1163" s="166"/>
      <c r="K1163" s="328">
        <v>0</v>
      </c>
      <c r="L1163" s="328">
        <v>0</v>
      </c>
      <c r="M1163" s="151">
        <f t="shared" si="154"/>
        <v>0</v>
      </c>
      <c r="N1163" s="97">
        <f t="shared" si="155"/>
        <v>0</v>
      </c>
      <c r="O1163" s="273"/>
      <c r="P1163" s="166"/>
      <c r="Q1163" s="328">
        <v>0</v>
      </c>
      <c r="R1163" s="328">
        <v>0</v>
      </c>
      <c r="S1163" s="151">
        <f t="shared" si="156"/>
        <v>0</v>
      </c>
      <c r="T1163" s="97">
        <f t="shared" si="157"/>
        <v>0</v>
      </c>
      <c r="U1163" s="166"/>
      <c r="V1163" s="328">
        <v>2587.02</v>
      </c>
      <c r="W1163" s="328">
        <v>0</v>
      </c>
      <c r="X1163" s="151">
        <f t="shared" si="158"/>
        <v>2587.02</v>
      </c>
      <c r="Y1163" s="97" t="str">
        <f t="shared" si="159"/>
        <v>N.M.</v>
      </c>
      <c r="Z1163" s="140"/>
    </row>
    <row r="1164" spans="1:26" s="69" customFormat="1" outlineLevel="1" x14ac:dyDescent="0.2">
      <c r="A1164" s="64" t="s">
        <v>1175</v>
      </c>
      <c r="B1164" s="65" t="s">
        <v>1625</v>
      </c>
      <c r="C1164" s="66" t="s">
        <v>2067</v>
      </c>
      <c r="D1164" s="67"/>
      <c r="E1164" s="68"/>
      <c r="F1164" s="328">
        <v>0</v>
      </c>
      <c r="G1164" s="328">
        <v>0.17</v>
      </c>
      <c r="H1164" s="151">
        <f t="shared" si="152"/>
        <v>-0.17</v>
      </c>
      <c r="I1164" s="97" t="str">
        <f t="shared" si="153"/>
        <v>N.M.</v>
      </c>
      <c r="J1164" s="166"/>
      <c r="K1164" s="328">
        <v>2.82</v>
      </c>
      <c r="L1164" s="328">
        <v>1.68</v>
      </c>
      <c r="M1164" s="151">
        <f t="shared" si="154"/>
        <v>1.1399999999999999</v>
      </c>
      <c r="N1164" s="97">
        <f t="shared" si="155"/>
        <v>0.67857142857142849</v>
      </c>
      <c r="O1164" s="273"/>
      <c r="P1164" s="166"/>
      <c r="Q1164" s="328">
        <v>2.82</v>
      </c>
      <c r="R1164" s="328">
        <v>1.68</v>
      </c>
      <c r="S1164" s="151">
        <f t="shared" si="156"/>
        <v>1.1399999999999999</v>
      </c>
      <c r="T1164" s="97">
        <f t="shared" si="157"/>
        <v>0.67857142857142849</v>
      </c>
      <c r="U1164" s="166"/>
      <c r="V1164" s="328">
        <v>29.6</v>
      </c>
      <c r="W1164" s="328">
        <v>8.67</v>
      </c>
      <c r="X1164" s="151">
        <f t="shared" si="158"/>
        <v>20.93</v>
      </c>
      <c r="Y1164" s="97">
        <f t="shared" si="159"/>
        <v>2.4140715109573243</v>
      </c>
      <c r="Z1164" s="140"/>
    </row>
    <row r="1165" spans="1:26" s="69" customFormat="1" outlineLevel="1" x14ac:dyDescent="0.2">
      <c r="A1165" s="64" t="s">
        <v>1176</v>
      </c>
      <c r="B1165" s="65" t="s">
        <v>1626</v>
      </c>
      <c r="C1165" s="66" t="s">
        <v>2068</v>
      </c>
      <c r="D1165" s="67"/>
      <c r="E1165" s="68"/>
      <c r="F1165" s="328">
        <v>0</v>
      </c>
      <c r="G1165" s="328">
        <v>0</v>
      </c>
      <c r="H1165" s="151">
        <f t="shared" si="152"/>
        <v>0</v>
      </c>
      <c r="I1165" s="97">
        <f t="shared" si="153"/>
        <v>0</v>
      </c>
      <c r="J1165" s="166"/>
      <c r="K1165" s="328">
        <v>0</v>
      </c>
      <c r="L1165" s="328">
        <v>0</v>
      </c>
      <c r="M1165" s="151">
        <f t="shared" si="154"/>
        <v>0</v>
      </c>
      <c r="N1165" s="97">
        <f t="shared" si="155"/>
        <v>0</v>
      </c>
      <c r="O1165" s="273"/>
      <c r="P1165" s="166"/>
      <c r="Q1165" s="328">
        <v>0</v>
      </c>
      <c r="R1165" s="328">
        <v>0</v>
      </c>
      <c r="S1165" s="151">
        <f t="shared" si="156"/>
        <v>0</v>
      </c>
      <c r="T1165" s="97">
        <f t="shared" si="157"/>
        <v>0</v>
      </c>
      <c r="U1165" s="166"/>
      <c r="V1165" s="328">
        <v>0</v>
      </c>
      <c r="W1165" s="328">
        <v>5902.49</v>
      </c>
      <c r="X1165" s="151">
        <f t="shared" si="158"/>
        <v>-5902.49</v>
      </c>
      <c r="Y1165" s="97" t="str">
        <f t="shared" si="159"/>
        <v>N.M.</v>
      </c>
      <c r="Z1165" s="140"/>
    </row>
    <row r="1166" spans="1:26" s="69" customFormat="1" outlineLevel="1" x14ac:dyDescent="0.2">
      <c r="A1166" s="64" t="s">
        <v>1177</v>
      </c>
      <c r="B1166" s="65" t="s">
        <v>1627</v>
      </c>
      <c r="C1166" s="66" t="s">
        <v>2069</v>
      </c>
      <c r="D1166" s="67"/>
      <c r="E1166" s="68"/>
      <c r="F1166" s="328">
        <v>1022973.53</v>
      </c>
      <c r="G1166" s="328">
        <v>1150024.19</v>
      </c>
      <c r="H1166" s="151">
        <f t="shared" si="152"/>
        <v>-127050.65999999992</v>
      </c>
      <c r="I1166" s="97">
        <f t="shared" si="153"/>
        <v>-0.11047651093321778</v>
      </c>
      <c r="J1166" s="166"/>
      <c r="K1166" s="328">
        <v>2893730.1</v>
      </c>
      <c r="L1166" s="328">
        <v>2968278.5700000003</v>
      </c>
      <c r="M1166" s="151">
        <f t="shared" si="154"/>
        <v>-74548.470000000205</v>
      </c>
      <c r="N1166" s="97">
        <f t="shared" si="155"/>
        <v>-2.5115051785722455E-2</v>
      </c>
      <c r="O1166" s="273"/>
      <c r="P1166" s="166"/>
      <c r="Q1166" s="328">
        <v>2893730.1</v>
      </c>
      <c r="R1166" s="328">
        <v>2968278.5700000003</v>
      </c>
      <c r="S1166" s="151">
        <f t="shared" si="156"/>
        <v>-74548.470000000205</v>
      </c>
      <c r="T1166" s="97">
        <f t="shared" si="157"/>
        <v>-2.5115051785722455E-2</v>
      </c>
      <c r="U1166" s="166"/>
      <c r="V1166" s="328">
        <v>10530346.91</v>
      </c>
      <c r="W1166" s="328">
        <v>10588253.880000001</v>
      </c>
      <c r="X1166" s="151">
        <f t="shared" si="158"/>
        <v>-57906.970000000671</v>
      </c>
      <c r="Y1166" s="97">
        <f t="shared" si="159"/>
        <v>-5.4689820112247501E-3</v>
      </c>
      <c r="Z1166" s="140"/>
    </row>
    <row r="1167" spans="1:26" s="69" customFormat="1" outlineLevel="1" x14ac:dyDescent="0.2">
      <c r="A1167" s="64" t="s">
        <v>1178</v>
      </c>
      <c r="B1167" s="65" t="s">
        <v>1628</v>
      </c>
      <c r="C1167" s="66" t="s">
        <v>2070</v>
      </c>
      <c r="D1167" s="67"/>
      <c r="E1167" s="68"/>
      <c r="F1167" s="328">
        <v>31597.81</v>
      </c>
      <c r="G1167" s="328">
        <v>61427.020000000004</v>
      </c>
      <c r="H1167" s="151">
        <f t="shared" si="152"/>
        <v>-29829.210000000003</v>
      </c>
      <c r="I1167" s="97">
        <f t="shared" si="153"/>
        <v>-0.48560405502334314</v>
      </c>
      <c r="J1167" s="166"/>
      <c r="K1167" s="328">
        <v>186686.67</v>
      </c>
      <c r="L1167" s="328">
        <v>195634.33000000002</v>
      </c>
      <c r="M1167" s="151">
        <f t="shared" si="154"/>
        <v>-8947.6600000000035</v>
      </c>
      <c r="N1167" s="97">
        <f t="shared" si="155"/>
        <v>-4.5736655729083961E-2</v>
      </c>
      <c r="O1167" s="273"/>
      <c r="P1167" s="166"/>
      <c r="Q1167" s="328">
        <v>186686.67</v>
      </c>
      <c r="R1167" s="328">
        <v>195634.33000000002</v>
      </c>
      <c r="S1167" s="151">
        <f t="shared" si="156"/>
        <v>-8947.6600000000035</v>
      </c>
      <c r="T1167" s="97">
        <f t="shared" si="157"/>
        <v>-4.5736655729083961E-2</v>
      </c>
      <c r="U1167" s="166"/>
      <c r="V1167" s="328">
        <v>730605.12</v>
      </c>
      <c r="W1167" s="328">
        <v>533140.3600000001</v>
      </c>
      <c r="X1167" s="151">
        <f t="shared" si="158"/>
        <v>197464.75999999989</v>
      </c>
      <c r="Y1167" s="97">
        <f t="shared" si="159"/>
        <v>0.37038043790194358</v>
      </c>
      <c r="Z1167" s="140"/>
    </row>
    <row r="1168" spans="1:26" s="69" customFormat="1" outlineLevel="1" x14ac:dyDescent="0.2">
      <c r="A1168" s="64" t="s">
        <v>1179</v>
      </c>
      <c r="B1168" s="65" t="s">
        <v>1629</v>
      </c>
      <c r="C1168" s="66" t="s">
        <v>2071</v>
      </c>
      <c r="D1168" s="67"/>
      <c r="E1168" s="68"/>
      <c r="F1168" s="328">
        <v>34.550000000000004</v>
      </c>
      <c r="G1168" s="328">
        <v>314.41000000000003</v>
      </c>
      <c r="H1168" s="151">
        <f t="shared" si="152"/>
        <v>-279.86</v>
      </c>
      <c r="I1168" s="97">
        <f t="shared" si="153"/>
        <v>-0.89011163767055757</v>
      </c>
      <c r="J1168" s="166"/>
      <c r="K1168" s="328">
        <v>54.730000000000004</v>
      </c>
      <c r="L1168" s="328">
        <v>331.57</v>
      </c>
      <c r="M1168" s="151">
        <f t="shared" si="154"/>
        <v>-276.83999999999997</v>
      </c>
      <c r="N1168" s="97">
        <f t="shared" si="155"/>
        <v>-0.83493681575534573</v>
      </c>
      <c r="O1168" s="273"/>
      <c r="P1168" s="166"/>
      <c r="Q1168" s="328">
        <v>54.730000000000004</v>
      </c>
      <c r="R1168" s="328">
        <v>331.57</v>
      </c>
      <c r="S1168" s="151">
        <f t="shared" si="156"/>
        <v>-276.83999999999997</v>
      </c>
      <c r="T1168" s="97">
        <f t="shared" si="157"/>
        <v>-0.83493681575534573</v>
      </c>
      <c r="U1168" s="166"/>
      <c r="V1168" s="328">
        <v>289.29000000000002</v>
      </c>
      <c r="W1168" s="328">
        <v>334.21</v>
      </c>
      <c r="X1168" s="151">
        <f t="shared" si="158"/>
        <v>-44.919999999999959</v>
      </c>
      <c r="Y1168" s="97">
        <f t="shared" si="159"/>
        <v>-0.13440651087639496</v>
      </c>
      <c r="Z1168" s="140"/>
    </row>
    <row r="1169" spans="1:26" s="69" customFormat="1" outlineLevel="1" x14ac:dyDescent="0.2">
      <c r="A1169" s="64" t="s">
        <v>1180</v>
      </c>
      <c r="B1169" s="65" t="s">
        <v>1630</v>
      </c>
      <c r="C1169" s="66" t="s">
        <v>2072</v>
      </c>
      <c r="D1169" s="67"/>
      <c r="E1169" s="68"/>
      <c r="F1169" s="328">
        <v>9.9500000000000011</v>
      </c>
      <c r="G1169" s="328">
        <v>24.69</v>
      </c>
      <c r="H1169" s="151">
        <f t="shared" si="152"/>
        <v>-14.74</v>
      </c>
      <c r="I1169" s="97">
        <f t="shared" si="153"/>
        <v>-0.59700283515593355</v>
      </c>
      <c r="J1169" s="166"/>
      <c r="K1169" s="328">
        <v>38.47</v>
      </c>
      <c r="L1169" s="328">
        <v>8.1999999999999993</v>
      </c>
      <c r="M1169" s="151">
        <f t="shared" si="154"/>
        <v>30.27</v>
      </c>
      <c r="N1169" s="97">
        <f t="shared" si="155"/>
        <v>3.6914634146341467</v>
      </c>
      <c r="O1169" s="273"/>
      <c r="P1169" s="166"/>
      <c r="Q1169" s="328">
        <v>38.47</v>
      </c>
      <c r="R1169" s="328">
        <v>8.1999999999999993</v>
      </c>
      <c r="S1169" s="151">
        <f t="shared" si="156"/>
        <v>30.27</v>
      </c>
      <c r="T1169" s="97">
        <f t="shared" si="157"/>
        <v>3.6914634146341467</v>
      </c>
      <c r="U1169" s="166"/>
      <c r="V1169" s="328">
        <v>99.87</v>
      </c>
      <c r="W1169" s="328">
        <v>90.73</v>
      </c>
      <c r="X1169" s="151">
        <f t="shared" si="158"/>
        <v>9.14</v>
      </c>
      <c r="Y1169" s="97">
        <f t="shared" si="159"/>
        <v>0.10073845475586907</v>
      </c>
      <c r="Z1169" s="140"/>
    </row>
    <row r="1170" spans="1:26" s="69" customFormat="1" outlineLevel="1" x14ac:dyDescent="0.2">
      <c r="A1170" s="64" t="s">
        <v>1181</v>
      </c>
      <c r="B1170" s="65" t="s">
        <v>1631</v>
      </c>
      <c r="C1170" s="66" t="s">
        <v>2073</v>
      </c>
      <c r="D1170" s="67"/>
      <c r="E1170" s="68"/>
      <c r="F1170" s="328">
        <v>0</v>
      </c>
      <c r="G1170" s="328">
        <v>0</v>
      </c>
      <c r="H1170" s="151">
        <f t="shared" si="152"/>
        <v>0</v>
      </c>
      <c r="I1170" s="97">
        <f t="shared" si="153"/>
        <v>0</v>
      </c>
      <c r="J1170" s="166"/>
      <c r="K1170" s="328">
        <v>5.3</v>
      </c>
      <c r="L1170" s="328">
        <v>0</v>
      </c>
      <c r="M1170" s="151">
        <f t="shared" si="154"/>
        <v>5.3</v>
      </c>
      <c r="N1170" s="97" t="str">
        <f t="shared" si="155"/>
        <v>N.M.</v>
      </c>
      <c r="O1170" s="273"/>
      <c r="P1170" s="166"/>
      <c r="Q1170" s="328">
        <v>5.3</v>
      </c>
      <c r="R1170" s="328">
        <v>0</v>
      </c>
      <c r="S1170" s="151">
        <f t="shared" si="156"/>
        <v>5.3</v>
      </c>
      <c r="T1170" s="97" t="str">
        <f t="shared" si="157"/>
        <v>N.M.</v>
      </c>
      <c r="U1170" s="166"/>
      <c r="V1170" s="328">
        <v>5.3</v>
      </c>
      <c r="W1170" s="328">
        <v>0</v>
      </c>
      <c r="X1170" s="151">
        <f t="shared" si="158"/>
        <v>5.3</v>
      </c>
      <c r="Y1170" s="97" t="str">
        <f t="shared" si="159"/>
        <v>N.M.</v>
      </c>
      <c r="Z1170" s="140"/>
    </row>
    <row r="1171" spans="1:26" s="69" customFormat="1" outlineLevel="1" x14ac:dyDescent="0.2">
      <c r="A1171" s="64" t="s">
        <v>1182</v>
      </c>
      <c r="B1171" s="65" t="s">
        <v>1632</v>
      </c>
      <c r="C1171" s="66" t="s">
        <v>2074</v>
      </c>
      <c r="D1171" s="67"/>
      <c r="E1171" s="68"/>
      <c r="F1171" s="328">
        <v>12.51</v>
      </c>
      <c r="G1171" s="328">
        <v>0</v>
      </c>
      <c r="H1171" s="151">
        <f t="shared" si="152"/>
        <v>12.51</v>
      </c>
      <c r="I1171" s="97" t="str">
        <f t="shared" si="153"/>
        <v>N.M.</v>
      </c>
      <c r="J1171" s="166"/>
      <c r="K1171" s="328">
        <v>12.51</v>
      </c>
      <c r="L1171" s="328">
        <v>0</v>
      </c>
      <c r="M1171" s="151">
        <f t="shared" si="154"/>
        <v>12.51</v>
      </c>
      <c r="N1171" s="97" t="str">
        <f t="shared" si="155"/>
        <v>N.M.</v>
      </c>
      <c r="O1171" s="273"/>
      <c r="P1171" s="166"/>
      <c r="Q1171" s="328">
        <v>12.51</v>
      </c>
      <c r="R1171" s="328">
        <v>0</v>
      </c>
      <c r="S1171" s="151">
        <f t="shared" si="156"/>
        <v>12.51</v>
      </c>
      <c r="T1171" s="97" t="str">
        <f t="shared" si="157"/>
        <v>N.M.</v>
      </c>
      <c r="U1171" s="166"/>
      <c r="V1171" s="328">
        <v>12.58</v>
      </c>
      <c r="W1171" s="328">
        <v>0</v>
      </c>
      <c r="X1171" s="151">
        <f t="shared" si="158"/>
        <v>12.58</v>
      </c>
      <c r="Y1171" s="97" t="str">
        <f t="shared" si="159"/>
        <v>N.M.</v>
      </c>
      <c r="Z1171" s="140"/>
    </row>
    <row r="1172" spans="1:26" s="69" customFormat="1" outlineLevel="1" x14ac:dyDescent="0.2">
      <c r="A1172" s="64" t="s">
        <v>1183</v>
      </c>
      <c r="B1172" s="65" t="s">
        <v>1633</v>
      </c>
      <c r="C1172" s="66" t="s">
        <v>2075</v>
      </c>
      <c r="D1172" s="67"/>
      <c r="E1172" s="68"/>
      <c r="F1172" s="328">
        <v>2.96</v>
      </c>
      <c r="G1172" s="328">
        <v>0</v>
      </c>
      <c r="H1172" s="151">
        <f t="shared" si="152"/>
        <v>2.96</v>
      </c>
      <c r="I1172" s="97" t="str">
        <f t="shared" si="153"/>
        <v>N.M.</v>
      </c>
      <c r="J1172" s="166"/>
      <c r="K1172" s="328">
        <v>6.16</v>
      </c>
      <c r="L1172" s="328">
        <v>0</v>
      </c>
      <c r="M1172" s="151">
        <f t="shared" si="154"/>
        <v>6.16</v>
      </c>
      <c r="N1172" s="97" t="str">
        <f t="shared" si="155"/>
        <v>N.M.</v>
      </c>
      <c r="O1172" s="273"/>
      <c r="P1172" s="166"/>
      <c r="Q1172" s="328">
        <v>6.16</v>
      </c>
      <c r="R1172" s="328">
        <v>0</v>
      </c>
      <c r="S1172" s="151">
        <f t="shared" si="156"/>
        <v>6.16</v>
      </c>
      <c r="T1172" s="97" t="str">
        <f t="shared" si="157"/>
        <v>N.M.</v>
      </c>
      <c r="U1172" s="166"/>
      <c r="V1172" s="328">
        <v>18.96</v>
      </c>
      <c r="W1172" s="328">
        <v>1.73</v>
      </c>
      <c r="X1172" s="151">
        <f t="shared" si="158"/>
        <v>17.23</v>
      </c>
      <c r="Y1172" s="97">
        <f t="shared" si="159"/>
        <v>9.9595375722543356</v>
      </c>
      <c r="Z1172" s="140"/>
    </row>
    <row r="1173" spans="1:26" s="69" customFormat="1" outlineLevel="1" x14ac:dyDescent="0.2">
      <c r="A1173" s="64" t="s">
        <v>1184</v>
      </c>
      <c r="B1173" s="65" t="s">
        <v>1634</v>
      </c>
      <c r="C1173" s="66" t="s">
        <v>2076</v>
      </c>
      <c r="D1173" s="67"/>
      <c r="E1173" s="68"/>
      <c r="F1173" s="328">
        <v>20.03</v>
      </c>
      <c r="G1173" s="328">
        <v>9.91</v>
      </c>
      <c r="H1173" s="151">
        <f t="shared" si="152"/>
        <v>10.120000000000001</v>
      </c>
      <c r="I1173" s="97">
        <f t="shared" si="153"/>
        <v>1.0211907164480323</v>
      </c>
      <c r="J1173" s="166"/>
      <c r="K1173" s="328">
        <v>20.420000000000002</v>
      </c>
      <c r="L1173" s="328">
        <v>33.94</v>
      </c>
      <c r="M1173" s="151">
        <f t="shared" si="154"/>
        <v>-13.519999999999996</v>
      </c>
      <c r="N1173" s="97">
        <f t="shared" si="155"/>
        <v>-0.39835002946375947</v>
      </c>
      <c r="O1173" s="273"/>
      <c r="P1173" s="166"/>
      <c r="Q1173" s="328">
        <v>20.420000000000002</v>
      </c>
      <c r="R1173" s="328">
        <v>33.94</v>
      </c>
      <c r="S1173" s="151">
        <f t="shared" si="156"/>
        <v>-13.519999999999996</v>
      </c>
      <c r="T1173" s="97">
        <f t="shared" si="157"/>
        <v>-0.39835002946375947</v>
      </c>
      <c r="U1173" s="166"/>
      <c r="V1173" s="328">
        <v>286.52000000000004</v>
      </c>
      <c r="W1173" s="328">
        <v>112.89</v>
      </c>
      <c r="X1173" s="151">
        <f t="shared" si="158"/>
        <v>173.63000000000005</v>
      </c>
      <c r="Y1173" s="97">
        <f t="shared" si="159"/>
        <v>1.5380458853751444</v>
      </c>
      <c r="Z1173" s="140"/>
    </row>
    <row r="1174" spans="1:26" s="69" customFormat="1" outlineLevel="1" x14ac:dyDescent="0.2">
      <c r="A1174" s="64" t="s">
        <v>1185</v>
      </c>
      <c r="B1174" s="65" t="s">
        <v>1635</v>
      </c>
      <c r="C1174" s="66" t="s">
        <v>2077</v>
      </c>
      <c r="D1174" s="67"/>
      <c r="E1174" s="68"/>
      <c r="F1174" s="328">
        <v>154.09</v>
      </c>
      <c r="G1174" s="328">
        <v>10.73</v>
      </c>
      <c r="H1174" s="151">
        <f t="shared" si="152"/>
        <v>143.36000000000001</v>
      </c>
      <c r="I1174" s="97" t="str">
        <f t="shared" si="153"/>
        <v>N.M.</v>
      </c>
      <c r="J1174" s="166"/>
      <c r="K1174" s="328">
        <v>550.06000000000006</v>
      </c>
      <c r="L1174" s="328">
        <v>30.37</v>
      </c>
      <c r="M1174" s="151">
        <f t="shared" si="154"/>
        <v>519.69000000000005</v>
      </c>
      <c r="N1174" s="97" t="str">
        <f t="shared" si="155"/>
        <v>N.M.</v>
      </c>
      <c r="O1174" s="273"/>
      <c r="P1174" s="166"/>
      <c r="Q1174" s="328">
        <v>550.06000000000006</v>
      </c>
      <c r="R1174" s="328">
        <v>30.37</v>
      </c>
      <c r="S1174" s="151">
        <f t="shared" si="156"/>
        <v>519.69000000000005</v>
      </c>
      <c r="T1174" s="97" t="str">
        <f t="shared" si="157"/>
        <v>N.M.</v>
      </c>
      <c r="U1174" s="166"/>
      <c r="V1174" s="328">
        <v>1282.8600000000001</v>
      </c>
      <c r="W1174" s="328">
        <v>1990.49</v>
      </c>
      <c r="X1174" s="151">
        <f t="shared" si="158"/>
        <v>-707.62999999999988</v>
      </c>
      <c r="Y1174" s="97">
        <f t="shared" si="159"/>
        <v>-0.35550542831162169</v>
      </c>
      <c r="Z1174" s="140"/>
    </row>
    <row r="1175" spans="1:26" s="69" customFormat="1" outlineLevel="1" x14ac:dyDescent="0.2">
      <c r="A1175" s="64" t="s">
        <v>1186</v>
      </c>
      <c r="B1175" s="65" t="s">
        <v>1636</v>
      </c>
      <c r="C1175" s="66" t="s">
        <v>2078</v>
      </c>
      <c r="D1175" s="67"/>
      <c r="E1175" s="68"/>
      <c r="F1175" s="328">
        <v>16.02</v>
      </c>
      <c r="G1175" s="328">
        <v>0</v>
      </c>
      <c r="H1175" s="151">
        <f t="shared" si="152"/>
        <v>16.02</v>
      </c>
      <c r="I1175" s="97" t="str">
        <f t="shared" si="153"/>
        <v>N.M.</v>
      </c>
      <c r="J1175" s="166"/>
      <c r="K1175" s="328">
        <v>32.54</v>
      </c>
      <c r="L1175" s="328">
        <v>0</v>
      </c>
      <c r="M1175" s="151">
        <f t="shared" si="154"/>
        <v>32.54</v>
      </c>
      <c r="N1175" s="97" t="str">
        <f t="shared" si="155"/>
        <v>N.M.</v>
      </c>
      <c r="O1175" s="273"/>
      <c r="P1175" s="166"/>
      <c r="Q1175" s="328">
        <v>32.54</v>
      </c>
      <c r="R1175" s="328">
        <v>0</v>
      </c>
      <c r="S1175" s="151">
        <f t="shared" si="156"/>
        <v>32.54</v>
      </c>
      <c r="T1175" s="97" t="str">
        <f t="shared" si="157"/>
        <v>N.M.</v>
      </c>
      <c r="U1175" s="166"/>
      <c r="V1175" s="328">
        <v>146.05000000000001</v>
      </c>
      <c r="W1175" s="328">
        <v>14.540000000000001</v>
      </c>
      <c r="X1175" s="151">
        <f t="shared" si="158"/>
        <v>131.51000000000002</v>
      </c>
      <c r="Y1175" s="97">
        <f t="shared" si="159"/>
        <v>9.0447042640990372</v>
      </c>
      <c r="Z1175" s="140"/>
    </row>
    <row r="1176" spans="1:26" s="69" customFormat="1" outlineLevel="1" x14ac:dyDescent="0.2">
      <c r="A1176" s="64" t="s">
        <v>1187</v>
      </c>
      <c r="B1176" s="65" t="s">
        <v>1637</v>
      </c>
      <c r="C1176" s="66" t="s">
        <v>2079</v>
      </c>
      <c r="D1176" s="67"/>
      <c r="E1176" s="68"/>
      <c r="F1176" s="328">
        <v>9.85</v>
      </c>
      <c r="G1176" s="328">
        <v>3.09</v>
      </c>
      <c r="H1176" s="151">
        <f t="shared" si="152"/>
        <v>6.76</v>
      </c>
      <c r="I1176" s="97">
        <f t="shared" si="153"/>
        <v>2.1877022653721685</v>
      </c>
      <c r="J1176" s="166"/>
      <c r="K1176" s="328">
        <v>15.64</v>
      </c>
      <c r="L1176" s="328">
        <v>3.09</v>
      </c>
      <c r="M1176" s="151">
        <f t="shared" si="154"/>
        <v>12.55</v>
      </c>
      <c r="N1176" s="97">
        <f t="shared" si="155"/>
        <v>4.0614886731391593</v>
      </c>
      <c r="O1176" s="273"/>
      <c r="P1176" s="166"/>
      <c r="Q1176" s="328">
        <v>15.64</v>
      </c>
      <c r="R1176" s="328">
        <v>3.09</v>
      </c>
      <c r="S1176" s="151">
        <f t="shared" si="156"/>
        <v>12.55</v>
      </c>
      <c r="T1176" s="97">
        <f t="shared" si="157"/>
        <v>4.0614886731391593</v>
      </c>
      <c r="U1176" s="166"/>
      <c r="V1176" s="328">
        <v>34.22</v>
      </c>
      <c r="W1176" s="328">
        <v>3.17</v>
      </c>
      <c r="X1176" s="151">
        <f t="shared" si="158"/>
        <v>31.049999999999997</v>
      </c>
      <c r="Y1176" s="97">
        <f t="shared" si="159"/>
        <v>9.7949526813880112</v>
      </c>
      <c r="Z1176" s="140"/>
    </row>
    <row r="1177" spans="1:26" s="69" customFormat="1" outlineLevel="1" x14ac:dyDescent="0.2">
      <c r="A1177" s="64" t="s">
        <v>1188</v>
      </c>
      <c r="B1177" s="65" t="s">
        <v>1638</v>
      </c>
      <c r="C1177" s="66" t="s">
        <v>2080</v>
      </c>
      <c r="D1177" s="67"/>
      <c r="E1177" s="68"/>
      <c r="F1177" s="328">
        <v>28.84</v>
      </c>
      <c r="G1177" s="328">
        <v>0</v>
      </c>
      <c r="H1177" s="151">
        <f t="shared" si="152"/>
        <v>28.84</v>
      </c>
      <c r="I1177" s="97" t="str">
        <f t="shared" si="153"/>
        <v>N.M.</v>
      </c>
      <c r="J1177" s="166"/>
      <c r="K1177" s="328">
        <v>38.119999999999997</v>
      </c>
      <c r="L1177" s="328">
        <v>0</v>
      </c>
      <c r="M1177" s="151">
        <f t="shared" si="154"/>
        <v>38.119999999999997</v>
      </c>
      <c r="N1177" s="97" t="str">
        <f t="shared" si="155"/>
        <v>N.M.</v>
      </c>
      <c r="O1177" s="273"/>
      <c r="P1177" s="166"/>
      <c r="Q1177" s="328">
        <v>38.119999999999997</v>
      </c>
      <c r="R1177" s="328">
        <v>0</v>
      </c>
      <c r="S1177" s="151">
        <f t="shared" si="156"/>
        <v>38.119999999999997</v>
      </c>
      <c r="T1177" s="97" t="str">
        <f t="shared" si="157"/>
        <v>N.M.</v>
      </c>
      <c r="U1177" s="166"/>
      <c r="V1177" s="328">
        <v>46.839999999999996</v>
      </c>
      <c r="W1177" s="328">
        <v>0</v>
      </c>
      <c r="X1177" s="151">
        <f t="shared" si="158"/>
        <v>46.839999999999996</v>
      </c>
      <c r="Y1177" s="97" t="str">
        <f t="shared" si="159"/>
        <v>N.M.</v>
      </c>
      <c r="Z1177" s="140"/>
    </row>
    <row r="1178" spans="1:26" s="69" customFormat="1" outlineLevel="1" x14ac:dyDescent="0.2">
      <c r="A1178" s="64" t="s">
        <v>1189</v>
      </c>
      <c r="B1178" s="65" t="s">
        <v>1639</v>
      </c>
      <c r="C1178" s="66" t="s">
        <v>2081</v>
      </c>
      <c r="D1178" s="67"/>
      <c r="E1178" s="68"/>
      <c r="F1178" s="328">
        <v>0</v>
      </c>
      <c r="G1178" s="328">
        <v>10.59</v>
      </c>
      <c r="H1178" s="151">
        <f t="shared" ref="H1178:H1241" si="160">+F1178-G1178</f>
        <v>-10.59</v>
      </c>
      <c r="I1178" s="97" t="str">
        <f t="shared" ref="I1178:I1241" si="161">IF(G1178&lt;0,IF(H1178=0,0,IF(OR(G1178=0,F1178=0),"N.M.",IF(ABS(H1178/G1178)&gt;=10,"N.M.",H1178/(-G1178)))),IF(H1178=0,0,IF(OR(G1178=0,F1178=0),"N.M.",IF(ABS(H1178/G1178)&gt;=10,"N.M.",H1178/G1178))))</f>
        <v>N.M.</v>
      </c>
      <c r="J1178" s="166"/>
      <c r="K1178" s="328">
        <v>30.69</v>
      </c>
      <c r="L1178" s="328">
        <v>10.59</v>
      </c>
      <c r="M1178" s="151">
        <f t="shared" ref="M1178:M1241" si="162">+K1178-L1178</f>
        <v>20.100000000000001</v>
      </c>
      <c r="N1178" s="97">
        <f t="shared" ref="N1178:N1241" si="163">IF(L1178&lt;0,IF(M1178=0,0,IF(OR(L1178=0,K1178=0),"N.M.",IF(ABS(M1178/L1178)&gt;=10,"N.M.",M1178/(-L1178)))),IF(M1178=0,0,IF(OR(L1178=0,K1178=0),"N.M.",IF(ABS(M1178/L1178)&gt;=10,"N.M.",M1178/L1178))))</f>
        <v>1.898016997167139</v>
      </c>
      <c r="O1178" s="273"/>
      <c r="P1178" s="166"/>
      <c r="Q1178" s="328">
        <v>30.69</v>
      </c>
      <c r="R1178" s="328">
        <v>10.59</v>
      </c>
      <c r="S1178" s="151">
        <f t="shared" ref="S1178:S1241" si="164">+Q1178-R1178</f>
        <v>20.100000000000001</v>
      </c>
      <c r="T1178" s="97">
        <f t="shared" ref="T1178:T1241" si="165">IF(R1178&lt;0,IF(S1178=0,0,IF(OR(R1178=0,Q1178=0),"N.M.",IF(ABS(S1178/R1178)&gt;=10,"N.M.",S1178/(-R1178)))),IF(S1178=0,0,IF(OR(R1178=0,Q1178=0),"N.M.",IF(ABS(S1178/R1178)&gt;=10,"N.M.",S1178/R1178))))</f>
        <v>1.898016997167139</v>
      </c>
      <c r="U1178" s="166"/>
      <c r="V1178" s="328">
        <v>157.14000000000001</v>
      </c>
      <c r="W1178" s="328">
        <v>28.830000000000002</v>
      </c>
      <c r="X1178" s="151">
        <f t="shared" ref="X1178:X1241" si="166">+V1178-W1178</f>
        <v>128.31</v>
      </c>
      <c r="Y1178" s="97">
        <f t="shared" ref="Y1178:Y1241" si="167">IF(W1178&lt;0,IF(X1178=0,0,IF(OR(W1178=0,V1178=0),"N.M.",IF(ABS(X1178/W1178)&gt;=10,"N.M.",X1178/(-W1178)))),IF(X1178=0,0,IF(OR(W1178=0,V1178=0),"N.M.",IF(ABS(X1178/W1178)&gt;=10,"N.M.",X1178/W1178))))</f>
        <v>4.4505723204994796</v>
      </c>
      <c r="Z1178" s="140"/>
    </row>
    <row r="1179" spans="1:26" s="69" customFormat="1" outlineLevel="1" x14ac:dyDescent="0.2">
      <c r="A1179" s="64" t="s">
        <v>1190</v>
      </c>
      <c r="B1179" s="65" t="s">
        <v>1640</v>
      </c>
      <c r="C1179" s="66" t="s">
        <v>2082</v>
      </c>
      <c r="D1179" s="67"/>
      <c r="E1179" s="68"/>
      <c r="F1179" s="328">
        <v>1.97</v>
      </c>
      <c r="G1179" s="328">
        <v>0</v>
      </c>
      <c r="H1179" s="151">
        <f t="shared" si="160"/>
        <v>1.97</v>
      </c>
      <c r="I1179" s="97" t="str">
        <f t="shared" si="161"/>
        <v>N.M.</v>
      </c>
      <c r="J1179" s="166"/>
      <c r="K1179" s="328">
        <v>1.97</v>
      </c>
      <c r="L1179" s="328">
        <v>0</v>
      </c>
      <c r="M1179" s="151">
        <f t="shared" si="162"/>
        <v>1.97</v>
      </c>
      <c r="N1179" s="97" t="str">
        <f t="shared" si="163"/>
        <v>N.M.</v>
      </c>
      <c r="O1179" s="273"/>
      <c r="P1179" s="166"/>
      <c r="Q1179" s="328">
        <v>1.97</v>
      </c>
      <c r="R1179" s="328">
        <v>0</v>
      </c>
      <c r="S1179" s="151">
        <f t="shared" si="164"/>
        <v>1.97</v>
      </c>
      <c r="T1179" s="97" t="str">
        <f t="shared" si="165"/>
        <v>N.M.</v>
      </c>
      <c r="U1179" s="166"/>
      <c r="V1179" s="328">
        <v>28.53</v>
      </c>
      <c r="W1179" s="328">
        <v>0</v>
      </c>
      <c r="X1179" s="151">
        <f t="shared" si="166"/>
        <v>28.53</v>
      </c>
      <c r="Y1179" s="97" t="str">
        <f t="shared" si="167"/>
        <v>N.M.</v>
      </c>
      <c r="Z1179" s="140"/>
    </row>
    <row r="1180" spans="1:26" s="69" customFormat="1" outlineLevel="1" x14ac:dyDescent="0.2">
      <c r="A1180" s="64" t="s">
        <v>1191</v>
      </c>
      <c r="B1180" s="65" t="s">
        <v>1641</v>
      </c>
      <c r="C1180" s="66" t="s">
        <v>2083</v>
      </c>
      <c r="D1180" s="67"/>
      <c r="E1180" s="68"/>
      <c r="F1180" s="328">
        <v>182.34</v>
      </c>
      <c r="G1180" s="328">
        <v>31</v>
      </c>
      <c r="H1180" s="151">
        <f t="shared" si="160"/>
        <v>151.34</v>
      </c>
      <c r="I1180" s="97">
        <f t="shared" si="161"/>
        <v>4.8819354838709677</v>
      </c>
      <c r="J1180" s="166"/>
      <c r="K1180" s="328">
        <v>588.5</v>
      </c>
      <c r="L1180" s="328">
        <v>42.59</v>
      </c>
      <c r="M1180" s="151">
        <f t="shared" si="162"/>
        <v>545.91</v>
      </c>
      <c r="N1180" s="97" t="str">
        <f t="shared" si="163"/>
        <v>N.M.</v>
      </c>
      <c r="O1180" s="273"/>
      <c r="P1180" s="166"/>
      <c r="Q1180" s="328">
        <v>588.5</v>
      </c>
      <c r="R1180" s="328">
        <v>42.59</v>
      </c>
      <c r="S1180" s="151">
        <f t="shared" si="164"/>
        <v>545.91</v>
      </c>
      <c r="T1180" s="97" t="str">
        <f t="shared" si="165"/>
        <v>N.M.</v>
      </c>
      <c r="U1180" s="166"/>
      <c r="V1180" s="328">
        <v>2114.75</v>
      </c>
      <c r="W1180" s="328">
        <v>664.11</v>
      </c>
      <c r="X1180" s="151">
        <f t="shared" si="166"/>
        <v>1450.6399999999999</v>
      </c>
      <c r="Y1180" s="97">
        <f t="shared" si="167"/>
        <v>2.1843369321347366</v>
      </c>
      <c r="Z1180" s="140"/>
    </row>
    <row r="1181" spans="1:26" s="69" customFormat="1" outlineLevel="1" x14ac:dyDescent="0.2">
      <c r="A1181" s="64" t="s">
        <v>1192</v>
      </c>
      <c r="B1181" s="65" t="s">
        <v>1642</v>
      </c>
      <c r="C1181" s="66" t="s">
        <v>2084</v>
      </c>
      <c r="D1181" s="67"/>
      <c r="E1181" s="68"/>
      <c r="F1181" s="328">
        <v>0</v>
      </c>
      <c r="G1181" s="328">
        <v>0</v>
      </c>
      <c r="H1181" s="151">
        <f t="shared" si="160"/>
        <v>0</v>
      </c>
      <c r="I1181" s="97">
        <f t="shared" si="161"/>
        <v>0</v>
      </c>
      <c r="J1181" s="166"/>
      <c r="K1181" s="328">
        <v>0</v>
      </c>
      <c r="L1181" s="328">
        <v>0</v>
      </c>
      <c r="M1181" s="151">
        <f t="shared" si="162"/>
        <v>0</v>
      </c>
      <c r="N1181" s="97">
        <f t="shared" si="163"/>
        <v>0</v>
      </c>
      <c r="O1181" s="273"/>
      <c r="P1181" s="166"/>
      <c r="Q1181" s="328">
        <v>0</v>
      </c>
      <c r="R1181" s="328">
        <v>0</v>
      </c>
      <c r="S1181" s="151">
        <f t="shared" si="164"/>
        <v>0</v>
      </c>
      <c r="T1181" s="97">
        <f t="shared" si="165"/>
        <v>0</v>
      </c>
      <c r="U1181" s="166"/>
      <c r="V1181" s="328">
        <v>87.320000000000007</v>
      </c>
      <c r="W1181" s="328">
        <v>0</v>
      </c>
      <c r="X1181" s="151">
        <f t="shared" si="166"/>
        <v>87.320000000000007</v>
      </c>
      <c r="Y1181" s="97" t="str">
        <f t="shared" si="167"/>
        <v>N.M.</v>
      </c>
      <c r="Z1181" s="140"/>
    </row>
    <row r="1182" spans="1:26" s="69" customFormat="1" outlineLevel="1" x14ac:dyDescent="0.2">
      <c r="A1182" s="64" t="s">
        <v>1193</v>
      </c>
      <c r="B1182" s="65" t="s">
        <v>1643</v>
      </c>
      <c r="C1182" s="66" t="s">
        <v>2085</v>
      </c>
      <c r="D1182" s="67"/>
      <c r="E1182" s="68"/>
      <c r="F1182" s="328">
        <v>44.37</v>
      </c>
      <c r="G1182" s="328">
        <v>9.49</v>
      </c>
      <c r="H1182" s="151">
        <f t="shared" si="160"/>
        <v>34.879999999999995</v>
      </c>
      <c r="I1182" s="97">
        <f t="shared" si="161"/>
        <v>3.675447839831401</v>
      </c>
      <c r="J1182" s="166"/>
      <c r="K1182" s="328">
        <v>44.37</v>
      </c>
      <c r="L1182" s="328">
        <v>9.49</v>
      </c>
      <c r="M1182" s="151">
        <f t="shared" si="162"/>
        <v>34.879999999999995</v>
      </c>
      <c r="N1182" s="97">
        <f t="shared" si="163"/>
        <v>3.675447839831401</v>
      </c>
      <c r="O1182" s="273"/>
      <c r="P1182" s="166"/>
      <c r="Q1182" s="328">
        <v>44.37</v>
      </c>
      <c r="R1182" s="328">
        <v>9.49</v>
      </c>
      <c r="S1182" s="151">
        <f t="shared" si="164"/>
        <v>34.879999999999995</v>
      </c>
      <c r="T1182" s="97">
        <f t="shared" si="165"/>
        <v>3.675447839831401</v>
      </c>
      <c r="U1182" s="166"/>
      <c r="V1182" s="328">
        <v>158.96</v>
      </c>
      <c r="W1182" s="328">
        <v>9.49</v>
      </c>
      <c r="X1182" s="151">
        <f t="shared" si="166"/>
        <v>149.47</v>
      </c>
      <c r="Y1182" s="97" t="str">
        <f t="shared" si="167"/>
        <v>N.M.</v>
      </c>
      <c r="Z1182" s="140"/>
    </row>
    <row r="1183" spans="1:26" s="69" customFormat="1" outlineLevel="1" x14ac:dyDescent="0.2">
      <c r="A1183" s="64" t="s">
        <v>1194</v>
      </c>
      <c r="B1183" s="65" t="s">
        <v>1644</v>
      </c>
      <c r="C1183" s="66" t="s">
        <v>2086</v>
      </c>
      <c r="D1183" s="67"/>
      <c r="E1183" s="68"/>
      <c r="F1183" s="328">
        <v>0</v>
      </c>
      <c r="G1183" s="328">
        <v>0</v>
      </c>
      <c r="H1183" s="151">
        <f t="shared" si="160"/>
        <v>0</v>
      </c>
      <c r="I1183" s="97">
        <f t="shared" si="161"/>
        <v>0</v>
      </c>
      <c r="J1183" s="166"/>
      <c r="K1183" s="328">
        <v>0</v>
      </c>
      <c r="L1183" s="328">
        <v>91.36</v>
      </c>
      <c r="M1183" s="151">
        <f t="shared" si="162"/>
        <v>-91.36</v>
      </c>
      <c r="N1183" s="97" t="str">
        <f t="shared" si="163"/>
        <v>N.M.</v>
      </c>
      <c r="O1183" s="273"/>
      <c r="P1183" s="166"/>
      <c r="Q1183" s="328">
        <v>0</v>
      </c>
      <c r="R1183" s="328">
        <v>91.36</v>
      </c>
      <c r="S1183" s="151">
        <f t="shared" si="164"/>
        <v>-91.36</v>
      </c>
      <c r="T1183" s="97" t="str">
        <f t="shared" si="165"/>
        <v>N.M.</v>
      </c>
      <c r="U1183" s="166"/>
      <c r="V1183" s="328">
        <v>53.47</v>
      </c>
      <c r="W1183" s="328">
        <v>447.78000000000003</v>
      </c>
      <c r="X1183" s="151">
        <f t="shared" si="166"/>
        <v>-394.31000000000006</v>
      </c>
      <c r="Y1183" s="97">
        <f t="shared" si="167"/>
        <v>-0.88058868194202522</v>
      </c>
      <c r="Z1183" s="140"/>
    </row>
    <row r="1184" spans="1:26" s="69" customFormat="1" outlineLevel="1" x14ac:dyDescent="0.2">
      <c r="A1184" s="64" t="s">
        <v>1195</v>
      </c>
      <c r="B1184" s="65" t="s">
        <v>1645</v>
      </c>
      <c r="C1184" s="66" t="s">
        <v>2087</v>
      </c>
      <c r="D1184" s="67"/>
      <c r="E1184" s="68"/>
      <c r="F1184" s="328">
        <v>0.69000000000000006</v>
      </c>
      <c r="G1184" s="328">
        <v>0</v>
      </c>
      <c r="H1184" s="151">
        <f t="shared" si="160"/>
        <v>0.69000000000000006</v>
      </c>
      <c r="I1184" s="97" t="str">
        <f t="shared" si="161"/>
        <v>N.M.</v>
      </c>
      <c r="J1184" s="166"/>
      <c r="K1184" s="328">
        <v>1.67</v>
      </c>
      <c r="L1184" s="328">
        <v>1.52</v>
      </c>
      <c r="M1184" s="151">
        <f t="shared" si="162"/>
        <v>0.14999999999999991</v>
      </c>
      <c r="N1184" s="97">
        <f t="shared" si="163"/>
        <v>9.8684210526315735E-2</v>
      </c>
      <c r="O1184" s="273"/>
      <c r="P1184" s="166"/>
      <c r="Q1184" s="328">
        <v>1.67</v>
      </c>
      <c r="R1184" s="328">
        <v>1.52</v>
      </c>
      <c r="S1184" s="151">
        <f t="shared" si="164"/>
        <v>0.14999999999999991</v>
      </c>
      <c r="T1184" s="97">
        <f t="shared" si="165"/>
        <v>9.8684210526315735E-2</v>
      </c>
      <c r="U1184" s="166"/>
      <c r="V1184" s="328">
        <v>21.369999999999997</v>
      </c>
      <c r="W1184" s="328">
        <v>42.010000000000005</v>
      </c>
      <c r="X1184" s="151">
        <f t="shared" si="166"/>
        <v>-20.640000000000008</v>
      </c>
      <c r="Y1184" s="97">
        <f t="shared" si="167"/>
        <v>-0.49131159247798156</v>
      </c>
      <c r="Z1184" s="140"/>
    </row>
    <row r="1185" spans="1:26" s="69" customFormat="1" outlineLevel="1" x14ac:dyDescent="0.2">
      <c r="A1185" s="64" t="s">
        <v>1196</v>
      </c>
      <c r="B1185" s="65" t="s">
        <v>1646</v>
      </c>
      <c r="C1185" s="66" t="s">
        <v>2088</v>
      </c>
      <c r="D1185" s="67"/>
      <c r="E1185" s="68"/>
      <c r="F1185" s="328">
        <v>0</v>
      </c>
      <c r="G1185" s="328">
        <v>0</v>
      </c>
      <c r="H1185" s="151">
        <f t="shared" si="160"/>
        <v>0</v>
      </c>
      <c r="I1185" s="97">
        <f t="shared" si="161"/>
        <v>0</v>
      </c>
      <c r="J1185" s="166"/>
      <c r="K1185" s="328">
        <v>8.1300000000000008</v>
      </c>
      <c r="L1185" s="328">
        <v>0</v>
      </c>
      <c r="M1185" s="151">
        <f t="shared" si="162"/>
        <v>8.1300000000000008</v>
      </c>
      <c r="N1185" s="97" t="str">
        <f t="shared" si="163"/>
        <v>N.M.</v>
      </c>
      <c r="O1185" s="273"/>
      <c r="P1185" s="166"/>
      <c r="Q1185" s="328">
        <v>8.1300000000000008</v>
      </c>
      <c r="R1185" s="328">
        <v>0</v>
      </c>
      <c r="S1185" s="151">
        <f t="shared" si="164"/>
        <v>8.1300000000000008</v>
      </c>
      <c r="T1185" s="97" t="str">
        <f t="shared" si="165"/>
        <v>N.M.</v>
      </c>
      <c r="U1185" s="166"/>
      <c r="V1185" s="328">
        <v>60.77</v>
      </c>
      <c r="W1185" s="328">
        <v>18.650000000000002</v>
      </c>
      <c r="X1185" s="151">
        <f t="shared" si="166"/>
        <v>42.120000000000005</v>
      </c>
      <c r="Y1185" s="97">
        <f t="shared" si="167"/>
        <v>2.2584450402144771</v>
      </c>
      <c r="Z1185" s="140"/>
    </row>
    <row r="1186" spans="1:26" s="69" customFormat="1" outlineLevel="1" x14ac:dyDescent="0.2">
      <c r="A1186" s="64" t="s">
        <v>1197</v>
      </c>
      <c r="B1186" s="65" t="s">
        <v>1647</v>
      </c>
      <c r="C1186" s="66" t="s">
        <v>2089</v>
      </c>
      <c r="D1186" s="67"/>
      <c r="E1186" s="68"/>
      <c r="F1186" s="328">
        <v>0</v>
      </c>
      <c r="G1186" s="328">
        <v>0</v>
      </c>
      <c r="H1186" s="151">
        <f t="shared" si="160"/>
        <v>0</v>
      </c>
      <c r="I1186" s="97">
        <f t="shared" si="161"/>
        <v>0</v>
      </c>
      <c r="J1186" s="166"/>
      <c r="K1186" s="328">
        <v>0</v>
      </c>
      <c r="L1186" s="328">
        <v>0</v>
      </c>
      <c r="M1186" s="151">
        <f t="shared" si="162"/>
        <v>0</v>
      </c>
      <c r="N1186" s="97">
        <f t="shared" si="163"/>
        <v>0</v>
      </c>
      <c r="O1186" s="273"/>
      <c r="P1186" s="166"/>
      <c r="Q1186" s="328">
        <v>0</v>
      </c>
      <c r="R1186" s="328">
        <v>0</v>
      </c>
      <c r="S1186" s="151">
        <f t="shared" si="164"/>
        <v>0</v>
      </c>
      <c r="T1186" s="97">
        <f t="shared" si="165"/>
        <v>0</v>
      </c>
      <c r="U1186" s="166"/>
      <c r="V1186" s="328">
        <v>92.13</v>
      </c>
      <c r="W1186" s="328">
        <v>54.34</v>
      </c>
      <c r="X1186" s="151">
        <f t="shared" si="166"/>
        <v>37.789999999999992</v>
      </c>
      <c r="Y1186" s="97">
        <f t="shared" si="167"/>
        <v>0.69543614280456367</v>
      </c>
      <c r="Z1186" s="140"/>
    </row>
    <row r="1187" spans="1:26" s="69" customFormat="1" outlineLevel="1" x14ac:dyDescent="0.2">
      <c r="A1187" s="64" t="s">
        <v>1198</v>
      </c>
      <c r="B1187" s="65" t="s">
        <v>1648</v>
      </c>
      <c r="C1187" s="66" t="s">
        <v>2090</v>
      </c>
      <c r="D1187" s="67"/>
      <c r="E1187" s="68"/>
      <c r="F1187" s="328">
        <v>5.63</v>
      </c>
      <c r="G1187" s="328">
        <v>0</v>
      </c>
      <c r="H1187" s="151">
        <f t="shared" si="160"/>
        <v>5.63</v>
      </c>
      <c r="I1187" s="97" t="str">
        <f t="shared" si="161"/>
        <v>N.M.</v>
      </c>
      <c r="J1187" s="166"/>
      <c r="K1187" s="328">
        <v>5.63</v>
      </c>
      <c r="L1187" s="328">
        <v>0</v>
      </c>
      <c r="M1187" s="151">
        <f t="shared" si="162"/>
        <v>5.63</v>
      </c>
      <c r="N1187" s="97" t="str">
        <f t="shared" si="163"/>
        <v>N.M.</v>
      </c>
      <c r="O1187" s="273"/>
      <c r="P1187" s="166"/>
      <c r="Q1187" s="328">
        <v>5.63</v>
      </c>
      <c r="R1187" s="328">
        <v>0</v>
      </c>
      <c r="S1187" s="151">
        <f t="shared" si="164"/>
        <v>5.63</v>
      </c>
      <c r="T1187" s="97" t="str">
        <f t="shared" si="165"/>
        <v>N.M.</v>
      </c>
      <c r="U1187" s="166"/>
      <c r="V1187" s="328">
        <v>32.24</v>
      </c>
      <c r="W1187" s="328">
        <v>0</v>
      </c>
      <c r="X1187" s="151">
        <f t="shared" si="166"/>
        <v>32.24</v>
      </c>
      <c r="Y1187" s="97" t="str">
        <f t="shared" si="167"/>
        <v>N.M.</v>
      </c>
      <c r="Z1187" s="140"/>
    </row>
    <row r="1188" spans="1:26" s="69" customFormat="1" outlineLevel="1" x14ac:dyDescent="0.2">
      <c r="A1188" s="64" t="s">
        <v>1199</v>
      </c>
      <c r="B1188" s="65" t="s">
        <v>1649</v>
      </c>
      <c r="C1188" s="66" t="s">
        <v>2091</v>
      </c>
      <c r="D1188" s="67"/>
      <c r="E1188" s="68"/>
      <c r="F1188" s="328">
        <v>41.97</v>
      </c>
      <c r="G1188" s="328">
        <v>0</v>
      </c>
      <c r="H1188" s="151">
        <f t="shared" si="160"/>
        <v>41.97</v>
      </c>
      <c r="I1188" s="97" t="str">
        <f t="shared" si="161"/>
        <v>N.M.</v>
      </c>
      <c r="J1188" s="166"/>
      <c r="K1188" s="328">
        <v>41.97</v>
      </c>
      <c r="L1188" s="328">
        <v>0</v>
      </c>
      <c r="M1188" s="151">
        <f t="shared" si="162"/>
        <v>41.97</v>
      </c>
      <c r="N1188" s="97" t="str">
        <f t="shared" si="163"/>
        <v>N.M.</v>
      </c>
      <c r="O1188" s="273"/>
      <c r="P1188" s="166"/>
      <c r="Q1188" s="328">
        <v>41.97</v>
      </c>
      <c r="R1188" s="328">
        <v>0</v>
      </c>
      <c r="S1188" s="151">
        <f t="shared" si="164"/>
        <v>41.97</v>
      </c>
      <c r="T1188" s="97" t="str">
        <f t="shared" si="165"/>
        <v>N.M.</v>
      </c>
      <c r="U1188" s="166"/>
      <c r="V1188" s="328">
        <v>49.47</v>
      </c>
      <c r="W1188" s="328">
        <v>0</v>
      </c>
      <c r="X1188" s="151">
        <f t="shared" si="166"/>
        <v>49.47</v>
      </c>
      <c r="Y1188" s="97" t="str">
        <f t="shared" si="167"/>
        <v>N.M.</v>
      </c>
      <c r="Z1188" s="140"/>
    </row>
    <row r="1189" spans="1:26" s="69" customFormat="1" outlineLevel="1" x14ac:dyDescent="0.2">
      <c r="A1189" s="64" t="s">
        <v>1200</v>
      </c>
      <c r="B1189" s="65" t="s">
        <v>1650</v>
      </c>
      <c r="C1189" s="66" t="s">
        <v>2092</v>
      </c>
      <c r="D1189" s="67"/>
      <c r="E1189" s="68"/>
      <c r="F1189" s="328">
        <v>0</v>
      </c>
      <c r="G1189" s="328">
        <v>0</v>
      </c>
      <c r="H1189" s="151">
        <f t="shared" si="160"/>
        <v>0</v>
      </c>
      <c r="I1189" s="97">
        <f t="shared" si="161"/>
        <v>0</v>
      </c>
      <c r="J1189" s="166"/>
      <c r="K1189" s="328">
        <v>0</v>
      </c>
      <c r="L1189" s="328">
        <v>0</v>
      </c>
      <c r="M1189" s="151">
        <f t="shared" si="162"/>
        <v>0</v>
      </c>
      <c r="N1189" s="97">
        <f t="shared" si="163"/>
        <v>0</v>
      </c>
      <c r="O1189" s="273"/>
      <c r="P1189" s="166"/>
      <c r="Q1189" s="328">
        <v>0</v>
      </c>
      <c r="R1189" s="328">
        <v>0</v>
      </c>
      <c r="S1189" s="151">
        <f t="shared" si="164"/>
        <v>0</v>
      </c>
      <c r="T1189" s="97">
        <f t="shared" si="165"/>
        <v>0</v>
      </c>
      <c r="U1189" s="166"/>
      <c r="V1189" s="328">
        <v>129.65</v>
      </c>
      <c r="W1189" s="328">
        <v>8.1300000000000008</v>
      </c>
      <c r="X1189" s="151">
        <f t="shared" si="166"/>
        <v>121.52000000000001</v>
      </c>
      <c r="Y1189" s="97" t="str">
        <f t="shared" si="167"/>
        <v>N.M.</v>
      </c>
      <c r="Z1189" s="140"/>
    </row>
    <row r="1190" spans="1:26" s="69" customFormat="1" outlineLevel="1" x14ac:dyDescent="0.2">
      <c r="A1190" s="64" t="s">
        <v>1201</v>
      </c>
      <c r="B1190" s="65" t="s">
        <v>1651</v>
      </c>
      <c r="C1190" s="66" t="s">
        <v>2093</v>
      </c>
      <c r="D1190" s="67"/>
      <c r="E1190" s="68"/>
      <c r="F1190" s="328">
        <v>0</v>
      </c>
      <c r="G1190" s="328">
        <v>4.3899999999999997</v>
      </c>
      <c r="H1190" s="151">
        <f t="shared" si="160"/>
        <v>-4.3899999999999997</v>
      </c>
      <c r="I1190" s="97" t="str">
        <f t="shared" si="161"/>
        <v>N.M.</v>
      </c>
      <c r="J1190" s="166"/>
      <c r="K1190" s="328">
        <v>19.05</v>
      </c>
      <c r="L1190" s="328">
        <v>14.51</v>
      </c>
      <c r="M1190" s="151">
        <f t="shared" si="162"/>
        <v>4.5400000000000009</v>
      </c>
      <c r="N1190" s="97">
        <f t="shared" si="163"/>
        <v>0.31288766368022058</v>
      </c>
      <c r="O1190" s="273"/>
      <c r="P1190" s="166"/>
      <c r="Q1190" s="328">
        <v>19.05</v>
      </c>
      <c r="R1190" s="328">
        <v>14.51</v>
      </c>
      <c r="S1190" s="151">
        <f t="shared" si="164"/>
        <v>4.5400000000000009</v>
      </c>
      <c r="T1190" s="97">
        <f t="shared" si="165"/>
        <v>0.31288766368022058</v>
      </c>
      <c r="U1190" s="166"/>
      <c r="V1190" s="328">
        <v>44.63</v>
      </c>
      <c r="W1190" s="328">
        <v>14.51</v>
      </c>
      <c r="X1190" s="151">
        <f t="shared" si="166"/>
        <v>30.120000000000005</v>
      </c>
      <c r="Y1190" s="97">
        <f t="shared" si="167"/>
        <v>2.0758097863542386</v>
      </c>
      <c r="Z1190" s="140"/>
    </row>
    <row r="1191" spans="1:26" s="69" customFormat="1" outlineLevel="1" x14ac:dyDescent="0.2">
      <c r="A1191" s="64" t="s">
        <v>1202</v>
      </c>
      <c r="B1191" s="65" t="s">
        <v>1652</v>
      </c>
      <c r="C1191" s="66" t="s">
        <v>2094</v>
      </c>
      <c r="D1191" s="67"/>
      <c r="E1191" s="68"/>
      <c r="F1191" s="328">
        <v>-10257.94</v>
      </c>
      <c r="G1191" s="328">
        <v>-33042.550000000003</v>
      </c>
      <c r="H1191" s="151">
        <f t="shared" si="160"/>
        <v>22784.61</v>
      </c>
      <c r="I1191" s="97">
        <f t="shared" si="161"/>
        <v>0.68955362101290607</v>
      </c>
      <c r="J1191" s="166"/>
      <c r="K1191" s="328">
        <v>-32419.58</v>
      </c>
      <c r="L1191" s="328">
        <v>-113460.40000000001</v>
      </c>
      <c r="M1191" s="151">
        <f t="shared" si="162"/>
        <v>81040.820000000007</v>
      </c>
      <c r="N1191" s="97">
        <f t="shared" si="163"/>
        <v>0.71426524144106662</v>
      </c>
      <c r="O1191" s="273"/>
      <c r="P1191" s="166"/>
      <c r="Q1191" s="328">
        <v>-32419.58</v>
      </c>
      <c r="R1191" s="328">
        <v>-113460.40000000001</v>
      </c>
      <c r="S1191" s="151">
        <f t="shared" si="164"/>
        <v>81040.820000000007</v>
      </c>
      <c r="T1191" s="97">
        <f t="shared" si="165"/>
        <v>0.71426524144106662</v>
      </c>
      <c r="U1191" s="166"/>
      <c r="V1191" s="328">
        <v>-319594.66000000003</v>
      </c>
      <c r="W1191" s="328">
        <v>-673047.44000000006</v>
      </c>
      <c r="X1191" s="151">
        <f t="shared" si="166"/>
        <v>353452.78</v>
      </c>
      <c r="Y1191" s="97">
        <f t="shared" si="167"/>
        <v>0.52515284806669793</v>
      </c>
      <c r="Z1191" s="140"/>
    </row>
    <row r="1192" spans="1:26" s="69" customFormat="1" outlineLevel="1" x14ac:dyDescent="0.2">
      <c r="A1192" s="64" t="s">
        <v>1203</v>
      </c>
      <c r="B1192" s="65" t="s">
        <v>1653</v>
      </c>
      <c r="C1192" s="66" t="s">
        <v>2095</v>
      </c>
      <c r="D1192" s="67"/>
      <c r="E1192" s="68"/>
      <c r="F1192" s="328">
        <v>-57464</v>
      </c>
      <c r="G1192" s="328">
        <v>-31140</v>
      </c>
      <c r="H1192" s="151">
        <f t="shared" si="160"/>
        <v>-26324</v>
      </c>
      <c r="I1192" s="97">
        <f t="shared" si="161"/>
        <v>-0.84534360950545917</v>
      </c>
      <c r="J1192" s="166"/>
      <c r="K1192" s="328">
        <v>-172517</v>
      </c>
      <c r="L1192" s="328">
        <v>-96070</v>
      </c>
      <c r="M1192" s="151">
        <f t="shared" si="162"/>
        <v>-76447</v>
      </c>
      <c r="N1192" s="97">
        <f t="shared" si="163"/>
        <v>-0.79574268762360778</v>
      </c>
      <c r="O1192" s="273"/>
      <c r="P1192" s="166"/>
      <c r="Q1192" s="328">
        <v>-172517</v>
      </c>
      <c r="R1192" s="328">
        <v>-96070</v>
      </c>
      <c r="S1192" s="151">
        <f t="shared" si="164"/>
        <v>-76447</v>
      </c>
      <c r="T1192" s="97">
        <f t="shared" si="165"/>
        <v>-0.79574268762360778</v>
      </c>
      <c r="U1192" s="166"/>
      <c r="V1192" s="328">
        <v>-599930</v>
      </c>
      <c r="W1192" s="328">
        <v>-387891</v>
      </c>
      <c r="X1192" s="151">
        <f t="shared" si="166"/>
        <v>-212039</v>
      </c>
      <c r="Y1192" s="97">
        <f t="shared" si="167"/>
        <v>-0.54664583607250494</v>
      </c>
      <c r="Z1192" s="140"/>
    </row>
    <row r="1193" spans="1:26" s="69" customFormat="1" outlineLevel="1" x14ac:dyDescent="0.2">
      <c r="A1193" s="64" t="s">
        <v>1204</v>
      </c>
      <c r="B1193" s="65" t="s">
        <v>1654</v>
      </c>
      <c r="C1193" s="66" t="s">
        <v>2096</v>
      </c>
      <c r="D1193" s="67"/>
      <c r="E1193" s="68"/>
      <c r="F1193" s="328">
        <v>0.02</v>
      </c>
      <c r="G1193" s="328">
        <v>0.01</v>
      </c>
      <c r="H1193" s="151">
        <f t="shared" si="160"/>
        <v>0.01</v>
      </c>
      <c r="I1193" s="97">
        <f t="shared" si="161"/>
        <v>1</v>
      </c>
      <c r="J1193" s="166"/>
      <c r="K1193" s="328">
        <v>0.02</v>
      </c>
      <c r="L1193" s="328">
        <v>0.01</v>
      </c>
      <c r="M1193" s="151">
        <f t="shared" si="162"/>
        <v>0.01</v>
      </c>
      <c r="N1193" s="97">
        <f t="shared" si="163"/>
        <v>1</v>
      </c>
      <c r="O1193" s="273"/>
      <c r="P1193" s="166"/>
      <c r="Q1193" s="328">
        <v>0.02</v>
      </c>
      <c r="R1193" s="328">
        <v>0.01</v>
      </c>
      <c r="S1193" s="151">
        <f t="shared" si="164"/>
        <v>0.01</v>
      </c>
      <c r="T1193" s="97">
        <f t="shared" si="165"/>
        <v>1</v>
      </c>
      <c r="U1193" s="166"/>
      <c r="V1193" s="328">
        <v>9.0000000000000011E-2</v>
      </c>
      <c r="W1193" s="328">
        <v>0.03</v>
      </c>
      <c r="X1193" s="151">
        <f t="shared" si="166"/>
        <v>6.0000000000000012E-2</v>
      </c>
      <c r="Y1193" s="97">
        <f t="shared" si="167"/>
        <v>2.0000000000000004</v>
      </c>
      <c r="Z1193" s="140"/>
    </row>
    <row r="1194" spans="1:26" s="69" customFormat="1" outlineLevel="1" x14ac:dyDescent="0.2">
      <c r="A1194" s="64" t="s">
        <v>1205</v>
      </c>
      <c r="B1194" s="65" t="s">
        <v>1655</v>
      </c>
      <c r="C1194" s="66" t="s">
        <v>2097</v>
      </c>
      <c r="D1194" s="67"/>
      <c r="E1194" s="68"/>
      <c r="F1194" s="328">
        <v>-276.2</v>
      </c>
      <c r="G1194" s="328">
        <v>-316.58</v>
      </c>
      <c r="H1194" s="151">
        <f t="shared" si="160"/>
        <v>40.379999999999995</v>
      </c>
      <c r="I1194" s="97">
        <f t="shared" si="161"/>
        <v>0.12755069808579189</v>
      </c>
      <c r="J1194" s="166"/>
      <c r="K1194" s="328">
        <v>-780.69</v>
      </c>
      <c r="L1194" s="328">
        <v>-824.91</v>
      </c>
      <c r="M1194" s="151">
        <f t="shared" si="162"/>
        <v>44.219999999999914</v>
      </c>
      <c r="N1194" s="97">
        <f t="shared" si="163"/>
        <v>5.3605847910681063E-2</v>
      </c>
      <c r="O1194" s="273"/>
      <c r="P1194" s="166"/>
      <c r="Q1194" s="328">
        <v>-780.69</v>
      </c>
      <c r="R1194" s="328">
        <v>-824.91</v>
      </c>
      <c r="S1194" s="151">
        <f t="shared" si="164"/>
        <v>44.219999999999914</v>
      </c>
      <c r="T1194" s="97">
        <f t="shared" si="165"/>
        <v>5.3605847910681063E-2</v>
      </c>
      <c r="U1194" s="166"/>
      <c r="V1194" s="328">
        <v>-3518.46</v>
      </c>
      <c r="W1194" s="328">
        <v>-5017.34</v>
      </c>
      <c r="X1194" s="151">
        <f t="shared" si="166"/>
        <v>1498.88</v>
      </c>
      <c r="Y1194" s="97">
        <f t="shared" si="167"/>
        <v>0.2987399697847864</v>
      </c>
      <c r="Z1194" s="140"/>
    </row>
    <row r="1195" spans="1:26" s="69" customFormat="1" outlineLevel="1" x14ac:dyDescent="0.2">
      <c r="A1195" s="64" t="s">
        <v>1206</v>
      </c>
      <c r="B1195" s="65" t="s">
        <v>1656</v>
      </c>
      <c r="C1195" s="66" t="s">
        <v>2098</v>
      </c>
      <c r="D1195" s="67"/>
      <c r="E1195" s="68"/>
      <c r="F1195" s="328">
        <v>206474.47</v>
      </c>
      <c r="G1195" s="328">
        <v>225213.09</v>
      </c>
      <c r="H1195" s="151">
        <f t="shared" si="160"/>
        <v>-18738.619999999995</v>
      </c>
      <c r="I1195" s="97">
        <f t="shared" si="161"/>
        <v>-8.3203955862423434E-2</v>
      </c>
      <c r="J1195" s="166"/>
      <c r="K1195" s="328">
        <v>629748.41</v>
      </c>
      <c r="L1195" s="328">
        <v>619555.19000000006</v>
      </c>
      <c r="M1195" s="151">
        <f t="shared" si="162"/>
        <v>10193.219999999972</v>
      </c>
      <c r="N1195" s="97">
        <f t="shared" si="163"/>
        <v>1.6452481013031255E-2</v>
      </c>
      <c r="O1195" s="273"/>
      <c r="P1195" s="166"/>
      <c r="Q1195" s="328">
        <v>629748.41</v>
      </c>
      <c r="R1195" s="328">
        <v>619555.19000000006</v>
      </c>
      <c r="S1195" s="151">
        <f t="shared" si="164"/>
        <v>10193.219999999972</v>
      </c>
      <c r="T1195" s="97">
        <f t="shared" si="165"/>
        <v>1.6452481013031255E-2</v>
      </c>
      <c r="U1195" s="166"/>
      <c r="V1195" s="328">
        <v>2824558.8400000003</v>
      </c>
      <c r="W1195" s="328">
        <v>2998031.9619999998</v>
      </c>
      <c r="X1195" s="151">
        <f t="shared" si="166"/>
        <v>-173473.12199999951</v>
      </c>
      <c r="Y1195" s="97">
        <f t="shared" si="167"/>
        <v>-5.7862332422992199E-2</v>
      </c>
      <c r="Z1195" s="140"/>
    </row>
    <row r="1196" spans="1:26" s="69" customFormat="1" outlineLevel="1" x14ac:dyDescent="0.2">
      <c r="A1196" s="64" t="s">
        <v>1207</v>
      </c>
      <c r="B1196" s="65" t="s">
        <v>1657</v>
      </c>
      <c r="C1196" s="66" t="s">
        <v>2099</v>
      </c>
      <c r="D1196" s="67"/>
      <c r="E1196" s="68"/>
      <c r="F1196" s="328">
        <v>-78345.710000000006</v>
      </c>
      <c r="G1196" s="328">
        <v>-16548.900000000001</v>
      </c>
      <c r="H1196" s="151">
        <f t="shared" si="160"/>
        <v>-61796.810000000005</v>
      </c>
      <c r="I1196" s="97">
        <f t="shared" si="161"/>
        <v>-3.7341944177558628</v>
      </c>
      <c r="J1196" s="166"/>
      <c r="K1196" s="328">
        <v>-358631.35000000003</v>
      </c>
      <c r="L1196" s="328">
        <v>257838.77000000002</v>
      </c>
      <c r="M1196" s="151">
        <f t="shared" si="162"/>
        <v>-616470.12000000011</v>
      </c>
      <c r="N1196" s="97">
        <f t="shared" si="163"/>
        <v>-2.39091320517857</v>
      </c>
      <c r="O1196" s="273"/>
      <c r="P1196" s="166"/>
      <c r="Q1196" s="328">
        <v>-358631.35000000003</v>
      </c>
      <c r="R1196" s="328">
        <v>257838.77000000002</v>
      </c>
      <c r="S1196" s="151">
        <f t="shared" si="164"/>
        <v>-616470.12000000011</v>
      </c>
      <c r="T1196" s="97">
        <f t="shared" si="165"/>
        <v>-2.39091320517857</v>
      </c>
      <c r="U1196" s="166"/>
      <c r="V1196" s="328">
        <v>775278.45</v>
      </c>
      <c r="W1196" s="328">
        <v>-267076.73</v>
      </c>
      <c r="X1196" s="151">
        <f t="shared" si="166"/>
        <v>1042355.1799999999</v>
      </c>
      <c r="Y1196" s="97">
        <f t="shared" si="167"/>
        <v>3.9028303963434028</v>
      </c>
      <c r="Z1196" s="140"/>
    </row>
    <row r="1197" spans="1:26" s="69" customFormat="1" outlineLevel="1" x14ac:dyDescent="0.2">
      <c r="A1197" s="64" t="s">
        <v>1208</v>
      </c>
      <c r="B1197" s="65" t="s">
        <v>1658</v>
      </c>
      <c r="C1197" s="66" t="s">
        <v>2100</v>
      </c>
      <c r="D1197" s="67"/>
      <c r="E1197" s="68"/>
      <c r="F1197" s="328">
        <v>0</v>
      </c>
      <c r="G1197" s="328">
        <v>0</v>
      </c>
      <c r="H1197" s="151">
        <f t="shared" si="160"/>
        <v>0</v>
      </c>
      <c r="I1197" s="97">
        <f t="shared" si="161"/>
        <v>0</v>
      </c>
      <c r="J1197" s="166"/>
      <c r="K1197" s="328">
        <v>20.14</v>
      </c>
      <c r="L1197" s="328">
        <v>0</v>
      </c>
      <c r="M1197" s="151">
        <f t="shared" si="162"/>
        <v>20.14</v>
      </c>
      <c r="N1197" s="97" t="str">
        <f t="shared" si="163"/>
        <v>N.M.</v>
      </c>
      <c r="O1197" s="273"/>
      <c r="P1197" s="166"/>
      <c r="Q1197" s="328">
        <v>20.14</v>
      </c>
      <c r="R1197" s="328">
        <v>0</v>
      </c>
      <c r="S1197" s="151">
        <f t="shared" si="164"/>
        <v>20.14</v>
      </c>
      <c r="T1197" s="97" t="str">
        <f t="shared" si="165"/>
        <v>N.M.</v>
      </c>
      <c r="U1197" s="166"/>
      <c r="V1197" s="328">
        <v>636.91999999999996</v>
      </c>
      <c r="W1197" s="328">
        <v>0</v>
      </c>
      <c r="X1197" s="151">
        <f t="shared" si="166"/>
        <v>636.91999999999996</v>
      </c>
      <c r="Y1197" s="97" t="str">
        <f t="shared" si="167"/>
        <v>N.M.</v>
      </c>
      <c r="Z1197" s="140"/>
    </row>
    <row r="1198" spans="1:26" s="69" customFormat="1" outlineLevel="1" x14ac:dyDescent="0.2">
      <c r="A1198" s="64" t="s">
        <v>1209</v>
      </c>
      <c r="B1198" s="65" t="s">
        <v>1659</v>
      </c>
      <c r="C1198" s="66" t="s">
        <v>2101</v>
      </c>
      <c r="D1198" s="67"/>
      <c r="E1198" s="68"/>
      <c r="F1198" s="328">
        <v>120347.84</v>
      </c>
      <c r="G1198" s="328">
        <v>42505.840000000004</v>
      </c>
      <c r="H1198" s="151">
        <f t="shared" si="160"/>
        <v>77842</v>
      </c>
      <c r="I1198" s="97">
        <f t="shared" si="161"/>
        <v>1.8313248250122804</v>
      </c>
      <c r="J1198" s="166"/>
      <c r="K1198" s="328">
        <v>294750.10000000003</v>
      </c>
      <c r="L1198" s="328">
        <v>190998.44</v>
      </c>
      <c r="M1198" s="151">
        <f t="shared" si="162"/>
        <v>103751.66000000003</v>
      </c>
      <c r="N1198" s="97">
        <f t="shared" si="163"/>
        <v>0.54320684504020045</v>
      </c>
      <c r="O1198" s="273"/>
      <c r="P1198" s="166"/>
      <c r="Q1198" s="328">
        <v>294750.10000000003</v>
      </c>
      <c r="R1198" s="328">
        <v>190998.44</v>
      </c>
      <c r="S1198" s="151">
        <f t="shared" si="164"/>
        <v>103751.66000000003</v>
      </c>
      <c r="T1198" s="97">
        <f t="shared" si="165"/>
        <v>0.54320684504020045</v>
      </c>
      <c r="U1198" s="166"/>
      <c r="V1198" s="328">
        <v>1064153.72</v>
      </c>
      <c r="W1198" s="328">
        <v>865197.40999999992</v>
      </c>
      <c r="X1198" s="151">
        <f t="shared" si="166"/>
        <v>198956.31000000006</v>
      </c>
      <c r="Y1198" s="97">
        <f t="shared" si="167"/>
        <v>0.22995481458965542</v>
      </c>
      <c r="Z1198" s="140"/>
    </row>
    <row r="1199" spans="1:26" s="69" customFormat="1" outlineLevel="1" x14ac:dyDescent="0.2">
      <c r="A1199" s="64" t="s">
        <v>1210</v>
      </c>
      <c r="B1199" s="65" t="s">
        <v>1660</v>
      </c>
      <c r="C1199" s="66" t="s">
        <v>2102</v>
      </c>
      <c r="D1199" s="67"/>
      <c r="E1199" s="68"/>
      <c r="F1199" s="328">
        <v>105380.62</v>
      </c>
      <c r="G1199" s="328">
        <v>35135.870000000003</v>
      </c>
      <c r="H1199" s="151">
        <f t="shared" si="160"/>
        <v>70244.75</v>
      </c>
      <c r="I1199" s="97">
        <f t="shared" si="161"/>
        <v>1.9992318391433026</v>
      </c>
      <c r="J1199" s="166"/>
      <c r="K1199" s="328">
        <v>375853.78</v>
      </c>
      <c r="L1199" s="328">
        <v>259445.97</v>
      </c>
      <c r="M1199" s="151">
        <f t="shared" si="162"/>
        <v>116407.81000000003</v>
      </c>
      <c r="N1199" s="97">
        <f t="shared" si="163"/>
        <v>0.44867842811356839</v>
      </c>
      <c r="O1199" s="273"/>
      <c r="P1199" s="166"/>
      <c r="Q1199" s="328">
        <v>375853.78</v>
      </c>
      <c r="R1199" s="328">
        <v>259445.97</v>
      </c>
      <c r="S1199" s="151">
        <f t="shared" si="164"/>
        <v>116407.81000000003</v>
      </c>
      <c r="T1199" s="97">
        <f t="shared" si="165"/>
        <v>0.44867842811356839</v>
      </c>
      <c r="U1199" s="166"/>
      <c r="V1199" s="328">
        <v>-1133131.31</v>
      </c>
      <c r="W1199" s="328">
        <v>1318649.818</v>
      </c>
      <c r="X1199" s="151">
        <f t="shared" si="166"/>
        <v>-2451781.128</v>
      </c>
      <c r="Y1199" s="97">
        <f t="shared" si="167"/>
        <v>-1.8593117706705664</v>
      </c>
      <c r="Z1199" s="140"/>
    </row>
    <row r="1200" spans="1:26" s="69" customFormat="1" outlineLevel="1" x14ac:dyDescent="0.2">
      <c r="A1200" s="64" t="s">
        <v>1211</v>
      </c>
      <c r="B1200" s="65" t="s">
        <v>1661</v>
      </c>
      <c r="C1200" s="66" t="s">
        <v>2103</v>
      </c>
      <c r="D1200" s="67"/>
      <c r="E1200" s="68"/>
      <c r="F1200" s="328">
        <v>159</v>
      </c>
      <c r="G1200" s="328">
        <v>5.19</v>
      </c>
      <c r="H1200" s="151">
        <f t="shared" si="160"/>
        <v>153.81</v>
      </c>
      <c r="I1200" s="97" t="str">
        <f t="shared" si="161"/>
        <v>N.M.</v>
      </c>
      <c r="J1200" s="166"/>
      <c r="K1200" s="328">
        <v>159</v>
      </c>
      <c r="L1200" s="328">
        <v>5.19</v>
      </c>
      <c r="M1200" s="151">
        <f t="shared" si="162"/>
        <v>153.81</v>
      </c>
      <c r="N1200" s="97" t="str">
        <f t="shared" si="163"/>
        <v>N.M.</v>
      </c>
      <c r="O1200" s="273"/>
      <c r="P1200" s="166"/>
      <c r="Q1200" s="328">
        <v>159</v>
      </c>
      <c r="R1200" s="328">
        <v>5.19</v>
      </c>
      <c r="S1200" s="151">
        <f t="shared" si="164"/>
        <v>153.81</v>
      </c>
      <c r="T1200" s="97" t="str">
        <f t="shared" si="165"/>
        <v>N.M.</v>
      </c>
      <c r="U1200" s="166"/>
      <c r="V1200" s="328">
        <v>4730.97</v>
      </c>
      <c r="W1200" s="328">
        <v>6024.87</v>
      </c>
      <c r="X1200" s="151">
        <f t="shared" si="166"/>
        <v>-1293.8999999999996</v>
      </c>
      <c r="Y1200" s="97">
        <f t="shared" si="167"/>
        <v>-0.21475982054384571</v>
      </c>
      <c r="Z1200" s="140"/>
    </row>
    <row r="1201" spans="1:26" s="69" customFormat="1" outlineLevel="1" x14ac:dyDescent="0.2">
      <c r="A1201" s="64" t="s">
        <v>1212</v>
      </c>
      <c r="B1201" s="65" t="s">
        <v>1662</v>
      </c>
      <c r="C1201" s="66" t="s">
        <v>2104</v>
      </c>
      <c r="D1201" s="67"/>
      <c r="E1201" s="68"/>
      <c r="F1201" s="328">
        <v>50.04</v>
      </c>
      <c r="G1201" s="328">
        <v>72.78</v>
      </c>
      <c r="H1201" s="151">
        <f t="shared" si="160"/>
        <v>-22.740000000000002</v>
      </c>
      <c r="I1201" s="97">
        <f t="shared" si="161"/>
        <v>-0.31244847485572963</v>
      </c>
      <c r="J1201" s="166"/>
      <c r="K1201" s="328">
        <v>71.55</v>
      </c>
      <c r="L1201" s="328">
        <v>198.98000000000002</v>
      </c>
      <c r="M1201" s="151">
        <f t="shared" si="162"/>
        <v>-127.43000000000002</v>
      </c>
      <c r="N1201" s="97">
        <f t="shared" si="163"/>
        <v>-0.6404161222233391</v>
      </c>
      <c r="O1201" s="273"/>
      <c r="P1201" s="166"/>
      <c r="Q1201" s="328">
        <v>71.55</v>
      </c>
      <c r="R1201" s="328">
        <v>198.98000000000002</v>
      </c>
      <c r="S1201" s="151">
        <f t="shared" si="164"/>
        <v>-127.43000000000002</v>
      </c>
      <c r="T1201" s="97">
        <f t="shared" si="165"/>
        <v>-0.6404161222233391</v>
      </c>
      <c r="U1201" s="166"/>
      <c r="V1201" s="328">
        <v>-198.20999999999998</v>
      </c>
      <c r="W1201" s="328">
        <v>-243.05</v>
      </c>
      <c r="X1201" s="151">
        <f t="shared" si="166"/>
        <v>44.840000000000032</v>
      </c>
      <c r="Y1201" s="97">
        <f t="shared" si="167"/>
        <v>0.18448878831516161</v>
      </c>
      <c r="Z1201" s="140"/>
    </row>
    <row r="1202" spans="1:26" s="69" customFormat="1" outlineLevel="1" x14ac:dyDescent="0.2">
      <c r="A1202" s="64" t="s">
        <v>1213</v>
      </c>
      <c r="B1202" s="65" t="s">
        <v>1663</v>
      </c>
      <c r="C1202" s="66" t="s">
        <v>2105</v>
      </c>
      <c r="D1202" s="67"/>
      <c r="E1202" s="68"/>
      <c r="F1202" s="328">
        <v>-106572.7</v>
      </c>
      <c r="G1202" s="328">
        <v>-53037.55</v>
      </c>
      <c r="H1202" s="151">
        <f t="shared" si="160"/>
        <v>-53535.149999999994</v>
      </c>
      <c r="I1202" s="97">
        <f t="shared" si="161"/>
        <v>-1.0093820321640044</v>
      </c>
      <c r="J1202" s="166"/>
      <c r="K1202" s="328">
        <v>99014.07</v>
      </c>
      <c r="L1202" s="328">
        <v>543826.28</v>
      </c>
      <c r="M1202" s="151">
        <f t="shared" si="162"/>
        <v>-444812.21</v>
      </c>
      <c r="N1202" s="97">
        <f t="shared" si="163"/>
        <v>-0.81793070022287262</v>
      </c>
      <c r="O1202" s="273"/>
      <c r="P1202" s="166"/>
      <c r="Q1202" s="328">
        <v>99014.07</v>
      </c>
      <c r="R1202" s="328">
        <v>543826.28</v>
      </c>
      <c r="S1202" s="151">
        <f t="shared" si="164"/>
        <v>-444812.21</v>
      </c>
      <c r="T1202" s="97">
        <f t="shared" si="165"/>
        <v>-0.81793070022287262</v>
      </c>
      <c r="U1202" s="166"/>
      <c r="V1202" s="328">
        <v>-215078.53999999998</v>
      </c>
      <c r="W1202" s="328">
        <v>1402223.96</v>
      </c>
      <c r="X1202" s="151">
        <f t="shared" si="166"/>
        <v>-1617302.5</v>
      </c>
      <c r="Y1202" s="97">
        <f t="shared" si="167"/>
        <v>-1.1533838717176106</v>
      </c>
      <c r="Z1202" s="140"/>
    </row>
    <row r="1203" spans="1:26" s="69" customFormat="1" outlineLevel="1" x14ac:dyDescent="0.2">
      <c r="A1203" s="64" t="s">
        <v>1214</v>
      </c>
      <c r="B1203" s="65" t="s">
        <v>1664</v>
      </c>
      <c r="C1203" s="66" t="s">
        <v>2106</v>
      </c>
      <c r="D1203" s="67"/>
      <c r="E1203" s="68"/>
      <c r="F1203" s="328">
        <v>344.86</v>
      </c>
      <c r="G1203" s="328">
        <v>161.25</v>
      </c>
      <c r="H1203" s="151">
        <f t="shared" si="160"/>
        <v>183.61</v>
      </c>
      <c r="I1203" s="97">
        <f t="shared" si="161"/>
        <v>1.1386666666666667</v>
      </c>
      <c r="J1203" s="166"/>
      <c r="K1203" s="328">
        <v>880.75</v>
      </c>
      <c r="L1203" s="328">
        <v>228.6</v>
      </c>
      <c r="M1203" s="151">
        <f t="shared" si="162"/>
        <v>652.15</v>
      </c>
      <c r="N1203" s="97">
        <f t="shared" si="163"/>
        <v>2.8527996500437447</v>
      </c>
      <c r="O1203" s="273"/>
      <c r="P1203" s="166"/>
      <c r="Q1203" s="328">
        <v>880.75</v>
      </c>
      <c r="R1203" s="328">
        <v>228.6</v>
      </c>
      <c r="S1203" s="151">
        <f t="shared" si="164"/>
        <v>652.15</v>
      </c>
      <c r="T1203" s="97">
        <f t="shared" si="165"/>
        <v>2.8527996500437447</v>
      </c>
      <c r="U1203" s="166"/>
      <c r="V1203" s="328">
        <v>2562.34</v>
      </c>
      <c r="W1203" s="328">
        <v>736.12</v>
      </c>
      <c r="X1203" s="151">
        <f t="shared" si="166"/>
        <v>1826.2200000000003</v>
      </c>
      <c r="Y1203" s="97">
        <f t="shared" si="167"/>
        <v>2.4808726838015542</v>
      </c>
      <c r="Z1203" s="140"/>
    </row>
    <row r="1204" spans="1:26" s="69" customFormat="1" outlineLevel="1" x14ac:dyDescent="0.2">
      <c r="A1204" s="64" t="s">
        <v>1215</v>
      </c>
      <c r="B1204" s="65" t="s">
        <v>1665</v>
      </c>
      <c r="C1204" s="66" t="s">
        <v>2107</v>
      </c>
      <c r="D1204" s="67"/>
      <c r="E1204" s="68"/>
      <c r="F1204" s="328">
        <v>-49460.03</v>
      </c>
      <c r="G1204" s="328">
        <v>-20481.240000000002</v>
      </c>
      <c r="H1204" s="151">
        <f t="shared" si="160"/>
        <v>-28978.789999999997</v>
      </c>
      <c r="I1204" s="97">
        <f t="shared" si="161"/>
        <v>-1.4148943130396399</v>
      </c>
      <c r="J1204" s="166"/>
      <c r="K1204" s="328">
        <v>-146060.58000000002</v>
      </c>
      <c r="L1204" s="328">
        <v>-63837.120000000003</v>
      </c>
      <c r="M1204" s="151">
        <f t="shared" si="162"/>
        <v>-82223.460000000021</v>
      </c>
      <c r="N1204" s="97">
        <f t="shared" si="163"/>
        <v>-1.2880195723115331</v>
      </c>
      <c r="O1204" s="273"/>
      <c r="P1204" s="166"/>
      <c r="Q1204" s="328">
        <v>-146060.58000000002</v>
      </c>
      <c r="R1204" s="328">
        <v>-63837.120000000003</v>
      </c>
      <c r="S1204" s="151">
        <f t="shared" si="164"/>
        <v>-82223.460000000021</v>
      </c>
      <c r="T1204" s="97">
        <f t="shared" si="165"/>
        <v>-1.2880195723115331</v>
      </c>
      <c r="U1204" s="166"/>
      <c r="V1204" s="328">
        <v>-586369.41</v>
      </c>
      <c r="W1204" s="328">
        <v>-706788.92</v>
      </c>
      <c r="X1204" s="151">
        <f t="shared" si="166"/>
        <v>120419.51000000001</v>
      </c>
      <c r="Y1204" s="97">
        <f t="shared" si="167"/>
        <v>0.17037549202101243</v>
      </c>
      <c r="Z1204" s="140"/>
    </row>
    <row r="1205" spans="1:26" s="69" customFormat="1" outlineLevel="1" x14ac:dyDescent="0.2">
      <c r="A1205" s="64" t="s">
        <v>1216</v>
      </c>
      <c r="B1205" s="65" t="s">
        <v>1666</v>
      </c>
      <c r="C1205" s="66" t="s">
        <v>2108</v>
      </c>
      <c r="D1205" s="67"/>
      <c r="E1205" s="68"/>
      <c r="F1205" s="328">
        <v>215.18</v>
      </c>
      <c r="G1205" s="328">
        <v>260.59000000000003</v>
      </c>
      <c r="H1205" s="151">
        <f t="shared" si="160"/>
        <v>-45.410000000000025</v>
      </c>
      <c r="I1205" s="97">
        <f t="shared" si="161"/>
        <v>-0.17425841359990799</v>
      </c>
      <c r="J1205" s="166"/>
      <c r="K1205" s="328">
        <v>952.16</v>
      </c>
      <c r="L1205" s="328">
        <v>1278.3800000000001</v>
      </c>
      <c r="M1205" s="151">
        <f t="shared" si="162"/>
        <v>-326.22000000000014</v>
      </c>
      <c r="N1205" s="97">
        <f t="shared" si="163"/>
        <v>-0.25518234014925151</v>
      </c>
      <c r="O1205" s="273"/>
      <c r="P1205" s="166"/>
      <c r="Q1205" s="328">
        <v>952.16</v>
      </c>
      <c r="R1205" s="328">
        <v>1278.3800000000001</v>
      </c>
      <c r="S1205" s="151">
        <f t="shared" si="164"/>
        <v>-326.22000000000014</v>
      </c>
      <c r="T1205" s="97">
        <f t="shared" si="165"/>
        <v>-0.25518234014925151</v>
      </c>
      <c r="U1205" s="166"/>
      <c r="V1205" s="328">
        <v>13695.44</v>
      </c>
      <c r="W1205" s="328">
        <v>4043.92</v>
      </c>
      <c r="X1205" s="151">
        <f t="shared" si="166"/>
        <v>9651.52</v>
      </c>
      <c r="Y1205" s="97">
        <f t="shared" si="167"/>
        <v>2.386674316010208</v>
      </c>
      <c r="Z1205" s="140"/>
    </row>
    <row r="1206" spans="1:26" s="69" customFormat="1" outlineLevel="1" x14ac:dyDescent="0.2">
      <c r="A1206" s="64" t="s">
        <v>1217</v>
      </c>
      <c r="B1206" s="65" t="s">
        <v>1667</v>
      </c>
      <c r="C1206" s="66" t="s">
        <v>2109</v>
      </c>
      <c r="D1206" s="67"/>
      <c r="E1206" s="68"/>
      <c r="F1206" s="328">
        <v>0</v>
      </c>
      <c r="G1206" s="328">
        <v>0</v>
      </c>
      <c r="H1206" s="151">
        <f t="shared" si="160"/>
        <v>0</v>
      </c>
      <c r="I1206" s="97">
        <f t="shared" si="161"/>
        <v>0</v>
      </c>
      <c r="J1206" s="166"/>
      <c r="K1206" s="328">
        <v>0</v>
      </c>
      <c r="L1206" s="328">
        <v>0</v>
      </c>
      <c r="M1206" s="151">
        <f t="shared" si="162"/>
        <v>0</v>
      </c>
      <c r="N1206" s="97">
        <f t="shared" si="163"/>
        <v>0</v>
      </c>
      <c r="O1206" s="273"/>
      <c r="P1206" s="166"/>
      <c r="Q1206" s="328">
        <v>0</v>
      </c>
      <c r="R1206" s="328">
        <v>0</v>
      </c>
      <c r="S1206" s="151">
        <f t="shared" si="164"/>
        <v>0</v>
      </c>
      <c r="T1206" s="97">
        <f t="shared" si="165"/>
        <v>0</v>
      </c>
      <c r="U1206" s="166"/>
      <c r="V1206" s="328">
        <v>5.92</v>
      </c>
      <c r="W1206" s="328">
        <v>18.43</v>
      </c>
      <c r="X1206" s="151">
        <f t="shared" si="166"/>
        <v>-12.51</v>
      </c>
      <c r="Y1206" s="97">
        <f t="shared" si="167"/>
        <v>-0.67878459034183392</v>
      </c>
      <c r="Z1206" s="140"/>
    </row>
    <row r="1207" spans="1:26" s="69" customFormat="1" outlineLevel="1" x14ac:dyDescent="0.2">
      <c r="A1207" s="64" t="s">
        <v>1218</v>
      </c>
      <c r="B1207" s="65" t="s">
        <v>1668</v>
      </c>
      <c r="C1207" s="66" t="s">
        <v>2110</v>
      </c>
      <c r="D1207" s="67"/>
      <c r="E1207" s="68"/>
      <c r="F1207" s="328">
        <v>2966.07</v>
      </c>
      <c r="G1207" s="328">
        <v>3449.87</v>
      </c>
      <c r="H1207" s="151">
        <f t="shared" si="160"/>
        <v>-483.79999999999973</v>
      </c>
      <c r="I1207" s="97">
        <f t="shared" si="161"/>
        <v>-0.14023716835706845</v>
      </c>
      <c r="J1207" s="166"/>
      <c r="K1207" s="328">
        <v>11188.82</v>
      </c>
      <c r="L1207" s="328">
        <v>10596.34</v>
      </c>
      <c r="M1207" s="151">
        <f t="shared" si="162"/>
        <v>592.47999999999956</v>
      </c>
      <c r="N1207" s="97">
        <f t="shared" si="163"/>
        <v>5.5913645655009142E-2</v>
      </c>
      <c r="O1207" s="273"/>
      <c r="P1207" s="166"/>
      <c r="Q1207" s="328">
        <v>11188.82</v>
      </c>
      <c r="R1207" s="328">
        <v>10596.34</v>
      </c>
      <c r="S1207" s="151">
        <f t="shared" si="164"/>
        <v>592.47999999999956</v>
      </c>
      <c r="T1207" s="97">
        <f t="shared" si="165"/>
        <v>5.5913645655009142E-2</v>
      </c>
      <c r="U1207" s="166"/>
      <c r="V1207" s="328">
        <v>35521.46</v>
      </c>
      <c r="W1207" s="328">
        <v>20361.849999999999</v>
      </c>
      <c r="X1207" s="151">
        <f t="shared" si="166"/>
        <v>15159.61</v>
      </c>
      <c r="Y1207" s="97">
        <f t="shared" si="167"/>
        <v>0.74451044477785666</v>
      </c>
      <c r="Z1207" s="140"/>
    </row>
    <row r="1208" spans="1:26" s="69" customFormat="1" outlineLevel="1" x14ac:dyDescent="0.2">
      <c r="A1208" s="64" t="s">
        <v>1219</v>
      </c>
      <c r="B1208" s="65" t="s">
        <v>1669</v>
      </c>
      <c r="C1208" s="66" t="s">
        <v>2111</v>
      </c>
      <c r="D1208" s="67"/>
      <c r="E1208" s="68"/>
      <c r="F1208" s="328">
        <v>147915.62</v>
      </c>
      <c r="G1208" s="328">
        <v>184455.54</v>
      </c>
      <c r="H1208" s="151">
        <f t="shared" si="160"/>
        <v>-36539.920000000013</v>
      </c>
      <c r="I1208" s="97">
        <f t="shared" si="161"/>
        <v>-0.19809608320791022</v>
      </c>
      <c r="J1208" s="166"/>
      <c r="K1208" s="328">
        <v>484996.14</v>
      </c>
      <c r="L1208" s="328">
        <v>630519.62</v>
      </c>
      <c r="M1208" s="151">
        <f t="shared" si="162"/>
        <v>-145523.47999999998</v>
      </c>
      <c r="N1208" s="97">
        <f t="shared" si="163"/>
        <v>-0.23079928900547136</v>
      </c>
      <c r="O1208" s="273"/>
      <c r="P1208" s="166"/>
      <c r="Q1208" s="328">
        <v>484996.14</v>
      </c>
      <c r="R1208" s="328">
        <v>630519.62</v>
      </c>
      <c r="S1208" s="151">
        <f t="shared" si="164"/>
        <v>-145523.47999999998</v>
      </c>
      <c r="T1208" s="97">
        <f t="shared" si="165"/>
        <v>-0.23079928900547136</v>
      </c>
      <c r="U1208" s="166"/>
      <c r="V1208" s="328">
        <v>2376555.0300000003</v>
      </c>
      <c r="W1208" s="328">
        <v>2665530.6800000002</v>
      </c>
      <c r="X1208" s="151">
        <f t="shared" si="166"/>
        <v>-288975.64999999991</v>
      </c>
      <c r="Y1208" s="97">
        <f t="shared" si="167"/>
        <v>-0.10841205174198178</v>
      </c>
      <c r="Z1208" s="140"/>
    </row>
    <row r="1209" spans="1:26" s="69" customFormat="1" outlineLevel="1" x14ac:dyDescent="0.2">
      <c r="A1209" s="64" t="s">
        <v>1220</v>
      </c>
      <c r="B1209" s="65" t="s">
        <v>1670</v>
      </c>
      <c r="C1209" s="66" t="s">
        <v>2112</v>
      </c>
      <c r="D1209" s="67"/>
      <c r="E1209" s="68"/>
      <c r="F1209" s="328">
        <v>9564.75</v>
      </c>
      <c r="G1209" s="328">
        <v>11957.84</v>
      </c>
      <c r="H1209" s="151">
        <f t="shared" si="160"/>
        <v>-2393.09</v>
      </c>
      <c r="I1209" s="97">
        <f t="shared" si="161"/>
        <v>-0.20012728051219955</v>
      </c>
      <c r="J1209" s="166"/>
      <c r="K1209" s="328">
        <v>35917.629999999997</v>
      </c>
      <c r="L1209" s="328">
        <v>33894.730000000003</v>
      </c>
      <c r="M1209" s="151">
        <f t="shared" si="162"/>
        <v>2022.8999999999942</v>
      </c>
      <c r="N1209" s="97">
        <f t="shared" si="163"/>
        <v>5.968184434571374E-2</v>
      </c>
      <c r="O1209" s="273"/>
      <c r="P1209" s="166"/>
      <c r="Q1209" s="328">
        <v>35917.629999999997</v>
      </c>
      <c r="R1209" s="328">
        <v>33894.730000000003</v>
      </c>
      <c r="S1209" s="151">
        <f t="shared" si="164"/>
        <v>2022.8999999999942</v>
      </c>
      <c r="T1209" s="97">
        <f t="shared" si="165"/>
        <v>5.968184434571374E-2</v>
      </c>
      <c r="U1209" s="166"/>
      <c r="V1209" s="328">
        <v>142455.88</v>
      </c>
      <c r="W1209" s="328">
        <v>140944.55000000002</v>
      </c>
      <c r="X1209" s="151">
        <f t="shared" si="166"/>
        <v>1511.3299999999872</v>
      </c>
      <c r="Y1209" s="97">
        <f t="shared" si="167"/>
        <v>1.0722869383739826E-2</v>
      </c>
      <c r="Z1209" s="140"/>
    </row>
    <row r="1210" spans="1:26" s="69" customFormat="1" outlineLevel="1" x14ac:dyDescent="0.2">
      <c r="A1210" s="64" t="s">
        <v>1221</v>
      </c>
      <c r="B1210" s="65" t="s">
        <v>1671</v>
      </c>
      <c r="C1210" s="66" t="s">
        <v>2113</v>
      </c>
      <c r="D1210" s="67"/>
      <c r="E1210" s="68"/>
      <c r="F1210" s="328">
        <v>416478.44</v>
      </c>
      <c r="G1210" s="328">
        <v>371998.94</v>
      </c>
      <c r="H1210" s="151">
        <f t="shared" si="160"/>
        <v>44479.5</v>
      </c>
      <c r="I1210" s="97">
        <f t="shared" si="161"/>
        <v>0.11956888909414634</v>
      </c>
      <c r="J1210" s="166"/>
      <c r="K1210" s="328">
        <v>1238556.17</v>
      </c>
      <c r="L1210" s="328">
        <v>1110866.21</v>
      </c>
      <c r="M1210" s="151">
        <f t="shared" si="162"/>
        <v>127689.95999999996</v>
      </c>
      <c r="N1210" s="97">
        <f t="shared" si="163"/>
        <v>0.11494629942880337</v>
      </c>
      <c r="O1210" s="273"/>
      <c r="P1210" s="166"/>
      <c r="Q1210" s="328">
        <v>1238556.17</v>
      </c>
      <c r="R1210" s="328">
        <v>1110866.21</v>
      </c>
      <c r="S1210" s="151">
        <f t="shared" si="164"/>
        <v>127689.95999999996</v>
      </c>
      <c r="T1210" s="97">
        <f t="shared" si="165"/>
        <v>0.11494629942880337</v>
      </c>
      <c r="U1210" s="166"/>
      <c r="V1210" s="328">
        <v>4592220.8100000005</v>
      </c>
      <c r="W1210" s="328">
        <v>4447137.82</v>
      </c>
      <c r="X1210" s="151">
        <f t="shared" si="166"/>
        <v>145082.99000000022</v>
      </c>
      <c r="Y1210" s="97">
        <f t="shared" si="167"/>
        <v>3.2623902355245697E-2</v>
      </c>
      <c r="Z1210" s="140"/>
    </row>
    <row r="1211" spans="1:26" s="69" customFormat="1" outlineLevel="1" x14ac:dyDescent="0.2">
      <c r="A1211" s="64" t="s">
        <v>1222</v>
      </c>
      <c r="B1211" s="65" t="s">
        <v>1672</v>
      </c>
      <c r="C1211" s="66" t="s">
        <v>2114</v>
      </c>
      <c r="D1211" s="67"/>
      <c r="E1211" s="68"/>
      <c r="F1211" s="328">
        <v>35160.400000000001</v>
      </c>
      <c r="G1211" s="328">
        <v>42300.04</v>
      </c>
      <c r="H1211" s="151">
        <f t="shared" si="160"/>
        <v>-7139.6399999999994</v>
      </c>
      <c r="I1211" s="97">
        <f t="shared" si="161"/>
        <v>-0.16878565599465153</v>
      </c>
      <c r="J1211" s="166"/>
      <c r="K1211" s="328">
        <v>112917.24</v>
      </c>
      <c r="L1211" s="328">
        <v>105572.42</v>
      </c>
      <c r="M1211" s="151">
        <f t="shared" si="162"/>
        <v>7344.820000000007</v>
      </c>
      <c r="N1211" s="97">
        <f t="shared" si="163"/>
        <v>6.9571389952034893E-2</v>
      </c>
      <c r="O1211" s="273"/>
      <c r="P1211" s="166"/>
      <c r="Q1211" s="328">
        <v>112917.24</v>
      </c>
      <c r="R1211" s="328">
        <v>105572.42</v>
      </c>
      <c r="S1211" s="151">
        <f t="shared" si="164"/>
        <v>7344.820000000007</v>
      </c>
      <c r="T1211" s="97">
        <f t="shared" si="165"/>
        <v>6.9571389952034893E-2</v>
      </c>
      <c r="U1211" s="166"/>
      <c r="V1211" s="328">
        <v>249006.97999999998</v>
      </c>
      <c r="W1211" s="328">
        <v>412009.04</v>
      </c>
      <c r="X1211" s="151">
        <f t="shared" si="166"/>
        <v>-163002.06</v>
      </c>
      <c r="Y1211" s="97">
        <f t="shared" si="167"/>
        <v>-0.39562738720490215</v>
      </c>
      <c r="Z1211" s="140"/>
    </row>
    <row r="1212" spans="1:26" s="69" customFormat="1" outlineLevel="1" x14ac:dyDescent="0.2">
      <c r="A1212" s="64" t="s">
        <v>1223</v>
      </c>
      <c r="B1212" s="65" t="s">
        <v>1673</v>
      </c>
      <c r="C1212" s="66" t="s">
        <v>2115</v>
      </c>
      <c r="D1212" s="67"/>
      <c r="E1212" s="68"/>
      <c r="F1212" s="328">
        <v>16064.24</v>
      </c>
      <c r="G1212" s="328">
        <v>13632.48</v>
      </c>
      <c r="H1212" s="151">
        <f t="shared" si="160"/>
        <v>2431.7600000000002</v>
      </c>
      <c r="I1212" s="97">
        <f t="shared" si="161"/>
        <v>0.17837986925343008</v>
      </c>
      <c r="J1212" s="166"/>
      <c r="K1212" s="328">
        <v>48550.32</v>
      </c>
      <c r="L1212" s="328">
        <v>42178.85</v>
      </c>
      <c r="M1212" s="151">
        <f t="shared" si="162"/>
        <v>6371.4700000000012</v>
      </c>
      <c r="N1212" s="97">
        <f t="shared" si="163"/>
        <v>0.15105840960576217</v>
      </c>
      <c r="O1212" s="273"/>
      <c r="P1212" s="166"/>
      <c r="Q1212" s="328">
        <v>48550.32</v>
      </c>
      <c r="R1212" s="328">
        <v>42178.85</v>
      </c>
      <c r="S1212" s="151">
        <f t="shared" si="164"/>
        <v>6371.4700000000012</v>
      </c>
      <c r="T1212" s="97">
        <f t="shared" si="165"/>
        <v>0.15105840960576217</v>
      </c>
      <c r="U1212" s="166"/>
      <c r="V1212" s="328">
        <v>176585.25</v>
      </c>
      <c r="W1212" s="328">
        <v>170120.98</v>
      </c>
      <c r="X1212" s="151">
        <f t="shared" si="166"/>
        <v>6464.2699999999895</v>
      </c>
      <c r="Y1212" s="97">
        <f t="shared" si="167"/>
        <v>3.7998076427728018E-2</v>
      </c>
      <c r="Z1212" s="140"/>
    </row>
    <row r="1213" spans="1:26" s="69" customFormat="1" outlineLevel="1" x14ac:dyDescent="0.2">
      <c r="A1213" s="64" t="s">
        <v>1224</v>
      </c>
      <c r="B1213" s="65" t="s">
        <v>1674</v>
      </c>
      <c r="C1213" s="66" t="s">
        <v>2116</v>
      </c>
      <c r="D1213" s="67"/>
      <c r="E1213" s="68"/>
      <c r="F1213" s="328">
        <v>-2.0300000000000002</v>
      </c>
      <c r="G1213" s="328">
        <v>871.73</v>
      </c>
      <c r="H1213" s="151">
        <f t="shared" si="160"/>
        <v>-873.76</v>
      </c>
      <c r="I1213" s="97">
        <f t="shared" si="161"/>
        <v>-1.0023287026946417</v>
      </c>
      <c r="J1213" s="166"/>
      <c r="K1213" s="328">
        <v>3821.98</v>
      </c>
      <c r="L1213" s="328">
        <v>1811.67</v>
      </c>
      <c r="M1213" s="151">
        <f t="shared" si="162"/>
        <v>2010.31</v>
      </c>
      <c r="N1213" s="97">
        <f t="shared" si="163"/>
        <v>1.1096446924660672</v>
      </c>
      <c r="O1213" s="273"/>
      <c r="P1213" s="166"/>
      <c r="Q1213" s="328">
        <v>3821.98</v>
      </c>
      <c r="R1213" s="328">
        <v>1811.67</v>
      </c>
      <c r="S1213" s="151">
        <f t="shared" si="164"/>
        <v>2010.31</v>
      </c>
      <c r="T1213" s="97">
        <f t="shared" si="165"/>
        <v>1.1096446924660672</v>
      </c>
      <c r="U1213" s="166"/>
      <c r="V1213" s="328">
        <v>13743.73</v>
      </c>
      <c r="W1213" s="328">
        <v>8955.7999999999993</v>
      </c>
      <c r="X1213" s="151">
        <f t="shared" si="166"/>
        <v>4787.93</v>
      </c>
      <c r="Y1213" s="97">
        <f t="shared" si="167"/>
        <v>0.53461778958886985</v>
      </c>
      <c r="Z1213" s="140"/>
    </row>
    <row r="1214" spans="1:26" s="69" customFormat="1" outlineLevel="1" x14ac:dyDescent="0.2">
      <c r="A1214" s="64" t="s">
        <v>1225</v>
      </c>
      <c r="B1214" s="65" t="s">
        <v>1675</v>
      </c>
      <c r="C1214" s="66" t="s">
        <v>2117</v>
      </c>
      <c r="D1214" s="67"/>
      <c r="E1214" s="68"/>
      <c r="F1214" s="328">
        <v>1175.52</v>
      </c>
      <c r="G1214" s="328">
        <v>571.26</v>
      </c>
      <c r="H1214" s="151">
        <f t="shared" si="160"/>
        <v>604.26</v>
      </c>
      <c r="I1214" s="97">
        <f t="shared" si="161"/>
        <v>1.0577670412771767</v>
      </c>
      <c r="J1214" s="166"/>
      <c r="K1214" s="328">
        <v>1901.14</v>
      </c>
      <c r="L1214" s="328">
        <v>3289.07</v>
      </c>
      <c r="M1214" s="151">
        <f t="shared" si="162"/>
        <v>-1387.93</v>
      </c>
      <c r="N1214" s="97">
        <f t="shared" si="163"/>
        <v>-0.42198250569309864</v>
      </c>
      <c r="O1214" s="273"/>
      <c r="P1214" s="166"/>
      <c r="Q1214" s="328">
        <v>1901.14</v>
      </c>
      <c r="R1214" s="328">
        <v>3289.07</v>
      </c>
      <c r="S1214" s="151">
        <f t="shared" si="164"/>
        <v>-1387.93</v>
      </c>
      <c r="T1214" s="97">
        <f t="shared" si="165"/>
        <v>-0.42198250569309864</v>
      </c>
      <c r="U1214" s="166"/>
      <c r="V1214" s="328">
        <v>9893.4600000000009</v>
      </c>
      <c r="W1214" s="328">
        <v>20533.939999999999</v>
      </c>
      <c r="X1214" s="151">
        <f t="shared" si="166"/>
        <v>-10640.479999999998</v>
      </c>
      <c r="Y1214" s="97">
        <f t="shared" si="167"/>
        <v>-0.51818988464951188</v>
      </c>
      <c r="Z1214" s="140"/>
    </row>
    <row r="1215" spans="1:26" s="69" customFormat="1" outlineLevel="1" x14ac:dyDescent="0.2">
      <c r="A1215" s="64" t="s">
        <v>1226</v>
      </c>
      <c r="B1215" s="65" t="s">
        <v>1676</v>
      </c>
      <c r="C1215" s="66" t="s">
        <v>2118</v>
      </c>
      <c r="D1215" s="67"/>
      <c r="E1215" s="68"/>
      <c r="F1215" s="328">
        <v>0</v>
      </c>
      <c r="G1215" s="328">
        <v>0</v>
      </c>
      <c r="H1215" s="151">
        <f t="shared" si="160"/>
        <v>0</v>
      </c>
      <c r="I1215" s="97">
        <f t="shared" si="161"/>
        <v>0</v>
      </c>
      <c r="J1215" s="166"/>
      <c r="K1215" s="328">
        <v>0</v>
      </c>
      <c r="L1215" s="328">
        <v>0</v>
      </c>
      <c r="M1215" s="151">
        <f t="shared" si="162"/>
        <v>0</v>
      </c>
      <c r="N1215" s="97">
        <f t="shared" si="163"/>
        <v>0</v>
      </c>
      <c r="O1215" s="273"/>
      <c r="P1215" s="166"/>
      <c r="Q1215" s="328">
        <v>0</v>
      </c>
      <c r="R1215" s="328">
        <v>0</v>
      </c>
      <c r="S1215" s="151">
        <f t="shared" si="164"/>
        <v>0</v>
      </c>
      <c r="T1215" s="97">
        <f t="shared" si="165"/>
        <v>0</v>
      </c>
      <c r="U1215" s="166"/>
      <c r="V1215" s="328">
        <v>0</v>
      </c>
      <c r="W1215" s="328">
        <v>30829.59</v>
      </c>
      <c r="X1215" s="151">
        <f t="shared" si="166"/>
        <v>-30829.59</v>
      </c>
      <c r="Y1215" s="97" t="str">
        <f t="shared" si="167"/>
        <v>N.M.</v>
      </c>
      <c r="Z1215" s="140"/>
    </row>
    <row r="1216" spans="1:26" s="69" customFormat="1" outlineLevel="1" x14ac:dyDescent="0.2">
      <c r="A1216" s="64" t="s">
        <v>1227</v>
      </c>
      <c r="B1216" s="65" t="s">
        <v>1677</v>
      </c>
      <c r="C1216" s="66" t="s">
        <v>2119</v>
      </c>
      <c r="D1216" s="67"/>
      <c r="E1216" s="68"/>
      <c r="F1216" s="328">
        <v>8158.49</v>
      </c>
      <c r="G1216" s="328">
        <v>10550.51</v>
      </c>
      <c r="H1216" s="151">
        <f t="shared" si="160"/>
        <v>-2392.0200000000004</v>
      </c>
      <c r="I1216" s="97">
        <f t="shared" si="161"/>
        <v>-0.22672079359196859</v>
      </c>
      <c r="J1216" s="166"/>
      <c r="K1216" s="328">
        <v>25363.010000000002</v>
      </c>
      <c r="L1216" s="328">
        <v>38164.75</v>
      </c>
      <c r="M1216" s="151">
        <f t="shared" si="162"/>
        <v>-12801.739999999998</v>
      </c>
      <c r="N1216" s="97">
        <f t="shared" si="163"/>
        <v>-0.33543361347840606</v>
      </c>
      <c r="O1216" s="273"/>
      <c r="P1216" s="166"/>
      <c r="Q1216" s="328">
        <v>25363.010000000002</v>
      </c>
      <c r="R1216" s="328">
        <v>38164.75</v>
      </c>
      <c r="S1216" s="151">
        <f t="shared" si="164"/>
        <v>-12801.739999999998</v>
      </c>
      <c r="T1216" s="97">
        <f t="shared" si="165"/>
        <v>-0.33543361347840606</v>
      </c>
      <c r="U1216" s="166"/>
      <c r="V1216" s="328">
        <v>139857.27000000002</v>
      </c>
      <c r="W1216" s="328">
        <v>193017.58000000002</v>
      </c>
      <c r="X1216" s="151">
        <f t="shared" si="166"/>
        <v>-53160.31</v>
      </c>
      <c r="Y1216" s="97">
        <f t="shared" si="167"/>
        <v>-0.27541693352491514</v>
      </c>
      <c r="Z1216" s="140"/>
    </row>
    <row r="1217" spans="1:26" s="69" customFormat="1" outlineLevel="1" x14ac:dyDescent="0.2">
      <c r="A1217" s="64" t="s">
        <v>1228</v>
      </c>
      <c r="B1217" s="65" t="s">
        <v>1678</v>
      </c>
      <c r="C1217" s="66" t="s">
        <v>2120</v>
      </c>
      <c r="D1217" s="67"/>
      <c r="E1217" s="68"/>
      <c r="F1217" s="328">
        <v>141542.99</v>
      </c>
      <c r="G1217" s="328">
        <v>120006.88</v>
      </c>
      <c r="H1217" s="151">
        <f t="shared" si="160"/>
        <v>21536.109999999986</v>
      </c>
      <c r="I1217" s="97">
        <f t="shared" si="161"/>
        <v>0.17945729444845149</v>
      </c>
      <c r="J1217" s="166"/>
      <c r="K1217" s="328">
        <v>415304.97000000003</v>
      </c>
      <c r="L1217" s="328">
        <v>364723.57</v>
      </c>
      <c r="M1217" s="151">
        <f t="shared" si="162"/>
        <v>50581.400000000023</v>
      </c>
      <c r="N1217" s="97">
        <f t="shared" si="163"/>
        <v>0.13868420952339336</v>
      </c>
      <c r="O1217" s="273"/>
      <c r="P1217" s="166"/>
      <c r="Q1217" s="328">
        <v>415304.97000000003</v>
      </c>
      <c r="R1217" s="328">
        <v>364723.57</v>
      </c>
      <c r="S1217" s="151">
        <f t="shared" si="164"/>
        <v>50581.400000000023</v>
      </c>
      <c r="T1217" s="97">
        <f t="shared" si="165"/>
        <v>0.13868420952339336</v>
      </c>
      <c r="U1217" s="166"/>
      <c r="V1217" s="328">
        <v>1804684.4</v>
      </c>
      <c r="W1217" s="328">
        <v>1672933.8800000001</v>
      </c>
      <c r="X1217" s="151">
        <f t="shared" si="166"/>
        <v>131750.51999999979</v>
      </c>
      <c r="Y1217" s="97">
        <f t="shared" si="167"/>
        <v>7.8754170487598571E-2</v>
      </c>
      <c r="Z1217" s="140"/>
    </row>
    <row r="1218" spans="1:26" s="69" customFormat="1" outlineLevel="1" x14ac:dyDescent="0.2">
      <c r="A1218" s="64" t="s">
        <v>1229</v>
      </c>
      <c r="B1218" s="65" t="s">
        <v>1679</v>
      </c>
      <c r="C1218" s="66" t="s">
        <v>2121</v>
      </c>
      <c r="D1218" s="67"/>
      <c r="E1218" s="68"/>
      <c r="F1218" s="328">
        <v>1533.8500000000001</v>
      </c>
      <c r="G1218" s="328">
        <v>-290.52</v>
      </c>
      <c r="H1218" s="151">
        <f t="shared" si="160"/>
        <v>1824.3700000000001</v>
      </c>
      <c r="I1218" s="97">
        <f t="shared" si="161"/>
        <v>6.279670934875397</v>
      </c>
      <c r="J1218" s="166"/>
      <c r="K1218" s="328">
        <v>1533.8500000000001</v>
      </c>
      <c r="L1218" s="328">
        <v>-290.52</v>
      </c>
      <c r="M1218" s="151">
        <f t="shared" si="162"/>
        <v>1824.3700000000001</v>
      </c>
      <c r="N1218" s="97">
        <f t="shared" si="163"/>
        <v>6.279670934875397</v>
      </c>
      <c r="O1218" s="273"/>
      <c r="P1218" s="166"/>
      <c r="Q1218" s="328">
        <v>1533.8500000000001</v>
      </c>
      <c r="R1218" s="328">
        <v>-290.52</v>
      </c>
      <c r="S1218" s="151">
        <f t="shared" si="164"/>
        <v>1824.3700000000001</v>
      </c>
      <c r="T1218" s="97">
        <f t="shared" si="165"/>
        <v>6.279670934875397</v>
      </c>
      <c r="U1218" s="166"/>
      <c r="V1218" s="328">
        <v>-3597.08</v>
      </c>
      <c r="W1218" s="328">
        <v>2755.4300000000003</v>
      </c>
      <c r="X1218" s="151">
        <f t="shared" si="166"/>
        <v>-6352.51</v>
      </c>
      <c r="Y1218" s="97">
        <f t="shared" si="167"/>
        <v>-2.3054514177460503</v>
      </c>
      <c r="Z1218" s="140"/>
    </row>
    <row r="1219" spans="1:26" s="69" customFormat="1" outlineLevel="1" x14ac:dyDescent="0.2">
      <c r="A1219" s="64" t="s">
        <v>1230</v>
      </c>
      <c r="B1219" s="65" t="s">
        <v>1680</v>
      </c>
      <c r="C1219" s="66" t="s">
        <v>2122</v>
      </c>
      <c r="D1219" s="67"/>
      <c r="E1219" s="68"/>
      <c r="F1219" s="328">
        <v>453.79</v>
      </c>
      <c r="G1219" s="328">
        <v>311</v>
      </c>
      <c r="H1219" s="151">
        <f t="shared" si="160"/>
        <v>142.79000000000002</v>
      </c>
      <c r="I1219" s="97">
        <f t="shared" si="161"/>
        <v>0.4591318327974277</v>
      </c>
      <c r="J1219" s="166"/>
      <c r="K1219" s="328">
        <v>485.63</v>
      </c>
      <c r="L1219" s="328">
        <v>1018.74</v>
      </c>
      <c r="M1219" s="151">
        <f t="shared" si="162"/>
        <v>-533.11</v>
      </c>
      <c r="N1219" s="97">
        <f t="shared" si="163"/>
        <v>-0.52330329622867466</v>
      </c>
      <c r="O1219" s="273"/>
      <c r="P1219" s="166"/>
      <c r="Q1219" s="328">
        <v>485.63</v>
      </c>
      <c r="R1219" s="328">
        <v>1018.74</v>
      </c>
      <c r="S1219" s="151">
        <f t="shared" si="164"/>
        <v>-533.11</v>
      </c>
      <c r="T1219" s="97">
        <f t="shared" si="165"/>
        <v>-0.52330329622867466</v>
      </c>
      <c r="U1219" s="166"/>
      <c r="V1219" s="328">
        <v>3541.8500000000004</v>
      </c>
      <c r="W1219" s="328">
        <v>3969.21</v>
      </c>
      <c r="X1219" s="151">
        <f t="shared" si="166"/>
        <v>-427.35999999999967</v>
      </c>
      <c r="Y1219" s="97">
        <f t="shared" si="167"/>
        <v>-0.10766878043741693</v>
      </c>
      <c r="Z1219" s="140"/>
    </row>
    <row r="1220" spans="1:26" s="69" customFormat="1" outlineLevel="1" x14ac:dyDescent="0.2">
      <c r="A1220" s="64" t="s">
        <v>1231</v>
      </c>
      <c r="B1220" s="65" t="s">
        <v>1681</v>
      </c>
      <c r="C1220" s="66" t="s">
        <v>2123</v>
      </c>
      <c r="D1220" s="67"/>
      <c r="E1220" s="68"/>
      <c r="F1220" s="328">
        <v>0</v>
      </c>
      <c r="G1220" s="328">
        <v>-75541</v>
      </c>
      <c r="H1220" s="151">
        <f t="shared" si="160"/>
        <v>75541</v>
      </c>
      <c r="I1220" s="97" t="str">
        <f t="shared" si="161"/>
        <v>N.M.</v>
      </c>
      <c r="J1220" s="166"/>
      <c r="K1220" s="328">
        <v>0</v>
      </c>
      <c r="L1220" s="328">
        <v>-75541</v>
      </c>
      <c r="M1220" s="151">
        <f t="shared" si="162"/>
        <v>75541</v>
      </c>
      <c r="N1220" s="97" t="str">
        <f t="shared" si="163"/>
        <v>N.M.</v>
      </c>
      <c r="O1220" s="273"/>
      <c r="P1220" s="166"/>
      <c r="Q1220" s="328">
        <v>0</v>
      </c>
      <c r="R1220" s="328">
        <v>-75541</v>
      </c>
      <c r="S1220" s="151">
        <f t="shared" si="164"/>
        <v>75541</v>
      </c>
      <c r="T1220" s="97" t="str">
        <f t="shared" si="165"/>
        <v>N.M.</v>
      </c>
      <c r="U1220" s="166"/>
      <c r="V1220" s="328">
        <v>0</v>
      </c>
      <c r="W1220" s="328">
        <v>-75541</v>
      </c>
      <c r="X1220" s="151">
        <f t="shared" si="166"/>
        <v>75541</v>
      </c>
      <c r="Y1220" s="97" t="str">
        <f t="shared" si="167"/>
        <v>N.M.</v>
      </c>
      <c r="Z1220" s="140"/>
    </row>
    <row r="1221" spans="1:26" s="69" customFormat="1" outlineLevel="1" x14ac:dyDescent="0.2">
      <c r="A1221" s="64" t="s">
        <v>1232</v>
      </c>
      <c r="B1221" s="65" t="s">
        <v>1682</v>
      </c>
      <c r="C1221" s="66" t="s">
        <v>2124</v>
      </c>
      <c r="D1221" s="67"/>
      <c r="E1221" s="68"/>
      <c r="F1221" s="328">
        <v>-899.29</v>
      </c>
      <c r="G1221" s="328">
        <v>476.29</v>
      </c>
      <c r="H1221" s="151">
        <f t="shared" si="160"/>
        <v>-1375.58</v>
      </c>
      <c r="I1221" s="97">
        <f t="shared" si="161"/>
        <v>-2.8881143840937242</v>
      </c>
      <c r="J1221" s="166"/>
      <c r="K1221" s="328">
        <v>230.13</v>
      </c>
      <c r="L1221" s="328">
        <v>1401.6100000000001</v>
      </c>
      <c r="M1221" s="151">
        <f t="shared" si="162"/>
        <v>-1171.48</v>
      </c>
      <c r="N1221" s="97">
        <f t="shared" si="163"/>
        <v>-0.83581024678762272</v>
      </c>
      <c r="O1221" s="273"/>
      <c r="P1221" s="166"/>
      <c r="Q1221" s="328">
        <v>230.13</v>
      </c>
      <c r="R1221" s="328">
        <v>1401.6100000000001</v>
      </c>
      <c r="S1221" s="151">
        <f t="shared" si="164"/>
        <v>-1171.48</v>
      </c>
      <c r="T1221" s="97">
        <f t="shared" si="165"/>
        <v>-0.83581024678762272</v>
      </c>
      <c r="U1221" s="166"/>
      <c r="V1221" s="328">
        <v>4435.0200000000004</v>
      </c>
      <c r="W1221" s="328">
        <v>5429.83</v>
      </c>
      <c r="X1221" s="151">
        <f t="shared" si="166"/>
        <v>-994.80999999999949</v>
      </c>
      <c r="Y1221" s="97">
        <f t="shared" si="167"/>
        <v>-0.18321199742901703</v>
      </c>
      <c r="Z1221" s="140"/>
    </row>
    <row r="1222" spans="1:26" s="69" customFormat="1" outlineLevel="1" x14ac:dyDescent="0.2">
      <c r="A1222" s="64" t="s">
        <v>1233</v>
      </c>
      <c r="B1222" s="65" t="s">
        <v>1683</v>
      </c>
      <c r="C1222" s="66" t="s">
        <v>2125</v>
      </c>
      <c r="D1222" s="67"/>
      <c r="E1222" s="68"/>
      <c r="F1222" s="328">
        <v>-318587.3</v>
      </c>
      <c r="G1222" s="328">
        <v>-464423.74</v>
      </c>
      <c r="H1222" s="151">
        <f t="shared" si="160"/>
        <v>145836.44</v>
      </c>
      <c r="I1222" s="97">
        <f t="shared" si="161"/>
        <v>0.3140159028046241</v>
      </c>
      <c r="J1222" s="166"/>
      <c r="K1222" s="328">
        <v>-944342.64</v>
      </c>
      <c r="L1222" s="328">
        <v>-1269774.5</v>
      </c>
      <c r="M1222" s="151">
        <f t="shared" si="162"/>
        <v>325431.86</v>
      </c>
      <c r="N1222" s="97">
        <f t="shared" si="163"/>
        <v>0.25629106585460648</v>
      </c>
      <c r="O1222" s="273"/>
      <c r="P1222" s="166"/>
      <c r="Q1222" s="328">
        <v>-944342.64</v>
      </c>
      <c r="R1222" s="328">
        <v>-1269774.5</v>
      </c>
      <c r="S1222" s="151">
        <f t="shared" si="164"/>
        <v>325431.86</v>
      </c>
      <c r="T1222" s="97">
        <f t="shared" si="165"/>
        <v>0.25629106585460648</v>
      </c>
      <c r="U1222" s="166"/>
      <c r="V1222" s="328">
        <v>-4753666.12</v>
      </c>
      <c r="W1222" s="328">
        <v>-4511833.16</v>
      </c>
      <c r="X1222" s="151">
        <f t="shared" si="166"/>
        <v>-241832.95999999996</v>
      </c>
      <c r="Y1222" s="97">
        <f t="shared" si="167"/>
        <v>-5.3599712450360187E-2</v>
      </c>
      <c r="Z1222" s="140"/>
    </row>
    <row r="1223" spans="1:26" s="69" customFormat="1" outlineLevel="1" x14ac:dyDescent="0.2">
      <c r="A1223" s="64" t="s">
        <v>1234</v>
      </c>
      <c r="B1223" s="65" t="s">
        <v>1684</v>
      </c>
      <c r="C1223" s="66" t="s">
        <v>2126</v>
      </c>
      <c r="D1223" s="67"/>
      <c r="E1223" s="68"/>
      <c r="F1223" s="328">
        <v>-97774.7</v>
      </c>
      <c r="G1223" s="328">
        <v>-95715.51</v>
      </c>
      <c r="H1223" s="151">
        <f t="shared" si="160"/>
        <v>-2059.1900000000023</v>
      </c>
      <c r="I1223" s="97">
        <f t="shared" si="161"/>
        <v>-2.1513650191071463E-2</v>
      </c>
      <c r="J1223" s="166"/>
      <c r="K1223" s="328">
        <v>-287921.19</v>
      </c>
      <c r="L1223" s="328">
        <v>-280159.95</v>
      </c>
      <c r="M1223" s="151">
        <f t="shared" si="162"/>
        <v>-7761.2399999999907</v>
      </c>
      <c r="N1223" s="97">
        <f t="shared" si="163"/>
        <v>-2.770288901036708E-2</v>
      </c>
      <c r="O1223" s="273"/>
      <c r="P1223" s="166"/>
      <c r="Q1223" s="328">
        <v>-287921.19</v>
      </c>
      <c r="R1223" s="328">
        <v>-280159.95</v>
      </c>
      <c r="S1223" s="151">
        <f t="shared" si="164"/>
        <v>-7761.2399999999907</v>
      </c>
      <c r="T1223" s="97">
        <f t="shared" si="165"/>
        <v>-2.770288901036708E-2</v>
      </c>
      <c r="U1223" s="166"/>
      <c r="V1223" s="328">
        <v>-1185984.48</v>
      </c>
      <c r="W1223" s="328">
        <v>-1212733.95</v>
      </c>
      <c r="X1223" s="151">
        <f t="shared" si="166"/>
        <v>26749.469999999972</v>
      </c>
      <c r="Y1223" s="97">
        <f t="shared" si="167"/>
        <v>2.205716266127453E-2</v>
      </c>
      <c r="Z1223" s="140"/>
    </row>
    <row r="1224" spans="1:26" s="69" customFormat="1" outlineLevel="1" x14ac:dyDescent="0.2">
      <c r="A1224" s="64" t="s">
        <v>1235</v>
      </c>
      <c r="B1224" s="65" t="s">
        <v>1685</v>
      </c>
      <c r="C1224" s="66" t="s">
        <v>2127</v>
      </c>
      <c r="D1224" s="67"/>
      <c r="E1224" s="68"/>
      <c r="F1224" s="328">
        <v>-200312.30000000002</v>
      </c>
      <c r="G1224" s="328">
        <v>-202460.25</v>
      </c>
      <c r="H1224" s="151">
        <f t="shared" si="160"/>
        <v>2147.9499999999825</v>
      </c>
      <c r="I1224" s="97">
        <f t="shared" si="161"/>
        <v>1.0609243048944089E-2</v>
      </c>
      <c r="J1224" s="166"/>
      <c r="K1224" s="328">
        <v>-589546.34</v>
      </c>
      <c r="L1224" s="328">
        <v>-592652.09</v>
      </c>
      <c r="M1224" s="151">
        <f t="shared" si="162"/>
        <v>3105.75</v>
      </c>
      <c r="N1224" s="97">
        <f t="shared" si="163"/>
        <v>5.2404269763057787E-3</v>
      </c>
      <c r="O1224" s="273"/>
      <c r="P1224" s="166"/>
      <c r="Q1224" s="328">
        <v>-589546.34</v>
      </c>
      <c r="R1224" s="328">
        <v>-592652.09</v>
      </c>
      <c r="S1224" s="151">
        <f t="shared" si="164"/>
        <v>3105.75</v>
      </c>
      <c r="T1224" s="97">
        <f t="shared" si="165"/>
        <v>5.2404269763057787E-3</v>
      </c>
      <c r="U1224" s="166"/>
      <c r="V1224" s="328">
        <v>-2405884.6799999997</v>
      </c>
      <c r="W1224" s="328">
        <v>-2508203.7799999998</v>
      </c>
      <c r="X1224" s="151">
        <f t="shared" si="166"/>
        <v>102319.10000000009</v>
      </c>
      <c r="Y1224" s="97">
        <f t="shared" si="167"/>
        <v>4.0793774738669797E-2</v>
      </c>
      <c r="Z1224" s="140"/>
    </row>
    <row r="1225" spans="1:26" s="69" customFormat="1" outlineLevel="1" x14ac:dyDescent="0.2">
      <c r="A1225" s="64" t="s">
        <v>1236</v>
      </c>
      <c r="B1225" s="65" t="s">
        <v>1686</v>
      </c>
      <c r="C1225" s="66" t="s">
        <v>2128</v>
      </c>
      <c r="D1225" s="67"/>
      <c r="E1225" s="68"/>
      <c r="F1225" s="328">
        <v>-70092.45</v>
      </c>
      <c r="G1225" s="328">
        <v>-55592.25</v>
      </c>
      <c r="H1225" s="151">
        <f t="shared" si="160"/>
        <v>-14500.199999999997</v>
      </c>
      <c r="I1225" s="97">
        <f t="shared" si="161"/>
        <v>-0.26083132091253719</v>
      </c>
      <c r="J1225" s="166"/>
      <c r="K1225" s="328">
        <v>-190469.73</v>
      </c>
      <c r="L1225" s="328">
        <v>-169937.33000000002</v>
      </c>
      <c r="M1225" s="151">
        <f t="shared" si="162"/>
        <v>-20532.399999999994</v>
      </c>
      <c r="N1225" s="97">
        <f t="shared" si="163"/>
        <v>-0.12082336470744828</v>
      </c>
      <c r="O1225" s="273"/>
      <c r="P1225" s="166"/>
      <c r="Q1225" s="328">
        <v>-190469.73</v>
      </c>
      <c r="R1225" s="328">
        <v>-169937.33000000002</v>
      </c>
      <c r="S1225" s="151">
        <f t="shared" si="164"/>
        <v>-20532.399999999994</v>
      </c>
      <c r="T1225" s="97">
        <f t="shared" si="165"/>
        <v>-0.12082336470744828</v>
      </c>
      <c r="U1225" s="166"/>
      <c r="V1225" s="328">
        <v>-770409.22</v>
      </c>
      <c r="W1225" s="328">
        <v>-697673.13000000012</v>
      </c>
      <c r="X1225" s="151">
        <f t="shared" si="166"/>
        <v>-72736.089999999851</v>
      </c>
      <c r="Y1225" s="97">
        <f t="shared" si="167"/>
        <v>-0.10425525489278889</v>
      </c>
      <c r="Z1225" s="140"/>
    </row>
    <row r="1226" spans="1:26" s="69" customFormat="1" outlineLevel="1" x14ac:dyDescent="0.2">
      <c r="A1226" s="64" t="s">
        <v>1237</v>
      </c>
      <c r="B1226" s="65" t="s">
        <v>1687</v>
      </c>
      <c r="C1226" s="66" t="s">
        <v>2129</v>
      </c>
      <c r="D1226" s="67"/>
      <c r="E1226" s="68"/>
      <c r="F1226" s="328">
        <v>-11746.1</v>
      </c>
      <c r="G1226" s="328">
        <v>-12300.57</v>
      </c>
      <c r="H1226" s="151">
        <f t="shared" si="160"/>
        <v>554.46999999999935</v>
      </c>
      <c r="I1226" s="97">
        <f t="shared" si="161"/>
        <v>4.5076772864997262E-2</v>
      </c>
      <c r="J1226" s="166"/>
      <c r="K1226" s="328">
        <v>-34614.99</v>
      </c>
      <c r="L1226" s="328">
        <v>-36096</v>
      </c>
      <c r="M1226" s="151">
        <f t="shared" si="162"/>
        <v>1481.010000000002</v>
      </c>
      <c r="N1226" s="97">
        <f t="shared" si="163"/>
        <v>4.1029753989361761E-2</v>
      </c>
      <c r="O1226" s="273"/>
      <c r="P1226" s="166"/>
      <c r="Q1226" s="328">
        <v>-34614.99</v>
      </c>
      <c r="R1226" s="328">
        <v>-36096</v>
      </c>
      <c r="S1226" s="151">
        <f t="shared" si="164"/>
        <v>1481.010000000002</v>
      </c>
      <c r="T1226" s="97">
        <f t="shared" si="165"/>
        <v>4.1029753989361761E-2</v>
      </c>
      <c r="U1226" s="166"/>
      <c r="V1226" s="328">
        <v>-143737.03</v>
      </c>
      <c r="W1226" s="328">
        <v>-164630.35999999999</v>
      </c>
      <c r="X1226" s="151">
        <f t="shared" si="166"/>
        <v>20893.329999999987</v>
      </c>
      <c r="Y1226" s="97">
        <f t="shared" si="167"/>
        <v>0.12691055282877345</v>
      </c>
      <c r="Z1226" s="140"/>
    </row>
    <row r="1227" spans="1:26" s="69" customFormat="1" outlineLevel="1" x14ac:dyDescent="0.2">
      <c r="A1227" s="64" t="s">
        <v>1238</v>
      </c>
      <c r="B1227" s="65" t="s">
        <v>1688</v>
      </c>
      <c r="C1227" s="66" t="s">
        <v>2130</v>
      </c>
      <c r="D1227" s="67"/>
      <c r="E1227" s="68"/>
      <c r="F1227" s="328">
        <v>-34909.15</v>
      </c>
      <c r="G1227" s="328">
        <v>-109242.12</v>
      </c>
      <c r="H1227" s="151">
        <f t="shared" si="160"/>
        <v>74332.97</v>
      </c>
      <c r="I1227" s="97">
        <f t="shared" si="161"/>
        <v>0.68044239712667609</v>
      </c>
      <c r="J1227" s="166"/>
      <c r="K1227" s="328">
        <v>-104830.90000000001</v>
      </c>
      <c r="L1227" s="328">
        <v>-211748.47</v>
      </c>
      <c r="M1227" s="151">
        <f t="shared" si="162"/>
        <v>106917.56999999999</v>
      </c>
      <c r="N1227" s="97">
        <f t="shared" si="163"/>
        <v>0.50492723749078328</v>
      </c>
      <c r="O1227" s="273"/>
      <c r="P1227" s="166"/>
      <c r="Q1227" s="328">
        <v>-104830.90000000001</v>
      </c>
      <c r="R1227" s="328">
        <v>-211748.47</v>
      </c>
      <c r="S1227" s="151">
        <f t="shared" si="164"/>
        <v>106917.56999999999</v>
      </c>
      <c r="T1227" s="97">
        <f t="shared" si="165"/>
        <v>0.50492723749078328</v>
      </c>
      <c r="U1227" s="166"/>
      <c r="V1227" s="328">
        <v>-713427.07000000007</v>
      </c>
      <c r="W1227" s="328">
        <v>-680257.18</v>
      </c>
      <c r="X1227" s="151">
        <f t="shared" si="166"/>
        <v>-33169.890000000014</v>
      </c>
      <c r="Y1227" s="97">
        <f t="shared" si="167"/>
        <v>-4.8760808375444137E-2</v>
      </c>
      <c r="Z1227" s="140"/>
    </row>
    <row r="1228" spans="1:26" s="69" customFormat="1" outlineLevel="1" x14ac:dyDescent="0.2">
      <c r="A1228" s="64" t="s">
        <v>1239</v>
      </c>
      <c r="B1228" s="65" t="s">
        <v>1689</v>
      </c>
      <c r="C1228" s="66" t="s">
        <v>2131</v>
      </c>
      <c r="D1228" s="67"/>
      <c r="E1228" s="68"/>
      <c r="F1228" s="328">
        <v>-37455.57</v>
      </c>
      <c r="G1228" s="328">
        <v>-74701.11</v>
      </c>
      <c r="H1228" s="151">
        <f t="shared" si="160"/>
        <v>37245.54</v>
      </c>
      <c r="I1228" s="97">
        <f t="shared" si="161"/>
        <v>0.49859419759626061</v>
      </c>
      <c r="J1228" s="166"/>
      <c r="K1228" s="328">
        <v>-145283.98000000001</v>
      </c>
      <c r="L1228" s="328">
        <v>-124268.77</v>
      </c>
      <c r="M1228" s="151">
        <f t="shared" si="162"/>
        <v>-21015.210000000006</v>
      </c>
      <c r="N1228" s="97">
        <f t="shared" si="163"/>
        <v>-0.16911095201151508</v>
      </c>
      <c r="O1228" s="273"/>
      <c r="P1228" s="166"/>
      <c r="Q1228" s="328">
        <v>-145283.98000000001</v>
      </c>
      <c r="R1228" s="328">
        <v>-124268.77</v>
      </c>
      <c r="S1228" s="151">
        <f t="shared" si="164"/>
        <v>-21015.210000000006</v>
      </c>
      <c r="T1228" s="97">
        <f t="shared" si="165"/>
        <v>-0.16911095201151508</v>
      </c>
      <c r="U1228" s="166"/>
      <c r="V1228" s="328">
        <v>-21699.010000000009</v>
      </c>
      <c r="W1228" s="328">
        <v>-43001.820000000007</v>
      </c>
      <c r="X1228" s="151">
        <f t="shared" si="166"/>
        <v>21302.809999999998</v>
      </c>
      <c r="Y1228" s="97">
        <f t="shared" si="167"/>
        <v>0.49539321824053018</v>
      </c>
      <c r="Z1228" s="140"/>
    </row>
    <row r="1229" spans="1:26" s="69" customFormat="1" outlineLevel="1" x14ac:dyDescent="0.2">
      <c r="A1229" s="64" t="s">
        <v>1240</v>
      </c>
      <c r="B1229" s="65" t="s">
        <v>1690</v>
      </c>
      <c r="C1229" s="66" t="s">
        <v>2132</v>
      </c>
      <c r="D1229" s="67"/>
      <c r="E1229" s="68"/>
      <c r="F1229" s="328">
        <v>18051.68</v>
      </c>
      <c r="G1229" s="328">
        <v>18051.68</v>
      </c>
      <c r="H1229" s="151">
        <f t="shared" si="160"/>
        <v>0</v>
      </c>
      <c r="I1229" s="97">
        <f t="shared" si="161"/>
        <v>0</v>
      </c>
      <c r="J1229" s="166"/>
      <c r="K1229" s="328">
        <v>54155.040000000001</v>
      </c>
      <c r="L1229" s="328">
        <v>54155.040000000001</v>
      </c>
      <c r="M1229" s="151">
        <f t="shared" si="162"/>
        <v>0</v>
      </c>
      <c r="N1229" s="97">
        <f t="shared" si="163"/>
        <v>0</v>
      </c>
      <c r="O1229" s="273"/>
      <c r="P1229" s="166"/>
      <c r="Q1229" s="328">
        <v>54155.040000000001</v>
      </c>
      <c r="R1229" s="328">
        <v>54155.040000000001</v>
      </c>
      <c r="S1229" s="151">
        <f t="shared" si="164"/>
        <v>0</v>
      </c>
      <c r="T1229" s="97">
        <f t="shared" si="165"/>
        <v>0</v>
      </c>
      <c r="U1229" s="166"/>
      <c r="V1229" s="328">
        <v>216620.16</v>
      </c>
      <c r="W1229" s="328">
        <v>216620.16</v>
      </c>
      <c r="X1229" s="151">
        <f t="shared" si="166"/>
        <v>0</v>
      </c>
      <c r="Y1229" s="97">
        <f t="shared" si="167"/>
        <v>0</v>
      </c>
      <c r="Z1229" s="140"/>
    </row>
    <row r="1230" spans="1:26" s="69" customFormat="1" outlineLevel="1" x14ac:dyDescent="0.2">
      <c r="A1230" s="64" t="s">
        <v>1241</v>
      </c>
      <c r="B1230" s="65" t="s">
        <v>1691</v>
      </c>
      <c r="C1230" s="66" t="s">
        <v>2133</v>
      </c>
      <c r="D1230" s="67"/>
      <c r="E1230" s="68"/>
      <c r="F1230" s="328">
        <v>-328619.96000000002</v>
      </c>
      <c r="G1230" s="328">
        <v>-130877.58</v>
      </c>
      <c r="H1230" s="151">
        <f t="shared" si="160"/>
        <v>-197742.38</v>
      </c>
      <c r="I1230" s="97">
        <f t="shared" si="161"/>
        <v>-1.510895754643385</v>
      </c>
      <c r="J1230" s="166"/>
      <c r="K1230" s="328">
        <v>-949821.64</v>
      </c>
      <c r="L1230" s="328">
        <v>-354024.74</v>
      </c>
      <c r="M1230" s="151">
        <f t="shared" si="162"/>
        <v>-595796.9</v>
      </c>
      <c r="N1230" s="97">
        <f t="shared" si="163"/>
        <v>-1.682924475843129</v>
      </c>
      <c r="O1230" s="273"/>
      <c r="P1230" s="166"/>
      <c r="Q1230" s="328">
        <v>-949821.64</v>
      </c>
      <c r="R1230" s="328">
        <v>-354024.74</v>
      </c>
      <c r="S1230" s="151">
        <f t="shared" si="164"/>
        <v>-595796.9</v>
      </c>
      <c r="T1230" s="97">
        <f t="shared" si="165"/>
        <v>-1.682924475843129</v>
      </c>
      <c r="U1230" s="166"/>
      <c r="V1230" s="328">
        <v>-2011895.8399999999</v>
      </c>
      <c r="W1230" s="328">
        <v>-221761.55</v>
      </c>
      <c r="X1230" s="151">
        <f t="shared" si="166"/>
        <v>-1790134.2899999998</v>
      </c>
      <c r="Y1230" s="97">
        <f t="shared" si="167"/>
        <v>-8.0723384644452558</v>
      </c>
      <c r="Z1230" s="140"/>
    </row>
    <row r="1231" spans="1:26" s="69" customFormat="1" outlineLevel="1" x14ac:dyDescent="0.2">
      <c r="A1231" s="64" t="s">
        <v>1242</v>
      </c>
      <c r="B1231" s="65" t="s">
        <v>1692</v>
      </c>
      <c r="C1231" s="66" t="s">
        <v>2134</v>
      </c>
      <c r="D1231" s="67"/>
      <c r="E1231" s="68"/>
      <c r="F1231" s="328">
        <v>11696.64</v>
      </c>
      <c r="G1231" s="328">
        <v>11620.74</v>
      </c>
      <c r="H1231" s="151">
        <f t="shared" si="160"/>
        <v>75.899999999999636</v>
      </c>
      <c r="I1231" s="97">
        <f t="shared" si="161"/>
        <v>6.531425709550307E-3</v>
      </c>
      <c r="J1231" s="166"/>
      <c r="K1231" s="328">
        <v>35066.51</v>
      </c>
      <c r="L1231" s="328">
        <v>34894.230000000003</v>
      </c>
      <c r="M1231" s="151">
        <f t="shared" si="162"/>
        <v>172.27999999999884</v>
      </c>
      <c r="N1231" s="97">
        <f t="shared" si="163"/>
        <v>4.9372059506686012E-3</v>
      </c>
      <c r="O1231" s="273"/>
      <c r="P1231" s="166"/>
      <c r="Q1231" s="328">
        <v>35066.51</v>
      </c>
      <c r="R1231" s="328">
        <v>34894.230000000003</v>
      </c>
      <c r="S1231" s="151">
        <f t="shared" si="164"/>
        <v>172.27999999999884</v>
      </c>
      <c r="T1231" s="97">
        <f t="shared" si="165"/>
        <v>4.9372059506686012E-3</v>
      </c>
      <c r="U1231" s="166"/>
      <c r="V1231" s="328">
        <v>139720.06</v>
      </c>
      <c r="W1231" s="328">
        <v>139760.73000000001</v>
      </c>
      <c r="X1231" s="151">
        <f t="shared" si="166"/>
        <v>-40.670000000012806</v>
      </c>
      <c r="Y1231" s="97">
        <f t="shared" si="167"/>
        <v>-2.9099733523152606E-4</v>
      </c>
      <c r="Z1231" s="140"/>
    </row>
    <row r="1232" spans="1:26" s="69" customFormat="1" outlineLevel="1" x14ac:dyDescent="0.2">
      <c r="A1232" s="64" t="s">
        <v>1243</v>
      </c>
      <c r="B1232" s="65" t="s">
        <v>1693</v>
      </c>
      <c r="C1232" s="66" t="s">
        <v>2135</v>
      </c>
      <c r="D1232" s="67"/>
      <c r="E1232" s="68"/>
      <c r="F1232" s="328">
        <v>57.18</v>
      </c>
      <c r="G1232" s="328">
        <v>89.76</v>
      </c>
      <c r="H1232" s="151">
        <f t="shared" si="160"/>
        <v>-32.580000000000005</v>
      </c>
      <c r="I1232" s="97">
        <f t="shared" si="161"/>
        <v>-0.36296791443850274</v>
      </c>
      <c r="J1232" s="166"/>
      <c r="K1232" s="328">
        <v>939.71</v>
      </c>
      <c r="L1232" s="328">
        <v>297.22000000000003</v>
      </c>
      <c r="M1232" s="151">
        <f t="shared" si="162"/>
        <v>642.49</v>
      </c>
      <c r="N1232" s="97">
        <f t="shared" si="163"/>
        <v>2.1616647601103556</v>
      </c>
      <c r="O1232" s="273"/>
      <c r="P1232" s="166"/>
      <c r="Q1232" s="328">
        <v>939.71</v>
      </c>
      <c r="R1232" s="328">
        <v>297.22000000000003</v>
      </c>
      <c r="S1232" s="151">
        <f t="shared" si="164"/>
        <v>642.49</v>
      </c>
      <c r="T1232" s="97">
        <f t="shared" si="165"/>
        <v>2.1616647601103556</v>
      </c>
      <c r="U1232" s="166"/>
      <c r="V1232" s="328">
        <v>3002.78</v>
      </c>
      <c r="W1232" s="328">
        <v>1108092.6099999999</v>
      </c>
      <c r="X1232" s="151">
        <f t="shared" si="166"/>
        <v>-1105089.8299999998</v>
      </c>
      <c r="Y1232" s="97">
        <f t="shared" si="167"/>
        <v>-0.99729013624592255</v>
      </c>
      <c r="Z1232" s="140"/>
    </row>
    <row r="1233" spans="1:26" s="69" customFormat="1" outlineLevel="1" x14ac:dyDescent="0.2">
      <c r="A1233" s="64" t="s">
        <v>1244</v>
      </c>
      <c r="B1233" s="65" t="s">
        <v>1694</v>
      </c>
      <c r="C1233" s="66" t="s">
        <v>2136</v>
      </c>
      <c r="D1233" s="67"/>
      <c r="E1233" s="68"/>
      <c r="F1233" s="328">
        <v>0</v>
      </c>
      <c r="G1233" s="328">
        <v>0</v>
      </c>
      <c r="H1233" s="151">
        <f t="shared" si="160"/>
        <v>0</v>
      </c>
      <c r="I1233" s="97">
        <f t="shared" si="161"/>
        <v>0</v>
      </c>
      <c r="J1233" s="166"/>
      <c r="K1233" s="328">
        <v>-4.82</v>
      </c>
      <c r="L1233" s="328">
        <v>0</v>
      </c>
      <c r="M1233" s="151">
        <f t="shared" si="162"/>
        <v>-4.82</v>
      </c>
      <c r="N1233" s="97" t="str">
        <f t="shared" si="163"/>
        <v>N.M.</v>
      </c>
      <c r="O1233" s="273"/>
      <c r="P1233" s="166"/>
      <c r="Q1233" s="328">
        <v>-4.82</v>
      </c>
      <c r="R1233" s="328">
        <v>0</v>
      </c>
      <c r="S1233" s="151">
        <f t="shared" si="164"/>
        <v>-4.82</v>
      </c>
      <c r="T1233" s="97" t="str">
        <f t="shared" si="165"/>
        <v>N.M.</v>
      </c>
      <c r="U1233" s="166"/>
      <c r="V1233" s="328">
        <v>0</v>
      </c>
      <c r="W1233" s="328">
        <v>0</v>
      </c>
      <c r="X1233" s="151">
        <f t="shared" si="166"/>
        <v>0</v>
      </c>
      <c r="Y1233" s="97">
        <f t="shared" si="167"/>
        <v>0</v>
      </c>
      <c r="Z1233" s="140"/>
    </row>
    <row r="1234" spans="1:26" s="69" customFormat="1" outlineLevel="1" x14ac:dyDescent="0.2">
      <c r="A1234" s="64" t="s">
        <v>1245</v>
      </c>
      <c r="B1234" s="65" t="s">
        <v>1695</v>
      </c>
      <c r="C1234" s="66" t="s">
        <v>2137</v>
      </c>
      <c r="D1234" s="67"/>
      <c r="E1234" s="68"/>
      <c r="F1234" s="328">
        <v>175807.72</v>
      </c>
      <c r="G1234" s="328">
        <v>52174.89</v>
      </c>
      <c r="H1234" s="151">
        <f t="shared" si="160"/>
        <v>123632.83</v>
      </c>
      <c r="I1234" s="97">
        <f t="shared" si="161"/>
        <v>2.3695848711899536</v>
      </c>
      <c r="J1234" s="166"/>
      <c r="K1234" s="328">
        <v>425865.24</v>
      </c>
      <c r="L1234" s="328">
        <v>110844.6</v>
      </c>
      <c r="M1234" s="151">
        <f t="shared" si="162"/>
        <v>315020.64</v>
      </c>
      <c r="N1234" s="97">
        <f t="shared" si="163"/>
        <v>2.8420025874061525</v>
      </c>
      <c r="O1234" s="273"/>
      <c r="P1234" s="166"/>
      <c r="Q1234" s="328">
        <v>425865.24</v>
      </c>
      <c r="R1234" s="328">
        <v>110844.6</v>
      </c>
      <c r="S1234" s="151">
        <f t="shared" si="164"/>
        <v>315020.64</v>
      </c>
      <c r="T1234" s="97">
        <f t="shared" si="165"/>
        <v>2.8420025874061525</v>
      </c>
      <c r="U1234" s="166"/>
      <c r="V1234" s="328">
        <v>1711551.41</v>
      </c>
      <c r="W1234" s="328">
        <v>680364.09</v>
      </c>
      <c r="X1234" s="151">
        <f t="shared" si="166"/>
        <v>1031187.32</v>
      </c>
      <c r="Y1234" s="97">
        <f t="shared" si="167"/>
        <v>1.5156404271718691</v>
      </c>
      <c r="Z1234" s="140"/>
    </row>
    <row r="1235" spans="1:26" s="69" customFormat="1" outlineLevel="1" x14ac:dyDescent="0.2">
      <c r="A1235" s="64" t="s">
        <v>1246</v>
      </c>
      <c r="B1235" s="65" t="s">
        <v>1696</v>
      </c>
      <c r="C1235" s="66" t="s">
        <v>2138</v>
      </c>
      <c r="D1235" s="67"/>
      <c r="E1235" s="68"/>
      <c r="F1235" s="328">
        <v>2217.71</v>
      </c>
      <c r="G1235" s="328">
        <v>1406.8700000000001</v>
      </c>
      <c r="H1235" s="151">
        <f t="shared" si="160"/>
        <v>810.83999999999992</v>
      </c>
      <c r="I1235" s="97">
        <f t="shared" si="161"/>
        <v>0.5763432300070368</v>
      </c>
      <c r="J1235" s="166"/>
      <c r="K1235" s="328">
        <v>3553.4900000000002</v>
      </c>
      <c r="L1235" s="328">
        <v>2983.48</v>
      </c>
      <c r="M1235" s="151">
        <f t="shared" si="162"/>
        <v>570.01000000000022</v>
      </c>
      <c r="N1235" s="97">
        <f t="shared" si="163"/>
        <v>0.19105541180098415</v>
      </c>
      <c r="O1235" s="273"/>
      <c r="P1235" s="166"/>
      <c r="Q1235" s="328">
        <v>3553.4900000000002</v>
      </c>
      <c r="R1235" s="328">
        <v>2983.48</v>
      </c>
      <c r="S1235" s="151">
        <f t="shared" si="164"/>
        <v>570.01000000000022</v>
      </c>
      <c r="T1235" s="97">
        <f t="shared" si="165"/>
        <v>0.19105541180098415</v>
      </c>
      <c r="U1235" s="166"/>
      <c r="V1235" s="328">
        <v>9943.65</v>
      </c>
      <c r="W1235" s="328">
        <v>17263.14</v>
      </c>
      <c r="X1235" s="151">
        <f t="shared" si="166"/>
        <v>-7319.49</v>
      </c>
      <c r="Y1235" s="97">
        <f t="shared" si="167"/>
        <v>-0.42399528706828538</v>
      </c>
      <c r="Z1235" s="140"/>
    </row>
    <row r="1236" spans="1:26" s="69" customFormat="1" outlineLevel="1" x14ac:dyDescent="0.2">
      <c r="A1236" s="64" t="s">
        <v>1247</v>
      </c>
      <c r="B1236" s="65" t="s">
        <v>1697</v>
      </c>
      <c r="C1236" s="66" t="s">
        <v>2139</v>
      </c>
      <c r="D1236" s="67"/>
      <c r="E1236" s="68"/>
      <c r="F1236" s="328">
        <v>77023.650000000009</v>
      </c>
      <c r="G1236" s="328">
        <v>260089.26</v>
      </c>
      <c r="H1236" s="151">
        <f t="shared" si="160"/>
        <v>-183065.61</v>
      </c>
      <c r="I1236" s="97">
        <f t="shared" si="161"/>
        <v>-0.70385686052549801</v>
      </c>
      <c r="J1236" s="166"/>
      <c r="K1236" s="328">
        <v>231161.95</v>
      </c>
      <c r="L1236" s="328">
        <v>260089.26</v>
      </c>
      <c r="M1236" s="151">
        <f t="shared" si="162"/>
        <v>-28927.309999999998</v>
      </c>
      <c r="N1236" s="97">
        <f t="shared" si="163"/>
        <v>-0.11122070169294955</v>
      </c>
      <c r="O1236" s="273"/>
      <c r="P1236" s="166"/>
      <c r="Q1236" s="328">
        <v>231161.95</v>
      </c>
      <c r="R1236" s="328">
        <v>260089.26</v>
      </c>
      <c r="S1236" s="151">
        <f t="shared" si="164"/>
        <v>-28927.309999999998</v>
      </c>
      <c r="T1236" s="97">
        <f t="shared" si="165"/>
        <v>-0.11122070169294955</v>
      </c>
      <c r="U1236" s="166"/>
      <c r="V1236" s="328">
        <v>953393.08000000007</v>
      </c>
      <c r="W1236" s="328">
        <v>260089.26</v>
      </c>
      <c r="X1236" s="151">
        <f t="shared" si="166"/>
        <v>693303.82000000007</v>
      </c>
      <c r="Y1236" s="97">
        <f t="shared" si="167"/>
        <v>2.6656380198090459</v>
      </c>
      <c r="Z1236" s="140"/>
    </row>
    <row r="1237" spans="1:26" s="69" customFormat="1" outlineLevel="1" x14ac:dyDescent="0.2">
      <c r="A1237" s="64" t="s">
        <v>1248</v>
      </c>
      <c r="B1237" s="65" t="s">
        <v>1698</v>
      </c>
      <c r="C1237" s="66" t="s">
        <v>2140</v>
      </c>
      <c r="D1237" s="67"/>
      <c r="E1237" s="68"/>
      <c r="F1237" s="328">
        <v>5500</v>
      </c>
      <c r="G1237" s="328">
        <v>3295.37</v>
      </c>
      <c r="H1237" s="151">
        <f t="shared" si="160"/>
        <v>2204.63</v>
      </c>
      <c r="I1237" s="97">
        <f t="shared" si="161"/>
        <v>0.66900833593799791</v>
      </c>
      <c r="J1237" s="166"/>
      <c r="K1237" s="328">
        <v>-23232.02</v>
      </c>
      <c r="L1237" s="328">
        <v>38162.71</v>
      </c>
      <c r="M1237" s="151">
        <f t="shared" si="162"/>
        <v>-61394.729999999996</v>
      </c>
      <c r="N1237" s="97">
        <f t="shared" si="163"/>
        <v>-1.6087623232207566</v>
      </c>
      <c r="O1237" s="273"/>
      <c r="P1237" s="166"/>
      <c r="Q1237" s="328">
        <v>-23232.02</v>
      </c>
      <c r="R1237" s="328">
        <v>38162.71</v>
      </c>
      <c r="S1237" s="151">
        <f t="shared" si="164"/>
        <v>-61394.729999999996</v>
      </c>
      <c r="T1237" s="97">
        <f t="shared" si="165"/>
        <v>-1.6087623232207566</v>
      </c>
      <c r="U1237" s="166"/>
      <c r="V1237" s="328">
        <v>43526.729999999996</v>
      </c>
      <c r="W1237" s="328">
        <v>55007.67</v>
      </c>
      <c r="X1237" s="151">
        <f t="shared" si="166"/>
        <v>-11480.940000000002</v>
      </c>
      <c r="Y1237" s="97">
        <f t="shared" si="167"/>
        <v>-0.20871525734502119</v>
      </c>
      <c r="Z1237" s="140"/>
    </row>
    <row r="1238" spans="1:26" s="69" customFormat="1" outlineLevel="1" x14ac:dyDescent="0.2">
      <c r="A1238" s="64" t="s">
        <v>1249</v>
      </c>
      <c r="B1238" s="65" t="s">
        <v>1699</v>
      </c>
      <c r="C1238" s="66" t="s">
        <v>2141</v>
      </c>
      <c r="D1238" s="67"/>
      <c r="E1238" s="68"/>
      <c r="F1238" s="328">
        <v>0</v>
      </c>
      <c r="G1238" s="328">
        <v>0</v>
      </c>
      <c r="H1238" s="151">
        <f t="shared" si="160"/>
        <v>0</v>
      </c>
      <c r="I1238" s="97">
        <f t="shared" si="161"/>
        <v>0</v>
      </c>
      <c r="J1238" s="166"/>
      <c r="K1238" s="328">
        <v>2000</v>
      </c>
      <c r="L1238" s="328">
        <v>1871.33</v>
      </c>
      <c r="M1238" s="151">
        <f t="shared" si="162"/>
        <v>128.67000000000007</v>
      </c>
      <c r="N1238" s="97">
        <f t="shared" si="163"/>
        <v>6.8758583467373513E-2</v>
      </c>
      <c r="O1238" s="273"/>
      <c r="P1238" s="166"/>
      <c r="Q1238" s="328">
        <v>2000</v>
      </c>
      <c r="R1238" s="328">
        <v>1871.33</v>
      </c>
      <c r="S1238" s="151">
        <f t="shared" si="164"/>
        <v>128.67000000000007</v>
      </c>
      <c r="T1238" s="97">
        <f t="shared" si="165"/>
        <v>6.8758583467373513E-2</v>
      </c>
      <c r="U1238" s="166"/>
      <c r="V1238" s="328">
        <v>4487.7800000000007</v>
      </c>
      <c r="W1238" s="328">
        <v>3480.98</v>
      </c>
      <c r="X1238" s="151">
        <f t="shared" si="166"/>
        <v>1006.8000000000006</v>
      </c>
      <c r="Y1238" s="97">
        <f t="shared" si="167"/>
        <v>0.28922889531109075</v>
      </c>
      <c r="Z1238" s="140"/>
    </row>
    <row r="1239" spans="1:26" s="69" customFormat="1" outlineLevel="1" x14ac:dyDescent="0.2">
      <c r="A1239" s="64" t="s">
        <v>1250</v>
      </c>
      <c r="B1239" s="65" t="s">
        <v>1700</v>
      </c>
      <c r="C1239" s="66" t="s">
        <v>2142</v>
      </c>
      <c r="D1239" s="67"/>
      <c r="E1239" s="68"/>
      <c r="F1239" s="328">
        <v>0</v>
      </c>
      <c r="G1239" s="328">
        <v>0</v>
      </c>
      <c r="H1239" s="151">
        <f t="shared" si="160"/>
        <v>0</v>
      </c>
      <c r="I1239" s="97">
        <f t="shared" si="161"/>
        <v>0</v>
      </c>
      <c r="J1239" s="166"/>
      <c r="K1239" s="328">
        <v>0</v>
      </c>
      <c r="L1239" s="328">
        <v>0</v>
      </c>
      <c r="M1239" s="151">
        <f t="shared" si="162"/>
        <v>0</v>
      </c>
      <c r="N1239" s="97">
        <f t="shared" si="163"/>
        <v>0</v>
      </c>
      <c r="O1239" s="273"/>
      <c r="P1239" s="166"/>
      <c r="Q1239" s="328">
        <v>0</v>
      </c>
      <c r="R1239" s="328">
        <v>0</v>
      </c>
      <c r="S1239" s="151">
        <f t="shared" si="164"/>
        <v>0</v>
      </c>
      <c r="T1239" s="97">
        <f t="shared" si="165"/>
        <v>0</v>
      </c>
      <c r="U1239" s="166"/>
      <c r="V1239" s="328">
        <v>0</v>
      </c>
      <c r="W1239" s="328">
        <v>16000</v>
      </c>
      <c r="X1239" s="151">
        <f t="shared" si="166"/>
        <v>-16000</v>
      </c>
      <c r="Y1239" s="97" t="str">
        <f t="shared" si="167"/>
        <v>N.M.</v>
      </c>
      <c r="Z1239" s="140"/>
    </row>
    <row r="1240" spans="1:26" s="69" customFormat="1" outlineLevel="1" x14ac:dyDescent="0.2">
      <c r="A1240" s="64" t="s">
        <v>1251</v>
      </c>
      <c r="B1240" s="65" t="s">
        <v>1701</v>
      </c>
      <c r="C1240" s="66" t="s">
        <v>2143</v>
      </c>
      <c r="D1240" s="67"/>
      <c r="E1240" s="68"/>
      <c r="F1240" s="328">
        <v>6000</v>
      </c>
      <c r="G1240" s="328">
        <v>3000</v>
      </c>
      <c r="H1240" s="151">
        <f t="shared" si="160"/>
        <v>3000</v>
      </c>
      <c r="I1240" s="97">
        <f t="shared" si="161"/>
        <v>1</v>
      </c>
      <c r="J1240" s="166"/>
      <c r="K1240" s="328">
        <v>6000</v>
      </c>
      <c r="L1240" s="328">
        <v>6000</v>
      </c>
      <c r="M1240" s="151">
        <f t="shared" si="162"/>
        <v>0</v>
      </c>
      <c r="N1240" s="97">
        <f t="shared" si="163"/>
        <v>0</v>
      </c>
      <c r="O1240" s="273"/>
      <c r="P1240" s="166"/>
      <c r="Q1240" s="328">
        <v>6000</v>
      </c>
      <c r="R1240" s="328">
        <v>6000</v>
      </c>
      <c r="S1240" s="151">
        <f t="shared" si="164"/>
        <v>0</v>
      </c>
      <c r="T1240" s="97">
        <f t="shared" si="165"/>
        <v>0</v>
      </c>
      <c r="U1240" s="166"/>
      <c r="V1240" s="328">
        <v>26500.03</v>
      </c>
      <c r="W1240" s="328">
        <v>6064.96</v>
      </c>
      <c r="X1240" s="151">
        <f t="shared" si="166"/>
        <v>20435.07</v>
      </c>
      <c r="Y1240" s="97">
        <f t="shared" si="167"/>
        <v>3.3693659974674195</v>
      </c>
      <c r="Z1240" s="140"/>
    </row>
    <row r="1241" spans="1:26" s="69" customFormat="1" outlineLevel="1" x14ac:dyDescent="0.2">
      <c r="A1241" s="64" t="s">
        <v>1252</v>
      </c>
      <c r="B1241" s="65" t="s">
        <v>1702</v>
      </c>
      <c r="C1241" s="66" t="s">
        <v>2144</v>
      </c>
      <c r="D1241" s="67"/>
      <c r="E1241" s="68"/>
      <c r="F1241" s="328">
        <v>0</v>
      </c>
      <c r="G1241" s="328">
        <v>42.31</v>
      </c>
      <c r="H1241" s="151">
        <f t="shared" si="160"/>
        <v>-42.31</v>
      </c>
      <c r="I1241" s="97" t="str">
        <f t="shared" si="161"/>
        <v>N.M.</v>
      </c>
      <c r="J1241" s="166"/>
      <c r="K1241" s="328">
        <v>60.17</v>
      </c>
      <c r="L1241" s="328">
        <v>45.79</v>
      </c>
      <c r="M1241" s="151">
        <f t="shared" si="162"/>
        <v>14.380000000000003</v>
      </c>
      <c r="N1241" s="97">
        <f t="shared" si="163"/>
        <v>0.31404236732911123</v>
      </c>
      <c r="O1241" s="273"/>
      <c r="P1241" s="166"/>
      <c r="Q1241" s="328">
        <v>60.17</v>
      </c>
      <c r="R1241" s="328">
        <v>45.79</v>
      </c>
      <c r="S1241" s="151">
        <f t="shared" si="164"/>
        <v>14.380000000000003</v>
      </c>
      <c r="T1241" s="97">
        <f t="shared" si="165"/>
        <v>0.31404236732911123</v>
      </c>
      <c r="U1241" s="166"/>
      <c r="V1241" s="328">
        <v>509</v>
      </c>
      <c r="W1241" s="328">
        <v>92.06</v>
      </c>
      <c r="X1241" s="151">
        <f t="shared" si="166"/>
        <v>416.94</v>
      </c>
      <c r="Y1241" s="97">
        <f t="shared" si="167"/>
        <v>4.5290028242450573</v>
      </c>
      <c r="Z1241" s="140"/>
    </row>
    <row r="1242" spans="1:26" s="69" customFormat="1" outlineLevel="1" x14ac:dyDescent="0.2">
      <c r="A1242" s="64" t="s">
        <v>1253</v>
      </c>
      <c r="B1242" s="65" t="s">
        <v>1703</v>
      </c>
      <c r="C1242" s="66" t="s">
        <v>2145</v>
      </c>
      <c r="D1242" s="67"/>
      <c r="E1242" s="68"/>
      <c r="F1242" s="328">
        <v>0</v>
      </c>
      <c r="G1242" s="328">
        <v>302</v>
      </c>
      <c r="H1242" s="151">
        <f t="shared" ref="H1242:H1305" si="168">+F1242-G1242</f>
        <v>-302</v>
      </c>
      <c r="I1242" s="97" t="str">
        <f t="shared" ref="I1242:I1305" si="169">IF(G1242&lt;0,IF(H1242=0,0,IF(OR(G1242=0,F1242=0),"N.M.",IF(ABS(H1242/G1242)&gt;=10,"N.M.",H1242/(-G1242)))),IF(H1242=0,0,IF(OR(G1242=0,F1242=0),"N.M.",IF(ABS(H1242/G1242)&gt;=10,"N.M.",H1242/G1242))))</f>
        <v>N.M.</v>
      </c>
      <c r="J1242" s="166"/>
      <c r="K1242" s="328">
        <v>0.19</v>
      </c>
      <c r="L1242" s="328">
        <v>4355.32</v>
      </c>
      <c r="M1242" s="151">
        <f t="shared" ref="M1242:M1305" si="170">+K1242-L1242</f>
        <v>-4355.13</v>
      </c>
      <c r="N1242" s="97">
        <f t="shared" ref="N1242:N1305" si="171">IF(L1242&lt;0,IF(M1242=0,0,IF(OR(L1242=0,K1242=0),"N.M.",IF(ABS(M1242/L1242)&gt;=10,"N.M.",M1242/(-L1242)))),IF(M1242=0,0,IF(OR(L1242=0,K1242=0),"N.M.",IF(ABS(M1242/L1242)&gt;=10,"N.M.",M1242/L1242))))</f>
        <v>-0.99995637519171965</v>
      </c>
      <c r="O1242" s="273"/>
      <c r="P1242" s="166"/>
      <c r="Q1242" s="328">
        <v>0.19</v>
      </c>
      <c r="R1242" s="328">
        <v>4355.32</v>
      </c>
      <c r="S1242" s="151">
        <f t="shared" ref="S1242:S1305" si="172">+Q1242-R1242</f>
        <v>-4355.13</v>
      </c>
      <c r="T1242" s="97">
        <f t="shared" ref="T1242:T1305" si="173">IF(R1242&lt;0,IF(S1242=0,0,IF(OR(R1242=0,Q1242=0),"N.M.",IF(ABS(S1242/R1242)&gt;=10,"N.M.",S1242/(-R1242)))),IF(S1242=0,0,IF(OR(R1242=0,Q1242=0),"N.M.",IF(ABS(S1242/R1242)&gt;=10,"N.M.",S1242/R1242))))</f>
        <v>-0.99995637519171965</v>
      </c>
      <c r="U1242" s="166"/>
      <c r="V1242" s="328">
        <v>147954.44</v>
      </c>
      <c r="W1242" s="328">
        <v>26145.99</v>
      </c>
      <c r="X1242" s="151">
        <f t="shared" ref="X1242:X1305" si="174">+V1242-W1242</f>
        <v>121808.45</v>
      </c>
      <c r="Y1242" s="97">
        <f t="shared" ref="Y1242:Y1305" si="175">IF(W1242&lt;0,IF(X1242=0,0,IF(OR(W1242=0,V1242=0),"N.M.",IF(ABS(X1242/W1242)&gt;=10,"N.M.",X1242/(-W1242)))),IF(X1242=0,0,IF(OR(W1242=0,V1242=0),"N.M.",IF(ABS(X1242/W1242)&gt;=10,"N.M.",X1242/W1242))))</f>
        <v>4.6587813274616865</v>
      </c>
      <c r="Z1242" s="140"/>
    </row>
    <row r="1243" spans="1:26" s="69" customFormat="1" outlineLevel="1" x14ac:dyDescent="0.2">
      <c r="A1243" s="64" t="s">
        <v>1254</v>
      </c>
      <c r="B1243" s="65" t="s">
        <v>1704</v>
      </c>
      <c r="C1243" s="66" t="s">
        <v>2146</v>
      </c>
      <c r="D1243" s="67"/>
      <c r="E1243" s="68"/>
      <c r="F1243" s="328">
        <v>0</v>
      </c>
      <c r="G1243" s="328">
        <v>1.58</v>
      </c>
      <c r="H1243" s="151">
        <f t="shared" si="168"/>
        <v>-1.58</v>
      </c>
      <c r="I1243" s="97" t="str">
        <f t="shared" si="169"/>
        <v>N.M.</v>
      </c>
      <c r="J1243" s="166"/>
      <c r="K1243" s="328">
        <v>0</v>
      </c>
      <c r="L1243" s="328">
        <v>1.58</v>
      </c>
      <c r="M1243" s="151">
        <f t="shared" si="170"/>
        <v>-1.58</v>
      </c>
      <c r="N1243" s="97" t="str">
        <f t="shared" si="171"/>
        <v>N.M.</v>
      </c>
      <c r="O1243" s="273"/>
      <c r="P1243" s="166"/>
      <c r="Q1243" s="328">
        <v>0</v>
      </c>
      <c r="R1243" s="328">
        <v>1.58</v>
      </c>
      <c r="S1243" s="151">
        <f t="shared" si="172"/>
        <v>-1.58</v>
      </c>
      <c r="T1243" s="97" t="str">
        <f t="shared" si="173"/>
        <v>N.M.</v>
      </c>
      <c r="U1243" s="166"/>
      <c r="V1243" s="328">
        <v>234.58</v>
      </c>
      <c r="W1243" s="328">
        <v>149.50000000000003</v>
      </c>
      <c r="X1243" s="151">
        <f t="shared" si="174"/>
        <v>85.079999999999984</v>
      </c>
      <c r="Y1243" s="97">
        <f t="shared" si="175"/>
        <v>0.569096989966555</v>
      </c>
      <c r="Z1243" s="140"/>
    </row>
    <row r="1244" spans="1:26" s="69" customFormat="1" outlineLevel="1" x14ac:dyDescent="0.2">
      <c r="A1244" s="64" t="s">
        <v>1255</v>
      </c>
      <c r="B1244" s="65" t="s">
        <v>1705</v>
      </c>
      <c r="C1244" s="66" t="s">
        <v>2147</v>
      </c>
      <c r="D1244" s="67"/>
      <c r="E1244" s="68"/>
      <c r="F1244" s="328">
        <v>370.95</v>
      </c>
      <c r="G1244" s="328">
        <v>275.54000000000002</v>
      </c>
      <c r="H1244" s="151">
        <f t="shared" si="168"/>
        <v>95.409999999999968</v>
      </c>
      <c r="I1244" s="97">
        <f t="shared" si="169"/>
        <v>0.34626551498874925</v>
      </c>
      <c r="J1244" s="166"/>
      <c r="K1244" s="328">
        <v>2107.31</v>
      </c>
      <c r="L1244" s="328">
        <v>540.26</v>
      </c>
      <c r="M1244" s="151">
        <f t="shared" si="170"/>
        <v>1567.05</v>
      </c>
      <c r="N1244" s="97">
        <f t="shared" si="171"/>
        <v>2.9005478843519787</v>
      </c>
      <c r="O1244" s="273"/>
      <c r="P1244" s="166"/>
      <c r="Q1244" s="328">
        <v>2107.31</v>
      </c>
      <c r="R1244" s="328">
        <v>540.26</v>
      </c>
      <c r="S1244" s="151">
        <f t="shared" si="172"/>
        <v>1567.05</v>
      </c>
      <c r="T1244" s="97">
        <f t="shared" si="173"/>
        <v>2.9005478843519787</v>
      </c>
      <c r="U1244" s="166"/>
      <c r="V1244" s="328">
        <v>8110.84</v>
      </c>
      <c r="W1244" s="328">
        <v>7722.3600000000006</v>
      </c>
      <c r="X1244" s="151">
        <f t="shared" si="174"/>
        <v>388.47999999999956</v>
      </c>
      <c r="Y1244" s="97">
        <f t="shared" si="175"/>
        <v>5.030586504643652E-2</v>
      </c>
      <c r="Z1244" s="140"/>
    </row>
    <row r="1245" spans="1:26" s="69" customFormat="1" outlineLevel="1" x14ac:dyDescent="0.2">
      <c r="A1245" s="64" t="s">
        <v>1256</v>
      </c>
      <c r="B1245" s="65" t="s">
        <v>1706</v>
      </c>
      <c r="C1245" s="66" t="s">
        <v>2148</v>
      </c>
      <c r="D1245" s="67"/>
      <c r="E1245" s="68"/>
      <c r="F1245" s="328">
        <v>142358.09</v>
      </c>
      <c r="G1245" s="328">
        <v>18173.28</v>
      </c>
      <c r="H1245" s="151">
        <f t="shared" si="168"/>
        <v>124184.81</v>
      </c>
      <c r="I1245" s="97">
        <f t="shared" si="169"/>
        <v>6.8333735021966318</v>
      </c>
      <c r="J1245" s="166"/>
      <c r="K1245" s="328">
        <v>128668.86</v>
      </c>
      <c r="L1245" s="328">
        <v>86112.88</v>
      </c>
      <c r="M1245" s="151">
        <f t="shared" si="170"/>
        <v>42555.979999999996</v>
      </c>
      <c r="N1245" s="97">
        <f t="shared" si="171"/>
        <v>0.49418832583464861</v>
      </c>
      <c r="O1245" s="273"/>
      <c r="P1245" s="166"/>
      <c r="Q1245" s="328">
        <v>128668.86</v>
      </c>
      <c r="R1245" s="328">
        <v>86112.88</v>
      </c>
      <c r="S1245" s="151">
        <f t="shared" si="172"/>
        <v>42555.979999999996</v>
      </c>
      <c r="T1245" s="97">
        <f t="shared" si="173"/>
        <v>0.49418832583464861</v>
      </c>
      <c r="U1245" s="166"/>
      <c r="V1245" s="328">
        <v>368293.97000000003</v>
      </c>
      <c r="W1245" s="328">
        <v>258217.44</v>
      </c>
      <c r="X1245" s="151">
        <f t="shared" si="174"/>
        <v>110076.53000000003</v>
      </c>
      <c r="Y1245" s="97">
        <f t="shared" si="175"/>
        <v>0.42629394048674646</v>
      </c>
      <c r="Z1245" s="140"/>
    </row>
    <row r="1246" spans="1:26" s="69" customFormat="1" outlineLevel="1" x14ac:dyDescent="0.2">
      <c r="A1246" s="64" t="s">
        <v>1257</v>
      </c>
      <c r="B1246" s="65" t="s">
        <v>1707</v>
      </c>
      <c r="C1246" s="66" t="s">
        <v>2149</v>
      </c>
      <c r="D1246" s="67"/>
      <c r="E1246" s="68"/>
      <c r="F1246" s="328">
        <v>6747.2300000000005</v>
      </c>
      <c r="G1246" s="328">
        <v>9897.02</v>
      </c>
      <c r="H1246" s="151">
        <f t="shared" si="168"/>
        <v>-3149.79</v>
      </c>
      <c r="I1246" s="97">
        <f t="shared" si="169"/>
        <v>-0.31825640445305758</v>
      </c>
      <c r="J1246" s="166"/>
      <c r="K1246" s="328">
        <v>17158.428</v>
      </c>
      <c r="L1246" s="328">
        <v>22565.846000000001</v>
      </c>
      <c r="M1246" s="151">
        <f t="shared" si="170"/>
        <v>-5407.4180000000015</v>
      </c>
      <c r="N1246" s="97">
        <f t="shared" si="171"/>
        <v>-0.23962841898327239</v>
      </c>
      <c r="O1246" s="273"/>
      <c r="P1246" s="166"/>
      <c r="Q1246" s="328">
        <v>17158.428</v>
      </c>
      <c r="R1246" s="328">
        <v>22565.846000000001</v>
      </c>
      <c r="S1246" s="151">
        <f t="shared" si="172"/>
        <v>-5407.4180000000015</v>
      </c>
      <c r="T1246" s="97">
        <f t="shared" si="173"/>
        <v>-0.23962841898327239</v>
      </c>
      <c r="U1246" s="166"/>
      <c r="V1246" s="328">
        <v>77318.877000000008</v>
      </c>
      <c r="W1246" s="328">
        <v>75631.986000000004</v>
      </c>
      <c r="X1246" s="151">
        <f t="shared" si="174"/>
        <v>1686.8910000000033</v>
      </c>
      <c r="Y1246" s="97">
        <f t="shared" si="175"/>
        <v>2.2303936326622486E-2</v>
      </c>
      <c r="Z1246" s="140"/>
    </row>
    <row r="1247" spans="1:26" s="69" customFormat="1" outlineLevel="1" x14ac:dyDescent="0.2">
      <c r="A1247" s="64" t="s">
        <v>1258</v>
      </c>
      <c r="B1247" s="65" t="s">
        <v>1708</v>
      </c>
      <c r="C1247" s="66" t="s">
        <v>2150</v>
      </c>
      <c r="D1247" s="67"/>
      <c r="E1247" s="68"/>
      <c r="F1247" s="328">
        <v>345.37</v>
      </c>
      <c r="G1247" s="328">
        <v>54.78</v>
      </c>
      <c r="H1247" s="151">
        <f t="shared" si="168"/>
        <v>290.59000000000003</v>
      </c>
      <c r="I1247" s="97">
        <f t="shared" si="169"/>
        <v>5.3046732384081787</v>
      </c>
      <c r="J1247" s="166"/>
      <c r="K1247" s="328">
        <v>460.11</v>
      </c>
      <c r="L1247" s="328">
        <v>89.79</v>
      </c>
      <c r="M1247" s="151">
        <f t="shared" si="170"/>
        <v>370.32</v>
      </c>
      <c r="N1247" s="97">
        <f t="shared" si="171"/>
        <v>4.1242900100233877</v>
      </c>
      <c r="O1247" s="273"/>
      <c r="P1247" s="166"/>
      <c r="Q1247" s="328">
        <v>460.11</v>
      </c>
      <c r="R1247" s="328">
        <v>89.79</v>
      </c>
      <c r="S1247" s="151">
        <f t="shared" si="172"/>
        <v>370.32</v>
      </c>
      <c r="T1247" s="97">
        <f t="shared" si="173"/>
        <v>4.1242900100233877</v>
      </c>
      <c r="U1247" s="166"/>
      <c r="V1247" s="328">
        <v>785.96</v>
      </c>
      <c r="W1247" s="328">
        <v>274.86</v>
      </c>
      <c r="X1247" s="151">
        <f t="shared" si="174"/>
        <v>511.1</v>
      </c>
      <c r="Y1247" s="97">
        <f t="shared" si="175"/>
        <v>1.8594921050716728</v>
      </c>
      <c r="Z1247" s="140"/>
    </row>
    <row r="1248" spans="1:26" s="69" customFormat="1" outlineLevel="1" x14ac:dyDescent="0.2">
      <c r="A1248" s="64" t="s">
        <v>1259</v>
      </c>
      <c r="B1248" s="65" t="s">
        <v>1709</v>
      </c>
      <c r="C1248" s="66" t="s">
        <v>2151</v>
      </c>
      <c r="D1248" s="67"/>
      <c r="E1248" s="68"/>
      <c r="F1248" s="328">
        <v>2862</v>
      </c>
      <c r="G1248" s="328">
        <v>65605.03</v>
      </c>
      <c r="H1248" s="151">
        <f t="shared" si="168"/>
        <v>-62743.03</v>
      </c>
      <c r="I1248" s="97">
        <f t="shared" si="169"/>
        <v>-0.9563752962234755</v>
      </c>
      <c r="J1248" s="166"/>
      <c r="K1248" s="328">
        <v>-84542</v>
      </c>
      <c r="L1248" s="328">
        <v>170600.98</v>
      </c>
      <c r="M1248" s="151">
        <f t="shared" si="170"/>
        <v>-255142.98</v>
      </c>
      <c r="N1248" s="97">
        <f t="shared" si="171"/>
        <v>-1.4955540114716808</v>
      </c>
      <c r="O1248" s="273"/>
      <c r="P1248" s="166"/>
      <c r="Q1248" s="328">
        <v>-84542</v>
      </c>
      <c r="R1248" s="328">
        <v>170600.98</v>
      </c>
      <c r="S1248" s="151">
        <f t="shared" si="172"/>
        <v>-255142.98</v>
      </c>
      <c r="T1248" s="97">
        <f t="shared" si="173"/>
        <v>-1.4955540114716808</v>
      </c>
      <c r="U1248" s="166"/>
      <c r="V1248" s="328">
        <v>14449.970000000001</v>
      </c>
      <c r="W1248" s="328">
        <v>249424.13</v>
      </c>
      <c r="X1248" s="151">
        <f t="shared" si="174"/>
        <v>-234974.16</v>
      </c>
      <c r="Y1248" s="97">
        <f t="shared" si="175"/>
        <v>-0.94206667173701275</v>
      </c>
      <c r="Z1248" s="140"/>
    </row>
    <row r="1249" spans="1:26" s="69" customFormat="1" outlineLevel="1" x14ac:dyDescent="0.2">
      <c r="A1249" s="64" t="s">
        <v>1260</v>
      </c>
      <c r="B1249" s="65" t="s">
        <v>1710</v>
      </c>
      <c r="C1249" s="66" t="s">
        <v>2152</v>
      </c>
      <c r="D1249" s="67"/>
      <c r="E1249" s="68"/>
      <c r="F1249" s="328">
        <v>21740.55</v>
      </c>
      <c r="G1249" s="328">
        <v>15111.48</v>
      </c>
      <c r="H1249" s="151">
        <f t="shared" si="168"/>
        <v>6629.07</v>
      </c>
      <c r="I1249" s="97">
        <f t="shared" si="169"/>
        <v>0.43867774698441186</v>
      </c>
      <c r="J1249" s="166"/>
      <c r="K1249" s="328">
        <v>49598.89</v>
      </c>
      <c r="L1249" s="328">
        <v>71343.75</v>
      </c>
      <c r="M1249" s="151">
        <f t="shared" si="170"/>
        <v>-21744.86</v>
      </c>
      <c r="N1249" s="97">
        <f t="shared" si="171"/>
        <v>-0.30478997809899255</v>
      </c>
      <c r="O1249" s="273"/>
      <c r="P1249" s="166"/>
      <c r="Q1249" s="328">
        <v>49598.89</v>
      </c>
      <c r="R1249" s="328">
        <v>71343.75</v>
      </c>
      <c r="S1249" s="151">
        <f t="shared" si="172"/>
        <v>-21744.86</v>
      </c>
      <c r="T1249" s="97">
        <f t="shared" si="173"/>
        <v>-0.30478997809899255</v>
      </c>
      <c r="U1249" s="166"/>
      <c r="V1249" s="328">
        <v>724195.4</v>
      </c>
      <c r="W1249" s="328">
        <v>411084.89799999999</v>
      </c>
      <c r="X1249" s="151">
        <f t="shared" si="174"/>
        <v>313110.50200000004</v>
      </c>
      <c r="Y1249" s="97">
        <f t="shared" si="175"/>
        <v>0.76166870523178409</v>
      </c>
      <c r="Z1249" s="140"/>
    </row>
    <row r="1250" spans="1:26" s="69" customFormat="1" outlineLevel="1" x14ac:dyDescent="0.2">
      <c r="A1250" s="64" t="s">
        <v>1261</v>
      </c>
      <c r="B1250" s="65" t="s">
        <v>1711</v>
      </c>
      <c r="C1250" s="66" t="s">
        <v>2153</v>
      </c>
      <c r="D1250" s="67"/>
      <c r="E1250" s="68"/>
      <c r="F1250" s="328">
        <v>700</v>
      </c>
      <c r="G1250" s="328">
        <v>700</v>
      </c>
      <c r="H1250" s="151">
        <f t="shared" si="168"/>
        <v>0</v>
      </c>
      <c r="I1250" s="97">
        <f t="shared" si="169"/>
        <v>0</v>
      </c>
      <c r="J1250" s="166"/>
      <c r="K1250" s="328">
        <v>2100</v>
      </c>
      <c r="L1250" s="328">
        <v>2100</v>
      </c>
      <c r="M1250" s="151">
        <f t="shared" si="170"/>
        <v>0</v>
      </c>
      <c r="N1250" s="97">
        <f t="shared" si="171"/>
        <v>0</v>
      </c>
      <c r="O1250" s="273"/>
      <c r="P1250" s="166"/>
      <c r="Q1250" s="328">
        <v>2100</v>
      </c>
      <c r="R1250" s="328">
        <v>2100</v>
      </c>
      <c r="S1250" s="151">
        <f t="shared" si="172"/>
        <v>0</v>
      </c>
      <c r="T1250" s="97">
        <f t="shared" si="173"/>
        <v>0</v>
      </c>
      <c r="U1250" s="166"/>
      <c r="V1250" s="328">
        <v>15929.52</v>
      </c>
      <c r="W1250" s="328">
        <v>20446.12</v>
      </c>
      <c r="X1250" s="151">
        <f t="shared" si="174"/>
        <v>-4516.5999999999985</v>
      </c>
      <c r="Y1250" s="97">
        <f t="shared" si="175"/>
        <v>-0.22090254776945448</v>
      </c>
      <c r="Z1250" s="140"/>
    </row>
    <row r="1251" spans="1:26" s="69" customFormat="1" outlineLevel="1" x14ac:dyDescent="0.2">
      <c r="A1251" s="64" t="s">
        <v>1262</v>
      </c>
      <c r="B1251" s="65" t="s">
        <v>1712</v>
      </c>
      <c r="C1251" s="66" t="s">
        <v>2154</v>
      </c>
      <c r="D1251" s="67"/>
      <c r="E1251" s="68"/>
      <c r="F1251" s="328">
        <v>1233.83</v>
      </c>
      <c r="G1251" s="328">
        <v>11191.2</v>
      </c>
      <c r="H1251" s="151">
        <f t="shared" si="168"/>
        <v>-9957.3700000000008</v>
      </c>
      <c r="I1251" s="97">
        <f t="shared" si="169"/>
        <v>-0.88974998212881551</v>
      </c>
      <c r="J1251" s="166"/>
      <c r="K1251" s="328">
        <v>3568.4900000000002</v>
      </c>
      <c r="L1251" s="328">
        <v>33858.120000000003</v>
      </c>
      <c r="M1251" s="151">
        <f t="shared" si="170"/>
        <v>-30289.63</v>
      </c>
      <c r="N1251" s="97">
        <f t="shared" si="171"/>
        <v>-0.89460460297263988</v>
      </c>
      <c r="O1251" s="273"/>
      <c r="P1251" s="166"/>
      <c r="Q1251" s="328">
        <v>3568.4900000000002</v>
      </c>
      <c r="R1251" s="328">
        <v>33858.120000000003</v>
      </c>
      <c r="S1251" s="151">
        <f t="shared" si="172"/>
        <v>-30289.63</v>
      </c>
      <c r="T1251" s="97">
        <f t="shared" si="173"/>
        <v>-0.89460460297263988</v>
      </c>
      <c r="U1251" s="166"/>
      <c r="V1251" s="328">
        <v>164993.15</v>
      </c>
      <c r="W1251" s="328">
        <v>135689.22</v>
      </c>
      <c r="X1251" s="151">
        <f t="shared" si="174"/>
        <v>29303.929999999993</v>
      </c>
      <c r="Y1251" s="97">
        <f t="shared" si="175"/>
        <v>0.21596358207380065</v>
      </c>
      <c r="Z1251" s="140"/>
    </row>
    <row r="1252" spans="1:26" s="69" customFormat="1" outlineLevel="1" x14ac:dyDescent="0.2">
      <c r="A1252" s="64" t="s">
        <v>1263</v>
      </c>
      <c r="B1252" s="65" t="s">
        <v>1713</v>
      </c>
      <c r="C1252" s="66" t="s">
        <v>2155</v>
      </c>
      <c r="D1252" s="67"/>
      <c r="E1252" s="68"/>
      <c r="F1252" s="328">
        <v>0</v>
      </c>
      <c r="G1252" s="328">
        <v>6792.18</v>
      </c>
      <c r="H1252" s="151">
        <f t="shared" si="168"/>
        <v>-6792.18</v>
      </c>
      <c r="I1252" s="97" t="str">
        <f t="shared" si="169"/>
        <v>N.M.</v>
      </c>
      <c r="J1252" s="166"/>
      <c r="K1252" s="328">
        <v>0</v>
      </c>
      <c r="L1252" s="328">
        <v>21183.14</v>
      </c>
      <c r="M1252" s="151">
        <f t="shared" si="170"/>
        <v>-21183.14</v>
      </c>
      <c r="N1252" s="97" t="str">
        <f t="shared" si="171"/>
        <v>N.M.</v>
      </c>
      <c r="O1252" s="273"/>
      <c r="P1252" s="166"/>
      <c r="Q1252" s="328">
        <v>0</v>
      </c>
      <c r="R1252" s="328">
        <v>21183.14</v>
      </c>
      <c r="S1252" s="151">
        <f t="shared" si="172"/>
        <v>-21183.14</v>
      </c>
      <c r="T1252" s="97" t="str">
        <f t="shared" si="173"/>
        <v>N.M.</v>
      </c>
      <c r="U1252" s="166"/>
      <c r="V1252" s="328">
        <v>10677.14</v>
      </c>
      <c r="W1252" s="328">
        <v>79088.05</v>
      </c>
      <c r="X1252" s="151">
        <f t="shared" si="174"/>
        <v>-68410.91</v>
      </c>
      <c r="Y1252" s="97">
        <f t="shared" si="175"/>
        <v>-0.86499679787275074</v>
      </c>
      <c r="Z1252" s="140"/>
    </row>
    <row r="1253" spans="1:26" outlineLevel="1" x14ac:dyDescent="0.2">
      <c r="A1253" s="38" t="s">
        <v>750</v>
      </c>
      <c r="B1253" s="88"/>
      <c r="C1253" s="81" t="s">
        <v>288</v>
      </c>
      <c r="D1253" s="38" t="s">
        <v>283</v>
      </c>
      <c r="E1253" s="49"/>
      <c r="F1253" s="107">
        <v>22098513.280000009</v>
      </c>
      <c r="G1253" s="107">
        <v>31548662.965000018</v>
      </c>
      <c r="H1253" s="105">
        <f t="shared" si="168"/>
        <v>-9450149.6850000098</v>
      </c>
      <c r="I1253" s="124">
        <f t="shared" si="169"/>
        <v>-0.29954200263522973</v>
      </c>
      <c r="J1253" s="168"/>
      <c r="K1253" s="107">
        <v>102832754.82799998</v>
      </c>
      <c r="L1253" s="107">
        <v>113267628.08500005</v>
      </c>
      <c r="M1253" s="105">
        <f t="shared" si="170"/>
        <v>-10434873.257000074</v>
      </c>
      <c r="N1253" s="124">
        <f t="shared" si="171"/>
        <v>-9.2125821237903679E-2</v>
      </c>
      <c r="O1253" s="260"/>
      <c r="P1253" s="168"/>
      <c r="Q1253" s="107">
        <v>102832754.82799998</v>
      </c>
      <c r="R1253" s="107">
        <v>113267628.08500005</v>
      </c>
      <c r="S1253" s="105">
        <f t="shared" si="172"/>
        <v>-10434873.257000074</v>
      </c>
      <c r="T1253" s="124">
        <f t="shared" si="173"/>
        <v>-9.2125821237903679E-2</v>
      </c>
      <c r="U1253" s="168"/>
      <c r="V1253" s="107">
        <v>513304445.60399985</v>
      </c>
      <c r="W1253" s="107">
        <v>412142172.48699993</v>
      </c>
      <c r="X1253" s="105">
        <f t="shared" si="174"/>
        <v>101162273.11699992</v>
      </c>
      <c r="Y1253" s="124">
        <f t="shared" si="175"/>
        <v>0.24545479659738256</v>
      </c>
    </row>
    <row r="1254" spans="1:26" s="69" customFormat="1" outlineLevel="2" x14ac:dyDescent="0.2">
      <c r="A1254" s="64" t="s">
        <v>1264</v>
      </c>
      <c r="B1254" s="65" t="s">
        <v>1714</v>
      </c>
      <c r="C1254" s="66" t="s">
        <v>2156</v>
      </c>
      <c r="D1254" s="67"/>
      <c r="E1254" s="68"/>
      <c r="F1254" s="328">
        <v>143815.01</v>
      </c>
      <c r="G1254" s="328">
        <v>184528.44</v>
      </c>
      <c r="H1254" s="151">
        <f t="shared" si="168"/>
        <v>-40713.429999999993</v>
      </c>
      <c r="I1254" s="97">
        <f t="shared" si="169"/>
        <v>-0.22063498721389502</v>
      </c>
      <c r="J1254" s="166"/>
      <c r="K1254" s="328">
        <v>442713.22000000003</v>
      </c>
      <c r="L1254" s="328">
        <v>456810.87</v>
      </c>
      <c r="M1254" s="151">
        <f t="shared" si="170"/>
        <v>-14097.649999999965</v>
      </c>
      <c r="N1254" s="97">
        <f t="shared" si="171"/>
        <v>-3.0861021323770086E-2</v>
      </c>
      <c r="O1254" s="273"/>
      <c r="P1254" s="166"/>
      <c r="Q1254" s="328">
        <v>442713.22000000003</v>
      </c>
      <c r="R1254" s="328">
        <v>456810.87</v>
      </c>
      <c r="S1254" s="151">
        <f t="shared" si="172"/>
        <v>-14097.649999999965</v>
      </c>
      <c r="T1254" s="97">
        <f t="shared" si="173"/>
        <v>-3.0861021323770086E-2</v>
      </c>
      <c r="U1254" s="166"/>
      <c r="V1254" s="328">
        <v>1615369.51</v>
      </c>
      <c r="W1254" s="328">
        <v>1588854.63</v>
      </c>
      <c r="X1254" s="151">
        <f t="shared" si="174"/>
        <v>26514.880000000121</v>
      </c>
      <c r="Y1254" s="97">
        <f t="shared" si="175"/>
        <v>1.6688046533243964E-2</v>
      </c>
      <c r="Z1254" s="140"/>
    </row>
    <row r="1255" spans="1:26" s="69" customFormat="1" outlineLevel="2" x14ac:dyDescent="0.2">
      <c r="A1255" s="64" t="s">
        <v>1265</v>
      </c>
      <c r="B1255" s="65" t="s">
        <v>1715</v>
      </c>
      <c r="C1255" s="66" t="s">
        <v>2157</v>
      </c>
      <c r="D1255" s="67"/>
      <c r="E1255" s="68"/>
      <c r="F1255" s="328">
        <v>146280.34</v>
      </c>
      <c r="G1255" s="328">
        <v>103067.79000000001</v>
      </c>
      <c r="H1255" s="151">
        <f t="shared" si="168"/>
        <v>43212.549999999988</v>
      </c>
      <c r="I1255" s="97">
        <f t="shared" si="169"/>
        <v>0.41926337995604623</v>
      </c>
      <c r="J1255" s="166"/>
      <c r="K1255" s="328">
        <v>642826.71</v>
      </c>
      <c r="L1255" s="328">
        <v>460309.5</v>
      </c>
      <c r="M1255" s="151">
        <f t="shared" si="170"/>
        <v>182517.20999999996</v>
      </c>
      <c r="N1255" s="97">
        <f t="shared" si="171"/>
        <v>0.3965097613670801</v>
      </c>
      <c r="O1255" s="273"/>
      <c r="P1255" s="166"/>
      <c r="Q1255" s="328">
        <v>642826.71</v>
      </c>
      <c r="R1255" s="328">
        <v>460309.5</v>
      </c>
      <c r="S1255" s="151">
        <f t="shared" si="172"/>
        <v>182517.20999999996</v>
      </c>
      <c r="T1255" s="97">
        <f t="shared" si="173"/>
        <v>0.3965097613670801</v>
      </c>
      <c r="U1255" s="166"/>
      <c r="V1255" s="328">
        <v>2131947.41</v>
      </c>
      <c r="W1255" s="328">
        <v>1565660.85</v>
      </c>
      <c r="X1255" s="151">
        <f t="shared" si="174"/>
        <v>566286.56000000006</v>
      </c>
      <c r="Y1255" s="97">
        <f t="shared" si="175"/>
        <v>0.36169171631263569</v>
      </c>
      <c r="Z1255" s="140"/>
    </row>
    <row r="1256" spans="1:26" s="69" customFormat="1" outlineLevel="2" x14ac:dyDescent="0.2">
      <c r="A1256" s="64" t="s">
        <v>1266</v>
      </c>
      <c r="B1256" s="65" t="s">
        <v>1716</v>
      </c>
      <c r="C1256" s="66" t="s">
        <v>2158</v>
      </c>
      <c r="D1256" s="67"/>
      <c r="E1256" s="68"/>
      <c r="F1256" s="328">
        <v>762059.75</v>
      </c>
      <c r="G1256" s="328">
        <v>825324.74</v>
      </c>
      <c r="H1256" s="151">
        <f t="shared" si="168"/>
        <v>-63264.989999999991</v>
      </c>
      <c r="I1256" s="97">
        <f t="shared" si="169"/>
        <v>-7.6654663229894199E-2</v>
      </c>
      <c r="J1256" s="166"/>
      <c r="K1256" s="328">
        <v>2703614.73</v>
      </c>
      <c r="L1256" s="328">
        <v>2011617</v>
      </c>
      <c r="M1256" s="151">
        <f t="shared" si="170"/>
        <v>691997.73</v>
      </c>
      <c r="N1256" s="97">
        <f t="shared" si="171"/>
        <v>0.34400073672075748</v>
      </c>
      <c r="O1256" s="273"/>
      <c r="P1256" s="166"/>
      <c r="Q1256" s="328">
        <v>2703614.73</v>
      </c>
      <c r="R1256" s="328">
        <v>2011617</v>
      </c>
      <c r="S1256" s="151">
        <f t="shared" si="172"/>
        <v>691997.73</v>
      </c>
      <c r="T1256" s="97">
        <f t="shared" si="173"/>
        <v>0.34400073672075748</v>
      </c>
      <c r="U1256" s="166"/>
      <c r="V1256" s="328">
        <v>13580372.883000001</v>
      </c>
      <c r="W1256" s="328">
        <v>10313358.978</v>
      </c>
      <c r="X1256" s="151">
        <f t="shared" si="174"/>
        <v>3267013.9050000012</v>
      </c>
      <c r="Y1256" s="97">
        <f t="shared" si="175"/>
        <v>0.31677496264495886</v>
      </c>
      <c r="Z1256" s="140"/>
    </row>
    <row r="1257" spans="1:26" s="69" customFormat="1" outlineLevel="2" x14ac:dyDescent="0.2">
      <c r="A1257" s="64" t="s">
        <v>1267</v>
      </c>
      <c r="B1257" s="65" t="s">
        <v>1717</v>
      </c>
      <c r="C1257" s="66" t="s">
        <v>2159</v>
      </c>
      <c r="D1257" s="67"/>
      <c r="E1257" s="68"/>
      <c r="F1257" s="328">
        <v>-75.38</v>
      </c>
      <c r="G1257" s="328">
        <v>0</v>
      </c>
      <c r="H1257" s="151">
        <f t="shared" si="168"/>
        <v>-75.38</v>
      </c>
      <c r="I1257" s="97" t="str">
        <f t="shared" si="169"/>
        <v>N.M.</v>
      </c>
      <c r="J1257" s="166"/>
      <c r="K1257" s="328">
        <v>8.26</v>
      </c>
      <c r="L1257" s="328">
        <v>0</v>
      </c>
      <c r="M1257" s="151">
        <f t="shared" si="170"/>
        <v>8.26</v>
      </c>
      <c r="N1257" s="97" t="str">
        <f t="shared" si="171"/>
        <v>N.M.</v>
      </c>
      <c r="O1257" s="273"/>
      <c r="P1257" s="166"/>
      <c r="Q1257" s="328">
        <v>8.26</v>
      </c>
      <c r="R1257" s="328">
        <v>0</v>
      </c>
      <c r="S1257" s="151">
        <f t="shared" si="172"/>
        <v>8.26</v>
      </c>
      <c r="T1257" s="97" t="str">
        <f t="shared" si="173"/>
        <v>N.M.</v>
      </c>
      <c r="U1257" s="166"/>
      <c r="V1257" s="328">
        <v>19.71</v>
      </c>
      <c r="W1257" s="328">
        <v>0</v>
      </c>
      <c r="X1257" s="151">
        <f t="shared" si="174"/>
        <v>19.71</v>
      </c>
      <c r="Y1257" s="97" t="str">
        <f t="shared" si="175"/>
        <v>N.M.</v>
      </c>
      <c r="Z1257" s="140"/>
    </row>
    <row r="1258" spans="1:26" s="69" customFormat="1" outlineLevel="2" x14ac:dyDescent="0.2">
      <c r="A1258" s="64" t="s">
        <v>1268</v>
      </c>
      <c r="B1258" s="65" t="s">
        <v>1718</v>
      </c>
      <c r="C1258" s="66" t="s">
        <v>2160</v>
      </c>
      <c r="D1258" s="67"/>
      <c r="E1258" s="68"/>
      <c r="F1258" s="328">
        <v>-122.13</v>
      </c>
      <c r="G1258" s="328">
        <v>0</v>
      </c>
      <c r="H1258" s="151">
        <f t="shared" si="168"/>
        <v>-122.13</v>
      </c>
      <c r="I1258" s="97" t="str">
        <f t="shared" si="169"/>
        <v>N.M.</v>
      </c>
      <c r="J1258" s="166"/>
      <c r="K1258" s="328">
        <v>-736.26</v>
      </c>
      <c r="L1258" s="328">
        <v>-36.090000000000003</v>
      </c>
      <c r="M1258" s="151">
        <f t="shared" si="170"/>
        <v>-700.17</v>
      </c>
      <c r="N1258" s="97" t="str">
        <f t="shared" si="171"/>
        <v>N.M.</v>
      </c>
      <c r="O1258" s="273"/>
      <c r="P1258" s="166"/>
      <c r="Q1258" s="328">
        <v>-736.26</v>
      </c>
      <c r="R1258" s="328">
        <v>-36.090000000000003</v>
      </c>
      <c r="S1258" s="151">
        <f t="shared" si="172"/>
        <v>-700.17</v>
      </c>
      <c r="T1258" s="97" t="str">
        <f t="shared" si="173"/>
        <v>N.M.</v>
      </c>
      <c r="U1258" s="166"/>
      <c r="V1258" s="328">
        <v>-3903.6499999999996</v>
      </c>
      <c r="W1258" s="328">
        <v>-2537.88</v>
      </c>
      <c r="X1258" s="151">
        <f t="shared" si="174"/>
        <v>-1365.7699999999995</v>
      </c>
      <c r="Y1258" s="97">
        <f t="shared" si="175"/>
        <v>-0.53815389222500654</v>
      </c>
      <c r="Z1258" s="140"/>
    </row>
    <row r="1259" spans="1:26" s="69" customFormat="1" outlineLevel="2" x14ac:dyDescent="0.2">
      <c r="A1259" s="64" t="s">
        <v>1269</v>
      </c>
      <c r="B1259" s="65" t="s">
        <v>1719</v>
      </c>
      <c r="C1259" s="66" t="s">
        <v>2161</v>
      </c>
      <c r="D1259" s="67"/>
      <c r="E1259" s="68"/>
      <c r="F1259" s="328">
        <v>19338.72</v>
      </c>
      <c r="G1259" s="328">
        <v>19338.72</v>
      </c>
      <c r="H1259" s="151">
        <f t="shared" si="168"/>
        <v>0</v>
      </c>
      <c r="I1259" s="97">
        <f t="shared" si="169"/>
        <v>0</v>
      </c>
      <c r="J1259" s="166"/>
      <c r="K1259" s="328">
        <v>58016.160000000003</v>
      </c>
      <c r="L1259" s="328">
        <v>58016.160000000003</v>
      </c>
      <c r="M1259" s="151">
        <f t="shared" si="170"/>
        <v>0</v>
      </c>
      <c r="N1259" s="97">
        <f t="shared" si="171"/>
        <v>0</v>
      </c>
      <c r="O1259" s="273"/>
      <c r="P1259" s="166"/>
      <c r="Q1259" s="328">
        <v>58016.160000000003</v>
      </c>
      <c r="R1259" s="328">
        <v>58016.160000000003</v>
      </c>
      <c r="S1259" s="151">
        <f t="shared" si="172"/>
        <v>0</v>
      </c>
      <c r="T1259" s="97">
        <f t="shared" si="173"/>
        <v>0</v>
      </c>
      <c r="U1259" s="166"/>
      <c r="V1259" s="328">
        <v>232064.64000000001</v>
      </c>
      <c r="W1259" s="328">
        <v>232064.64000000001</v>
      </c>
      <c r="X1259" s="151">
        <f t="shared" si="174"/>
        <v>0</v>
      </c>
      <c r="Y1259" s="97">
        <f t="shared" si="175"/>
        <v>0</v>
      </c>
      <c r="Z1259" s="140"/>
    </row>
    <row r="1260" spans="1:26" s="69" customFormat="1" outlineLevel="2" x14ac:dyDescent="0.2">
      <c r="A1260" s="64" t="s">
        <v>1270</v>
      </c>
      <c r="B1260" s="65" t="s">
        <v>1720</v>
      </c>
      <c r="C1260" s="66" t="s">
        <v>2162</v>
      </c>
      <c r="D1260" s="67"/>
      <c r="E1260" s="68"/>
      <c r="F1260" s="328">
        <v>62252.82</v>
      </c>
      <c r="G1260" s="328">
        <v>229868.61000000002</v>
      </c>
      <c r="H1260" s="151">
        <f t="shared" si="168"/>
        <v>-167615.79</v>
      </c>
      <c r="I1260" s="97">
        <f t="shared" si="169"/>
        <v>-0.7291808568381738</v>
      </c>
      <c r="J1260" s="166"/>
      <c r="K1260" s="328">
        <v>673961.74</v>
      </c>
      <c r="L1260" s="328">
        <v>561249.37</v>
      </c>
      <c r="M1260" s="151">
        <f t="shared" si="170"/>
        <v>112712.37</v>
      </c>
      <c r="N1260" s="97">
        <f t="shared" si="171"/>
        <v>0.20082404725015549</v>
      </c>
      <c r="O1260" s="273"/>
      <c r="P1260" s="166"/>
      <c r="Q1260" s="328">
        <v>673961.74</v>
      </c>
      <c r="R1260" s="328">
        <v>561249.37</v>
      </c>
      <c r="S1260" s="151">
        <f t="shared" si="172"/>
        <v>112712.37</v>
      </c>
      <c r="T1260" s="97">
        <f t="shared" si="173"/>
        <v>0.20082404725015549</v>
      </c>
      <c r="U1260" s="166"/>
      <c r="V1260" s="328">
        <v>4686151.29</v>
      </c>
      <c r="W1260" s="328">
        <v>3489961.3969999999</v>
      </c>
      <c r="X1260" s="151">
        <f t="shared" si="174"/>
        <v>1196189.8930000002</v>
      </c>
      <c r="Y1260" s="97">
        <f t="shared" si="175"/>
        <v>0.34275161153021777</v>
      </c>
      <c r="Z1260" s="140"/>
    </row>
    <row r="1261" spans="1:26" s="69" customFormat="1" outlineLevel="2" x14ac:dyDescent="0.2">
      <c r="A1261" s="64" t="s">
        <v>1271</v>
      </c>
      <c r="B1261" s="65" t="s">
        <v>1721</v>
      </c>
      <c r="C1261" s="66" t="s">
        <v>2163</v>
      </c>
      <c r="D1261" s="67"/>
      <c r="E1261" s="68"/>
      <c r="F1261" s="328">
        <v>103397.48</v>
      </c>
      <c r="G1261" s="328">
        <v>56736.06</v>
      </c>
      <c r="H1261" s="151">
        <f t="shared" si="168"/>
        <v>46661.42</v>
      </c>
      <c r="I1261" s="97">
        <f t="shared" si="169"/>
        <v>0.82242968581180997</v>
      </c>
      <c r="J1261" s="166"/>
      <c r="K1261" s="328">
        <v>423233.95</v>
      </c>
      <c r="L1261" s="328">
        <v>220558.18</v>
      </c>
      <c r="M1261" s="151">
        <f t="shared" si="170"/>
        <v>202675.77000000002</v>
      </c>
      <c r="N1261" s="97">
        <f t="shared" si="171"/>
        <v>0.9189220277388942</v>
      </c>
      <c r="O1261" s="273"/>
      <c r="P1261" s="166"/>
      <c r="Q1261" s="328">
        <v>423233.95</v>
      </c>
      <c r="R1261" s="328">
        <v>220558.18</v>
      </c>
      <c r="S1261" s="151">
        <f t="shared" si="172"/>
        <v>202675.77000000002</v>
      </c>
      <c r="T1261" s="97">
        <f t="shared" si="173"/>
        <v>0.9189220277388942</v>
      </c>
      <c r="U1261" s="166"/>
      <c r="V1261" s="328">
        <v>1230389.53</v>
      </c>
      <c r="W1261" s="328">
        <v>1360047.8099999998</v>
      </c>
      <c r="X1261" s="151">
        <f t="shared" si="174"/>
        <v>-129658.2799999998</v>
      </c>
      <c r="Y1261" s="97">
        <f t="shared" si="175"/>
        <v>-9.5333619190931099E-2</v>
      </c>
      <c r="Z1261" s="140"/>
    </row>
    <row r="1262" spans="1:26" s="69" customFormat="1" outlineLevel="2" x14ac:dyDescent="0.2">
      <c r="A1262" s="64" t="s">
        <v>1272</v>
      </c>
      <c r="B1262" s="65" t="s">
        <v>1722</v>
      </c>
      <c r="C1262" s="66" t="s">
        <v>2164</v>
      </c>
      <c r="D1262" s="67"/>
      <c r="E1262" s="68"/>
      <c r="F1262" s="328">
        <v>0</v>
      </c>
      <c r="G1262" s="328">
        <v>0</v>
      </c>
      <c r="H1262" s="151">
        <f t="shared" si="168"/>
        <v>0</v>
      </c>
      <c r="I1262" s="97">
        <f t="shared" si="169"/>
        <v>0</v>
      </c>
      <c r="J1262" s="166"/>
      <c r="K1262" s="328">
        <v>0</v>
      </c>
      <c r="L1262" s="328">
        <v>0</v>
      </c>
      <c r="M1262" s="151">
        <f t="shared" si="170"/>
        <v>0</v>
      </c>
      <c r="N1262" s="97">
        <f t="shared" si="171"/>
        <v>0</v>
      </c>
      <c r="O1262" s="273"/>
      <c r="P1262" s="166"/>
      <c r="Q1262" s="328">
        <v>0</v>
      </c>
      <c r="R1262" s="328">
        <v>0</v>
      </c>
      <c r="S1262" s="151">
        <f t="shared" si="172"/>
        <v>0</v>
      </c>
      <c r="T1262" s="97">
        <f t="shared" si="173"/>
        <v>0</v>
      </c>
      <c r="U1262" s="166"/>
      <c r="V1262" s="328">
        <v>-25.82</v>
      </c>
      <c r="W1262" s="328">
        <v>0</v>
      </c>
      <c r="X1262" s="151">
        <f t="shared" si="174"/>
        <v>-25.82</v>
      </c>
      <c r="Y1262" s="97" t="str">
        <f t="shared" si="175"/>
        <v>N.M.</v>
      </c>
      <c r="Z1262" s="140"/>
    </row>
    <row r="1263" spans="1:26" s="69" customFormat="1" outlineLevel="2" x14ac:dyDescent="0.2">
      <c r="A1263" s="64" t="s">
        <v>1273</v>
      </c>
      <c r="B1263" s="65" t="s">
        <v>1723</v>
      </c>
      <c r="C1263" s="66" t="s">
        <v>2165</v>
      </c>
      <c r="D1263" s="67"/>
      <c r="E1263" s="68"/>
      <c r="F1263" s="328">
        <v>0</v>
      </c>
      <c r="G1263" s="328">
        <v>0</v>
      </c>
      <c r="H1263" s="151">
        <f t="shared" si="168"/>
        <v>0</v>
      </c>
      <c r="I1263" s="97">
        <f t="shared" si="169"/>
        <v>0</v>
      </c>
      <c r="J1263" s="166"/>
      <c r="K1263" s="328">
        <v>0</v>
      </c>
      <c r="L1263" s="328">
        <v>0</v>
      </c>
      <c r="M1263" s="151">
        <f t="shared" si="170"/>
        <v>0</v>
      </c>
      <c r="N1263" s="97">
        <f t="shared" si="171"/>
        <v>0</v>
      </c>
      <c r="O1263" s="273"/>
      <c r="P1263" s="166"/>
      <c r="Q1263" s="328">
        <v>0</v>
      </c>
      <c r="R1263" s="328">
        <v>0</v>
      </c>
      <c r="S1263" s="151">
        <f t="shared" si="172"/>
        <v>0</v>
      </c>
      <c r="T1263" s="97">
        <f t="shared" si="173"/>
        <v>0</v>
      </c>
      <c r="U1263" s="166"/>
      <c r="V1263" s="328">
        <v>0</v>
      </c>
      <c r="W1263" s="328">
        <v>0</v>
      </c>
      <c r="X1263" s="151">
        <f t="shared" si="174"/>
        <v>0</v>
      </c>
      <c r="Y1263" s="97">
        <f t="shared" si="175"/>
        <v>0</v>
      </c>
      <c r="Z1263" s="140"/>
    </row>
    <row r="1264" spans="1:26" s="69" customFormat="1" outlineLevel="2" x14ac:dyDescent="0.2">
      <c r="A1264" s="64" t="s">
        <v>1274</v>
      </c>
      <c r="B1264" s="65" t="s">
        <v>1724</v>
      </c>
      <c r="C1264" s="66" t="s">
        <v>2156</v>
      </c>
      <c r="D1264" s="67"/>
      <c r="E1264" s="68"/>
      <c r="F1264" s="328">
        <v>139.19</v>
      </c>
      <c r="G1264" s="328">
        <v>425.17</v>
      </c>
      <c r="H1264" s="151">
        <f t="shared" si="168"/>
        <v>-285.98</v>
      </c>
      <c r="I1264" s="97">
        <f t="shared" si="169"/>
        <v>-0.67262506762001084</v>
      </c>
      <c r="J1264" s="166"/>
      <c r="K1264" s="328">
        <v>1030.01</v>
      </c>
      <c r="L1264" s="328">
        <v>974.55000000000007</v>
      </c>
      <c r="M1264" s="151">
        <f t="shared" si="170"/>
        <v>55.459999999999923</v>
      </c>
      <c r="N1264" s="97">
        <f t="shared" si="171"/>
        <v>5.6908316658970726E-2</v>
      </c>
      <c r="O1264" s="273"/>
      <c r="P1264" s="166"/>
      <c r="Q1264" s="328">
        <v>1030.01</v>
      </c>
      <c r="R1264" s="328">
        <v>974.55000000000007</v>
      </c>
      <c r="S1264" s="151">
        <f t="shared" si="172"/>
        <v>55.459999999999923</v>
      </c>
      <c r="T1264" s="97">
        <f t="shared" si="173"/>
        <v>5.6908316658970726E-2</v>
      </c>
      <c r="U1264" s="166"/>
      <c r="V1264" s="328">
        <v>1574.65</v>
      </c>
      <c r="W1264" s="328">
        <v>3100.53</v>
      </c>
      <c r="X1264" s="151">
        <f t="shared" si="174"/>
        <v>-1525.88</v>
      </c>
      <c r="Y1264" s="97">
        <f t="shared" si="175"/>
        <v>-0.49213521559217294</v>
      </c>
      <c r="Z1264" s="140"/>
    </row>
    <row r="1265" spans="1:26" s="69" customFormat="1" outlineLevel="2" x14ac:dyDescent="0.2">
      <c r="A1265" s="64" t="s">
        <v>1275</v>
      </c>
      <c r="B1265" s="65" t="s">
        <v>1725</v>
      </c>
      <c r="C1265" s="66" t="s">
        <v>2157</v>
      </c>
      <c r="D1265" s="67"/>
      <c r="E1265" s="68"/>
      <c r="F1265" s="328">
        <v>88.99</v>
      </c>
      <c r="G1265" s="328">
        <v>1234.1300000000001</v>
      </c>
      <c r="H1265" s="151">
        <f t="shared" si="168"/>
        <v>-1145.1400000000001</v>
      </c>
      <c r="I1265" s="97">
        <f t="shared" si="169"/>
        <v>-0.92789252347807771</v>
      </c>
      <c r="J1265" s="166"/>
      <c r="K1265" s="328">
        <v>1256.07</v>
      </c>
      <c r="L1265" s="328">
        <v>2623.67</v>
      </c>
      <c r="M1265" s="151">
        <f t="shared" si="170"/>
        <v>-1367.6000000000001</v>
      </c>
      <c r="N1265" s="97">
        <f t="shared" si="171"/>
        <v>-0.52125457851025481</v>
      </c>
      <c r="O1265" s="273"/>
      <c r="P1265" s="166"/>
      <c r="Q1265" s="328">
        <v>1256.07</v>
      </c>
      <c r="R1265" s="328">
        <v>2623.67</v>
      </c>
      <c r="S1265" s="151">
        <f t="shared" si="172"/>
        <v>-1367.6000000000001</v>
      </c>
      <c r="T1265" s="97">
        <f t="shared" si="173"/>
        <v>-0.52125457851025481</v>
      </c>
      <c r="U1265" s="166"/>
      <c r="V1265" s="328">
        <v>8246.75</v>
      </c>
      <c r="W1265" s="328">
        <v>7344.85</v>
      </c>
      <c r="X1265" s="151">
        <f t="shared" si="174"/>
        <v>901.89999999999964</v>
      </c>
      <c r="Y1265" s="97">
        <f t="shared" si="175"/>
        <v>0.1227935219915995</v>
      </c>
      <c r="Z1265" s="140"/>
    </row>
    <row r="1266" spans="1:26" s="69" customFormat="1" outlineLevel="2" x14ac:dyDescent="0.2">
      <c r="A1266" s="64" t="s">
        <v>1276</v>
      </c>
      <c r="B1266" s="65" t="s">
        <v>1726</v>
      </c>
      <c r="C1266" s="66" t="s">
        <v>2166</v>
      </c>
      <c r="D1266" s="67"/>
      <c r="E1266" s="68"/>
      <c r="F1266" s="328">
        <v>1151.07</v>
      </c>
      <c r="G1266" s="328">
        <v>487.51</v>
      </c>
      <c r="H1266" s="151">
        <f t="shared" si="168"/>
        <v>663.56</v>
      </c>
      <c r="I1266" s="97">
        <f t="shared" si="169"/>
        <v>1.361120797522102</v>
      </c>
      <c r="J1266" s="166"/>
      <c r="K1266" s="328">
        <v>2779.92</v>
      </c>
      <c r="L1266" s="328">
        <v>1469.66</v>
      </c>
      <c r="M1266" s="151">
        <f t="shared" si="170"/>
        <v>1310.26</v>
      </c>
      <c r="N1266" s="97">
        <f t="shared" si="171"/>
        <v>0.89153953975749489</v>
      </c>
      <c r="O1266" s="273"/>
      <c r="P1266" s="166"/>
      <c r="Q1266" s="328">
        <v>2779.92</v>
      </c>
      <c r="R1266" s="328">
        <v>1469.66</v>
      </c>
      <c r="S1266" s="151">
        <f t="shared" si="172"/>
        <v>1310.26</v>
      </c>
      <c r="T1266" s="97">
        <f t="shared" si="173"/>
        <v>0.89153953975749489</v>
      </c>
      <c r="U1266" s="166"/>
      <c r="V1266" s="328">
        <v>6063.6</v>
      </c>
      <c r="W1266" s="328">
        <v>5085.21</v>
      </c>
      <c r="X1266" s="151">
        <f t="shared" si="174"/>
        <v>978.39000000000033</v>
      </c>
      <c r="Y1266" s="97">
        <f t="shared" si="175"/>
        <v>0.1923991339590696</v>
      </c>
      <c r="Z1266" s="140"/>
    </row>
    <row r="1267" spans="1:26" s="69" customFormat="1" outlineLevel="2" x14ac:dyDescent="0.2">
      <c r="A1267" s="64" t="s">
        <v>1277</v>
      </c>
      <c r="B1267" s="65" t="s">
        <v>1727</v>
      </c>
      <c r="C1267" s="66" t="s">
        <v>2167</v>
      </c>
      <c r="D1267" s="67"/>
      <c r="E1267" s="68"/>
      <c r="F1267" s="328">
        <v>15116.550000000001</v>
      </c>
      <c r="G1267" s="328">
        <v>13770.43</v>
      </c>
      <c r="H1267" s="151">
        <f t="shared" si="168"/>
        <v>1346.1200000000008</v>
      </c>
      <c r="I1267" s="97">
        <f t="shared" si="169"/>
        <v>9.7754391111969693E-2</v>
      </c>
      <c r="J1267" s="166"/>
      <c r="K1267" s="328">
        <v>45231.79</v>
      </c>
      <c r="L1267" s="328">
        <v>31829.63</v>
      </c>
      <c r="M1267" s="151">
        <f t="shared" si="170"/>
        <v>13402.16</v>
      </c>
      <c r="N1267" s="97">
        <f t="shared" si="171"/>
        <v>0.42105924574052539</v>
      </c>
      <c r="O1267" s="273"/>
      <c r="P1267" s="166"/>
      <c r="Q1267" s="328">
        <v>45231.79</v>
      </c>
      <c r="R1267" s="328">
        <v>31829.63</v>
      </c>
      <c r="S1267" s="151">
        <f t="shared" si="172"/>
        <v>13402.16</v>
      </c>
      <c r="T1267" s="97">
        <f t="shared" si="173"/>
        <v>0.42105924574052539</v>
      </c>
      <c r="U1267" s="166"/>
      <c r="V1267" s="328">
        <v>145501.08000000002</v>
      </c>
      <c r="W1267" s="328">
        <v>104875.13</v>
      </c>
      <c r="X1267" s="151">
        <f t="shared" si="174"/>
        <v>40625.950000000012</v>
      </c>
      <c r="Y1267" s="97">
        <f t="shared" si="175"/>
        <v>0.38737449002447016</v>
      </c>
      <c r="Z1267" s="140"/>
    </row>
    <row r="1268" spans="1:26" s="69" customFormat="1" outlineLevel="2" x14ac:dyDescent="0.2">
      <c r="A1268" s="64" t="s">
        <v>1278</v>
      </c>
      <c r="B1268" s="65" t="s">
        <v>1728</v>
      </c>
      <c r="C1268" s="66" t="s">
        <v>2168</v>
      </c>
      <c r="D1268" s="67"/>
      <c r="E1268" s="68"/>
      <c r="F1268" s="328">
        <v>2003.39</v>
      </c>
      <c r="G1268" s="328">
        <v>1744.8400000000001</v>
      </c>
      <c r="H1268" s="151">
        <f t="shared" si="168"/>
        <v>258.54999999999995</v>
      </c>
      <c r="I1268" s="97">
        <f t="shared" si="169"/>
        <v>0.14817977579606148</v>
      </c>
      <c r="J1268" s="166"/>
      <c r="K1268" s="328">
        <v>6685.41</v>
      </c>
      <c r="L1268" s="328">
        <v>5836.25</v>
      </c>
      <c r="M1268" s="151">
        <f t="shared" si="170"/>
        <v>849.15999999999985</v>
      </c>
      <c r="N1268" s="97">
        <f t="shared" si="171"/>
        <v>0.14549753694581277</v>
      </c>
      <c r="O1268" s="273"/>
      <c r="P1268" s="166"/>
      <c r="Q1268" s="328">
        <v>6685.41</v>
      </c>
      <c r="R1268" s="328">
        <v>5836.25</v>
      </c>
      <c r="S1268" s="151">
        <f t="shared" si="172"/>
        <v>849.15999999999985</v>
      </c>
      <c r="T1268" s="97">
        <f t="shared" si="173"/>
        <v>0.14549753694581277</v>
      </c>
      <c r="U1268" s="166"/>
      <c r="V1268" s="328">
        <v>2558.13</v>
      </c>
      <c r="W1268" s="328">
        <v>4098.92</v>
      </c>
      <c r="X1268" s="151">
        <f t="shared" si="174"/>
        <v>-1540.79</v>
      </c>
      <c r="Y1268" s="97">
        <f t="shared" si="175"/>
        <v>-0.37590145696915284</v>
      </c>
      <c r="Z1268" s="140"/>
    </row>
    <row r="1269" spans="1:26" s="69" customFormat="1" outlineLevel="2" x14ac:dyDescent="0.2">
      <c r="A1269" s="64" t="s">
        <v>1279</v>
      </c>
      <c r="B1269" s="65" t="s">
        <v>1729</v>
      </c>
      <c r="C1269" s="66" t="s">
        <v>2169</v>
      </c>
      <c r="D1269" s="67"/>
      <c r="E1269" s="68"/>
      <c r="F1269" s="328">
        <v>68472.960000000006</v>
      </c>
      <c r="G1269" s="328">
        <v>70702.41</v>
      </c>
      <c r="H1269" s="151">
        <f t="shared" si="168"/>
        <v>-2229.4499999999971</v>
      </c>
      <c r="I1269" s="97">
        <f t="shared" si="169"/>
        <v>-3.1532871368882574E-2</v>
      </c>
      <c r="J1269" s="166"/>
      <c r="K1269" s="328">
        <v>244585.30000000002</v>
      </c>
      <c r="L1269" s="328">
        <v>155763.97899999999</v>
      </c>
      <c r="M1269" s="151">
        <f t="shared" si="170"/>
        <v>88821.321000000025</v>
      </c>
      <c r="N1269" s="97">
        <f t="shared" si="171"/>
        <v>0.57023017497517847</v>
      </c>
      <c r="O1269" s="273"/>
      <c r="P1269" s="166"/>
      <c r="Q1269" s="328">
        <v>244585.30000000002</v>
      </c>
      <c r="R1269" s="328">
        <v>155763.97899999999</v>
      </c>
      <c r="S1269" s="151">
        <f t="shared" si="172"/>
        <v>88821.321000000025</v>
      </c>
      <c r="T1269" s="97">
        <f t="shared" si="173"/>
        <v>0.57023017497517847</v>
      </c>
      <c r="U1269" s="166"/>
      <c r="V1269" s="328">
        <v>643167.69200000004</v>
      </c>
      <c r="W1269" s="328">
        <v>516439.489</v>
      </c>
      <c r="X1269" s="151">
        <f t="shared" si="174"/>
        <v>126728.20300000004</v>
      </c>
      <c r="Y1269" s="97">
        <f t="shared" si="175"/>
        <v>0.24538828981762864</v>
      </c>
      <c r="Z1269" s="140"/>
    </row>
    <row r="1270" spans="1:26" s="69" customFormat="1" outlineLevel="2" x14ac:dyDescent="0.2">
      <c r="A1270" s="64" t="s">
        <v>1280</v>
      </c>
      <c r="B1270" s="65" t="s">
        <v>1730</v>
      </c>
      <c r="C1270" s="66" t="s">
        <v>2170</v>
      </c>
      <c r="D1270" s="67"/>
      <c r="E1270" s="68"/>
      <c r="F1270" s="328">
        <v>436377.67</v>
      </c>
      <c r="G1270" s="328">
        <v>418118.68</v>
      </c>
      <c r="H1270" s="151">
        <f t="shared" si="168"/>
        <v>18258.989999999991</v>
      </c>
      <c r="I1270" s="97">
        <f t="shared" si="169"/>
        <v>4.3669395493164745E-2</v>
      </c>
      <c r="J1270" s="166"/>
      <c r="K1270" s="328">
        <v>1223819.1299999999</v>
      </c>
      <c r="L1270" s="328">
        <v>1220836.54</v>
      </c>
      <c r="M1270" s="151">
        <f t="shared" si="170"/>
        <v>2982.589999999851</v>
      </c>
      <c r="N1270" s="97">
        <f t="shared" si="171"/>
        <v>2.4430707160844408E-3</v>
      </c>
      <c r="O1270" s="273"/>
      <c r="P1270" s="166"/>
      <c r="Q1270" s="328">
        <v>1223819.1299999999</v>
      </c>
      <c r="R1270" s="328">
        <v>1220836.54</v>
      </c>
      <c r="S1270" s="151">
        <f t="shared" si="172"/>
        <v>2982.589999999851</v>
      </c>
      <c r="T1270" s="97">
        <f t="shared" si="173"/>
        <v>2.4430707160844408E-3</v>
      </c>
      <c r="U1270" s="166"/>
      <c r="V1270" s="328">
        <v>5445751.04</v>
      </c>
      <c r="W1270" s="328">
        <v>7024398.8399999999</v>
      </c>
      <c r="X1270" s="151">
        <f t="shared" si="174"/>
        <v>-1578647.7999999998</v>
      </c>
      <c r="Y1270" s="97">
        <f t="shared" si="175"/>
        <v>-0.22473777983825302</v>
      </c>
      <c r="Z1270" s="140"/>
    </row>
    <row r="1271" spans="1:26" s="69" customFormat="1" outlineLevel="2" x14ac:dyDescent="0.2">
      <c r="A1271" s="64" t="s">
        <v>1281</v>
      </c>
      <c r="B1271" s="65" t="s">
        <v>1731</v>
      </c>
      <c r="C1271" s="66" t="s">
        <v>2171</v>
      </c>
      <c r="D1271" s="67"/>
      <c r="E1271" s="68"/>
      <c r="F1271" s="328">
        <v>136.84</v>
      </c>
      <c r="G1271" s="328">
        <v>221.1</v>
      </c>
      <c r="H1271" s="151">
        <f t="shared" si="168"/>
        <v>-84.259999999999991</v>
      </c>
      <c r="I1271" s="97">
        <f t="shared" si="169"/>
        <v>-0.38109452736318405</v>
      </c>
      <c r="J1271" s="166"/>
      <c r="K1271" s="328">
        <v>456.77</v>
      </c>
      <c r="L1271" s="328">
        <v>302.40000000000003</v>
      </c>
      <c r="M1271" s="151">
        <f t="shared" si="170"/>
        <v>154.36999999999995</v>
      </c>
      <c r="N1271" s="97">
        <f t="shared" si="171"/>
        <v>0.51048280423280401</v>
      </c>
      <c r="O1271" s="273"/>
      <c r="P1271" s="166"/>
      <c r="Q1271" s="328">
        <v>456.77</v>
      </c>
      <c r="R1271" s="328">
        <v>302.40000000000003</v>
      </c>
      <c r="S1271" s="151">
        <f t="shared" si="172"/>
        <v>154.36999999999995</v>
      </c>
      <c r="T1271" s="97">
        <f t="shared" si="173"/>
        <v>0.51048280423280401</v>
      </c>
      <c r="U1271" s="166"/>
      <c r="V1271" s="328">
        <v>666.24</v>
      </c>
      <c r="W1271" s="328">
        <v>559.54999999999995</v>
      </c>
      <c r="X1271" s="151">
        <f t="shared" si="174"/>
        <v>106.69000000000005</v>
      </c>
      <c r="Y1271" s="97">
        <f t="shared" si="175"/>
        <v>0.19067107497095892</v>
      </c>
      <c r="Z1271" s="140"/>
    </row>
    <row r="1272" spans="1:26" s="69" customFormat="1" outlineLevel="2" x14ac:dyDescent="0.2">
      <c r="A1272" s="64" t="s">
        <v>1282</v>
      </c>
      <c r="B1272" s="65" t="s">
        <v>1732</v>
      </c>
      <c r="C1272" s="66" t="s">
        <v>2172</v>
      </c>
      <c r="D1272" s="67"/>
      <c r="E1272" s="68"/>
      <c r="F1272" s="328">
        <v>271.55</v>
      </c>
      <c r="G1272" s="328">
        <v>990.56000000000006</v>
      </c>
      <c r="H1272" s="151">
        <f t="shared" si="168"/>
        <v>-719.01</v>
      </c>
      <c r="I1272" s="97">
        <f t="shared" si="169"/>
        <v>-0.7258621385882732</v>
      </c>
      <c r="J1272" s="166"/>
      <c r="K1272" s="328">
        <v>724.28</v>
      </c>
      <c r="L1272" s="328">
        <v>3841.57</v>
      </c>
      <c r="M1272" s="151">
        <f t="shared" si="170"/>
        <v>-3117.29</v>
      </c>
      <c r="N1272" s="97">
        <f t="shared" si="171"/>
        <v>-0.8114625010087021</v>
      </c>
      <c r="O1272" s="273"/>
      <c r="P1272" s="166"/>
      <c r="Q1272" s="328">
        <v>724.28</v>
      </c>
      <c r="R1272" s="328">
        <v>3841.57</v>
      </c>
      <c r="S1272" s="151">
        <f t="shared" si="172"/>
        <v>-3117.29</v>
      </c>
      <c r="T1272" s="97">
        <f t="shared" si="173"/>
        <v>-0.8114625010087021</v>
      </c>
      <c r="U1272" s="166"/>
      <c r="V1272" s="328">
        <v>3160.8</v>
      </c>
      <c r="W1272" s="328">
        <v>9693.2000000000007</v>
      </c>
      <c r="X1272" s="151">
        <f t="shared" si="174"/>
        <v>-6532.4000000000005</v>
      </c>
      <c r="Y1272" s="97">
        <f t="shared" si="175"/>
        <v>-0.67391573474188093</v>
      </c>
      <c r="Z1272" s="140"/>
    </row>
    <row r="1273" spans="1:26" s="69" customFormat="1" outlineLevel="2" x14ac:dyDescent="0.2">
      <c r="A1273" s="64" t="s">
        <v>1283</v>
      </c>
      <c r="B1273" s="65" t="s">
        <v>1733</v>
      </c>
      <c r="C1273" s="66" t="s">
        <v>2156</v>
      </c>
      <c r="D1273" s="67"/>
      <c r="E1273" s="68"/>
      <c r="F1273" s="328">
        <v>2733.84</v>
      </c>
      <c r="G1273" s="328">
        <v>430.19</v>
      </c>
      <c r="H1273" s="151">
        <f t="shared" si="168"/>
        <v>2303.65</v>
      </c>
      <c r="I1273" s="97">
        <f t="shared" si="169"/>
        <v>5.3549594365280457</v>
      </c>
      <c r="J1273" s="166"/>
      <c r="K1273" s="328">
        <v>3744.1</v>
      </c>
      <c r="L1273" s="328">
        <v>1025.98</v>
      </c>
      <c r="M1273" s="151">
        <f t="shared" si="170"/>
        <v>2718.12</v>
      </c>
      <c r="N1273" s="97">
        <f t="shared" si="171"/>
        <v>2.6492914091892628</v>
      </c>
      <c r="O1273" s="273"/>
      <c r="P1273" s="166"/>
      <c r="Q1273" s="328">
        <v>3744.1</v>
      </c>
      <c r="R1273" s="328">
        <v>1025.98</v>
      </c>
      <c r="S1273" s="151">
        <f t="shared" si="172"/>
        <v>2718.12</v>
      </c>
      <c r="T1273" s="97">
        <f t="shared" si="173"/>
        <v>2.6492914091892628</v>
      </c>
      <c r="U1273" s="166"/>
      <c r="V1273" s="328">
        <v>7828.26</v>
      </c>
      <c r="W1273" s="328">
        <v>26478.41</v>
      </c>
      <c r="X1273" s="151">
        <f t="shared" si="174"/>
        <v>-18650.150000000001</v>
      </c>
      <c r="Y1273" s="97">
        <f t="shared" si="175"/>
        <v>-0.70435309370917676</v>
      </c>
      <c r="Z1273" s="140"/>
    </row>
    <row r="1274" spans="1:26" s="69" customFormat="1" outlineLevel="2" x14ac:dyDescent="0.2">
      <c r="A1274" s="64" t="s">
        <v>1284</v>
      </c>
      <c r="B1274" s="65" t="s">
        <v>1734</v>
      </c>
      <c r="C1274" s="66" t="s">
        <v>2157</v>
      </c>
      <c r="D1274" s="67"/>
      <c r="E1274" s="68"/>
      <c r="F1274" s="328">
        <v>-11.68</v>
      </c>
      <c r="G1274" s="328">
        <v>1228.43</v>
      </c>
      <c r="H1274" s="151">
        <f t="shared" si="168"/>
        <v>-1240.1100000000001</v>
      </c>
      <c r="I1274" s="97">
        <f t="shared" si="169"/>
        <v>-1.0095080712779727</v>
      </c>
      <c r="J1274" s="166"/>
      <c r="K1274" s="328">
        <v>-2.37</v>
      </c>
      <c r="L1274" s="328">
        <v>1715.51</v>
      </c>
      <c r="M1274" s="151">
        <f t="shared" si="170"/>
        <v>-1717.8799999999999</v>
      </c>
      <c r="N1274" s="97">
        <f t="shared" si="171"/>
        <v>-1.0013815133692021</v>
      </c>
      <c r="O1274" s="273"/>
      <c r="P1274" s="166"/>
      <c r="Q1274" s="328">
        <v>-2.37</v>
      </c>
      <c r="R1274" s="328">
        <v>1715.51</v>
      </c>
      <c r="S1274" s="151">
        <f t="shared" si="172"/>
        <v>-1717.8799999999999</v>
      </c>
      <c r="T1274" s="97">
        <f t="shared" si="173"/>
        <v>-1.0013815133692021</v>
      </c>
      <c r="U1274" s="166"/>
      <c r="V1274" s="328">
        <v>19054.740000000002</v>
      </c>
      <c r="W1274" s="328">
        <v>8790.17</v>
      </c>
      <c r="X1274" s="151">
        <f t="shared" si="174"/>
        <v>10264.570000000002</v>
      </c>
      <c r="Y1274" s="97">
        <f t="shared" si="175"/>
        <v>1.1677328197293115</v>
      </c>
      <c r="Z1274" s="140"/>
    </row>
    <row r="1275" spans="1:26" s="69" customFormat="1" outlineLevel="2" x14ac:dyDescent="0.2">
      <c r="A1275" s="64" t="s">
        <v>1285</v>
      </c>
      <c r="B1275" s="65" t="s">
        <v>1735</v>
      </c>
      <c r="C1275" s="66" t="s">
        <v>2169</v>
      </c>
      <c r="D1275" s="67"/>
      <c r="E1275" s="68"/>
      <c r="F1275" s="328">
        <v>56053.520000000004</v>
      </c>
      <c r="G1275" s="328">
        <v>-30717.100000000002</v>
      </c>
      <c r="H1275" s="151">
        <f t="shared" si="168"/>
        <v>86770.62000000001</v>
      </c>
      <c r="I1275" s="97">
        <f t="shared" si="169"/>
        <v>2.8248311201252725</v>
      </c>
      <c r="J1275" s="166"/>
      <c r="K1275" s="328">
        <v>79521.42</v>
      </c>
      <c r="L1275" s="328">
        <v>109681.14</v>
      </c>
      <c r="M1275" s="151">
        <f t="shared" si="170"/>
        <v>-30159.72</v>
      </c>
      <c r="N1275" s="97">
        <f t="shared" si="171"/>
        <v>-0.27497635418450245</v>
      </c>
      <c r="O1275" s="273"/>
      <c r="P1275" s="166"/>
      <c r="Q1275" s="328">
        <v>79521.42</v>
      </c>
      <c r="R1275" s="328">
        <v>109681.14</v>
      </c>
      <c r="S1275" s="151">
        <f t="shared" si="172"/>
        <v>-30159.72</v>
      </c>
      <c r="T1275" s="97">
        <f t="shared" si="173"/>
        <v>-0.27497635418450245</v>
      </c>
      <c r="U1275" s="166"/>
      <c r="V1275" s="328">
        <v>307280.48</v>
      </c>
      <c r="W1275" s="328">
        <v>356903.53</v>
      </c>
      <c r="X1275" s="151">
        <f t="shared" si="174"/>
        <v>-49623.050000000047</v>
      </c>
      <c r="Y1275" s="97">
        <f t="shared" si="175"/>
        <v>-0.13903771139500931</v>
      </c>
      <c r="Z1275" s="140"/>
    </row>
    <row r="1276" spans="1:26" s="69" customFormat="1" outlineLevel="2" x14ac:dyDescent="0.2">
      <c r="A1276" s="64" t="s">
        <v>1286</v>
      </c>
      <c r="B1276" s="65" t="s">
        <v>1736</v>
      </c>
      <c r="C1276" s="66" t="s">
        <v>2170</v>
      </c>
      <c r="D1276" s="67"/>
      <c r="E1276" s="68"/>
      <c r="F1276" s="328">
        <v>7785026.6600000001</v>
      </c>
      <c r="G1276" s="328">
        <v>2422603.36</v>
      </c>
      <c r="H1276" s="151">
        <f t="shared" si="168"/>
        <v>5362423.3000000007</v>
      </c>
      <c r="I1276" s="97">
        <f t="shared" si="169"/>
        <v>2.2134961870109851</v>
      </c>
      <c r="J1276" s="166"/>
      <c r="K1276" s="328">
        <v>10478314.619999999</v>
      </c>
      <c r="L1276" s="328">
        <v>7831238.7400000002</v>
      </c>
      <c r="M1276" s="151">
        <f t="shared" si="170"/>
        <v>2647075.879999999</v>
      </c>
      <c r="N1276" s="97">
        <f t="shared" si="171"/>
        <v>0.33801496390084501</v>
      </c>
      <c r="O1276" s="273"/>
      <c r="P1276" s="166"/>
      <c r="Q1276" s="328">
        <v>10478314.619999999</v>
      </c>
      <c r="R1276" s="328">
        <v>7831238.7400000002</v>
      </c>
      <c r="S1276" s="151">
        <f t="shared" si="172"/>
        <v>2647075.879999999</v>
      </c>
      <c r="T1276" s="97">
        <f t="shared" si="173"/>
        <v>0.33801496390084501</v>
      </c>
      <c r="U1276" s="166"/>
      <c r="V1276" s="328">
        <v>33400380.009999998</v>
      </c>
      <c r="W1276" s="328">
        <v>27193787.215000004</v>
      </c>
      <c r="X1276" s="151">
        <f t="shared" si="174"/>
        <v>6206592.7949999943</v>
      </c>
      <c r="Y1276" s="97">
        <f t="shared" si="175"/>
        <v>0.22823569023061482</v>
      </c>
      <c r="Z1276" s="140"/>
    </row>
    <row r="1277" spans="1:26" s="69" customFormat="1" outlineLevel="2" x14ac:dyDescent="0.2">
      <c r="A1277" s="64" t="s">
        <v>1287</v>
      </c>
      <c r="B1277" s="65" t="s">
        <v>1737</v>
      </c>
      <c r="C1277" s="66" t="s">
        <v>2173</v>
      </c>
      <c r="D1277" s="67"/>
      <c r="E1277" s="68"/>
      <c r="F1277" s="328">
        <v>26627.79</v>
      </c>
      <c r="G1277" s="328">
        <v>34471.9</v>
      </c>
      <c r="H1277" s="151">
        <f t="shared" si="168"/>
        <v>-7844.1100000000006</v>
      </c>
      <c r="I1277" s="97">
        <f t="shared" si="169"/>
        <v>-0.22755084576133025</v>
      </c>
      <c r="J1277" s="166"/>
      <c r="K1277" s="328">
        <v>92527.33</v>
      </c>
      <c r="L1277" s="328">
        <v>116123.59</v>
      </c>
      <c r="M1277" s="151">
        <f t="shared" si="170"/>
        <v>-23596.259999999995</v>
      </c>
      <c r="N1277" s="97">
        <f t="shared" si="171"/>
        <v>-0.20319953938730276</v>
      </c>
      <c r="O1277" s="273"/>
      <c r="P1277" s="166"/>
      <c r="Q1277" s="328">
        <v>92527.33</v>
      </c>
      <c r="R1277" s="328">
        <v>116123.59</v>
      </c>
      <c r="S1277" s="151">
        <f t="shared" si="172"/>
        <v>-23596.259999999995</v>
      </c>
      <c r="T1277" s="97">
        <f t="shared" si="173"/>
        <v>-0.20319953938730276</v>
      </c>
      <c r="U1277" s="166"/>
      <c r="V1277" s="328">
        <v>349118.69</v>
      </c>
      <c r="W1277" s="328">
        <v>448642.56999999995</v>
      </c>
      <c r="X1277" s="151">
        <f t="shared" si="174"/>
        <v>-99523.879999999946</v>
      </c>
      <c r="Y1277" s="97">
        <f t="shared" si="175"/>
        <v>-0.22183334051425382</v>
      </c>
      <c r="Z1277" s="140"/>
    </row>
    <row r="1278" spans="1:26" s="69" customFormat="1" outlineLevel="2" x14ac:dyDescent="0.2">
      <c r="A1278" s="64" t="s">
        <v>1288</v>
      </c>
      <c r="B1278" s="65" t="s">
        <v>1738</v>
      </c>
      <c r="C1278" s="66" t="s">
        <v>2174</v>
      </c>
      <c r="D1278" s="67"/>
      <c r="E1278" s="68"/>
      <c r="F1278" s="328">
        <v>0</v>
      </c>
      <c r="G1278" s="328">
        <v>172213.24</v>
      </c>
      <c r="H1278" s="151">
        <f t="shared" si="168"/>
        <v>-172213.24</v>
      </c>
      <c r="I1278" s="97" t="str">
        <f t="shared" si="169"/>
        <v>N.M.</v>
      </c>
      <c r="J1278" s="166"/>
      <c r="K1278" s="328">
        <v>99994.559999999998</v>
      </c>
      <c r="L1278" s="328">
        <v>518153.4</v>
      </c>
      <c r="M1278" s="151">
        <f t="shared" si="170"/>
        <v>-418158.84</v>
      </c>
      <c r="N1278" s="97">
        <f t="shared" si="171"/>
        <v>-0.80701745853641027</v>
      </c>
      <c r="O1278" s="273"/>
      <c r="P1278" s="166"/>
      <c r="Q1278" s="328">
        <v>99994.559999999998</v>
      </c>
      <c r="R1278" s="328">
        <v>518153.4</v>
      </c>
      <c r="S1278" s="151">
        <f t="shared" si="172"/>
        <v>-418158.84</v>
      </c>
      <c r="T1278" s="97">
        <f t="shared" si="173"/>
        <v>-0.80701745853641027</v>
      </c>
      <c r="U1278" s="166"/>
      <c r="V1278" s="328">
        <v>1649913.7200000002</v>
      </c>
      <c r="W1278" s="328">
        <v>2068072.56</v>
      </c>
      <c r="X1278" s="151">
        <f t="shared" si="174"/>
        <v>-418158.83999999985</v>
      </c>
      <c r="Y1278" s="97">
        <f t="shared" si="175"/>
        <v>-0.20219737357764653</v>
      </c>
      <c r="Z1278" s="140"/>
    </row>
    <row r="1279" spans="1:26" s="69" customFormat="1" outlineLevel="2" x14ac:dyDescent="0.2">
      <c r="A1279" s="64" t="s">
        <v>1289</v>
      </c>
      <c r="B1279" s="65" t="s">
        <v>1739</v>
      </c>
      <c r="C1279" s="66" t="s">
        <v>2171</v>
      </c>
      <c r="D1279" s="67"/>
      <c r="E1279" s="68"/>
      <c r="F1279" s="328">
        <v>12308.61</v>
      </c>
      <c r="G1279" s="328">
        <v>2543.7200000000003</v>
      </c>
      <c r="H1279" s="151">
        <f t="shared" si="168"/>
        <v>9764.89</v>
      </c>
      <c r="I1279" s="97">
        <f t="shared" si="169"/>
        <v>3.8388226691616998</v>
      </c>
      <c r="J1279" s="166"/>
      <c r="K1279" s="328">
        <v>13538.31</v>
      </c>
      <c r="L1279" s="328">
        <v>10689.43</v>
      </c>
      <c r="M1279" s="151">
        <f t="shared" si="170"/>
        <v>2848.8799999999992</v>
      </c>
      <c r="N1279" s="97">
        <f t="shared" si="171"/>
        <v>0.26651374301529634</v>
      </c>
      <c r="O1279" s="273"/>
      <c r="P1279" s="166"/>
      <c r="Q1279" s="328">
        <v>13538.31</v>
      </c>
      <c r="R1279" s="328">
        <v>10689.43</v>
      </c>
      <c r="S1279" s="151">
        <f t="shared" si="172"/>
        <v>2848.8799999999992</v>
      </c>
      <c r="T1279" s="97">
        <f t="shared" si="173"/>
        <v>0.26651374301529634</v>
      </c>
      <c r="U1279" s="166"/>
      <c r="V1279" s="328">
        <v>51244.11</v>
      </c>
      <c r="W1279" s="328">
        <v>14527.11</v>
      </c>
      <c r="X1279" s="151">
        <f t="shared" si="174"/>
        <v>36717</v>
      </c>
      <c r="Y1279" s="97">
        <f t="shared" si="175"/>
        <v>2.5274813779203158</v>
      </c>
      <c r="Z1279" s="140"/>
    </row>
    <row r="1280" spans="1:26" s="69" customFormat="1" outlineLevel="2" x14ac:dyDescent="0.2">
      <c r="A1280" s="64" t="s">
        <v>1290</v>
      </c>
      <c r="B1280" s="65" t="s">
        <v>1740</v>
      </c>
      <c r="C1280" s="66" t="s">
        <v>2175</v>
      </c>
      <c r="D1280" s="67"/>
      <c r="E1280" s="68"/>
      <c r="F1280" s="328">
        <v>11187.45</v>
      </c>
      <c r="G1280" s="328">
        <v>1252.98</v>
      </c>
      <c r="H1280" s="151">
        <f t="shared" si="168"/>
        <v>9934.4700000000012</v>
      </c>
      <c r="I1280" s="97">
        <f t="shared" si="169"/>
        <v>7.9286740410860519</v>
      </c>
      <c r="J1280" s="166"/>
      <c r="K1280" s="328">
        <v>12493.87</v>
      </c>
      <c r="L1280" s="328">
        <v>5092.8</v>
      </c>
      <c r="M1280" s="151">
        <f t="shared" si="170"/>
        <v>7401.0700000000006</v>
      </c>
      <c r="N1280" s="97">
        <f t="shared" si="171"/>
        <v>1.4532418316054039</v>
      </c>
      <c r="O1280" s="273"/>
      <c r="P1280" s="166"/>
      <c r="Q1280" s="328">
        <v>12493.87</v>
      </c>
      <c r="R1280" s="328">
        <v>5092.8</v>
      </c>
      <c r="S1280" s="151">
        <f t="shared" si="172"/>
        <v>7401.0700000000006</v>
      </c>
      <c r="T1280" s="97">
        <f t="shared" si="173"/>
        <v>1.4532418316054039</v>
      </c>
      <c r="U1280" s="166"/>
      <c r="V1280" s="328">
        <v>30987.040000000001</v>
      </c>
      <c r="W1280" s="328">
        <v>47607.850000000006</v>
      </c>
      <c r="X1280" s="151">
        <f t="shared" si="174"/>
        <v>-16620.810000000005</v>
      </c>
      <c r="Y1280" s="97">
        <f t="shared" si="175"/>
        <v>-0.34911910535762491</v>
      </c>
      <c r="Z1280" s="140"/>
    </row>
    <row r="1281" spans="1:26" s="69" customFormat="1" outlineLevel="2" x14ac:dyDescent="0.2">
      <c r="A1281" s="64" t="s">
        <v>1291</v>
      </c>
      <c r="B1281" s="65" t="s">
        <v>1741</v>
      </c>
      <c r="C1281" s="66" t="s">
        <v>2176</v>
      </c>
      <c r="D1281" s="67"/>
      <c r="E1281" s="68"/>
      <c r="F1281" s="328">
        <v>2088.64</v>
      </c>
      <c r="G1281" s="328">
        <v>4574.1900000000005</v>
      </c>
      <c r="H1281" s="151">
        <f t="shared" si="168"/>
        <v>-2485.5500000000006</v>
      </c>
      <c r="I1281" s="97">
        <f t="shared" si="169"/>
        <v>-0.54338582350099152</v>
      </c>
      <c r="J1281" s="166"/>
      <c r="K1281" s="328">
        <v>3832.89</v>
      </c>
      <c r="L1281" s="328">
        <v>13412.08</v>
      </c>
      <c r="M1281" s="151">
        <f t="shared" si="170"/>
        <v>-9579.19</v>
      </c>
      <c r="N1281" s="97">
        <f t="shared" si="171"/>
        <v>-0.71422106041717615</v>
      </c>
      <c r="O1281" s="273"/>
      <c r="P1281" s="166"/>
      <c r="Q1281" s="328">
        <v>3832.89</v>
      </c>
      <c r="R1281" s="328">
        <v>13412.08</v>
      </c>
      <c r="S1281" s="151">
        <f t="shared" si="172"/>
        <v>-9579.19</v>
      </c>
      <c r="T1281" s="97">
        <f t="shared" si="173"/>
        <v>-0.71422106041717615</v>
      </c>
      <c r="U1281" s="166"/>
      <c r="V1281" s="328">
        <v>11275.02</v>
      </c>
      <c r="W1281" s="328">
        <v>-1356.130000000001</v>
      </c>
      <c r="X1281" s="151">
        <f t="shared" si="174"/>
        <v>12631.150000000001</v>
      </c>
      <c r="Y1281" s="97">
        <f t="shared" si="175"/>
        <v>9.314114428557728</v>
      </c>
      <c r="Z1281" s="140"/>
    </row>
    <row r="1282" spans="1:26" s="69" customFormat="1" outlineLevel="2" x14ac:dyDescent="0.2">
      <c r="A1282" s="64" t="s">
        <v>1292</v>
      </c>
      <c r="B1282" s="65" t="s">
        <v>1742</v>
      </c>
      <c r="C1282" s="66" t="s">
        <v>2177</v>
      </c>
      <c r="D1282" s="67"/>
      <c r="E1282" s="68"/>
      <c r="F1282" s="328">
        <v>919.37</v>
      </c>
      <c r="G1282" s="328">
        <v>2163.5300000000002</v>
      </c>
      <c r="H1282" s="151">
        <f t="shared" si="168"/>
        <v>-1244.1600000000003</v>
      </c>
      <c r="I1282" s="97">
        <f t="shared" si="169"/>
        <v>-0.57506020253936863</v>
      </c>
      <c r="J1282" s="166"/>
      <c r="K1282" s="328">
        <v>8591.76</v>
      </c>
      <c r="L1282" s="328">
        <v>11193.2</v>
      </c>
      <c r="M1282" s="151">
        <f t="shared" si="170"/>
        <v>-2601.4400000000005</v>
      </c>
      <c r="N1282" s="97">
        <f t="shared" si="171"/>
        <v>-0.23241253618268237</v>
      </c>
      <c r="O1282" s="273"/>
      <c r="P1282" s="166"/>
      <c r="Q1282" s="328">
        <v>8591.76</v>
      </c>
      <c r="R1282" s="328">
        <v>11193.2</v>
      </c>
      <c r="S1282" s="151">
        <f t="shared" si="172"/>
        <v>-2601.4400000000005</v>
      </c>
      <c r="T1282" s="97">
        <f t="shared" si="173"/>
        <v>-0.23241253618268237</v>
      </c>
      <c r="U1282" s="166"/>
      <c r="V1282" s="328">
        <v>30875.4</v>
      </c>
      <c r="W1282" s="328">
        <v>51019.3</v>
      </c>
      <c r="X1282" s="151">
        <f t="shared" si="174"/>
        <v>-20143.900000000001</v>
      </c>
      <c r="Y1282" s="97">
        <f t="shared" si="175"/>
        <v>-0.3948290156862207</v>
      </c>
      <c r="Z1282" s="140"/>
    </row>
    <row r="1283" spans="1:26" s="69" customFormat="1" outlineLevel="2" x14ac:dyDescent="0.2">
      <c r="A1283" s="64" t="s">
        <v>1293</v>
      </c>
      <c r="B1283" s="65" t="s">
        <v>1743</v>
      </c>
      <c r="C1283" s="66" t="s">
        <v>2178</v>
      </c>
      <c r="D1283" s="67"/>
      <c r="E1283" s="68"/>
      <c r="F1283" s="328">
        <v>446.6</v>
      </c>
      <c r="G1283" s="328">
        <v>2517.5500000000002</v>
      </c>
      <c r="H1283" s="151">
        <f t="shared" si="168"/>
        <v>-2070.9500000000003</v>
      </c>
      <c r="I1283" s="97">
        <f t="shared" si="169"/>
        <v>-0.82260531071875442</v>
      </c>
      <c r="J1283" s="166"/>
      <c r="K1283" s="328">
        <v>4850.58</v>
      </c>
      <c r="L1283" s="328">
        <v>7242.1</v>
      </c>
      <c r="M1283" s="151">
        <f t="shared" si="170"/>
        <v>-2391.5200000000004</v>
      </c>
      <c r="N1283" s="97">
        <f t="shared" si="171"/>
        <v>-0.33022465859350192</v>
      </c>
      <c r="O1283" s="273"/>
      <c r="P1283" s="166"/>
      <c r="Q1283" s="328">
        <v>4850.58</v>
      </c>
      <c r="R1283" s="328">
        <v>7242.1</v>
      </c>
      <c r="S1283" s="151">
        <f t="shared" si="172"/>
        <v>-2391.5200000000004</v>
      </c>
      <c r="T1283" s="97">
        <f t="shared" si="173"/>
        <v>-0.33022465859350192</v>
      </c>
      <c r="U1283" s="166"/>
      <c r="V1283" s="328">
        <v>23125.1</v>
      </c>
      <c r="W1283" s="328">
        <v>21569.260000000002</v>
      </c>
      <c r="X1283" s="151">
        <f t="shared" si="174"/>
        <v>1555.8399999999965</v>
      </c>
      <c r="Y1283" s="97">
        <f t="shared" si="175"/>
        <v>7.2132284556818194E-2</v>
      </c>
      <c r="Z1283" s="140"/>
    </row>
    <row r="1284" spans="1:26" s="69" customFormat="1" outlineLevel="2" x14ac:dyDescent="0.2">
      <c r="A1284" s="64" t="s">
        <v>1294</v>
      </c>
      <c r="B1284" s="65" t="s">
        <v>1744</v>
      </c>
      <c r="C1284" s="66" t="s">
        <v>2179</v>
      </c>
      <c r="D1284" s="67"/>
      <c r="E1284" s="68"/>
      <c r="F1284" s="328">
        <v>1255.95</v>
      </c>
      <c r="G1284" s="328">
        <v>0</v>
      </c>
      <c r="H1284" s="151">
        <f t="shared" si="168"/>
        <v>1255.95</v>
      </c>
      <c r="I1284" s="97" t="str">
        <f t="shared" si="169"/>
        <v>N.M.</v>
      </c>
      <c r="J1284" s="166"/>
      <c r="K1284" s="328">
        <v>3976.05</v>
      </c>
      <c r="L1284" s="328">
        <v>0</v>
      </c>
      <c r="M1284" s="151">
        <f t="shared" si="170"/>
        <v>3976.05</v>
      </c>
      <c r="N1284" s="97" t="str">
        <f t="shared" si="171"/>
        <v>N.M.</v>
      </c>
      <c r="O1284" s="273"/>
      <c r="P1284" s="166"/>
      <c r="Q1284" s="328">
        <v>3976.05</v>
      </c>
      <c r="R1284" s="328">
        <v>0</v>
      </c>
      <c r="S1284" s="151">
        <f t="shared" si="172"/>
        <v>3976.05</v>
      </c>
      <c r="T1284" s="97" t="str">
        <f t="shared" si="173"/>
        <v>N.M.</v>
      </c>
      <c r="U1284" s="166"/>
      <c r="V1284" s="328">
        <v>19645.850000000002</v>
      </c>
      <c r="W1284" s="328">
        <v>4265.4800000000005</v>
      </c>
      <c r="X1284" s="151">
        <f t="shared" si="174"/>
        <v>15380.370000000003</v>
      </c>
      <c r="Y1284" s="97">
        <f t="shared" si="175"/>
        <v>3.6057770754991236</v>
      </c>
      <c r="Z1284" s="140"/>
    </row>
    <row r="1285" spans="1:26" s="69" customFormat="1" outlineLevel="2" x14ac:dyDescent="0.2">
      <c r="A1285" s="64" t="s">
        <v>1295</v>
      </c>
      <c r="B1285" s="65" t="s">
        <v>1745</v>
      </c>
      <c r="C1285" s="66" t="s">
        <v>2180</v>
      </c>
      <c r="D1285" s="67"/>
      <c r="E1285" s="68"/>
      <c r="F1285" s="328">
        <v>51140.33</v>
      </c>
      <c r="G1285" s="328">
        <v>57714.559999999998</v>
      </c>
      <c r="H1285" s="151">
        <f t="shared" si="168"/>
        <v>-6574.2299999999959</v>
      </c>
      <c r="I1285" s="97">
        <f t="shared" si="169"/>
        <v>-0.11390938439104441</v>
      </c>
      <c r="J1285" s="166"/>
      <c r="K1285" s="328">
        <v>126995.04000000001</v>
      </c>
      <c r="L1285" s="328">
        <v>163703.61000000002</v>
      </c>
      <c r="M1285" s="151">
        <f t="shared" si="170"/>
        <v>-36708.570000000007</v>
      </c>
      <c r="N1285" s="97">
        <f t="shared" si="171"/>
        <v>-0.22423799939414898</v>
      </c>
      <c r="O1285" s="273"/>
      <c r="P1285" s="166"/>
      <c r="Q1285" s="328">
        <v>126995.04000000001</v>
      </c>
      <c r="R1285" s="328">
        <v>163703.61000000002</v>
      </c>
      <c r="S1285" s="151">
        <f t="shared" si="172"/>
        <v>-36708.570000000007</v>
      </c>
      <c r="T1285" s="97">
        <f t="shared" si="173"/>
        <v>-0.22423799939414898</v>
      </c>
      <c r="U1285" s="166"/>
      <c r="V1285" s="328">
        <v>763130.82000000007</v>
      </c>
      <c r="W1285" s="328">
        <v>896844.03</v>
      </c>
      <c r="X1285" s="151">
        <f t="shared" si="174"/>
        <v>-133713.20999999996</v>
      </c>
      <c r="Y1285" s="97">
        <f t="shared" si="175"/>
        <v>-0.14909304798516634</v>
      </c>
      <c r="Z1285" s="140"/>
    </row>
    <row r="1286" spans="1:26" s="69" customFormat="1" outlineLevel="2" x14ac:dyDescent="0.2">
      <c r="A1286" s="64" t="s">
        <v>1296</v>
      </c>
      <c r="B1286" s="65" t="s">
        <v>1746</v>
      </c>
      <c r="C1286" s="66" t="s">
        <v>2181</v>
      </c>
      <c r="D1286" s="67"/>
      <c r="E1286" s="68"/>
      <c r="F1286" s="328">
        <v>525.54999999999995</v>
      </c>
      <c r="G1286" s="328">
        <v>3930.4900000000002</v>
      </c>
      <c r="H1286" s="151">
        <f t="shared" si="168"/>
        <v>-3404.9400000000005</v>
      </c>
      <c r="I1286" s="97">
        <f t="shared" si="169"/>
        <v>-0.86628893598508083</v>
      </c>
      <c r="J1286" s="166"/>
      <c r="K1286" s="328">
        <v>526.51</v>
      </c>
      <c r="L1286" s="328">
        <v>14782.02</v>
      </c>
      <c r="M1286" s="151">
        <f t="shared" si="170"/>
        <v>-14255.51</v>
      </c>
      <c r="N1286" s="97">
        <f t="shared" si="171"/>
        <v>-0.96438172861354532</v>
      </c>
      <c r="O1286" s="273"/>
      <c r="P1286" s="166"/>
      <c r="Q1286" s="328">
        <v>526.51</v>
      </c>
      <c r="R1286" s="328">
        <v>14782.02</v>
      </c>
      <c r="S1286" s="151">
        <f t="shared" si="172"/>
        <v>-14255.51</v>
      </c>
      <c r="T1286" s="97">
        <f t="shared" si="173"/>
        <v>-0.96438172861354532</v>
      </c>
      <c r="U1286" s="166"/>
      <c r="V1286" s="328">
        <v>1582.67</v>
      </c>
      <c r="W1286" s="328">
        <v>198223.47</v>
      </c>
      <c r="X1286" s="151">
        <f t="shared" si="174"/>
        <v>-196640.8</v>
      </c>
      <c r="Y1286" s="97">
        <f t="shared" si="175"/>
        <v>-0.99201572851085695</v>
      </c>
      <c r="Z1286" s="140"/>
    </row>
    <row r="1287" spans="1:26" s="69" customFormat="1" outlineLevel="2" x14ac:dyDescent="0.2">
      <c r="A1287" s="64" t="s">
        <v>1297</v>
      </c>
      <c r="B1287" s="65" t="s">
        <v>1747</v>
      </c>
      <c r="C1287" s="66" t="s">
        <v>2182</v>
      </c>
      <c r="D1287" s="67"/>
      <c r="E1287" s="68"/>
      <c r="F1287" s="328">
        <v>1013.26</v>
      </c>
      <c r="G1287" s="328">
        <v>240.33</v>
      </c>
      <c r="H1287" s="151">
        <f t="shared" si="168"/>
        <v>772.93</v>
      </c>
      <c r="I1287" s="97">
        <f t="shared" si="169"/>
        <v>3.2161195023509337</v>
      </c>
      <c r="J1287" s="166"/>
      <c r="K1287" s="328">
        <v>1998.9</v>
      </c>
      <c r="L1287" s="328">
        <v>6720.04</v>
      </c>
      <c r="M1287" s="151">
        <f t="shared" si="170"/>
        <v>-4721.1399999999994</v>
      </c>
      <c r="N1287" s="97">
        <f t="shared" si="171"/>
        <v>-0.70254641341420576</v>
      </c>
      <c r="O1287" s="273"/>
      <c r="P1287" s="166"/>
      <c r="Q1287" s="328">
        <v>1998.9</v>
      </c>
      <c r="R1287" s="328">
        <v>6720.04</v>
      </c>
      <c r="S1287" s="151">
        <f t="shared" si="172"/>
        <v>-4721.1399999999994</v>
      </c>
      <c r="T1287" s="97">
        <f t="shared" si="173"/>
        <v>-0.70254641341420576</v>
      </c>
      <c r="U1287" s="166"/>
      <c r="V1287" s="328">
        <v>5248.47</v>
      </c>
      <c r="W1287" s="328">
        <v>9090.619999999999</v>
      </c>
      <c r="X1287" s="151">
        <f t="shared" si="174"/>
        <v>-3842.1499999999987</v>
      </c>
      <c r="Y1287" s="97">
        <f t="shared" si="175"/>
        <v>-0.42264994026810043</v>
      </c>
      <c r="Z1287" s="140"/>
    </row>
    <row r="1288" spans="1:26" s="69" customFormat="1" outlineLevel="2" x14ac:dyDescent="0.2">
      <c r="A1288" s="64" t="s">
        <v>1298</v>
      </c>
      <c r="B1288" s="65" t="s">
        <v>1748</v>
      </c>
      <c r="C1288" s="66" t="s">
        <v>2183</v>
      </c>
      <c r="D1288" s="67"/>
      <c r="E1288" s="68"/>
      <c r="F1288" s="328">
        <v>91235.35</v>
      </c>
      <c r="G1288" s="328">
        <v>80851.92</v>
      </c>
      <c r="H1288" s="151">
        <f t="shared" si="168"/>
        <v>10383.430000000008</v>
      </c>
      <c r="I1288" s="97">
        <f t="shared" si="169"/>
        <v>0.12842527425446432</v>
      </c>
      <c r="J1288" s="166"/>
      <c r="K1288" s="328">
        <v>269587.75</v>
      </c>
      <c r="L1288" s="328">
        <v>254136.26</v>
      </c>
      <c r="M1288" s="151">
        <f t="shared" si="170"/>
        <v>15451.489999999991</v>
      </c>
      <c r="N1288" s="97">
        <f t="shared" si="171"/>
        <v>6.0800021216964435E-2</v>
      </c>
      <c r="O1288" s="273"/>
      <c r="P1288" s="166"/>
      <c r="Q1288" s="328">
        <v>269587.75</v>
      </c>
      <c r="R1288" s="328">
        <v>254136.26</v>
      </c>
      <c r="S1288" s="151">
        <f t="shared" si="172"/>
        <v>15451.489999999991</v>
      </c>
      <c r="T1288" s="97">
        <f t="shared" si="173"/>
        <v>6.0800021216964435E-2</v>
      </c>
      <c r="U1288" s="166"/>
      <c r="V1288" s="328">
        <v>1025205.87</v>
      </c>
      <c r="W1288" s="328">
        <v>1069320.8400000001</v>
      </c>
      <c r="X1288" s="151">
        <f t="shared" si="174"/>
        <v>-44114.970000000088</v>
      </c>
      <c r="Y1288" s="97">
        <f t="shared" si="175"/>
        <v>-4.1255129751328973E-2</v>
      </c>
      <c r="Z1288" s="140"/>
    </row>
    <row r="1289" spans="1:26" s="69" customFormat="1" outlineLevel="2" x14ac:dyDescent="0.2">
      <c r="A1289" s="64" t="s">
        <v>1299</v>
      </c>
      <c r="B1289" s="65" t="s">
        <v>1749</v>
      </c>
      <c r="C1289" s="66" t="s">
        <v>2184</v>
      </c>
      <c r="D1289" s="67"/>
      <c r="E1289" s="68"/>
      <c r="F1289" s="328">
        <v>51650.35</v>
      </c>
      <c r="G1289" s="328">
        <v>72963.070000000007</v>
      </c>
      <c r="H1289" s="151">
        <f t="shared" si="168"/>
        <v>-21312.720000000008</v>
      </c>
      <c r="I1289" s="97">
        <f t="shared" si="169"/>
        <v>-0.29210284051918328</v>
      </c>
      <c r="J1289" s="166"/>
      <c r="K1289" s="328">
        <v>176558.86000000002</v>
      </c>
      <c r="L1289" s="328">
        <v>165197.51999999999</v>
      </c>
      <c r="M1289" s="151">
        <f t="shared" si="170"/>
        <v>11361.340000000026</v>
      </c>
      <c r="N1289" s="97">
        <f t="shared" si="171"/>
        <v>6.8774276998831624E-2</v>
      </c>
      <c r="O1289" s="273"/>
      <c r="P1289" s="166"/>
      <c r="Q1289" s="328">
        <v>176558.86000000002</v>
      </c>
      <c r="R1289" s="328">
        <v>165197.51999999999</v>
      </c>
      <c r="S1289" s="151">
        <f t="shared" si="172"/>
        <v>11361.340000000026</v>
      </c>
      <c r="T1289" s="97">
        <f t="shared" si="173"/>
        <v>6.8774276998831624E-2</v>
      </c>
      <c r="U1289" s="166"/>
      <c r="V1289" s="328">
        <v>803924.99</v>
      </c>
      <c r="W1289" s="328">
        <v>743543.28</v>
      </c>
      <c r="X1289" s="151">
        <f t="shared" si="174"/>
        <v>60381.709999999963</v>
      </c>
      <c r="Y1289" s="97">
        <f t="shared" si="175"/>
        <v>8.1208063638205374E-2</v>
      </c>
      <c r="Z1289" s="140"/>
    </row>
    <row r="1290" spans="1:26" s="69" customFormat="1" outlineLevel="2" x14ac:dyDescent="0.2">
      <c r="A1290" s="64" t="s">
        <v>1300</v>
      </c>
      <c r="B1290" s="65" t="s">
        <v>1750</v>
      </c>
      <c r="C1290" s="66" t="s">
        <v>2185</v>
      </c>
      <c r="D1290" s="67"/>
      <c r="E1290" s="68"/>
      <c r="F1290" s="328">
        <v>0</v>
      </c>
      <c r="G1290" s="328">
        <v>31.330000000000002</v>
      </c>
      <c r="H1290" s="151">
        <f t="shared" si="168"/>
        <v>-31.330000000000002</v>
      </c>
      <c r="I1290" s="97" t="str">
        <f t="shared" si="169"/>
        <v>N.M.</v>
      </c>
      <c r="J1290" s="166"/>
      <c r="K1290" s="328">
        <v>0</v>
      </c>
      <c r="L1290" s="328">
        <v>31.330000000000002</v>
      </c>
      <c r="M1290" s="151">
        <f t="shared" si="170"/>
        <v>-31.330000000000002</v>
      </c>
      <c r="N1290" s="97" t="str">
        <f t="shared" si="171"/>
        <v>N.M.</v>
      </c>
      <c r="O1290" s="273"/>
      <c r="P1290" s="166"/>
      <c r="Q1290" s="328">
        <v>0</v>
      </c>
      <c r="R1290" s="328">
        <v>31.330000000000002</v>
      </c>
      <c r="S1290" s="151">
        <f t="shared" si="172"/>
        <v>-31.330000000000002</v>
      </c>
      <c r="T1290" s="97" t="str">
        <f t="shared" si="173"/>
        <v>N.M.</v>
      </c>
      <c r="U1290" s="166"/>
      <c r="V1290" s="328">
        <v>0</v>
      </c>
      <c r="W1290" s="328">
        <v>42.36</v>
      </c>
      <c r="X1290" s="151">
        <f t="shared" si="174"/>
        <v>-42.36</v>
      </c>
      <c r="Y1290" s="97" t="str">
        <f t="shared" si="175"/>
        <v>N.M.</v>
      </c>
      <c r="Z1290" s="140"/>
    </row>
    <row r="1291" spans="1:26" s="69" customFormat="1" outlineLevel="2" x14ac:dyDescent="0.2">
      <c r="A1291" s="64" t="s">
        <v>1301</v>
      </c>
      <c r="B1291" s="65" t="s">
        <v>1751</v>
      </c>
      <c r="C1291" s="66" t="s">
        <v>2186</v>
      </c>
      <c r="D1291" s="67"/>
      <c r="E1291" s="68"/>
      <c r="F1291" s="328">
        <v>0</v>
      </c>
      <c r="G1291" s="328">
        <v>97.68</v>
      </c>
      <c r="H1291" s="151">
        <f t="shared" si="168"/>
        <v>-97.68</v>
      </c>
      <c r="I1291" s="97" t="str">
        <f t="shared" si="169"/>
        <v>N.M.</v>
      </c>
      <c r="J1291" s="166"/>
      <c r="K1291" s="328">
        <v>0</v>
      </c>
      <c r="L1291" s="328">
        <v>792.45</v>
      </c>
      <c r="M1291" s="151">
        <f t="shared" si="170"/>
        <v>-792.45</v>
      </c>
      <c r="N1291" s="97" t="str">
        <f t="shared" si="171"/>
        <v>N.M.</v>
      </c>
      <c r="O1291" s="273"/>
      <c r="P1291" s="166"/>
      <c r="Q1291" s="328">
        <v>0</v>
      </c>
      <c r="R1291" s="328">
        <v>792.45</v>
      </c>
      <c r="S1291" s="151">
        <f t="shared" si="172"/>
        <v>-792.45</v>
      </c>
      <c r="T1291" s="97" t="str">
        <f t="shared" si="173"/>
        <v>N.M.</v>
      </c>
      <c r="U1291" s="166"/>
      <c r="V1291" s="328">
        <v>576.07000000000005</v>
      </c>
      <c r="W1291" s="328">
        <v>1496.91</v>
      </c>
      <c r="X1291" s="151">
        <f t="shared" si="174"/>
        <v>-920.84</v>
      </c>
      <c r="Y1291" s="97">
        <f t="shared" si="175"/>
        <v>-0.61516056409536979</v>
      </c>
      <c r="Z1291" s="140"/>
    </row>
    <row r="1292" spans="1:26" s="69" customFormat="1" outlineLevel="2" x14ac:dyDescent="0.2">
      <c r="A1292" s="64" t="s">
        <v>1302</v>
      </c>
      <c r="B1292" s="65" t="s">
        <v>1752</v>
      </c>
      <c r="C1292" s="66" t="s">
        <v>2187</v>
      </c>
      <c r="D1292" s="67"/>
      <c r="E1292" s="68"/>
      <c r="F1292" s="328">
        <v>16.48</v>
      </c>
      <c r="G1292" s="328">
        <v>86.42</v>
      </c>
      <c r="H1292" s="151">
        <f t="shared" si="168"/>
        <v>-69.94</v>
      </c>
      <c r="I1292" s="97">
        <f t="shared" si="169"/>
        <v>-0.80930340199027995</v>
      </c>
      <c r="J1292" s="166"/>
      <c r="K1292" s="328">
        <v>121.86</v>
      </c>
      <c r="L1292" s="328">
        <v>260.66000000000003</v>
      </c>
      <c r="M1292" s="151">
        <f t="shared" si="170"/>
        <v>-138.80000000000001</v>
      </c>
      <c r="N1292" s="97">
        <f t="shared" si="171"/>
        <v>-0.53249443719788225</v>
      </c>
      <c r="O1292" s="273"/>
      <c r="P1292" s="166"/>
      <c r="Q1292" s="328">
        <v>121.86</v>
      </c>
      <c r="R1292" s="328">
        <v>260.66000000000003</v>
      </c>
      <c r="S1292" s="151">
        <f t="shared" si="172"/>
        <v>-138.80000000000001</v>
      </c>
      <c r="T1292" s="97">
        <f t="shared" si="173"/>
        <v>-0.53249443719788225</v>
      </c>
      <c r="U1292" s="166"/>
      <c r="V1292" s="328">
        <v>917.36</v>
      </c>
      <c r="W1292" s="328">
        <v>1128.52</v>
      </c>
      <c r="X1292" s="151">
        <f t="shared" si="174"/>
        <v>-211.15999999999997</v>
      </c>
      <c r="Y1292" s="97">
        <f t="shared" si="175"/>
        <v>-0.18711232410590861</v>
      </c>
      <c r="Z1292" s="140"/>
    </row>
    <row r="1293" spans="1:26" s="69" customFormat="1" outlineLevel="2" x14ac:dyDescent="0.2">
      <c r="A1293" s="64" t="s">
        <v>1303</v>
      </c>
      <c r="B1293" s="65" t="s">
        <v>1753</v>
      </c>
      <c r="C1293" s="66" t="s">
        <v>2188</v>
      </c>
      <c r="D1293" s="67"/>
      <c r="E1293" s="68"/>
      <c r="F1293" s="328">
        <v>1.22</v>
      </c>
      <c r="G1293" s="328">
        <v>35.93</v>
      </c>
      <c r="H1293" s="151">
        <f t="shared" si="168"/>
        <v>-34.71</v>
      </c>
      <c r="I1293" s="97">
        <f t="shared" si="169"/>
        <v>-0.96604508767047037</v>
      </c>
      <c r="J1293" s="166"/>
      <c r="K1293" s="328">
        <v>18.93</v>
      </c>
      <c r="L1293" s="328">
        <v>69.58</v>
      </c>
      <c r="M1293" s="151">
        <f t="shared" si="170"/>
        <v>-50.65</v>
      </c>
      <c r="N1293" s="97">
        <f t="shared" si="171"/>
        <v>-0.72793906294912336</v>
      </c>
      <c r="O1293" s="273"/>
      <c r="P1293" s="166"/>
      <c r="Q1293" s="328">
        <v>18.93</v>
      </c>
      <c r="R1293" s="328">
        <v>69.58</v>
      </c>
      <c r="S1293" s="151">
        <f t="shared" si="172"/>
        <v>-50.65</v>
      </c>
      <c r="T1293" s="97">
        <f t="shared" si="173"/>
        <v>-0.72793906294912336</v>
      </c>
      <c r="U1293" s="166"/>
      <c r="V1293" s="328">
        <v>160.66</v>
      </c>
      <c r="W1293" s="328">
        <v>69.58</v>
      </c>
      <c r="X1293" s="151">
        <f t="shared" si="174"/>
        <v>91.08</v>
      </c>
      <c r="Y1293" s="97">
        <f t="shared" si="175"/>
        <v>1.3089968381718884</v>
      </c>
      <c r="Z1293" s="140"/>
    </row>
    <row r="1294" spans="1:26" s="69" customFormat="1" outlineLevel="2" x14ac:dyDescent="0.2">
      <c r="A1294" s="64" t="s">
        <v>1304</v>
      </c>
      <c r="B1294" s="65" t="s">
        <v>1754</v>
      </c>
      <c r="C1294" s="66" t="s">
        <v>2189</v>
      </c>
      <c r="D1294" s="67"/>
      <c r="E1294" s="68"/>
      <c r="F1294" s="328">
        <v>843.87</v>
      </c>
      <c r="G1294" s="328">
        <v>1220.22</v>
      </c>
      <c r="H1294" s="151">
        <f t="shared" si="168"/>
        <v>-376.35</v>
      </c>
      <c r="I1294" s="97">
        <f t="shared" si="169"/>
        <v>-0.30842798839553526</v>
      </c>
      <c r="J1294" s="166"/>
      <c r="K1294" s="328">
        <v>1838.51</v>
      </c>
      <c r="L1294" s="328">
        <v>6439.03</v>
      </c>
      <c r="M1294" s="151">
        <f t="shared" si="170"/>
        <v>-4600.5199999999995</v>
      </c>
      <c r="N1294" s="97">
        <f t="shared" si="171"/>
        <v>-0.71447407451122291</v>
      </c>
      <c r="O1294" s="273"/>
      <c r="P1294" s="166"/>
      <c r="Q1294" s="328">
        <v>1838.51</v>
      </c>
      <c r="R1294" s="328">
        <v>6439.03</v>
      </c>
      <c r="S1294" s="151">
        <f t="shared" si="172"/>
        <v>-4600.5199999999995</v>
      </c>
      <c r="T1294" s="97">
        <f t="shared" si="173"/>
        <v>-0.71447407451122291</v>
      </c>
      <c r="U1294" s="166"/>
      <c r="V1294" s="328">
        <v>13156.29</v>
      </c>
      <c r="W1294" s="328">
        <v>22391.01</v>
      </c>
      <c r="X1294" s="151">
        <f t="shared" si="174"/>
        <v>-9234.7199999999975</v>
      </c>
      <c r="Y1294" s="97">
        <f t="shared" si="175"/>
        <v>-0.41242980999963819</v>
      </c>
      <c r="Z1294" s="140"/>
    </row>
    <row r="1295" spans="1:26" outlineLevel="1" x14ac:dyDescent="0.2">
      <c r="A1295" s="38" t="s">
        <v>751</v>
      </c>
      <c r="B1295" s="88"/>
      <c r="C1295" s="81" t="s">
        <v>287</v>
      </c>
      <c r="D1295" s="38" t="s">
        <v>281</v>
      </c>
      <c r="E1295" s="49"/>
      <c r="F1295" s="107">
        <v>9855767.9799999967</v>
      </c>
      <c r="G1295" s="107">
        <v>4757013.13</v>
      </c>
      <c r="H1295" s="105">
        <f t="shared" si="168"/>
        <v>5098754.8499999968</v>
      </c>
      <c r="I1295" s="124">
        <f t="shared" si="169"/>
        <v>1.0718395578613837</v>
      </c>
      <c r="J1295" s="168"/>
      <c r="K1295" s="107">
        <v>17849236.669999998</v>
      </c>
      <c r="L1295" s="107">
        <v>14429703.708999997</v>
      </c>
      <c r="M1295" s="105">
        <f t="shared" si="170"/>
        <v>3419532.9610000011</v>
      </c>
      <c r="N1295" s="124">
        <f t="shared" si="171"/>
        <v>0.23697873705245889</v>
      </c>
      <c r="O1295" s="260"/>
      <c r="P1295" s="168"/>
      <c r="Q1295" s="107">
        <v>17849236.669999998</v>
      </c>
      <c r="R1295" s="107">
        <v>14429703.708999997</v>
      </c>
      <c r="S1295" s="105">
        <f t="shared" si="172"/>
        <v>3419532.9610000011</v>
      </c>
      <c r="T1295" s="124">
        <f t="shared" si="173"/>
        <v>0.23697873705245889</v>
      </c>
      <c r="U1295" s="168"/>
      <c r="V1295" s="107">
        <v>68243707.105000034</v>
      </c>
      <c r="W1295" s="107">
        <v>59405464.088999972</v>
      </c>
      <c r="X1295" s="105">
        <f t="shared" si="174"/>
        <v>8838243.0160000622</v>
      </c>
      <c r="Y1295" s="124">
        <f t="shared" si="175"/>
        <v>0.14877828414502073</v>
      </c>
    </row>
    <row r="1296" spans="1:26" s="69" customFormat="1" outlineLevel="2" x14ac:dyDescent="0.2">
      <c r="A1296" s="64" t="s">
        <v>1049</v>
      </c>
      <c r="B1296" s="65" t="s">
        <v>1499</v>
      </c>
      <c r="C1296" s="66" t="s">
        <v>1948</v>
      </c>
      <c r="D1296" s="67"/>
      <c r="E1296" s="68"/>
      <c r="F1296" s="328">
        <v>429791.92</v>
      </c>
      <c r="G1296" s="328">
        <v>448307.20000000001</v>
      </c>
      <c r="H1296" s="151">
        <f t="shared" si="168"/>
        <v>-18515.280000000028</v>
      </c>
      <c r="I1296" s="97">
        <f t="shared" si="169"/>
        <v>-4.130042970534497E-2</v>
      </c>
      <c r="J1296" s="166"/>
      <c r="K1296" s="328">
        <v>1259501.44</v>
      </c>
      <c r="L1296" s="328">
        <v>1267293.3900000001</v>
      </c>
      <c r="M1296" s="151">
        <f t="shared" si="170"/>
        <v>-7791.9500000001863</v>
      </c>
      <c r="N1296" s="97">
        <f t="shared" si="171"/>
        <v>-6.1484973104769256E-3</v>
      </c>
      <c r="O1296" s="273"/>
      <c r="P1296" s="166"/>
      <c r="Q1296" s="328">
        <v>1259501.44</v>
      </c>
      <c r="R1296" s="328">
        <v>1267293.3900000001</v>
      </c>
      <c r="S1296" s="151">
        <f t="shared" si="172"/>
        <v>-7791.9500000001863</v>
      </c>
      <c r="T1296" s="97">
        <f t="shared" si="173"/>
        <v>-6.1484973104769256E-3</v>
      </c>
      <c r="U1296" s="166"/>
      <c r="V1296" s="328">
        <v>5717095.8800000008</v>
      </c>
      <c r="W1296" s="328">
        <v>4929984.4000000004</v>
      </c>
      <c r="X1296" s="151">
        <f t="shared" si="174"/>
        <v>787111.48000000045</v>
      </c>
      <c r="Y1296" s="97">
        <f t="shared" si="175"/>
        <v>0.15965800622006032</v>
      </c>
      <c r="Z1296" s="140"/>
    </row>
    <row r="1297" spans="1:26" s="69" customFormat="1" outlineLevel="2" x14ac:dyDescent="0.2">
      <c r="A1297" s="64" t="s">
        <v>1050</v>
      </c>
      <c r="B1297" s="65" t="s">
        <v>1500</v>
      </c>
      <c r="C1297" s="66" t="s">
        <v>1949</v>
      </c>
      <c r="D1297" s="67"/>
      <c r="E1297" s="68"/>
      <c r="F1297" s="328">
        <v>0</v>
      </c>
      <c r="G1297" s="328">
        <v>0</v>
      </c>
      <c r="H1297" s="151">
        <f t="shared" si="168"/>
        <v>0</v>
      </c>
      <c r="I1297" s="97">
        <f t="shared" si="169"/>
        <v>0</v>
      </c>
      <c r="J1297" s="166"/>
      <c r="K1297" s="328">
        <v>0</v>
      </c>
      <c r="L1297" s="328">
        <v>0</v>
      </c>
      <c r="M1297" s="151">
        <f t="shared" si="170"/>
        <v>0</v>
      </c>
      <c r="N1297" s="97">
        <f t="shared" si="171"/>
        <v>0</v>
      </c>
      <c r="O1297" s="273"/>
      <c r="P1297" s="166"/>
      <c r="Q1297" s="328">
        <v>0</v>
      </c>
      <c r="R1297" s="328">
        <v>0</v>
      </c>
      <c r="S1297" s="151">
        <f t="shared" si="172"/>
        <v>0</v>
      </c>
      <c r="T1297" s="97">
        <f t="shared" si="173"/>
        <v>0</v>
      </c>
      <c r="U1297" s="166"/>
      <c r="V1297" s="328">
        <v>0</v>
      </c>
      <c r="W1297" s="328">
        <v>15359.324000000001</v>
      </c>
      <c r="X1297" s="151">
        <f t="shared" si="174"/>
        <v>-15359.324000000001</v>
      </c>
      <c r="Y1297" s="97" t="str">
        <f t="shared" si="175"/>
        <v>N.M.</v>
      </c>
      <c r="Z1297" s="140"/>
    </row>
    <row r="1298" spans="1:26" s="69" customFormat="1" outlineLevel="2" x14ac:dyDescent="0.2">
      <c r="A1298" s="64" t="s">
        <v>1035</v>
      </c>
      <c r="B1298" s="65" t="s">
        <v>1485</v>
      </c>
      <c r="C1298" s="66" t="s">
        <v>1934</v>
      </c>
      <c r="D1298" s="67"/>
      <c r="E1298" s="68"/>
      <c r="F1298" s="328">
        <v>557819.46</v>
      </c>
      <c r="G1298" s="328">
        <v>531008.28</v>
      </c>
      <c r="H1298" s="151">
        <f t="shared" si="168"/>
        <v>26811.179999999935</v>
      </c>
      <c r="I1298" s="97">
        <f t="shared" si="169"/>
        <v>5.0491077088289343E-2</v>
      </c>
      <c r="J1298" s="166"/>
      <c r="K1298" s="328">
        <v>792109.49</v>
      </c>
      <c r="L1298" s="328">
        <v>1498332.12</v>
      </c>
      <c r="M1298" s="151">
        <f t="shared" si="170"/>
        <v>-706222.63000000012</v>
      </c>
      <c r="N1298" s="97">
        <f t="shared" si="171"/>
        <v>-0.47133917812560816</v>
      </c>
      <c r="O1298" s="273"/>
      <c r="P1298" s="166"/>
      <c r="Q1298" s="328">
        <v>792109.49</v>
      </c>
      <c r="R1298" s="328">
        <v>1498332.12</v>
      </c>
      <c r="S1298" s="151">
        <f t="shared" si="172"/>
        <v>-706222.63000000012</v>
      </c>
      <c r="T1298" s="97">
        <f t="shared" si="173"/>
        <v>-0.47133917812560816</v>
      </c>
      <c r="U1298" s="166"/>
      <c r="V1298" s="328">
        <v>6765493.7089999998</v>
      </c>
      <c r="W1298" s="328">
        <v>5724010.0959999999</v>
      </c>
      <c r="X1298" s="151">
        <f t="shared" si="174"/>
        <v>1041483.6129999999</v>
      </c>
      <c r="Y1298" s="97">
        <f t="shared" si="175"/>
        <v>0.1819499958128655</v>
      </c>
      <c r="Z1298" s="140"/>
    </row>
    <row r="1299" spans="1:26" s="69" customFormat="1" outlineLevel="2" x14ac:dyDescent="0.2">
      <c r="A1299" s="64" t="s">
        <v>1036</v>
      </c>
      <c r="B1299" s="65" t="s">
        <v>1486</v>
      </c>
      <c r="C1299" s="66" t="s">
        <v>1935</v>
      </c>
      <c r="D1299" s="67"/>
      <c r="E1299" s="68"/>
      <c r="F1299" s="328">
        <v>6740326.6299999999</v>
      </c>
      <c r="G1299" s="328">
        <v>13308.17</v>
      </c>
      <c r="H1299" s="151">
        <f t="shared" si="168"/>
        <v>6727018.46</v>
      </c>
      <c r="I1299" s="97" t="str">
        <f t="shared" si="169"/>
        <v>N.M.</v>
      </c>
      <c r="J1299" s="166"/>
      <c r="K1299" s="328">
        <v>13846030.32</v>
      </c>
      <c r="L1299" s="328">
        <v>8269776.9100000001</v>
      </c>
      <c r="M1299" s="151">
        <f t="shared" si="170"/>
        <v>5576253.4100000001</v>
      </c>
      <c r="N1299" s="97">
        <f t="shared" si="171"/>
        <v>0.67429308803446308</v>
      </c>
      <c r="O1299" s="273"/>
      <c r="P1299" s="166"/>
      <c r="Q1299" s="328">
        <v>13846030.32</v>
      </c>
      <c r="R1299" s="328">
        <v>8269776.9100000001</v>
      </c>
      <c r="S1299" s="151">
        <f t="shared" si="172"/>
        <v>5576253.4100000001</v>
      </c>
      <c r="T1299" s="97">
        <f t="shared" si="173"/>
        <v>0.67429308803446308</v>
      </c>
      <c r="U1299" s="166"/>
      <c r="V1299" s="328">
        <v>48218495.590000004</v>
      </c>
      <c r="W1299" s="328">
        <v>51442022.450000003</v>
      </c>
      <c r="X1299" s="151">
        <f t="shared" si="174"/>
        <v>-3223526.8599999994</v>
      </c>
      <c r="Y1299" s="97">
        <f t="shared" si="175"/>
        <v>-6.2663299506413542E-2</v>
      </c>
      <c r="Z1299" s="140"/>
    </row>
    <row r="1300" spans="1:26" s="69" customFormat="1" outlineLevel="2" x14ac:dyDescent="0.2">
      <c r="A1300" s="64" t="s">
        <v>1037</v>
      </c>
      <c r="B1300" s="65" t="s">
        <v>1487</v>
      </c>
      <c r="C1300" s="66" t="s">
        <v>1936</v>
      </c>
      <c r="D1300" s="67"/>
      <c r="E1300" s="68"/>
      <c r="F1300" s="328">
        <v>236080.75</v>
      </c>
      <c r="G1300" s="328">
        <v>162946.55000000002</v>
      </c>
      <c r="H1300" s="151">
        <f t="shared" si="168"/>
        <v>73134.199999999983</v>
      </c>
      <c r="I1300" s="97">
        <f t="shared" si="169"/>
        <v>0.44882324909609916</v>
      </c>
      <c r="J1300" s="166"/>
      <c r="K1300" s="328">
        <v>523173.34</v>
      </c>
      <c r="L1300" s="328">
        <v>770370.87</v>
      </c>
      <c r="M1300" s="151">
        <f t="shared" si="170"/>
        <v>-247197.52999999997</v>
      </c>
      <c r="N1300" s="97">
        <f t="shared" si="171"/>
        <v>-0.32088120102464412</v>
      </c>
      <c r="O1300" s="273"/>
      <c r="P1300" s="166"/>
      <c r="Q1300" s="328">
        <v>523173.34</v>
      </c>
      <c r="R1300" s="328">
        <v>770370.87</v>
      </c>
      <c r="S1300" s="151">
        <f t="shared" si="172"/>
        <v>-247197.52999999997</v>
      </c>
      <c r="T1300" s="97">
        <f t="shared" si="173"/>
        <v>-0.32088120102464412</v>
      </c>
      <c r="U1300" s="166"/>
      <c r="V1300" s="328">
        <v>2321885.6999999997</v>
      </c>
      <c r="W1300" s="328">
        <v>3774924.64</v>
      </c>
      <c r="X1300" s="151">
        <f t="shared" si="174"/>
        <v>-1453038.9400000004</v>
      </c>
      <c r="Y1300" s="97">
        <f t="shared" si="175"/>
        <v>-0.38491866158154625</v>
      </c>
      <c r="Z1300" s="140"/>
    </row>
    <row r="1301" spans="1:26" s="69" customFormat="1" outlineLevel="2" x14ac:dyDescent="0.2">
      <c r="A1301" s="64" t="s">
        <v>1038</v>
      </c>
      <c r="B1301" s="65" t="s">
        <v>1488</v>
      </c>
      <c r="C1301" s="66" t="s">
        <v>1937</v>
      </c>
      <c r="D1301" s="67"/>
      <c r="E1301" s="68"/>
      <c r="F1301" s="328">
        <v>-5232792.21</v>
      </c>
      <c r="G1301" s="328">
        <v>-7067631</v>
      </c>
      <c r="H1301" s="151">
        <f t="shared" si="168"/>
        <v>1834838.79</v>
      </c>
      <c r="I1301" s="97">
        <f t="shared" si="169"/>
        <v>0.25961157140207236</v>
      </c>
      <c r="J1301" s="166"/>
      <c r="K1301" s="328">
        <v>17775329.550000001</v>
      </c>
      <c r="L1301" s="328">
        <v>-7335973.9800000004</v>
      </c>
      <c r="M1301" s="151">
        <f t="shared" si="170"/>
        <v>25111303.530000001</v>
      </c>
      <c r="N1301" s="97">
        <f t="shared" si="171"/>
        <v>3.4230360683476686</v>
      </c>
      <c r="O1301" s="273"/>
      <c r="P1301" s="166"/>
      <c r="Q1301" s="328">
        <v>17775329.550000001</v>
      </c>
      <c r="R1301" s="328">
        <v>-7335973.9800000004</v>
      </c>
      <c r="S1301" s="151">
        <f t="shared" si="172"/>
        <v>25111303.530000001</v>
      </c>
      <c r="T1301" s="97">
        <f t="shared" si="173"/>
        <v>3.4230360683476686</v>
      </c>
      <c r="U1301" s="166"/>
      <c r="V1301" s="328">
        <v>10086011.790000001</v>
      </c>
      <c r="W1301" s="328">
        <v>-13085993.030000001</v>
      </c>
      <c r="X1301" s="151">
        <f t="shared" si="174"/>
        <v>23172004.82</v>
      </c>
      <c r="Y1301" s="97">
        <f t="shared" si="175"/>
        <v>1.7707486750816341</v>
      </c>
      <c r="Z1301" s="140"/>
    </row>
    <row r="1302" spans="1:26" s="69" customFormat="1" outlineLevel="2" x14ac:dyDescent="0.2">
      <c r="A1302" s="64" t="s">
        <v>1039</v>
      </c>
      <c r="B1302" s="65" t="s">
        <v>1489</v>
      </c>
      <c r="C1302" s="66" t="s">
        <v>1938</v>
      </c>
      <c r="D1302" s="67"/>
      <c r="E1302" s="68"/>
      <c r="F1302" s="328">
        <v>0</v>
      </c>
      <c r="G1302" s="328">
        <v>0</v>
      </c>
      <c r="H1302" s="151">
        <f t="shared" si="168"/>
        <v>0</v>
      </c>
      <c r="I1302" s="97">
        <f t="shared" si="169"/>
        <v>0</v>
      </c>
      <c r="J1302" s="166"/>
      <c r="K1302" s="328">
        <v>0</v>
      </c>
      <c r="L1302" s="328">
        <v>0</v>
      </c>
      <c r="M1302" s="151">
        <f t="shared" si="170"/>
        <v>0</v>
      </c>
      <c r="N1302" s="97">
        <f t="shared" si="171"/>
        <v>0</v>
      </c>
      <c r="O1302" s="273"/>
      <c r="P1302" s="166"/>
      <c r="Q1302" s="328">
        <v>0</v>
      </c>
      <c r="R1302" s="328">
        <v>0</v>
      </c>
      <c r="S1302" s="151">
        <f t="shared" si="172"/>
        <v>0</v>
      </c>
      <c r="T1302" s="97">
        <f t="shared" si="173"/>
        <v>0</v>
      </c>
      <c r="U1302" s="166"/>
      <c r="V1302" s="328">
        <v>0</v>
      </c>
      <c r="W1302" s="328">
        <v>1500</v>
      </c>
      <c r="X1302" s="151">
        <f t="shared" si="174"/>
        <v>-1500</v>
      </c>
      <c r="Y1302" s="97" t="str">
        <f t="shared" si="175"/>
        <v>N.M.</v>
      </c>
      <c r="Z1302" s="140"/>
    </row>
    <row r="1303" spans="1:26" s="69" customFormat="1" outlineLevel="2" x14ac:dyDescent="0.2">
      <c r="A1303" s="64" t="s">
        <v>1040</v>
      </c>
      <c r="B1303" s="65" t="s">
        <v>1490</v>
      </c>
      <c r="C1303" s="66" t="s">
        <v>1939</v>
      </c>
      <c r="D1303" s="67"/>
      <c r="E1303" s="68"/>
      <c r="F1303" s="328">
        <v>0</v>
      </c>
      <c r="G1303" s="328">
        <v>0</v>
      </c>
      <c r="H1303" s="151">
        <f t="shared" si="168"/>
        <v>0</v>
      </c>
      <c r="I1303" s="97">
        <f t="shared" si="169"/>
        <v>0</v>
      </c>
      <c r="J1303" s="166"/>
      <c r="K1303" s="328">
        <v>0</v>
      </c>
      <c r="L1303" s="328">
        <v>0</v>
      </c>
      <c r="M1303" s="151">
        <f t="shared" si="170"/>
        <v>0</v>
      </c>
      <c r="N1303" s="97">
        <f t="shared" si="171"/>
        <v>0</v>
      </c>
      <c r="O1303" s="273"/>
      <c r="P1303" s="166"/>
      <c r="Q1303" s="328">
        <v>0</v>
      </c>
      <c r="R1303" s="328">
        <v>0</v>
      </c>
      <c r="S1303" s="151">
        <f t="shared" si="172"/>
        <v>0</v>
      </c>
      <c r="T1303" s="97">
        <f t="shared" si="173"/>
        <v>0</v>
      </c>
      <c r="U1303" s="166"/>
      <c r="V1303" s="328">
        <v>221526.38</v>
      </c>
      <c r="W1303" s="328">
        <v>22922.93</v>
      </c>
      <c r="X1303" s="151">
        <f t="shared" si="174"/>
        <v>198603.45</v>
      </c>
      <c r="Y1303" s="97">
        <f t="shared" si="175"/>
        <v>8.6639644233961377</v>
      </c>
      <c r="Z1303" s="140"/>
    </row>
    <row r="1304" spans="1:26" s="69" customFormat="1" outlineLevel="2" x14ac:dyDescent="0.2">
      <c r="A1304" s="64" t="s">
        <v>1041</v>
      </c>
      <c r="B1304" s="65" t="s">
        <v>1491</v>
      </c>
      <c r="C1304" s="66" t="s">
        <v>1940</v>
      </c>
      <c r="D1304" s="67"/>
      <c r="E1304" s="68"/>
      <c r="F1304" s="328">
        <v>160547.45000000001</v>
      </c>
      <c r="G1304" s="328">
        <v>237737.59</v>
      </c>
      <c r="H1304" s="151">
        <f t="shared" si="168"/>
        <v>-77190.139999999985</v>
      </c>
      <c r="I1304" s="97">
        <f t="shared" si="169"/>
        <v>-0.32468630644400825</v>
      </c>
      <c r="J1304" s="166"/>
      <c r="K1304" s="328">
        <v>952830.34</v>
      </c>
      <c r="L1304" s="328">
        <v>668356.57000000007</v>
      </c>
      <c r="M1304" s="151">
        <f t="shared" si="170"/>
        <v>284473.7699999999</v>
      </c>
      <c r="N1304" s="97">
        <f t="shared" si="171"/>
        <v>0.42563174025505557</v>
      </c>
      <c r="O1304" s="273"/>
      <c r="P1304" s="166"/>
      <c r="Q1304" s="328">
        <v>952830.34</v>
      </c>
      <c r="R1304" s="328">
        <v>668356.57000000007</v>
      </c>
      <c r="S1304" s="151">
        <f t="shared" si="172"/>
        <v>284473.7699999999</v>
      </c>
      <c r="T1304" s="97">
        <f t="shared" si="173"/>
        <v>0.42563174025505557</v>
      </c>
      <c r="U1304" s="166"/>
      <c r="V1304" s="328">
        <v>4710090.41</v>
      </c>
      <c r="W1304" s="328">
        <v>2858338.71</v>
      </c>
      <c r="X1304" s="151">
        <f t="shared" si="174"/>
        <v>1851751.7000000002</v>
      </c>
      <c r="Y1304" s="97">
        <f t="shared" si="175"/>
        <v>0.64784194172705312</v>
      </c>
      <c r="Z1304" s="140"/>
    </row>
    <row r="1305" spans="1:26" s="69" customFormat="1" outlineLevel="2" x14ac:dyDescent="0.2">
      <c r="A1305" s="64" t="s">
        <v>1042</v>
      </c>
      <c r="B1305" s="65" t="s">
        <v>1492</v>
      </c>
      <c r="C1305" s="66" t="s">
        <v>1941</v>
      </c>
      <c r="D1305" s="67"/>
      <c r="E1305" s="68"/>
      <c r="F1305" s="328">
        <v>2870475.3200000003</v>
      </c>
      <c r="G1305" s="328">
        <v>1426400.02</v>
      </c>
      <c r="H1305" s="151">
        <f t="shared" si="168"/>
        <v>1444075.3000000003</v>
      </c>
      <c r="I1305" s="97">
        <f t="shared" si="169"/>
        <v>1.0123915309535683</v>
      </c>
      <c r="J1305" s="166"/>
      <c r="K1305" s="328">
        <v>8621819.7300000004</v>
      </c>
      <c r="L1305" s="328">
        <v>9646917.0399999991</v>
      </c>
      <c r="M1305" s="151">
        <f t="shared" si="170"/>
        <v>-1025097.3099999987</v>
      </c>
      <c r="N1305" s="97">
        <f t="shared" si="171"/>
        <v>-0.10626164874742187</v>
      </c>
      <c r="O1305" s="273"/>
      <c r="P1305" s="166"/>
      <c r="Q1305" s="328">
        <v>8621819.7300000004</v>
      </c>
      <c r="R1305" s="328">
        <v>9646917.0399999991</v>
      </c>
      <c r="S1305" s="151">
        <f t="shared" si="172"/>
        <v>-1025097.3099999987</v>
      </c>
      <c r="T1305" s="97">
        <f t="shared" si="173"/>
        <v>-0.10626164874742187</v>
      </c>
      <c r="U1305" s="166"/>
      <c r="V1305" s="328">
        <v>28179483.449999999</v>
      </c>
      <c r="W1305" s="328">
        <v>22179928.489999998</v>
      </c>
      <c r="X1305" s="151">
        <f t="shared" si="174"/>
        <v>5999554.9600000009</v>
      </c>
      <c r="Y1305" s="97">
        <f t="shared" si="175"/>
        <v>0.27049478372777214</v>
      </c>
      <c r="Z1305" s="140"/>
    </row>
    <row r="1306" spans="1:26" s="69" customFormat="1" outlineLevel="2" x14ac:dyDescent="0.2">
      <c r="A1306" s="64" t="s">
        <v>1043</v>
      </c>
      <c r="B1306" s="65" t="s">
        <v>1493</v>
      </c>
      <c r="C1306" s="66" t="s">
        <v>1942</v>
      </c>
      <c r="D1306" s="67"/>
      <c r="E1306" s="68"/>
      <c r="F1306" s="328">
        <v>17131.91</v>
      </c>
      <c r="G1306" s="328">
        <v>-66625.5</v>
      </c>
      <c r="H1306" s="151">
        <f t="shared" ref="H1306:H1369" si="176">+F1306-G1306</f>
        <v>83757.41</v>
      </c>
      <c r="I1306" s="97">
        <f t="shared" ref="I1306:I1369" si="177">IF(G1306&lt;0,IF(H1306=0,0,IF(OR(G1306=0,F1306=0),"N.M.",IF(ABS(H1306/G1306)&gt;=10,"N.M.",H1306/(-G1306)))),IF(H1306=0,0,IF(OR(G1306=0,F1306=0),"N.M.",IF(ABS(H1306/G1306)&gt;=10,"N.M.",H1306/G1306))))</f>
        <v>1.2571374323644851</v>
      </c>
      <c r="J1306" s="166"/>
      <c r="K1306" s="328">
        <v>54933.78</v>
      </c>
      <c r="L1306" s="328">
        <v>5878.59</v>
      </c>
      <c r="M1306" s="151">
        <f t="shared" ref="M1306:M1369" si="178">+K1306-L1306</f>
        <v>49055.19</v>
      </c>
      <c r="N1306" s="97">
        <f t="shared" ref="N1306:N1369" si="179">IF(L1306&lt;0,IF(M1306=0,0,IF(OR(L1306=0,K1306=0),"N.M.",IF(ABS(M1306/L1306)&gt;=10,"N.M.",M1306/(-L1306)))),IF(M1306=0,0,IF(OR(L1306=0,K1306=0),"N.M.",IF(ABS(M1306/L1306)&gt;=10,"N.M.",M1306/L1306))))</f>
        <v>8.3447204176511711</v>
      </c>
      <c r="O1306" s="273"/>
      <c r="P1306" s="166"/>
      <c r="Q1306" s="328">
        <v>54933.78</v>
      </c>
      <c r="R1306" s="328">
        <v>5878.59</v>
      </c>
      <c r="S1306" s="151">
        <f t="shared" ref="S1306:S1369" si="180">+Q1306-R1306</f>
        <v>49055.19</v>
      </c>
      <c r="T1306" s="97">
        <f t="shared" ref="T1306:T1369" si="181">IF(R1306&lt;0,IF(S1306=0,0,IF(OR(R1306=0,Q1306=0),"N.M.",IF(ABS(S1306/R1306)&gt;=10,"N.M.",S1306/(-R1306)))),IF(S1306=0,0,IF(OR(R1306=0,Q1306=0),"N.M.",IF(ABS(S1306/R1306)&gt;=10,"N.M.",S1306/R1306))))</f>
        <v>8.3447204176511711</v>
      </c>
      <c r="U1306" s="166"/>
      <c r="V1306" s="328">
        <v>75598.78</v>
      </c>
      <c r="W1306" s="328">
        <v>132649.18</v>
      </c>
      <c r="X1306" s="151">
        <f t="shared" ref="X1306:X1369" si="182">+V1306-W1306</f>
        <v>-57050.399999999994</v>
      </c>
      <c r="Y1306" s="97">
        <f t="shared" ref="Y1306:Y1369" si="183">IF(W1306&lt;0,IF(X1306=0,0,IF(OR(W1306=0,V1306=0),"N.M.",IF(ABS(X1306/W1306)&gt;=10,"N.M.",X1306/(-W1306)))),IF(X1306=0,0,IF(OR(W1306=0,V1306=0),"N.M.",IF(ABS(X1306/W1306)&gt;=10,"N.M.",X1306/W1306))))</f>
        <v>-0.43008482977429635</v>
      </c>
      <c r="Z1306" s="140"/>
    </row>
    <row r="1307" spans="1:26" s="69" customFormat="1" outlineLevel="2" x14ac:dyDescent="0.2">
      <c r="A1307" s="64" t="s">
        <v>1044</v>
      </c>
      <c r="B1307" s="65" t="s">
        <v>1494</v>
      </c>
      <c r="C1307" s="66" t="s">
        <v>1943</v>
      </c>
      <c r="D1307" s="67"/>
      <c r="E1307" s="68"/>
      <c r="F1307" s="328">
        <v>64183.270000000004</v>
      </c>
      <c r="G1307" s="328">
        <v>56648.14</v>
      </c>
      <c r="H1307" s="151">
        <f t="shared" si="176"/>
        <v>7535.1300000000047</v>
      </c>
      <c r="I1307" s="97">
        <f t="shared" si="177"/>
        <v>0.13301637088172719</v>
      </c>
      <c r="J1307" s="166"/>
      <c r="K1307" s="328">
        <v>178928.5</v>
      </c>
      <c r="L1307" s="328">
        <v>165000.47</v>
      </c>
      <c r="M1307" s="151">
        <f t="shared" si="178"/>
        <v>13928.029999999999</v>
      </c>
      <c r="N1307" s="97">
        <f t="shared" si="179"/>
        <v>8.4412062583821723E-2</v>
      </c>
      <c r="O1307" s="273"/>
      <c r="P1307" s="166"/>
      <c r="Q1307" s="328">
        <v>178928.5</v>
      </c>
      <c r="R1307" s="328">
        <v>165000.47</v>
      </c>
      <c r="S1307" s="151">
        <f t="shared" si="180"/>
        <v>13928.029999999999</v>
      </c>
      <c r="T1307" s="97">
        <f t="shared" si="181"/>
        <v>8.4412062583821723E-2</v>
      </c>
      <c r="U1307" s="166"/>
      <c r="V1307" s="328">
        <v>727836.34</v>
      </c>
      <c r="W1307" s="328">
        <v>523082.20999999996</v>
      </c>
      <c r="X1307" s="151">
        <f t="shared" si="182"/>
        <v>204754.13</v>
      </c>
      <c r="Y1307" s="97">
        <f t="shared" si="183"/>
        <v>0.39143776271802477</v>
      </c>
      <c r="Z1307" s="140"/>
    </row>
    <row r="1308" spans="1:26" s="69" customFormat="1" outlineLevel="2" x14ac:dyDescent="0.2">
      <c r="A1308" s="64" t="s">
        <v>1045</v>
      </c>
      <c r="B1308" s="65" t="s">
        <v>1495</v>
      </c>
      <c r="C1308" s="66" t="s">
        <v>1944</v>
      </c>
      <c r="D1308" s="67"/>
      <c r="E1308" s="68"/>
      <c r="F1308" s="328">
        <v>-94719.11</v>
      </c>
      <c r="G1308" s="328">
        <v>-62218.8</v>
      </c>
      <c r="H1308" s="151">
        <f t="shared" si="176"/>
        <v>-32500.309999999998</v>
      </c>
      <c r="I1308" s="97">
        <f t="shared" si="177"/>
        <v>-0.52235514024699925</v>
      </c>
      <c r="J1308" s="166"/>
      <c r="K1308" s="328">
        <v>-206985.29</v>
      </c>
      <c r="L1308" s="328">
        <v>-264582.13</v>
      </c>
      <c r="M1308" s="151">
        <f t="shared" si="178"/>
        <v>57596.84</v>
      </c>
      <c r="N1308" s="97">
        <f t="shared" si="179"/>
        <v>0.21768983415471027</v>
      </c>
      <c r="O1308" s="273"/>
      <c r="P1308" s="166"/>
      <c r="Q1308" s="328">
        <v>-206985.29</v>
      </c>
      <c r="R1308" s="328">
        <v>-264582.13</v>
      </c>
      <c r="S1308" s="151">
        <f t="shared" si="180"/>
        <v>57596.84</v>
      </c>
      <c r="T1308" s="97">
        <f t="shared" si="181"/>
        <v>0.21768983415471027</v>
      </c>
      <c r="U1308" s="166"/>
      <c r="V1308" s="328">
        <v>-540210.82000000007</v>
      </c>
      <c r="W1308" s="328">
        <v>-1041490.0700000001</v>
      </c>
      <c r="X1308" s="151">
        <f t="shared" si="182"/>
        <v>501279.25</v>
      </c>
      <c r="Y1308" s="97">
        <f t="shared" si="183"/>
        <v>0.48130967777734068</v>
      </c>
      <c r="Z1308" s="140"/>
    </row>
    <row r="1309" spans="1:26" s="69" customFormat="1" outlineLevel="2" x14ac:dyDescent="0.2">
      <c r="A1309" s="64" t="s">
        <v>1046</v>
      </c>
      <c r="B1309" s="65" t="s">
        <v>1496</v>
      </c>
      <c r="C1309" s="66" t="s">
        <v>1945</v>
      </c>
      <c r="D1309" s="67"/>
      <c r="E1309" s="68"/>
      <c r="F1309" s="328">
        <v>0</v>
      </c>
      <c r="G1309" s="328">
        <v>0</v>
      </c>
      <c r="H1309" s="151">
        <f t="shared" si="176"/>
        <v>0</v>
      </c>
      <c r="I1309" s="97">
        <f t="shared" si="177"/>
        <v>0</v>
      </c>
      <c r="J1309" s="166"/>
      <c r="K1309" s="328">
        <v>0</v>
      </c>
      <c r="L1309" s="328">
        <v>0</v>
      </c>
      <c r="M1309" s="151">
        <f t="shared" si="178"/>
        <v>0</v>
      </c>
      <c r="N1309" s="97">
        <f t="shared" si="179"/>
        <v>0</v>
      </c>
      <c r="O1309" s="273"/>
      <c r="P1309" s="166"/>
      <c r="Q1309" s="328">
        <v>0</v>
      </c>
      <c r="R1309" s="328">
        <v>0</v>
      </c>
      <c r="S1309" s="151">
        <f t="shared" si="180"/>
        <v>0</v>
      </c>
      <c r="T1309" s="97">
        <f t="shared" si="181"/>
        <v>0</v>
      </c>
      <c r="U1309" s="166"/>
      <c r="V1309" s="328">
        <v>-680000</v>
      </c>
      <c r="W1309" s="328">
        <v>0</v>
      </c>
      <c r="X1309" s="151">
        <f t="shared" si="182"/>
        <v>-680000</v>
      </c>
      <c r="Y1309" s="97" t="str">
        <f t="shared" si="183"/>
        <v>N.M.</v>
      </c>
      <c r="Z1309" s="140"/>
    </row>
    <row r="1310" spans="1:26" s="69" customFormat="1" outlineLevel="2" x14ac:dyDescent="0.2">
      <c r="A1310" s="64" t="s">
        <v>1047</v>
      </c>
      <c r="B1310" s="65" t="s">
        <v>1497</v>
      </c>
      <c r="C1310" s="66" t="s">
        <v>1946</v>
      </c>
      <c r="D1310" s="67"/>
      <c r="E1310" s="68"/>
      <c r="F1310" s="328">
        <v>504295.2</v>
      </c>
      <c r="G1310" s="328">
        <v>485705.52</v>
      </c>
      <c r="H1310" s="151">
        <f t="shared" si="176"/>
        <v>18589.679999999993</v>
      </c>
      <c r="I1310" s="97">
        <f t="shared" si="177"/>
        <v>3.8273561313447689E-2</v>
      </c>
      <c r="J1310" s="166"/>
      <c r="K1310" s="328">
        <v>1469489.78</v>
      </c>
      <c r="L1310" s="328">
        <v>1417798.08</v>
      </c>
      <c r="M1310" s="151">
        <f t="shared" si="178"/>
        <v>51691.699999999953</v>
      </c>
      <c r="N1310" s="97">
        <f t="shared" si="179"/>
        <v>3.6459140923649686E-2</v>
      </c>
      <c r="O1310" s="273"/>
      <c r="P1310" s="166"/>
      <c r="Q1310" s="328">
        <v>1469489.78</v>
      </c>
      <c r="R1310" s="328">
        <v>1417798.08</v>
      </c>
      <c r="S1310" s="151">
        <f t="shared" si="180"/>
        <v>51691.699999999953</v>
      </c>
      <c r="T1310" s="97">
        <f t="shared" si="181"/>
        <v>3.6459140923649686E-2</v>
      </c>
      <c r="U1310" s="166"/>
      <c r="V1310" s="328">
        <v>5948283.6200000001</v>
      </c>
      <c r="W1310" s="328">
        <v>5686973.9900000002</v>
      </c>
      <c r="X1310" s="151">
        <f t="shared" si="182"/>
        <v>261309.62999999989</v>
      </c>
      <c r="Y1310" s="97">
        <f t="shared" si="183"/>
        <v>4.5948799917053931E-2</v>
      </c>
      <c r="Z1310" s="140"/>
    </row>
    <row r="1311" spans="1:26" s="69" customFormat="1" outlineLevel="2" x14ac:dyDescent="0.2">
      <c r="A1311" s="64" t="s">
        <v>1048</v>
      </c>
      <c r="B1311" s="65" t="s">
        <v>1498</v>
      </c>
      <c r="C1311" s="66" t="s">
        <v>1947</v>
      </c>
      <c r="D1311" s="67"/>
      <c r="E1311" s="68"/>
      <c r="F1311" s="328">
        <v>0.15</v>
      </c>
      <c r="G1311" s="328">
        <v>0</v>
      </c>
      <c r="H1311" s="151">
        <f t="shared" si="176"/>
        <v>0.15</v>
      </c>
      <c r="I1311" s="97" t="str">
        <f t="shared" si="177"/>
        <v>N.M.</v>
      </c>
      <c r="J1311" s="166"/>
      <c r="K1311" s="328">
        <v>0.13</v>
      </c>
      <c r="L1311" s="328">
        <v>0</v>
      </c>
      <c r="M1311" s="151">
        <f t="shared" si="178"/>
        <v>0.13</v>
      </c>
      <c r="N1311" s="97" t="str">
        <f t="shared" si="179"/>
        <v>N.M.</v>
      </c>
      <c r="O1311" s="273"/>
      <c r="P1311" s="166"/>
      <c r="Q1311" s="328">
        <v>0.13</v>
      </c>
      <c r="R1311" s="328">
        <v>0</v>
      </c>
      <c r="S1311" s="151">
        <f t="shared" si="180"/>
        <v>0.13</v>
      </c>
      <c r="T1311" s="97" t="str">
        <f t="shared" si="181"/>
        <v>N.M.</v>
      </c>
      <c r="U1311" s="166"/>
      <c r="V1311" s="328">
        <v>0.13</v>
      </c>
      <c r="W1311" s="328">
        <v>-0.33</v>
      </c>
      <c r="X1311" s="151">
        <f t="shared" si="182"/>
        <v>0.46</v>
      </c>
      <c r="Y1311" s="97">
        <f t="shared" si="183"/>
        <v>1.393939393939394</v>
      </c>
      <c r="Z1311" s="140"/>
    </row>
    <row r="1312" spans="1:26" s="69" customFormat="1" outlineLevel="2" x14ac:dyDescent="0.2">
      <c r="A1312" s="64" t="s">
        <v>1051</v>
      </c>
      <c r="B1312" s="65" t="s">
        <v>1501</v>
      </c>
      <c r="C1312" s="66" t="s">
        <v>1950</v>
      </c>
      <c r="D1312" s="67"/>
      <c r="E1312" s="68"/>
      <c r="F1312" s="328">
        <v>109327.69</v>
      </c>
      <c r="G1312" s="328">
        <v>143849.24</v>
      </c>
      <c r="H1312" s="151">
        <f t="shared" si="176"/>
        <v>-34521.549999999988</v>
      </c>
      <c r="I1312" s="97">
        <f t="shared" si="177"/>
        <v>-0.2399842362740324</v>
      </c>
      <c r="J1312" s="166"/>
      <c r="K1312" s="328">
        <v>376334.36</v>
      </c>
      <c r="L1312" s="328">
        <v>503330.15</v>
      </c>
      <c r="M1312" s="151">
        <f t="shared" si="178"/>
        <v>-126995.79000000004</v>
      </c>
      <c r="N1312" s="97">
        <f t="shared" si="179"/>
        <v>-0.25231111229875663</v>
      </c>
      <c r="O1312" s="273"/>
      <c r="P1312" s="166"/>
      <c r="Q1312" s="328">
        <v>376334.36</v>
      </c>
      <c r="R1312" s="328">
        <v>503330.15</v>
      </c>
      <c r="S1312" s="151">
        <f t="shared" si="180"/>
        <v>-126995.79000000004</v>
      </c>
      <c r="T1312" s="97">
        <f t="shared" si="181"/>
        <v>-0.25231111229875663</v>
      </c>
      <c r="U1312" s="166"/>
      <c r="V1312" s="328">
        <v>1975739.9100000001</v>
      </c>
      <c r="W1312" s="328">
        <v>2119507.37</v>
      </c>
      <c r="X1312" s="151">
        <f t="shared" si="182"/>
        <v>-143767.45999999996</v>
      </c>
      <c r="Y1312" s="97">
        <f t="shared" si="183"/>
        <v>-6.7830601598710155E-2</v>
      </c>
      <c r="Z1312" s="140"/>
    </row>
    <row r="1313" spans="1:26" s="69" customFormat="1" outlineLevel="2" x14ac:dyDescent="0.2">
      <c r="A1313" s="64" t="s">
        <v>1052</v>
      </c>
      <c r="B1313" s="65" t="s">
        <v>1502</v>
      </c>
      <c r="C1313" s="66" t="s">
        <v>1951</v>
      </c>
      <c r="D1313" s="67"/>
      <c r="E1313" s="68"/>
      <c r="F1313" s="328">
        <v>263449.16000000003</v>
      </c>
      <c r="G1313" s="328">
        <v>930.01</v>
      </c>
      <c r="H1313" s="151">
        <f t="shared" si="176"/>
        <v>262519.15000000002</v>
      </c>
      <c r="I1313" s="97" t="str">
        <f t="shared" si="177"/>
        <v>N.M.</v>
      </c>
      <c r="J1313" s="166"/>
      <c r="K1313" s="328">
        <v>424307</v>
      </c>
      <c r="L1313" s="328">
        <v>237922.1</v>
      </c>
      <c r="M1313" s="151">
        <f t="shared" si="178"/>
        <v>186384.9</v>
      </c>
      <c r="N1313" s="97">
        <f t="shared" si="179"/>
        <v>0.78338624280804514</v>
      </c>
      <c r="O1313" s="273"/>
      <c r="P1313" s="166"/>
      <c r="Q1313" s="328">
        <v>424307</v>
      </c>
      <c r="R1313" s="328">
        <v>237922.1</v>
      </c>
      <c r="S1313" s="151">
        <f t="shared" si="180"/>
        <v>186384.9</v>
      </c>
      <c r="T1313" s="97">
        <f t="shared" si="181"/>
        <v>0.78338624280804514</v>
      </c>
      <c r="U1313" s="166"/>
      <c r="V1313" s="328">
        <v>1278849.78</v>
      </c>
      <c r="W1313" s="328">
        <v>951108.13</v>
      </c>
      <c r="X1313" s="151">
        <f t="shared" si="182"/>
        <v>327741.65000000002</v>
      </c>
      <c r="Y1313" s="97">
        <f t="shared" si="183"/>
        <v>0.34458926347312374</v>
      </c>
      <c r="Z1313" s="140"/>
    </row>
    <row r="1314" spans="1:26" s="69" customFormat="1" outlineLevel="2" x14ac:dyDescent="0.2">
      <c r="A1314" s="64" t="s">
        <v>1053</v>
      </c>
      <c r="B1314" s="65" t="s">
        <v>1503</v>
      </c>
      <c r="C1314" s="66" t="s">
        <v>1952</v>
      </c>
      <c r="D1314" s="67"/>
      <c r="E1314" s="68"/>
      <c r="F1314" s="328">
        <v>546.03</v>
      </c>
      <c r="G1314" s="328">
        <v>794.5</v>
      </c>
      <c r="H1314" s="151">
        <f t="shared" si="176"/>
        <v>-248.47000000000003</v>
      </c>
      <c r="I1314" s="97">
        <f t="shared" si="177"/>
        <v>-0.31273757079924486</v>
      </c>
      <c r="J1314" s="166"/>
      <c r="K1314" s="328">
        <v>1668.39</v>
      </c>
      <c r="L1314" s="328">
        <v>93049.82</v>
      </c>
      <c r="M1314" s="151">
        <f t="shared" si="178"/>
        <v>-91381.430000000008</v>
      </c>
      <c r="N1314" s="97">
        <f t="shared" si="179"/>
        <v>-0.98206992770109602</v>
      </c>
      <c r="O1314" s="273"/>
      <c r="P1314" s="166"/>
      <c r="Q1314" s="328">
        <v>1668.39</v>
      </c>
      <c r="R1314" s="328">
        <v>93049.82</v>
      </c>
      <c r="S1314" s="151">
        <f t="shared" si="180"/>
        <v>-91381.430000000008</v>
      </c>
      <c r="T1314" s="97">
        <f t="shared" si="181"/>
        <v>-0.98206992770109602</v>
      </c>
      <c r="U1314" s="166"/>
      <c r="V1314" s="328">
        <v>296763.01</v>
      </c>
      <c r="W1314" s="328">
        <v>353389.51</v>
      </c>
      <c r="X1314" s="151">
        <f t="shared" si="182"/>
        <v>-56626.5</v>
      </c>
      <c r="Y1314" s="97">
        <f t="shared" si="183"/>
        <v>-0.16023820288270582</v>
      </c>
      <c r="Z1314" s="140"/>
    </row>
    <row r="1315" spans="1:26" s="69" customFormat="1" outlineLevel="2" x14ac:dyDescent="0.2">
      <c r="A1315" s="64" t="s">
        <v>1054</v>
      </c>
      <c r="B1315" s="65" t="s">
        <v>1504</v>
      </c>
      <c r="C1315" s="66" t="s">
        <v>1953</v>
      </c>
      <c r="D1315" s="67"/>
      <c r="E1315" s="68"/>
      <c r="F1315" s="328">
        <v>229153.21</v>
      </c>
      <c r="G1315" s="328">
        <v>6699.45</v>
      </c>
      <c r="H1315" s="151">
        <f t="shared" si="176"/>
        <v>222453.75999999998</v>
      </c>
      <c r="I1315" s="97" t="str">
        <f t="shared" si="177"/>
        <v>N.M.</v>
      </c>
      <c r="J1315" s="166"/>
      <c r="K1315" s="328">
        <v>454352.7</v>
      </c>
      <c r="L1315" s="328">
        <v>488890.93</v>
      </c>
      <c r="M1315" s="151">
        <f t="shared" si="178"/>
        <v>-34538.229999999981</v>
      </c>
      <c r="N1315" s="97">
        <f t="shared" si="179"/>
        <v>-7.0646084598051315E-2</v>
      </c>
      <c r="O1315" s="273"/>
      <c r="P1315" s="166"/>
      <c r="Q1315" s="328">
        <v>454352.7</v>
      </c>
      <c r="R1315" s="328">
        <v>488890.93</v>
      </c>
      <c r="S1315" s="151">
        <f t="shared" si="180"/>
        <v>-34538.229999999981</v>
      </c>
      <c r="T1315" s="97">
        <f t="shared" si="181"/>
        <v>-7.0646084598051315E-2</v>
      </c>
      <c r="U1315" s="166"/>
      <c r="V1315" s="328">
        <v>1969316.73</v>
      </c>
      <c r="W1315" s="328">
        <v>3124587.15</v>
      </c>
      <c r="X1315" s="151">
        <f t="shared" si="182"/>
        <v>-1155270.42</v>
      </c>
      <c r="Y1315" s="97">
        <f t="shared" si="183"/>
        <v>-0.3697353808806389</v>
      </c>
      <c r="Z1315" s="140"/>
    </row>
    <row r="1316" spans="1:26" s="69" customFormat="1" outlineLevel="2" x14ac:dyDescent="0.2">
      <c r="A1316" s="64" t="s">
        <v>1055</v>
      </c>
      <c r="B1316" s="65" t="s">
        <v>1505</v>
      </c>
      <c r="C1316" s="66" t="s">
        <v>1954</v>
      </c>
      <c r="D1316" s="67"/>
      <c r="E1316" s="68"/>
      <c r="F1316" s="328">
        <v>0</v>
      </c>
      <c r="G1316" s="328">
        <v>25677.93</v>
      </c>
      <c r="H1316" s="151">
        <f t="shared" si="176"/>
        <v>-25677.93</v>
      </c>
      <c r="I1316" s="97" t="str">
        <f t="shared" si="177"/>
        <v>N.M.</v>
      </c>
      <c r="J1316" s="166"/>
      <c r="K1316" s="328">
        <v>78564.759999999995</v>
      </c>
      <c r="L1316" s="328">
        <v>45481.18</v>
      </c>
      <c r="M1316" s="151">
        <f t="shared" si="178"/>
        <v>33083.579999999994</v>
      </c>
      <c r="N1316" s="97">
        <f t="shared" si="179"/>
        <v>0.72741252535664191</v>
      </c>
      <c r="O1316" s="273"/>
      <c r="P1316" s="166"/>
      <c r="Q1316" s="328">
        <v>78564.759999999995</v>
      </c>
      <c r="R1316" s="328">
        <v>45481.18</v>
      </c>
      <c r="S1316" s="151">
        <f t="shared" si="180"/>
        <v>33083.579999999994</v>
      </c>
      <c r="T1316" s="97">
        <f t="shared" si="181"/>
        <v>0.72741252535664191</v>
      </c>
      <c r="U1316" s="166"/>
      <c r="V1316" s="328">
        <v>142325.69</v>
      </c>
      <c r="W1316" s="328">
        <v>188836.87</v>
      </c>
      <c r="X1316" s="151">
        <f t="shared" si="182"/>
        <v>-46511.179999999993</v>
      </c>
      <c r="Y1316" s="97">
        <f t="shared" si="183"/>
        <v>-0.24630348935565388</v>
      </c>
      <c r="Z1316" s="140"/>
    </row>
    <row r="1317" spans="1:26" s="69" customFormat="1" outlineLevel="2" x14ac:dyDescent="0.2">
      <c r="A1317" s="64" t="s">
        <v>1056</v>
      </c>
      <c r="B1317" s="65" t="s">
        <v>1506</v>
      </c>
      <c r="C1317" s="66" t="s">
        <v>1955</v>
      </c>
      <c r="D1317" s="67"/>
      <c r="E1317" s="68"/>
      <c r="F1317" s="328">
        <v>0</v>
      </c>
      <c r="G1317" s="328">
        <v>0</v>
      </c>
      <c r="H1317" s="151">
        <f t="shared" si="176"/>
        <v>0</v>
      </c>
      <c r="I1317" s="97">
        <f t="shared" si="177"/>
        <v>0</v>
      </c>
      <c r="J1317" s="166"/>
      <c r="K1317" s="328">
        <v>0</v>
      </c>
      <c r="L1317" s="328">
        <v>375.42</v>
      </c>
      <c r="M1317" s="151">
        <f t="shared" si="178"/>
        <v>-375.42</v>
      </c>
      <c r="N1317" s="97" t="str">
        <f t="shared" si="179"/>
        <v>N.M.</v>
      </c>
      <c r="O1317" s="273"/>
      <c r="P1317" s="166"/>
      <c r="Q1317" s="328">
        <v>0</v>
      </c>
      <c r="R1317" s="328">
        <v>375.42</v>
      </c>
      <c r="S1317" s="151">
        <f t="shared" si="180"/>
        <v>-375.42</v>
      </c>
      <c r="T1317" s="97" t="str">
        <f t="shared" si="181"/>
        <v>N.M.</v>
      </c>
      <c r="U1317" s="166"/>
      <c r="V1317" s="328">
        <v>0</v>
      </c>
      <c r="W1317" s="328">
        <v>271675.76</v>
      </c>
      <c r="X1317" s="151">
        <f t="shared" si="182"/>
        <v>-271675.76</v>
      </c>
      <c r="Y1317" s="97" t="str">
        <f t="shared" si="183"/>
        <v>N.M.</v>
      </c>
      <c r="Z1317" s="140"/>
    </row>
    <row r="1318" spans="1:26" s="69" customFormat="1" outlineLevel="2" x14ac:dyDescent="0.2">
      <c r="A1318" s="64" t="s">
        <v>1057</v>
      </c>
      <c r="B1318" s="65" t="s">
        <v>1507</v>
      </c>
      <c r="C1318" s="66" t="s">
        <v>1956</v>
      </c>
      <c r="D1318" s="67"/>
      <c r="E1318" s="68"/>
      <c r="F1318" s="328">
        <v>-0.41000000000000003</v>
      </c>
      <c r="G1318" s="328">
        <v>3.2800000000000002</v>
      </c>
      <c r="H1318" s="151">
        <f t="shared" si="176"/>
        <v>-3.6900000000000004</v>
      </c>
      <c r="I1318" s="97">
        <f t="shared" si="177"/>
        <v>-1.125</v>
      </c>
      <c r="J1318" s="166"/>
      <c r="K1318" s="328">
        <v>4.9400000000000004</v>
      </c>
      <c r="L1318" s="328">
        <v>7.55</v>
      </c>
      <c r="M1318" s="151">
        <f t="shared" si="178"/>
        <v>-2.6099999999999994</v>
      </c>
      <c r="N1318" s="97">
        <f t="shared" si="179"/>
        <v>-0.34569536423841052</v>
      </c>
      <c r="O1318" s="273"/>
      <c r="P1318" s="166"/>
      <c r="Q1318" s="328">
        <v>4.9400000000000004</v>
      </c>
      <c r="R1318" s="328">
        <v>7.55</v>
      </c>
      <c r="S1318" s="151">
        <f t="shared" si="180"/>
        <v>-2.6099999999999994</v>
      </c>
      <c r="T1318" s="97">
        <f t="shared" si="181"/>
        <v>-0.34569536423841052</v>
      </c>
      <c r="U1318" s="166"/>
      <c r="V1318" s="328">
        <v>-7.19</v>
      </c>
      <c r="W1318" s="328">
        <v>7.55</v>
      </c>
      <c r="X1318" s="151">
        <f t="shared" si="182"/>
        <v>-14.74</v>
      </c>
      <c r="Y1318" s="97">
        <f t="shared" si="183"/>
        <v>-1.9523178807947021</v>
      </c>
      <c r="Z1318" s="140"/>
    </row>
    <row r="1319" spans="1:26" s="69" customFormat="1" outlineLevel="2" x14ac:dyDescent="0.2">
      <c r="A1319" s="64" t="s">
        <v>1058</v>
      </c>
      <c r="B1319" s="65" t="s">
        <v>1508</v>
      </c>
      <c r="C1319" s="66" t="s">
        <v>1957</v>
      </c>
      <c r="D1319" s="67"/>
      <c r="E1319" s="68"/>
      <c r="F1319" s="328">
        <v>-1611.75</v>
      </c>
      <c r="G1319" s="328">
        <v>22676.7</v>
      </c>
      <c r="H1319" s="151">
        <f t="shared" si="176"/>
        <v>-24288.45</v>
      </c>
      <c r="I1319" s="97">
        <f t="shared" si="177"/>
        <v>-1.071075156438106</v>
      </c>
      <c r="J1319" s="166"/>
      <c r="K1319" s="328">
        <v>11050.49</v>
      </c>
      <c r="L1319" s="328">
        <v>98223.400000000009</v>
      </c>
      <c r="M1319" s="151">
        <f t="shared" si="178"/>
        <v>-87172.91</v>
      </c>
      <c r="N1319" s="97">
        <f t="shared" si="179"/>
        <v>-0.88749636033776058</v>
      </c>
      <c r="O1319" s="273"/>
      <c r="P1319" s="166"/>
      <c r="Q1319" s="328">
        <v>11050.49</v>
      </c>
      <c r="R1319" s="328">
        <v>98223.400000000009</v>
      </c>
      <c r="S1319" s="151">
        <f t="shared" si="180"/>
        <v>-87172.91</v>
      </c>
      <c r="T1319" s="97">
        <f t="shared" si="181"/>
        <v>-0.88749636033776058</v>
      </c>
      <c r="U1319" s="166"/>
      <c r="V1319" s="328">
        <v>94883.57</v>
      </c>
      <c r="W1319" s="328">
        <v>329678.78000000003</v>
      </c>
      <c r="X1319" s="151">
        <f t="shared" si="182"/>
        <v>-234795.21000000002</v>
      </c>
      <c r="Y1319" s="97">
        <f t="shared" si="183"/>
        <v>-0.71219388157163166</v>
      </c>
      <c r="Z1319" s="140"/>
    </row>
    <row r="1320" spans="1:26" s="69" customFormat="1" outlineLevel="2" x14ac:dyDescent="0.2">
      <c r="A1320" s="64" t="s">
        <v>1059</v>
      </c>
      <c r="B1320" s="65" t="s">
        <v>1509</v>
      </c>
      <c r="C1320" s="66" t="s">
        <v>1958</v>
      </c>
      <c r="D1320" s="67"/>
      <c r="E1320" s="68"/>
      <c r="F1320" s="328">
        <v>695373.77</v>
      </c>
      <c r="G1320" s="328">
        <v>582959.71499999997</v>
      </c>
      <c r="H1320" s="151">
        <f t="shared" si="176"/>
        <v>112414.05500000005</v>
      </c>
      <c r="I1320" s="97">
        <f t="shared" si="177"/>
        <v>0.19283331610658561</v>
      </c>
      <c r="J1320" s="166"/>
      <c r="K1320" s="328">
        <v>1758177.37</v>
      </c>
      <c r="L1320" s="328">
        <v>704279.21499999997</v>
      </c>
      <c r="M1320" s="151">
        <f t="shared" si="178"/>
        <v>1053898.1550000003</v>
      </c>
      <c r="N1320" s="97">
        <f t="shared" si="179"/>
        <v>1.4964209258965571</v>
      </c>
      <c r="O1320" s="273"/>
      <c r="P1320" s="166"/>
      <c r="Q1320" s="328">
        <v>1758177.37</v>
      </c>
      <c r="R1320" s="328">
        <v>704279.21499999997</v>
      </c>
      <c r="S1320" s="151">
        <f t="shared" si="180"/>
        <v>1053898.1550000003</v>
      </c>
      <c r="T1320" s="97">
        <f t="shared" si="181"/>
        <v>1.4964209258965571</v>
      </c>
      <c r="U1320" s="166"/>
      <c r="V1320" s="328">
        <v>5925425.5199999996</v>
      </c>
      <c r="W1320" s="328">
        <v>4595996.4879999999</v>
      </c>
      <c r="X1320" s="151">
        <f t="shared" si="182"/>
        <v>1329429.0319999997</v>
      </c>
      <c r="Y1320" s="97">
        <f t="shared" si="183"/>
        <v>0.28925806089519357</v>
      </c>
      <c r="Z1320" s="140"/>
    </row>
    <row r="1321" spans="1:26" s="69" customFormat="1" outlineLevel="2" x14ac:dyDescent="0.2">
      <c r="A1321" s="64" t="s">
        <v>1060</v>
      </c>
      <c r="B1321" s="65" t="s">
        <v>1510</v>
      </c>
      <c r="C1321" s="66" t="s">
        <v>1959</v>
      </c>
      <c r="D1321" s="67"/>
      <c r="E1321" s="68"/>
      <c r="F1321" s="328">
        <v>4517.6400000000003</v>
      </c>
      <c r="G1321" s="328">
        <v>4600.9800000000005</v>
      </c>
      <c r="H1321" s="151">
        <f t="shared" si="176"/>
        <v>-83.340000000000146</v>
      </c>
      <c r="I1321" s="97">
        <f t="shared" si="177"/>
        <v>-1.811353233441574E-2</v>
      </c>
      <c r="J1321" s="166"/>
      <c r="K1321" s="328">
        <v>13659.27</v>
      </c>
      <c r="L1321" s="328">
        <v>12716.62</v>
      </c>
      <c r="M1321" s="151">
        <f t="shared" si="178"/>
        <v>942.64999999999964</v>
      </c>
      <c r="N1321" s="97">
        <f t="shared" si="179"/>
        <v>7.4127401778145419E-2</v>
      </c>
      <c r="O1321" s="273"/>
      <c r="P1321" s="166"/>
      <c r="Q1321" s="328">
        <v>13659.27</v>
      </c>
      <c r="R1321" s="328">
        <v>12716.62</v>
      </c>
      <c r="S1321" s="151">
        <f t="shared" si="180"/>
        <v>942.64999999999964</v>
      </c>
      <c r="T1321" s="97">
        <f t="shared" si="181"/>
        <v>7.4127401778145419E-2</v>
      </c>
      <c r="U1321" s="166"/>
      <c r="V1321" s="328">
        <v>46157.26</v>
      </c>
      <c r="W1321" s="328">
        <v>42560.959999999999</v>
      </c>
      <c r="X1321" s="151">
        <f t="shared" si="182"/>
        <v>3596.3000000000029</v>
      </c>
      <c r="Y1321" s="97">
        <f t="shared" si="183"/>
        <v>8.449762411374187E-2</v>
      </c>
      <c r="Z1321" s="140"/>
    </row>
    <row r="1322" spans="1:26" s="69" customFormat="1" outlineLevel="2" x14ac:dyDescent="0.2">
      <c r="A1322" s="64" t="s">
        <v>1061</v>
      </c>
      <c r="B1322" s="65" t="s">
        <v>1511</v>
      </c>
      <c r="C1322" s="66" t="s">
        <v>1960</v>
      </c>
      <c r="D1322" s="67"/>
      <c r="E1322" s="68"/>
      <c r="F1322" s="328">
        <v>0</v>
      </c>
      <c r="G1322" s="328">
        <v>0</v>
      </c>
      <c r="H1322" s="151">
        <f t="shared" si="176"/>
        <v>0</v>
      </c>
      <c r="I1322" s="97">
        <f t="shared" si="177"/>
        <v>0</v>
      </c>
      <c r="J1322" s="166"/>
      <c r="K1322" s="328">
        <v>0</v>
      </c>
      <c r="L1322" s="328">
        <v>61.28</v>
      </c>
      <c r="M1322" s="151">
        <f t="shared" si="178"/>
        <v>-61.28</v>
      </c>
      <c r="N1322" s="97" t="str">
        <f t="shared" si="179"/>
        <v>N.M.</v>
      </c>
      <c r="O1322" s="273"/>
      <c r="P1322" s="166"/>
      <c r="Q1322" s="328">
        <v>0</v>
      </c>
      <c r="R1322" s="328">
        <v>61.28</v>
      </c>
      <c r="S1322" s="151">
        <f t="shared" si="180"/>
        <v>-61.28</v>
      </c>
      <c r="T1322" s="97" t="str">
        <f t="shared" si="181"/>
        <v>N.M.</v>
      </c>
      <c r="U1322" s="166"/>
      <c r="V1322" s="328">
        <v>13.75</v>
      </c>
      <c r="W1322" s="328">
        <v>61.28</v>
      </c>
      <c r="X1322" s="151">
        <f t="shared" si="182"/>
        <v>-47.53</v>
      </c>
      <c r="Y1322" s="97">
        <f t="shared" si="183"/>
        <v>-0.77562010443864227</v>
      </c>
      <c r="Z1322" s="140"/>
    </row>
    <row r="1323" spans="1:26" s="69" customFormat="1" outlineLevel="2" x14ac:dyDescent="0.2">
      <c r="A1323" s="64" t="s">
        <v>1062</v>
      </c>
      <c r="B1323" s="65" t="s">
        <v>1512</v>
      </c>
      <c r="C1323" s="66" t="s">
        <v>1961</v>
      </c>
      <c r="D1323" s="67"/>
      <c r="E1323" s="68"/>
      <c r="F1323" s="328">
        <v>0</v>
      </c>
      <c r="G1323" s="328">
        <v>-11542.93</v>
      </c>
      <c r="H1323" s="151">
        <f t="shared" si="176"/>
        <v>11542.93</v>
      </c>
      <c r="I1323" s="97" t="str">
        <f t="shared" si="177"/>
        <v>N.M.</v>
      </c>
      <c r="J1323" s="166"/>
      <c r="K1323" s="328">
        <v>0</v>
      </c>
      <c r="L1323" s="328">
        <v>-11542.93</v>
      </c>
      <c r="M1323" s="151">
        <f t="shared" si="178"/>
        <v>11542.93</v>
      </c>
      <c r="N1323" s="97" t="str">
        <f t="shared" si="179"/>
        <v>N.M.</v>
      </c>
      <c r="O1323" s="273"/>
      <c r="P1323" s="166"/>
      <c r="Q1323" s="328">
        <v>0</v>
      </c>
      <c r="R1323" s="328">
        <v>-11542.93</v>
      </c>
      <c r="S1323" s="151">
        <f t="shared" si="180"/>
        <v>11542.93</v>
      </c>
      <c r="T1323" s="97" t="str">
        <f t="shared" si="181"/>
        <v>N.M.</v>
      </c>
      <c r="U1323" s="166"/>
      <c r="V1323" s="328">
        <v>-68146</v>
      </c>
      <c r="W1323" s="328">
        <v>-11542.93</v>
      </c>
      <c r="X1323" s="151">
        <f t="shared" si="182"/>
        <v>-56603.07</v>
      </c>
      <c r="Y1323" s="97">
        <f t="shared" si="183"/>
        <v>-4.9037003603071314</v>
      </c>
      <c r="Z1323" s="140"/>
    </row>
    <row r="1324" spans="1:26" s="69" customFormat="1" outlineLevel="2" x14ac:dyDescent="0.2">
      <c r="A1324" s="64" t="s">
        <v>1063</v>
      </c>
      <c r="B1324" s="65" t="s">
        <v>1513</v>
      </c>
      <c r="C1324" s="66" t="s">
        <v>1962</v>
      </c>
      <c r="D1324" s="67"/>
      <c r="E1324" s="68"/>
      <c r="F1324" s="328">
        <v>120.42</v>
      </c>
      <c r="G1324" s="328">
        <v>0</v>
      </c>
      <c r="H1324" s="151">
        <f t="shared" si="176"/>
        <v>120.42</v>
      </c>
      <c r="I1324" s="97" t="str">
        <f t="shared" si="177"/>
        <v>N.M.</v>
      </c>
      <c r="J1324" s="166"/>
      <c r="K1324" s="328">
        <v>736.99</v>
      </c>
      <c r="L1324" s="328">
        <v>34.619999999999997</v>
      </c>
      <c r="M1324" s="151">
        <f t="shared" si="178"/>
        <v>702.37</v>
      </c>
      <c r="N1324" s="97" t="str">
        <f t="shared" si="179"/>
        <v>N.M.</v>
      </c>
      <c r="O1324" s="273"/>
      <c r="P1324" s="166"/>
      <c r="Q1324" s="328">
        <v>736.99</v>
      </c>
      <c r="R1324" s="328">
        <v>34.619999999999997</v>
      </c>
      <c r="S1324" s="151">
        <f t="shared" si="180"/>
        <v>702.37</v>
      </c>
      <c r="T1324" s="97" t="str">
        <f t="shared" si="181"/>
        <v>N.M.</v>
      </c>
      <c r="U1324" s="166"/>
      <c r="V1324" s="328">
        <v>1516.77</v>
      </c>
      <c r="W1324" s="328">
        <v>2506.2799999999997</v>
      </c>
      <c r="X1324" s="151">
        <f t="shared" si="182"/>
        <v>-989.50999999999976</v>
      </c>
      <c r="Y1324" s="97">
        <f t="shared" si="183"/>
        <v>-0.39481223167403479</v>
      </c>
      <c r="Z1324" s="140"/>
    </row>
    <row r="1325" spans="1:26" s="69" customFormat="1" outlineLevel="2" x14ac:dyDescent="0.2">
      <c r="A1325" s="64" t="s">
        <v>1064</v>
      </c>
      <c r="B1325" s="65" t="s">
        <v>1514</v>
      </c>
      <c r="C1325" s="66" t="s">
        <v>1963</v>
      </c>
      <c r="D1325" s="67"/>
      <c r="E1325" s="68"/>
      <c r="F1325" s="328">
        <v>0</v>
      </c>
      <c r="G1325" s="328">
        <v>42.74</v>
      </c>
      <c r="H1325" s="151">
        <f t="shared" si="176"/>
        <v>-42.74</v>
      </c>
      <c r="I1325" s="97" t="str">
        <f t="shared" si="177"/>
        <v>N.M.</v>
      </c>
      <c r="J1325" s="166"/>
      <c r="K1325" s="328">
        <v>0</v>
      </c>
      <c r="L1325" s="328">
        <v>73.83</v>
      </c>
      <c r="M1325" s="151">
        <f t="shared" si="178"/>
        <v>-73.83</v>
      </c>
      <c r="N1325" s="97" t="str">
        <f t="shared" si="179"/>
        <v>N.M.</v>
      </c>
      <c r="O1325" s="273"/>
      <c r="P1325" s="166"/>
      <c r="Q1325" s="328">
        <v>0</v>
      </c>
      <c r="R1325" s="328">
        <v>73.83</v>
      </c>
      <c r="S1325" s="151">
        <f t="shared" si="180"/>
        <v>-73.83</v>
      </c>
      <c r="T1325" s="97" t="str">
        <f t="shared" si="181"/>
        <v>N.M.</v>
      </c>
      <c r="U1325" s="166"/>
      <c r="V1325" s="328">
        <v>-73.790000000000006</v>
      </c>
      <c r="W1325" s="328">
        <v>55.23</v>
      </c>
      <c r="X1325" s="151">
        <f t="shared" si="182"/>
        <v>-129.02000000000001</v>
      </c>
      <c r="Y1325" s="97">
        <f t="shared" si="183"/>
        <v>-2.3360492485967774</v>
      </c>
      <c r="Z1325" s="140"/>
    </row>
    <row r="1326" spans="1:26" s="69" customFormat="1" outlineLevel="2" x14ac:dyDescent="0.2">
      <c r="A1326" s="64" t="s">
        <v>1065</v>
      </c>
      <c r="B1326" s="65" t="s">
        <v>1515</v>
      </c>
      <c r="C1326" s="66" t="s">
        <v>1964</v>
      </c>
      <c r="D1326" s="67"/>
      <c r="E1326" s="68"/>
      <c r="F1326" s="328">
        <v>0</v>
      </c>
      <c r="G1326" s="328">
        <v>0</v>
      </c>
      <c r="H1326" s="151">
        <f t="shared" si="176"/>
        <v>0</v>
      </c>
      <c r="I1326" s="97">
        <f t="shared" si="177"/>
        <v>0</v>
      </c>
      <c r="J1326" s="166"/>
      <c r="K1326" s="328">
        <v>0</v>
      </c>
      <c r="L1326" s="328">
        <v>0</v>
      </c>
      <c r="M1326" s="151">
        <f t="shared" si="178"/>
        <v>0</v>
      </c>
      <c r="N1326" s="97">
        <f t="shared" si="179"/>
        <v>0</v>
      </c>
      <c r="O1326" s="273"/>
      <c r="P1326" s="166"/>
      <c r="Q1326" s="328">
        <v>0</v>
      </c>
      <c r="R1326" s="328">
        <v>0</v>
      </c>
      <c r="S1326" s="151">
        <f t="shared" si="180"/>
        <v>0</v>
      </c>
      <c r="T1326" s="97">
        <f t="shared" si="181"/>
        <v>0</v>
      </c>
      <c r="U1326" s="166"/>
      <c r="V1326" s="328">
        <v>0</v>
      </c>
      <c r="W1326" s="328">
        <v>-0.01</v>
      </c>
      <c r="X1326" s="151">
        <f t="shared" si="182"/>
        <v>0.01</v>
      </c>
      <c r="Y1326" s="97" t="str">
        <f t="shared" si="183"/>
        <v>N.M.</v>
      </c>
      <c r="Z1326" s="140"/>
    </row>
    <row r="1327" spans="1:26" s="69" customFormat="1" outlineLevel="2" x14ac:dyDescent="0.2">
      <c r="A1327" s="64" t="s">
        <v>1066</v>
      </c>
      <c r="B1327" s="65" t="s">
        <v>1516</v>
      </c>
      <c r="C1327" s="66" t="s">
        <v>1965</v>
      </c>
      <c r="D1327" s="67"/>
      <c r="E1327" s="68"/>
      <c r="F1327" s="328">
        <v>3220.85</v>
      </c>
      <c r="G1327" s="328">
        <v>158</v>
      </c>
      <c r="H1327" s="151">
        <f t="shared" si="176"/>
        <v>3062.85</v>
      </c>
      <c r="I1327" s="97" t="str">
        <f t="shared" si="177"/>
        <v>N.M.</v>
      </c>
      <c r="J1327" s="166"/>
      <c r="K1327" s="328">
        <v>10010.27</v>
      </c>
      <c r="L1327" s="328">
        <v>11138.75</v>
      </c>
      <c r="M1327" s="151">
        <f t="shared" si="178"/>
        <v>-1128.4799999999996</v>
      </c>
      <c r="N1327" s="97">
        <f t="shared" si="179"/>
        <v>-0.10131118841880818</v>
      </c>
      <c r="O1327" s="273"/>
      <c r="P1327" s="166"/>
      <c r="Q1327" s="328">
        <v>10010.27</v>
      </c>
      <c r="R1327" s="328">
        <v>11138.75</v>
      </c>
      <c r="S1327" s="151">
        <f t="shared" si="180"/>
        <v>-1128.4799999999996</v>
      </c>
      <c r="T1327" s="97">
        <f t="shared" si="181"/>
        <v>-0.10131118841880818</v>
      </c>
      <c r="U1327" s="166"/>
      <c r="V1327" s="328">
        <v>51943.430000000008</v>
      </c>
      <c r="W1327" s="328">
        <v>66831.62</v>
      </c>
      <c r="X1327" s="151">
        <f t="shared" si="182"/>
        <v>-14888.189999999988</v>
      </c>
      <c r="Y1327" s="97">
        <f t="shared" si="183"/>
        <v>-0.22277164611601497</v>
      </c>
      <c r="Z1327" s="140"/>
    </row>
    <row r="1328" spans="1:26" s="69" customFormat="1" outlineLevel="2" x14ac:dyDescent="0.2">
      <c r="A1328" s="64" t="s">
        <v>1067</v>
      </c>
      <c r="B1328" s="65" t="s">
        <v>1517</v>
      </c>
      <c r="C1328" s="66" t="s">
        <v>1966</v>
      </c>
      <c r="D1328" s="67"/>
      <c r="E1328" s="68"/>
      <c r="F1328" s="328">
        <v>19.670000000000002</v>
      </c>
      <c r="G1328" s="328">
        <v>1</v>
      </c>
      <c r="H1328" s="151">
        <f t="shared" si="176"/>
        <v>18.670000000000002</v>
      </c>
      <c r="I1328" s="97" t="str">
        <f t="shared" si="177"/>
        <v>N.M.</v>
      </c>
      <c r="J1328" s="166"/>
      <c r="K1328" s="328">
        <v>63.96</v>
      </c>
      <c r="L1328" s="328">
        <v>70.75</v>
      </c>
      <c r="M1328" s="151">
        <f t="shared" si="178"/>
        <v>-6.7899999999999991</v>
      </c>
      <c r="N1328" s="97">
        <f t="shared" si="179"/>
        <v>-9.5971731448763239E-2</v>
      </c>
      <c r="O1328" s="273"/>
      <c r="P1328" s="166"/>
      <c r="Q1328" s="328">
        <v>63.96</v>
      </c>
      <c r="R1328" s="328">
        <v>70.75</v>
      </c>
      <c r="S1328" s="151">
        <f t="shared" si="180"/>
        <v>-6.7899999999999991</v>
      </c>
      <c r="T1328" s="97">
        <f t="shared" si="181"/>
        <v>-9.5971731448763239E-2</v>
      </c>
      <c r="U1328" s="166"/>
      <c r="V1328" s="328">
        <v>327.58</v>
      </c>
      <c r="W1328" s="328">
        <v>399.74</v>
      </c>
      <c r="X1328" s="151">
        <f t="shared" si="182"/>
        <v>-72.160000000000025</v>
      </c>
      <c r="Y1328" s="97">
        <f t="shared" si="183"/>
        <v>-0.18051733626857464</v>
      </c>
      <c r="Z1328" s="140"/>
    </row>
    <row r="1329" spans="1:26" s="69" customFormat="1" outlineLevel="2" x14ac:dyDescent="0.2">
      <c r="A1329" s="64" t="s">
        <v>1264</v>
      </c>
      <c r="B1329" s="65" t="s">
        <v>1714</v>
      </c>
      <c r="C1329" s="66" t="s">
        <v>2156</v>
      </c>
      <c r="D1329" s="67"/>
      <c r="E1329" s="68"/>
      <c r="F1329" s="328">
        <v>143815.01</v>
      </c>
      <c r="G1329" s="328">
        <v>184528.44</v>
      </c>
      <c r="H1329" s="151">
        <f t="shared" si="176"/>
        <v>-40713.429999999993</v>
      </c>
      <c r="I1329" s="97">
        <f t="shared" si="177"/>
        <v>-0.22063498721389502</v>
      </c>
      <c r="J1329" s="166"/>
      <c r="K1329" s="328">
        <v>442713.22000000003</v>
      </c>
      <c r="L1329" s="328">
        <v>456810.87</v>
      </c>
      <c r="M1329" s="151">
        <f t="shared" si="178"/>
        <v>-14097.649999999965</v>
      </c>
      <c r="N1329" s="97">
        <f t="shared" si="179"/>
        <v>-3.0861021323770086E-2</v>
      </c>
      <c r="O1329" s="273"/>
      <c r="P1329" s="166"/>
      <c r="Q1329" s="328">
        <v>442713.22000000003</v>
      </c>
      <c r="R1329" s="328">
        <v>456810.87</v>
      </c>
      <c r="S1329" s="151">
        <f t="shared" si="180"/>
        <v>-14097.649999999965</v>
      </c>
      <c r="T1329" s="97">
        <f t="shared" si="181"/>
        <v>-3.0861021323770086E-2</v>
      </c>
      <c r="U1329" s="166"/>
      <c r="V1329" s="328">
        <v>1615369.51</v>
      </c>
      <c r="W1329" s="328">
        <v>1588854.63</v>
      </c>
      <c r="X1329" s="151">
        <f t="shared" si="182"/>
        <v>26514.880000000121</v>
      </c>
      <c r="Y1329" s="97">
        <f t="shared" si="183"/>
        <v>1.6688046533243964E-2</v>
      </c>
      <c r="Z1329" s="140"/>
    </row>
    <row r="1330" spans="1:26" s="69" customFormat="1" outlineLevel="2" x14ac:dyDescent="0.2">
      <c r="A1330" s="64" t="s">
        <v>1265</v>
      </c>
      <c r="B1330" s="65" t="s">
        <v>1715</v>
      </c>
      <c r="C1330" s="66" t="s">
        <v>2157</v>
      </c>
      <c r="D1330" s="67"/>
      <c r="E1330" s="68"/>
      <c r="F1330" s="328">
        <v>146280.34</v>
      </c>
      <c r="G1330" s="328">
        <v>103067.79000000001</v>
      </c>
      <c r="H1330" s="151">
        <f t="shared" si="176"/>
        <v>43212.549999999988</v>
      </c>
      <c r="I1330" s="97">
        <f t="shared" si="177"/>
        <v>0.41926337995604623</v>
      </c>
      <c r="J1330" s="166"/>
      <c r="K1330" s="328">
        <v>642826.71</v>
      </c>
      <c r="L1330" s="328">
        <v>460309.5</v>
      </c>
      <c r="M1330" s="151">
        <f t="shared" si="178"/>
        <v>182517.20999999996</v>
      </c>
      <c r="N1330" s="97">
        <f t="shared" si="179"/>
        <v>0.3965097613670801</v>
      </c>
      <c r="O1330" s="273"/>
      <c r="P1330" s="166"/>
      <c r="Q1330" s="328">
        <v>642826.71</v>
      </c>
      <c r="R1330" s="328">
        <v>460309.5</v>
      </c>
      <c r="S1330" s="151">
        <f t="shared" si="180"/>
        <v>182517.20999999996</v>
      </c>
      <c r="T1330" s="97">
        <f t="shared" si="181"/>
        <v>0.3965097613670801</v>
      </c>
      <c r="U1330" s="166"/>
      <c r="V1330" s="328">
        <v>2131947.41</v>
      </c>
      <c r="W1330" s="328">
        <v>1565660.85</v>
      </c>
      <c r="X1330" s="151">
        <f t="shared" si="182"/>
        <v>566286.56000000006</v>
      </c>
      <c r="Y1330" s="97">
        <f t="shared" si="183"/>
        <v>0.36169171631263569</v>
      </c>
      <c r="Z1330" s="140"/>
    </row>
    <row r="1331" spans="1:26" s="69" customFormat="1" outlineLevel="2" x14ac:dyDescent="0.2">
      <c r="A1331" s="64" t="s">
        <v>1266</v>
      </c>
      <c r="B1331" s="65" t="s">
        <v>1716</v>
      </c>
      <c r="C1331" s="66" t="s">
        <v>2158</v>
      </c>
      <c r="D1331" s="67"/>
      <c r="E1331" s="68"/>
      <c r="F1331" s="328">
        <v>762059.75</v>
      </c>
      <c r="G1331" s="328">
        <v>825324.74</v>
      </c>
      <c r="H1331" s="151">
        <f t="shared" si="176"/>
        <v>-63264.989999999991</v>
      </c>
      <c r="I1331" s="97">
        <f t="shared" si="177"/>
        <v>-7.6654663229894199E-2</v>
      </c>
      <c r="J1331" s="166"/>
      <c r="K1331" s="328">
        <v>2703614.73</v>
      </c>
      <c r="L1331" s="328">
        <v>2011617</v>
      </c>
      <c r="M1331" s="151">
        <f t="shared" si="178"/>
        <v>691997.73</v>
      </c>
      <c r="N1331" s="97">
        <f t="shared" si="179"/>
        <v>0.34400073672075748</v>
      </c>
      <c r="O1331" s="273"/>
      <c r="P1331" s="166"/>
      <c r="Q1331" s="328">
        <v>2703614.73</v>
      </c>
      <c r="R1331" s="328">
        <v>2011617</v>
      </c>
      <c r="S1331" s="151">
        <f t="shared" si="180"/>
        <v>691997.73</v>
      </c>
      <c r="T1331" s="97">
        <f t="shared" si="181"/>
        <v>0.34400073672075748</v>
      </c>
      <c r="U1331" s="166"/>
      <c r="V1331" s="328">
        <v>13580372.883000001</v>
      </c>
      <c r="W1331" s="328">
        <v>10313358.978</v>
      </c>
      <c r="X1331" s="151">
        <f t="shared" si="182"/>
        <v>3267013.9050000012</v>
      </c>
      <c r="Y1331" s="97">
        <f t="shared" si="183"/>
        <v>0.31677496264495886</v>
      </c>
      <c r="Z1331" s="140"/>
    </row>
    <row r="1332" spans="1:26" s="69" customFormat="1" outlineLevel="2" x14ac:dyDescent="0.2">
      <c r="A1332" s="64" t="s">
        <v>1267</v>
      </c>
      <c r="B1332" s="65" t="s">
        <v>1717</v>
      </c>
      <c r="C1332" s="66" t="s">
        <v>2159</v>
      </c>
      <c r="D1332" s="67"/>
      <c r="E1332" s="68"/>
      <c r="F1332" s="328">
        <v>-75.38</v>
      </c>
      <c r="G1332" s="328">
        <v>0</v>
      </c>
      <c r="H1332" s="151">
        <f t="shared" si="176"/>
        <v>-75.38</v>
      </c>
      <c r="I1332" s="97" t="str">
        <f t="shared" si="177"/>
        <v>N.M.</v>
      </c>
      <c r="J1332" s="166"/>
      <c r="K1332" s="328">
        <v>8.26</v>
      </c>
      <c r="L1332" s="328">
        <v>0</v>
      </c>
      <c r="M1332" s="151">
        <f t="shared" si="178"/>
        <v>8.26</v>
      </c>
      <c r="N1332" s="97" t="str">
        <f t="shared" si="179"/>
        <v>N.M.</v>
      </c>
      <c r="O1332" s="273"/>
      <c r="P1332" s="166"/>
      <c r="Q1332" s="328">
        <v>8.26</v>
      </c>
      <c r="R1332" s="328">
        <v>0</v>
      </c>
      <c r="S1332" s="151">
        <f t="shared" si="180"/>
        <v>8.26</v>
      </c>
      <c r="T1332" s="97" t="str">
        <f t="shared" si="181"/>
        <v>N.M.</v>
      </c>
      <c r="U1332" s="166"/>
      <c r="V1332" s="328">
        <v>19.71</v>
      </c>
      <c r="W1332" s="328">
        <v>0</v>
      </c>
      <c r="X1332" s="151">
        <f t="shared" si="182"/>
        <v>19.71</v>
      </c>
      <c r="Y1332" s="97" t="str">
        <f t="shared" si="183"/>
        <v>N.M.</v>
      </c>
      <c r="Z1332" s="140"/>
    </row>
    <row r="1333" spans="1:26" s="69" customFormat="1" outlineLevel="2" x14ac:dyDescent="0.2">
      <c r="A1333" s="64" t="s">
        <v>1268</v>
      </c>
      <c r="B1333" s="65" t="s">
        <v>1718</v>
      </c>
      <c r="C1333" s="66" t="s">
        <v>2160</v>
      </c>
      <c r="D1333" s="67"/>
      <c r="E1333" s="68"/>
      <c r="F1333" s="328">
        <v>-122.13</v>
      </c>
      <c r="G1333" s="328">
        <v>0</v>
      </c>
      <c r="H1333" s="151">
        <f t="shared" si="176"/>
        <v>-122.13</v>
      </c>
      <c r="I1333" s="97" t="str">
        <f t="shared" si="177"/>
        <v>N.M.</v>
      </c>
      <c r="J1333" s="166"/>
      <c r="K1333" s="328">
        <v>-736.26</v>
      </c>
      <c r="L1333" s="328">
        <v>-36.090000000000003</v>
      </c>
      <c r="M1333" s="151">
        <f t="shared" si="178"/>
        <v>-700.17</v>
      </c>
      <c r="N1333" s="97" t="str">
        <f t="shared" si="179"/>
        <v>N.M.</v>
      </c>
      <c r="O1333" s="273"/>
      <c r="P1333" s="166"/>
      <c r="Q1333" s="328">
        <v>-736.26</v>
      </c>
      <c r="R1333" s="328">
        <v>-36.090000000000003</v>
      </c>
      <c r="S1333" s="151">
        <f t="shared" si="180"/>
        <v>-700.17</v>
      </c>
      <c r="T1333" s="97" t="str">
        <f t="shared" si="181"/>
        <v>N.M.</v>
      </c>
      <c r="U1333" s="166"/>
      <c r="V1333" s="328">
        <v>-3903.6499999999996</v>
      </c>
      <c r="W1333" s="328">
        <v>-2537.88</v>
      </c>
      <c r="X1333" s="151">
        <f t="shared" si="182"/>
        <v>-1365.7699999999995</v>
      </c>
      <c r="Y1333" s="97">
        <f t="shared" si="183"/>
        <v>-0.53815389222500654</v>
      </c>
      <c r="Z1333" s="140"/>
    </row>
    <row r="1334" spans="1:26" s="69" customFormat="1" outlineLevel="2" x14ac:dyDescent="0.2">
      <c r="A1334" s="64" t="s">
        <v>1269</v>
      </c>
      <c r="B1334" s="65" t="s">
        <v>1719</v>
      </c>
      <c r="C1334" s="66" t="s">
        <v>2161</v>
      </c>
      <c r="D1334" s="67"/>
      <c r="E1334" s="68"/>
      <c r="F1334" s="328">
        <v>19338.72</v>
      </c>
      <c r="G1334" s="328">
        <v>19338.72</v>
      </c>
      <c r="H1334" s="151">
        <f t="shared" si="176"/>
        <v>0</v>
      </c>
      <c r="I1334" s="97">
        <f t="shared" si="177"/>
        <v>0</v>
      </c>
      <c r="J1334" s="166"/>
      <c r="K1334" s="328">
        <v>58016.160000000003</v>
      </c>
      <c r="L1334" s="328">
        <v>58016.160000000003</v>
      </c>
      <c r="M1334" s="151">
        <f t="shared" si="178"/>
        <v>0</v>
      </c>
      <c r="N1334" s="97">
        <f t="shared" si="179"/>
        <v>0</v>
      </c>
      <c r="O1334" s="273"/>
      <c r="P1334" s="166"/>
      <c r="Q1334" s="328">
        <v>58016.160000000003</v>
      </c>
      <c r="R1334" s="328">
        <v>58016.160000000003</v>
      </c>
      <c r="S1334" s="151">
        <f t="shared" si="180"/>
        <v>0</v>
      </c>
      <c r="T1334" s="97">
        <f t="shared" si="181"/>
        <v>0</v>
      </c>
      <c r="U1334" s="166"/>
      <c r="V1334" s="328">
        <v>232064.64000000001</v>
      </c>
      <c r="W1334" s="328">
        <v>232064.64000000001</v>
      </c>
      <c r="X1334" s="151">
        <f t="shared" si="182"/>
        <v>0</v>
      </c>
      <c r="Y1334" s="97">
        <f t="shared" si="183"/>
        <v>0</v>
      </c>
      <c r="Z1334" s="140"/>
    </row>
    <row r="1335" spans="1:26" s="69" customFormat="1" outlineLevel="2" x14ac:dyDescent="0.2">
      <c r="A1335" s="64" t="s">
        <v>1270</v>
      </c>
      <c r="B1335" s="65" t="s">
        <v>1720</v>
      </c>
      <c r="C1335" s="66" t="s">
        <v>2162</v>
      </c>
      <c r="D1335" s="67"/>
      <c r="E1335" s="68"/>
      <c r="F1335" s="328">
        <v>62252.82</v>
      </c>
      <c r="G1335" s="328">
        <v>229868.61000000002</v>
      </c>
      <c r="H1335" s="151">
        <f t="shared" si="176"/>
        <v>-167615.79</v>
      </c>
      <c r="I1335" s="97">
        <f t="shared" si="177"/>
        <v>-0.7291808568381738</v>
      </c>
      <c r="J1335" s="166"/>
      <c r="K1335" s="328">
        <v>673961.74</v>
      </c>
      <c r="L1335" s="328">
        <v>561249.37</v>
      </c>
      <c r="M1335" s="151">
        <f t="shared" si="178"/>
        <v>112712.37</v>
      </c>
      <c r="N1335" s="97">
        <f t="shared" si="179"/>
        <v>0.20082404725015549</v>
      </c>
      <c r="O1335" s="273"/>
      <c r="P1335" s="166"/>
      <c r="Q1335" s="328">
        <v>673961.74</v>
      </c>
      <c r="R1335" s="328">
        <v>561249.37</v>
      </c>
      <c r="S1335" s="151">
        <f t="shared" si="180"/>
        <v>112712.37</v>
      </c>
      <c r="T1335" s="97">
        <f t="shared" si="181"/>
        <v>0.20082404725015549</v>
      </c>
      <c r="U1335" s="166"/>
      <c r="V1335" s="328">
        <v>4686151.29</v>
      </c>
      <c r="W1335" s="328">
        <v>3489961.3969999999</v>
      </c>
      <c r="X1335" s="151">
        <f t="shared" si="182"/>
        <v>1196189.8930000002</v>
      </c>
      <c r="Y1335" s="97">
        <f t="shared" si="183"/>
        <v>0.34275161153021777</v>
      </c>
      <c r="Z1335" s="140"/>
    </row>
    <row r="1336" spans="1:26" s="69" customFormat="1" outlineLevel="2" x14ac:dyDescent="0.2">
      <c r="A1336" s="64" t="s">
        <v>1271</v>
      </c>
      <c r="B1336" s="65" t="s">
        <v>1721</v>
      </c>
      <c r="C1336" s="66" t="s">
        <v>2163</v>
      </c>
      <c r="D1336" s="67"/>
      <c r="E1336" s="68"/>
      <c r="F1336" s="328">
        <v>103397.48</v>
      </c>
      <c r="G1336" s="328">
        <v>56736.06</v>
      </c>
      <c r="H1336" s="151">
        <f t="shared" si="176"/>
        <v>46661.42</v>
      </c>
      <c r="I1336" s="97">
        <f t="shared" si="177"/>
        <v>0.82242968581180997</v>
      </c>
      <c r="J1336" s="166"/>
      <c r="K1336" s="328">
        <v>423233.95</v>
      </c>
      <c r="L1336" s="328">
        <v>220558.18</v>
      </c>
      <c r="M1336" s="151">
        <f t="shared" si="178"/>
        <v>202675.77000000002</v>
      </c>
      <c r="N1336" s="97">
        <f t="shared" si="179"/>
        <v>0.9189220277388942</v>
      </c>
      <c r="O1336" s="273"/>
      <c r="P1336" s="166"/>
      <c r="Q1336" s="328">
        <v>423233.95</v>
      </c>
      <c r="R1336" s="328">
        <v>220558.18</v>
      </c>
      <c r="S1336" s="151">
        <f t="shared" si="180"/>
        <v>202675.77000000002</v>
      </c>
      <c r="T1336" s="97">
        <f t="shared" si="181"/>
        <v>0.9189220277388942</v>
      </c>
      <c r="U1336" s="166"/>
      <c r="V1336" s="328">
        <v>1230389.53</v>
      </c>
      <c r="W1336" s="328">
        <v>1360047.8099999998</v>
      </c>
      <c r="X1336" s="151">
        <f t="shared" si="182"/>
        <v>-129658.2799999998</v>
      </c>
      <c r="Y1336" s="97">
        <f t="shared" si="183"/>
        <v>-9.5333619190931099E-2</v>
      </c>
      <c r="Z1336" s="140"/>
    </row>
    <row r="1337" spans="1:26" s="69" customFormat="1" outlineLevel="2" x14ac:dyDescent="0.2">
      <c r="A1337" s="64" t="s">
        <v>1272</v>
      </c>
      <c r="B1337" s="65" t="s">
        <v>1722</v>
      </c>
      <c r="C1337" s="66" t="s">
        <v>2164</v>
      </c>
      <c r="D1337" s="67"/>
      <c r="E1337" s="68"/>
      <c r="F1337" s="328">
        <v>0</v>
      </c>
      <c r="G1337" s="328">
        <v>0</v>
      </c>
      <c r="H1337" s="151">
        <f t="shared" si="176"/>
        <v>0</v>
      </c>
      <c r="I1337" s="97">
        <f t="shared" si="177"/>
        <v>0</v>
      </c>
      <c r="J1337" s="166"/>
      <c r="K1337" s="328">
        <v>0</v>
      </c>
      <c r="L1337" s="328">
        <v>0</v>
      </c>
      <c r="M1337" s="151">
        <f t="shared" si="178"/>
        <v>0</v>
      </c>
      <c r="N1337" s="97">
        <f t="shared" si="179"/>
        <v>0</v>
      </c>
      <c r="O1337" s="273"/>
      <c r="P1337" s="166"/>
      <c r="Q1337" s="328">
        <v>0</v>
      </c>
      <c r="R1337" s="328">
        <v>0</v>
      </c>
      <c r="S1337" s="151">
        <f t="shared" si="180"/>
        <v>0</v>
      </c>
      <c r="T1337" s="97">
        <f t="shared" si="181"/>
        <v>0</v>
      </c>
      <c r="U1337" s="166"/>
      <c r="V1337" s="328">
        <v>-25.82</v>
      </c>
      <c r="W1337" s="328">
        <v>0</v>
      </c>
      <c r="X1337" s="151">
        <f t="shared" si="182"/>
        <v>-25.82</v>
      </c>
      <c r="Y1337" s="97" t="str">
        <f t="shared" si="183"/>
        <v>N.M.</v>
      </c>
      <c r="Z1337" s="140"/>
    </row>
    <row r="1338" spans="1:26" s="69" customFormat="1" outlineLevel="2" x14ac:dyDescent="0.2">
      <c r="A1338" s="64" t="s">
        <v>1068</v>
      </c>
      <c r="B1338" s="65" t="s">
        <v>1518</v>
      </c>
      <c r="C1338" s="66" t="s">
        <v>1967</v>
      </c>
      <c r="D1338" s="67"/>
      <c r="E1338" s="68"/>
      <c r="F1338" s="328">
        <v>450043.65</v>
      </c>
      <c r="G1338" s="328">
        <v>0</v>
      </c>
      <c r="H1338" s="151">
        <f t="shared" si="176"/>
        <v>450043.65</v>
      </c>
      <c r="I1338" s="97" t="str">
        <f t="shared" si="177"/>
        <v>N.M.</v>
      </c>
      <c r="J1338" s="166"/>
      <c r="K1338" s="328">
        <v>450043.65</v>
      </c>
      <c r="L1338" s="328">
        <v>0</v>
      </c>
      <c r="M1338" s="151">
        <f t="shared" si="178"/>
        <v>450043.65</v>
      </c>
      <c r="N1338" s="97" t="str">
        <f t="shared" si="179"/>
        <v>N.M.</v>
      </c>
      <c r="O1338" s="273"/>
      <c r="P1338" s="166"/>
      <c r="Q1338" s="328">
        <v>450043.65</v>
      </c>
      <c r="R1338" s="328">
        <v>0</v>
      </c>
      <c r="S1338" s="151">
        <f t="shared" si="180"/>
        <v>450043.65</v>
      </c>
      <c r="T1338" s="97" t="str">
        <f t="shared" si="181"/>
        <v>N.M.</v>
      </c>
      <c r="U1338" s="166"/>
      <c r="V1338" s="328">
        <v>450043.65</v>
      </c>
      <c r="W1338" s="328">
        <v>0</v>
      </c>
      <c r="X1338" s="151">
        <f t="shared" si="182"/>
        <v>450043.65</v>
      </c>
      <c r="Y1338" s="97" t="str">
        <f t="shared" si="183"/>
        <v>N.M.</v>
      </c>
      <c r="Z1338" s="140"/>
    </row>
    <row r="1339" spans="1:26" s="69" customFormat="1" outlineLevel="2" x14ac:dyDescent="0.2">
      <c r="A1339" s="64" t="s">
        <v>1069</v>
      </c>
      <c r="B1339" s="65" t="s">
        <v>1519</v>
      </c>
      <c r="C1339" s="66" t="s">
        <v>1968</v>
      </c>
      <c r="D1339" s="67"/>
      <c r="E1339" s="68"/>
      <c r="F1339" s="328">
        <v>0.72</v>
      </c>
      <c r="G1339" s="328">
        <v>20.85</v>
      </c>
      <c r="H1339" s="151">
        <f t="shared" si="176"/>
        <v>-20.130000000000003</v>
      </c>
      <c r="I1339" s="97">
        <f t="shared" si="177"/>
        <v>-0.96546762589928059</v>
      </c>
      <c r="J1339" s="166"/>
      <c r="K1339" s="328">
        <v>-0.18</v>
      </c>
      <c r="L1339" s="328">
        <v>20.85</v>
      </c>
      <c r="M1339" s="151">
        <f t="shared" si="178"/>
        <v>-21.03</v>
      </c>
      <c r="N1339" s="97">
        <f t="shared" si="179"/>
        <v>-1.0086330935251799</v>
      </c>
      <c r="O1339" s="273"/>
      <c r="P1339" s="166"/>
      <c r="Q1339" s="328">
        <v>-0.18</v>
      </c>
      <c r="R1339" s="328">
        <v>20.85</v>
      </c>
      <c r="S1339" s="151">
        <f t="shared" si="180"/>
        <v>-21.03</v>
      </c>
      <c r="T1339" s="97">
        <f t="shared" si="181"/>
        <v>-1.0086330935251799</v>
      </c>
      <c r="U1339" s="166"/>
      <c r="V1339" s="328">
        <v>-20.62</v>
      </c>
      <c r="W1339" s="328">
        <v>20.85</v>
      </c>
      <c r="X1339" s="151">
        <f t="shared" si="182"/>
        <v>-41.47</v>
      </c>
      <c r="Y1339" s="97">
        <f t="shared" si="183"/>
        <v>-1.9889688249400477</v>
      </c>
      <c r="Z1339" s="140"/>
    </row>
    <row r="1340" spans="1:26" s="69" customFormat="1" outlineLevel="2" x14ac:dyDescent="0.2">
      <c r="A1340" s="64" t="s">
        <v>1070</v>
      </c>
      <c r="B1340" s="65" t="s">
        <v>1520</v>
      </c>
      <c r="C1340" s="66" t="s">
        <v>1969</v>
      </c>
      <c r="D1340" s="67"/>
      <c r="E1340" s="68"/>
      <c r="F1340" s="328">
        <v>-75.78</v>
      </c>
      <c r="G1340" s="328">
        <v>4.8100000000000005</v>
      </c>
      <c r="H1340" s="151">
        <f t="shared" si="176"/>
        <v>-80.59</v>
      </c>
      <c r="I1340" s="97" t="str">
        <f t="shared" si="177"/>
        <v>N.M.</v>
      </c>
      <c r="J1340" s="166"/>
      <c r="K1340" s="328">
        <v>77.239999999999995</v>
      </c>
      <c r="L1340" s="328">
        <v>24.8</v>
      </c>
      <c r="M1340" s="151">
        <f t="shared" si="178"/>
        <v>52.44</v>
      </c>
      <c r="N1340" s="97">
        <f t="shared" si="179"/>
        <v>2.1145161290322578</v>
      </c>
      <c r="O1340" s="273"/>
      <c r="P1340" s="166"/>
      <c r="Q1340" s="328">
        <v>77.239999999999995</v>
      </c>
      <c r="R1340" s="328">
        <v>24.8</v>
      </c>
      <c r="S1340" s="151">
        <f t="shared" si="180"/>
        <v>52.44</v>
      </c>
      <c r="T1340" s="97">
        <f t="shared" si="181"/>
        <v>2.1145161290322578</v>
      </c>
      <c r="U1340" s="166"/>
      <c r="V1340" s="328">
        <v>-33.540000000000006</v>
      </c>
      <c r="W1340" s="328">
        <v>31.67</v>
      </c>
      <c r="X1340" s="151">
        <f t="shared" si="182"/>
        <v>-65.210000000000008</v>
      </c>
      <c r="Y1340" s="97">
        <f t="shared" si="183"/>
        <v>-2.0590464161667192</v>
      </c>
      <c r="Z1340" s="140"/>
    </row>
    <row r="1341" spans="1:26" s="69" customFormat="1" outlineLevel="2" x14ac:dyDescent="0.2">
      <c r="A1341" s="64" t="s">
        <v>1273</v>
      </c>
      <c r="B1341" s="65" t="s">
        <v>1723</v>
      </c>
      <c r="C1341" s="66" t="s">
        <v>2165</v>
      </c>
      <c r="D1341" s="67"/>
      <c r="E1341" s="68"/>
      <c r="F1341" s="328">
        <v>0</v>
      </c>
      <c r="G1341" s="328">
        <v>0</v>
      </c>
      <c r="H1341" s="151">
        <f t="shared" si="176"/>
        <v>0</v>
      </c>
      <c r="I1341" s="97">
        <f t="shared" si="177"/>
        <v>0</v>
      </c>
      <c r="J1341" s="166"/>
      <c r="K1341" s="328">
        <v>0</v>
      </c>
      <c r="L1341" s="328">
        <v>0</v>
      </c>
      <c r="M1341" s="151">
        <f t="shared" si="178"/>
        <v>0</v>
      </c>
      <c r="N1341" s="97">
        <f t="shared" si="179"/>
        <v>0</v>
      </c>
      <c r="O1341" s="273"/>
      <c r="P1341" s="166"/>
      <c r="Q1341" s="328">
        <v>0</v>
      </c>
      <c r="R1341" s="328">
        <v>0</v>
      </c>
      <c r="S1341" s="151">
        <f t="shared" si="180"/>
        <v>0</v>
      </c>
      <c r="T1341" s="97">
        <f t="shared" si="181"/>
        <v>0</v>
      </c>
      <c r="U1341" s="166"/>
      <c r="V1341" s="328">
        <v>0</v>
      </c>
      <c r="W1341" s="328">
        <v>0</v>
      </c>
      <c r="X1341" s="151">
        <f t="shared" si="182"/>
        <v>0</v>
      </c>
      <c r="Y1341" s="97">
        <f t="shared" si="183"/>
        <v>0</v>
      </c>
      <c r="Z1341" s="140"/>
    </row>
    <row r="1342" spans="1:26" s="69" customFormat="1" outlineLevel="2" x14ac:dyDescent="0.2">
      <c r="A1342" s="64" t="s">
        <v>1071</v>
      </c>
      <c r="B1342" s="65" t="s">
        <v>1521</v>
      </c>
      <c r="C1342" s="66" t="s">
        <v>1970</v>
      </c>
      <c r="D1342" s="67"/>
      <c r="E1342" s="68"/>
      <c r="F1342" s="328">
        <v>3760609.09</v>
      </c>
      <c r="G1342" s="328">
        <v>19881750.640000001</v>
      </c>
      <c r="H1342" s="151">
        <f t="shared" si="176"/>
        <v>-16121141.550000001</v>
      </c>
      <c r="I1342" s="97">
        <f t="shared" si="177"/>
        <v>-0.81085120932791255</v>
      </c>
      <c r="J1342" s="166"/>
      <c r="K1342" s="328">
        <v>24729157.68</v>
      </c>
      <c r="L1342" s="328">
        <v>39031678.640000001</v>
      </c>
      <c r="M1342" s="151">
        <f t="shared" si="178"/>
        <v>-14302520.960000001</v>
      </c>
      <c r="N1342" s="97">
        <f t="shared" si="179"/>
        <v>-0.36643366256204657</v>
      </c>
      <c r="O1342" s="273"/>
      <c r="P1342" s="166"/>
      <c r="Q1342" s="328">
        <v>24729157.68</v>
      </c>
      <c r="R1342" s="328">
        <v>39031678.640000001</v>
      </c>
      <c r="S1342" s="151">
        <f t="shared" si="180"/>
        <v>-14302520.960000001</v>
      </c>
      <c r="T1342" s="97">
        <f t="shared" si="181"/>
        <v>-0.36643366256204657</v>
      </c>
      <c r="U1342" s="166"/>
      <c r="V1342" s="328">
        <v>184153428.09</v>
      </c>
      <c r="W1342" s="328">
        <v>102823360.56999999</v>
      </c>
      <c r="X1342" s="151">
        <f t="shared" si="182"/>
        <v>81330067.520000011</v>
      </c>
      <c r="Y1342" s="97">
        <f t="shared" si="183"/>
        <v>0.79096877469426996</v>
      </c>
      <c r="Z1342" s="140"/>
    </row>
    <row r="1343" spans="1:26" s="69" customFormat="1" outlineLevel="2" x14ac:dyDescent="0.2">
      <c r="A1343" s="64" t="s">
        <v>1072</v>
      </c>
      <c r="B1343" s="65" t="s">
        <v>1522</v>
      </c>
      <c r="C1343" s="66" t="s">
        <v>1971</v>
      </c>
      <c r="D1343" s="67"/>
      <c r="E1343" s="68"/>
      <c r="F1343" s="328">
        <v>236220</v>
      </c>
      <c r="G1343" s="328">
        <v>0</v>
      </c>
      <c r="H1343" s="151">
        <f t="shared" si="176"/>
        <v>236220</v>
      </c>
      <c r="I1343" s="97" t="str">
        <f t="shared" si="177"/>
        <v>N.M.</v>
      </c>
      <c r="J1343" s="166"/>
      <c r="K1343" s="328">
        <v>670124.64</v>
      </c>
      <c r="L1343" s="328">
        <v>0</v>
      </c>
      <c r="M1343" s="151">
        <f t="shared" si="178"/>
        <v>670124.64</v>
      </c>
      <c r="N1343" s="97" t="str">
        <f t="shared" si="179"/>
        <v>N.M.</v>
      </c>
      <c r="O1343" s="273"/>
      <c r="P1343" s="166"/>
      <c r="Q1343" s="328">
        <v>670124.64</v>
      </c>
      <c r="R1343" s="328">
        <v>0</v>
      </c>
      <c r="S1343" s="151">
        <f t="shared" si="180"/>
        <v>670124.64</v>
      </c>
      <c r="T1343" s="97" t="str">
        <f t="shared" si="181"/>
        <v>N.M.</v>
      </c>
      <c r="U1343" s="166"/>
      <c r="V1343" s="328">
        <v>868680</v>
      </c>
      <c r="W1343" s="328">
        <v>0</v>
      </c>
      <c r="X1343" s="151">
        <f t="shared" si="182"/>
        <v>868680</v>
      </c>
      <c r="Y1343" s="97" t="str">
        <f t="shared" si="183"/>
        <v>N.M.</v>
      </c>
      <c r="Z1343" s="140"/>
    </row>
    <row r="1344" spans="1:26" s="69" customFormat="1" outlineLevel="2" x14ac:dyDescent="0.2">
      <c r="A1344" s="64" t="s">
        <v>1073</v>
      </c>
      <c r="B1344" s="65" t="s">
        <v>1523</v>
      </c>
      <c r="C1344" s="66" t="s">
        <v>1972</v>
      </c>
      <c r="D1344" s="67"/>
      <c r="E1344" s="68"/>
      <c r="F1344" s="328">
        <v>288828.68</v>
      </c>
      <c r="G1344" s="328">
        <v>6631532.3200000003</v>
      </c>
      <c r="H1344" s="151">
        <f t="shared" si="176"/>
        <v>-6342703.6400000006</v>
      </c>
      <c r="I1344" s="97">
        <f t="shared" si="177"/>
        <v>-0.95644616265701932</v>
      </c>
      <c r="J1344" s="166"/>
      <c r="K1344" s="328">
        <v>307311.58</v>
      </c>
      <c r="L1344" s="328">
        <v>18279839.390000001</v>
      </c>
      <c r="M1344" s="151">
        <f t="shared" si="178"/>
        <v>-17972527.810000002</v>
      </c>
      <c r="N1344" s="97">
        <f t="shared" si="179"/>
        <v>-0.98318849671249775</v>
      </c>
      <c r="O1344" s="273"/>
      <c r="P1344" s="166"/>
      <c r="Q1344" s="328">
        <v>307311.58</v>
      </c>
      <c r="R1344" s="328">
        <v>18279839.390000001</v>
      </c>
      <c r="S1344" s="151">
        <f t="shared" si="180"/>
        <v>-17972527.810000002</v>
      </c>
      <c r="T1344" s="97">
        <f t="shared" si="181"/>
        <v>-0.98318849671249775</v>
      </c>
      <c r="U1344" s="166"/>
      <c r="V1344" s="328">
        <v>46035950.589999996</v>
      </c>
      <c r="W1344" s="328">
        <v>70391243.400000006</v>
      </c>
      <c r="X1344" s="151">
        <f t="shared" si="182"/>
        <v>-24355292.81000001</v>
      </c>
      <c r="Y1344" s="97">
        <f t="shared" si="183"/>
        <v>-0.3459989003404933</v>
      </c>
      <c r="Z1344" s="140"/>
    </row>
    <row r="1345" spans="1:26" s="69" customFormat="1" outlineLevel="2" x14ac:dyDescent="0.2">
      <c r="A1345" s="64" t="s">
        <v>1074</v>
      </c>
      <c r="B1345" s="65" t="s">
        <v>1524</v>
      </c>
      <c r="C1345" s="66" t="s">
        <v>1973</v>
      </c>
      <c r="D1345" s="67"/>
      <c r="E1345" s="68"/>
      <c r="F1345" s="328">
        <v>0</v>
      </c>
      <c r="G1345" s="328">
        <v>0</v>
      </c>
      <c r="H1345" s="151">
        <f t="shared" si="176"/>
        <v>0</v>
      </c>
      <c r="I1345" s="97">
        <f t="shared" si="177"/>
        <v>0</v>
      </c>
      <c r="J1345" s="166"/>
      <c r="K1345" s="328">
        <v>0</v>
      </c>
      <c r="L1345" s="328">
        <v>0</v>
      </c>
      <c r="M1345" s="151">
        <f t="shared" si="178"/>
        <v>0</v>
      </c>
      <c r="N1345" s="97">
        <f t="shared" si="179"/>
        <v>0</v>
      </c>
      <c r="O1345" s="273"/>
      <c r="P1345" s="166"/>
      <c r="Q1345" s="328">
        <v>0</v>
      </c>
      <c r="R1345" s="328">
        <v>0</v>
      </c>
      <c r="S1345" s="151">
        <f t="shared" si="180"/>
        <v>0</v>
      </c>
      <c r="T1345" s="97">
        <f t="shared" si="181"/>
        <v>0</v>
      </c>
      <c r="U1345" s="166"/>
      <c r="V1345" s="328">
        <v>0</v>
      </c>
      <c r="W1345" s="328">
        <v>0</v>
      </c>
      <c r="X1345" s="151">
        <f t="shared" si="182"/>
        <v>0</v>
      </c>
      <c r="Y1345" s="97">
        <f t="shared" si="183"/>
        <v>0</v>
      </c>
      <c r="Z1345" s="140"/>
    </row>
    <row r="1346" spans="1:26" s="69" customFormat="1" outlineLevel="2" x14ac:dyDescent="0.2">
      <c r="A1346" s="64" t="s">
        <v>1075</v>
      </c>
      <c r="B1346" s="65" t="s">
        <v>1525</v>
      </c>
      <c r="C1346" s="66" t="s">
        <v>1974</v>
      </c>
      <c r="D1346" s="67"/>
      <c r="E1346" s="68"/>
      <c r="F1346" s="328">
        <v>-22.05</v>
      </c>
      <c r="G1346" s="328">
        <v>-87.63</v>
      </c>
      <c r="H1346" s="151">
        <f t="shared" si="176"/>
        <v>65.58</v>
      </c>
      <c r="I1346" s="97">
        <f t="shared" si="177"/>
        <v>0.74837384457377609</v>
      </c>
      <c r="J1346" s="166"/>
      <c r="K1346" s="328">
        <v>-651.89</v>
      </c>
      <c r="L1346" s="328">
        <v>204.93</v>
      </c>
      <c r="M1346" s="151">
        <f t="shared" si="178"/>
        <v>-856.81999999999994</v>
      </c>
      <c r="N1346" s="97">
        <f t="shared" si="179"/>
        <v>-4.1810374274142381</v>
      </c>
      <c r="O1346" s="273"/>
      <c r="P1346" s="166"/>
      <c r="Q1346" s="328">
        <v>-651.89</v>
      </c>
      <c r="R1346" s="328">
        <v>204.93</v>
      </c>
      <c r="S1346" s="151">
        <f t="shared" si="180"/>
        <v>-856.81999999999994</v>
      </c>
      <c r="T1346" s="97">
        <f t="shared" si="181"/>
        <v>-4.1810374274142381</v>
      </c>
      <c r="U1346" s="166"/>
      <c r="V1346" s="328">
        <v>213.18000000000006</v>
      </c>
      <c r="W1346" s="328">
        <v>3600.7599999999998</v>
      </c>
      <c r="X1346" s="151">
        <f t="shared" si="182"/>
        <v>-3387.58</v>
      </c>
      <c r="Y1346" s="97">
        <f t="shared" si="183"/>
        <v>-0.94079583199102412</v>
      </c>
      <c r="Z1346" s="140"/>
    </row>
    <row r="1347" spans="1:26" s="69" customFormat="1" outlineLevel="2" x14ac:dyDescent="0.2">
      <c r="A1347" s="64" t="s">
        <v>1076</v>
      </c>
      <c r="B1347" s="65" t="s">
        <v>1526</v>
      </c>
      <c r="C1347" s="66" t="s">
        <v>1975</v>
      </c>
      <c r="D1347" s="67"/>
      <c r="E1347" s="68"/>
      <c r="F1347" s="328">
        <v>579.89</v>
      </c>
      <c r="G1347" s="328">
        <v>-1885.6100000000001</v>
      </c>
      <c r="H1347" s="151">
        <f t="shared" si="176"/>
        <v>2465.5</v>
      </c>
      <c r="I1347" s="97">
        <f t="shared" si="177"/>
        <v>1.3075344318284268</v>
      </c>
      <c r="J1347" s="166"/>
      <c r="K1347" s="328">
        <v>-15227.960000000001</v>
      </c>
      <c r="L1347" s="328">
        <v>-3016.4700000000003</v>
      </c>
      <c r="M1347" s="151">
        <f t="shared" si="178"/>
        <v>-12211.490000000002</v>
      </c>
      <c r="N1347" s="97">
        <f t="shared" si="179"/>
        <v>-4.0482716552791844</v>
      </c>
      <c r="O1347" s="273"/>
      <c r="P1347" s="166"/>
      <c r="Q1347" s="328">
        <v>-15227.960000000001</v>
      </c>
      <c r="R1347" s="328">
        <v>-3016.4700000000003</v>
      </c>
      <c r="S1347" s="151">
        <f t="shared" si="180"/>
        <v>-12211.490000000002</v>
      </c>
      <c r="T1347" s="97">
        <f t="shared" si="181"/>
        <v>-4.0482716552791844</v>
      </c>
      <c r="U1347" s="166"/>
      <c r="V1347" s="328">
        <v>-210771.3</v>
      </c>
      <c r="W1347" s="328">
        <v>9255.7999999999993</v>
      </c>
      <c r="X1347" s="151">
        <f t="shared" si="182"/>
        <v>-220027.09999999998</v>
      </c>
      <c r="Y1347" s="97" t="str">
        <f t="shared" si="183"/>
        <v>N.M.</v>
      </c>
      <c r="Z1347" s="140"/>
    </row>
    <row r="1348" spans="1:26" s="69" customFormat="1" outlineLevel="2" x14ac:dyDescent="0.2">
      <c r="A1348" s="64" t="s">
        <v>1077</v>
      </c>
      <c r="B1348" s="65" t="s">
        <v>1527</v>
      </c>
      <c r="C1348" s="66" t="s">
        <v>1976</v>
      </c>
      <c r="D1348" s="67"/>
      <c r="E1348" s="68"/>
      <c r="F1348" s="328">
        <v>0</v>
      </c>
      <c r="G1348" s="328">
        <v>125869</v>
      </c>
      <c r="H1348" s="151">
        <f t="shared" si="176"/>
        <v>-125869</v>
      </c>
      <c r="I1348" s="97" t="str">
        <f t="shared" si="177"/>
        <v>N.M.</v>
      </c>
      <c r="J1348" s="166"/>
      <c r="K1348" s="328">
        <v>0</v>
      </c>
      <c r="L1348" s="328">
        <v>6170190</v>
      </c>
      <c r="M1348" s="151">
        <f t="shared" si="178"/>
        <v>-6170190</v>
      </c>
      <c r="N1348" s="97" t="str">
        <f t="shared" si="179"/>
        <v>N.M.</v>
      </c>
      <c r="O1348" s="273"/>
      <c r="P1348" s="166"/>
      <c r="Q1348" s="328">
        <v>0</v>
      </c>
      <c r="R1348" s="328">
        <v>6170190</v>
      </c>
      <c r="S1348" s="151">
        <f t="shared" si="180"/>
        <v>-6170190</v>
      </c>
      <c r="T1348" s="97" t="str">
        <f t="shared" si="181"/>
        <v>N.M.</v>
      </c>
      <c r="U1348" s="166"/>
      <c r="V1348" s="328">
        <v>22759444.629999999</v>
      </c>
      <c r="W1348" s="328">
        <v>25322906.039999999</v>
      </c>
      <c r="X1348" s="151">
        <f t="shared" si="182"/>
        <v>-2563461.41</v>
      </c>
      <c r="Y1348" s="97">
        <f t="shared" si="183"/>
        <v>-0.10123093320927554</v>
      </c>
      <c r="Z1348" s="140"/>
    </row>
    <row r="1349" spans="1:26" s="69" customFormat="1" outlineLevel="2" x14ac:dyDescent="0.2">
      <c r="A1349" s="64" t="s">
        <v>1078</v>
      </c>
      <c r="B1349" s="65" t="s">
        <v>1528</v>
      </c>
      <c r="C1349" s="66" t="s">
        <v>1977</v>
      </c>
      <c r="D1349" s="67"/>
      <c r="E1349" s="68"/>
      <c r="F1349" s="328">
        <v>200435.05000000002</v>
      </c>
      <c r="G1349" s="328">
        <v>177766.2</v>
      </c>
      <c r="H1349" s="151">
        <f t="shared" si="176"/>
        <v>22668.850000000006</v>
      </c>
      <c r="I1349" s="97">
        <f t="shared" si="177"/>
        <v>0.1275205860281651</v>
      </c>
      <c r="J1349" s="166"/>
      <c r="K1349" s="328">
        <v>597994.23999999999</v>
      </c>
      <c r="L1349" s="328">
        <v>531663.89</v>
      </c>
      <c r="M1349" s="151">
        <f t="shared" si="178"/>
        <v>66330.349999999977</v>
      </c>
      <c r="N1349" s="97">
        <f t="shared" si="179"/>
        <v>0.12475993056440221</v>
      </c>
      <c r="O1349" s="273"/>
      <c r="P1349" s="166"/>
      <c r="Q1349" s="328">
        <v>597994.23999999999</v>
      </c>
      <c r="R1349" s="328">
        <v>531663.89</v>
      </c>
      <c r="S1349" s="151">
        <f t="shared" si="180"/>
        <v>66330.349999999977</v>
      </c>
      <c r="T1349" s="97">
        <f t="shared" si="181"/>
        <v>0.12475993056440221</v>
      </c>
      <c r="U1349" s="166"/>
      <c r="V1349" s="328">
        <v>2342086.12</v>
      </c>
      <c r="W1349" s="328">
        <v>2119810.0700000003</v>
      </c>
      <c r="X1349" s="151">
        <f t="shared" si="182"/>
        <v>222276.04999999981</v>
      </c>
      <c r="Y1349" s="97">
        <f t="shared" si="183"/>
        <v>0.10485658745832818</v>
      </c>
      <c r="Z1349" s="140"/>
    </row>
    <row r="1350" spans="1:26" s="69" customFormat="1" outlineLevel="2" x14ac:dyDescent="0.2">
      <c r="A1350" s="64" t="s">
        <v>1079</v>
      </c>
      <c r="B1350" s="65" t="s">
        <v>1529</v>
      </c>
      <c r="C1350" s="66" t="s">
        <v>1978</v>
      </c>
      <c r="D1350" s="67"/>
      <c r="E1350" s="68"/>
      <c r="F1350" s="328">
        <v>-119573</v>
      </c>
      <c r="G1350" s="328">
        <v>-119572.89</v>
      </c>
      <c r="H1350" s="151">
        <f t="shared" si="176"/>
        <v>-0.11000000000058208</v>
      </c>
      <c r="I1350" s="97">
        <f t="shared" si="177"/>
        <v>-9.1994096655673435E-7</v>
      </c>
      <c r="J1350" s="166"/>
      <c r="K1350" s="328">
        <v>-358719</v>
      </c>
      <c r="L1350" s="328">
        <v>-358718.66000000003</v>
      </c>
      <c r="M1350" s="151">
        <f t="shared" si="178"/>
        <v>-0.33999999996740371</v>
      </c>
      <c r="N1350" s="97">
        <f t="shared" si="179"/>
        <v>-9.4781799186973903E-7</v>
      </c>
      <c r="O1350" s="273"/>
      <c r="P1350" s="166"/>
      <c r="Q1350" s="328">
        <v>-358719</v>
      </c>
      <c r="R1350" s="328">
        <v>-358718.66000000003</v>
      </c>
      <c r="S1350" s="151">
        <f t="shared" si="180"/>
        <v>-0.33999999996740371</v>
      </c>
      <c r="T1350" s="97">
        <f t="shared" si="181"/>
        <v>-9.4781799186973903E-7</v>
      </c>
      <c r="U1350" s="166"/>
      <c r="V1350" s="328">
        <v>-1430890.08</v>
      </c>
      <c r="W1350" s="328">
        <v>-1427032.5499999998</v>
      </c>
      <c r="X1350" s="151">
        <f t="shared" si="182"/>
        <v>-3857.5300000002608</v>
      </c>
      <c r="Y1350" s="97">
        <f t="shared" si="183"/>
        <v>-2.7031829091776929E-3</v>
      </c>
      <c r="Z1350" s="140"/>
    </row>
    <row r="1351" spans="1:26" s="69" customFormat="1" outlineLevel="2" x14ac:dyDescent="0.2">
      <c r="A1351" s="64" t="s">
        <v>1080</v>
      </c>
      <c r="B1351" s="65" t="s">
        <v>1530</v>
      </c>
      <c r="C1351" s="66" t="s">
        <v>1979</v>
      </c>
      <c r="D1351" s="67"/>
      <c r="E1351" s="68"/>
      <c r="F1351" s="328">
        <v>72281.259999999995</v>
      </c>
      <c r="G1351" s="328">
        <v>70325.88</v>
      </c>
      <c r="H1351" s="151">
        <f t="shared" si="176"/>
        <v>1955.3799999999901</v>
      </c>
      <c r="I1351" s="97">
        <f t="shared" si="177"/>
        <v>2.7804557866890397E-2</v>
      </c>
      <c r="J1351" s="166"/>
      <c r="K1351" s="328">
        <v>215679.69</v>
      </c>
      <c r="L1351" s="328">
        <v>210326.74</v>
      </c>
      <c r="M1351" s="151">
        <f t="shared" si="178"/>
        <v>5352.9500000000116</v>
      </c>
      <c r="N1351" s="97">
        <f t="shared" si="179"/>
        <v>2.5450639324319922E-2</v>
      </c>
      <c r="O1351" s="273"/>
      <c r="P1351" s="166"/>
      <c r="Q1351" s="328">
        <v>215679.69</v>
      </c>
      <c r="R1351" s="328">
        <v>210326.74</v>
      </c>
      <c r="S1351" s="151">
        <f t="shared" si="180"/>
        <v>5352.9500000000116</v>
      </c>
      <c r="T1351" s="97">
        <f t="shared" si="181"/>
        <v>2.5450639324319922E-2</v>
      </c>
      <c r="U1351" s="166"/>
      <c r="V1351" s="328">
        <v>850109.91999999993</v>
      </c>
      <c r="W1351" s="328">
        <v>848601.87</v>
      </c>
      <c r="X1351" s="151">
        <f t="shared" si="182"/>
        <v>1508.0499999999302</v>
      </c>
      <c r="Y1351" s="97">
        <f t="shared" si="183"/>
        <v>1.777099548460729E-3</v>
      </c>
      <c r="Z1351" s="140"/>
    </row>
    <row r="1352" spans="1:26" s="69" customFormat="1" outlineLevel="2" x14ac:dyDescent="0.2">
      <c r="A1352" s="64" t="s">
        <v>1081</v>
      </c>
      <c r="B1352" s="65" t="s">
        <v>1531</v>
      </c>
      <c r="C1352" s="66" t="s">
        <v>1980</v>
      </c>
      <c r="D1352" s="67"/>
      <c r="E1352" s="68"/>
      <c r="F1352" s="328">
        <v>38189.78</v>
      </c>
      <c r="G1352" s="328">
        <v>80035.360000000001</v>
      </c>
      <c r="H1352" s="151">
        <f t="shared" si="176"/>
        <v>-41845.58</v>
      </c>
      <c r="I1352" s="97">
        <f t="shared" si="177"/>
        <v>-0.52283865531435103</v>
      </c>
      <c r="J1352" s="166"/>
      <c r="K1352" s="328">
        <v>160403.43</v>
      </c>
      <c r="L1352" s="328">
        <v>138658.72</v>
      </c>
      <c r="M1352" s="151">
        <f t="shared" si="178"/>
        <v>21744.709999999992</v>
      </c>
      <c r="N1352" s="97">
        <f t="shared" si="179"/>
        <v>0.15682179959543829</v>
      </c>
      <c r="O1352" s="273"/>
      <c r="P1352" s="166"/>
      <c r="Q1352" s="328">
        <v>160403.43</v>
      </c>
      <c r="R1352" s="328">
        <v>138658.72</v>
      </c>
      <c r="S1352" s="151">
        <f t="shared" si="180"/>
        <v>21744.709999999992</v>
      </c>
      <c r="T1352" s="97">
        <f t="shared" si="181"/>
        <v>0.15682179959543829</v>
      </c>
      <c r="U1352" s="166"/>
      <c r="V1352" s="328">
        <v>1174171.46</v>
      </c>
      <c r="W1352" s="328">
        <v>560073.61</v>
      </c>
      <c r="X1352" s="151">
        <f t="shared" si="182"/>
        <v>614097.85</v>
      </c>
      <c r="Y1352" s="97">
        <f t="shared" si="183"/>
        <v>1.0964591779284154</v>
      </c>
      <c r="Z1352" s="140"/>
    </row>
    <row r="1353" spans="1:26" s="69" customFormat="1" outlineLevel="2" x14ac:dyDescent="0.2">
      <c r="A1353" s="64" t="s">
        <v>1082</v>
      </c>
      <c r="B1353" s="65" t="s">
        <v>1532</v>
      </c>
      <c r="C1353" s="66" t="s">
        <v>1981</v>
      </c>
      <c r="D1353" s="67"/>
      <c r="E1353" s="68"/>
      <c r="F1353" s="328">
        <v>-1618.8600000000001</v>
      </c>
      <c r="G1353" s="328">
        <v>-12985.630000000001</v>
      </c>
      <c r="H1353" s="151">
        <f t="shared" si="176"/>
        <v>11366.77</v>
      </c>
      <c r="I1353" s="97">
        <f t="shared" si="177"/>
        <v>0.8753345043713705</v>
      </c>
      <c r="J1353" s="166"/>
      <c r="K1353" s="328">
        <v>-8836.24</v>
      </c>
      <c r="L1353" s="328">
        <v>-32863.24</v>
      </c>
      <c r="M1353" s="151">
        <f t="shared" si="178"/>
        <v>24027</v>
      </c>
      <c r="N1353" s="97">
        <f t="shared" si="179"/>
        <v>0.73112085113944947</v>
      </c>
      <c r="O1353" s="273"/>
      <c r="P1353" s="166"/>
      <c r="Q1353" s="328">
        <v>-8836.24</v>
      </c>
      <c r="R1353" s="328">
        <v>-32863.24</v>
      </c>
      <c r="S1353" s="151">
        <f t="shared" si="180"/>
        <v>24027</v>
      </c>
      <c r="T1353" s="97">
        <f t="shared" si="181"/>
        <v>0.73112085113944947</v>
      </c>
      <c r="U1353" s="166"/>
      <c r="V1353" s="328">
        <v>-286835.15999999997</v>
      </c>
      <c r="W1353" s="328">
        <v>-149362.99</v>
      </c>
      <c r="X1353" s="151">
        <f t="shared" si="182"/>
        <v>-137472.16999999998</v>
      </c>
      <c r="Y1353" s="97">
        <f t="shared" si="183"/>
        <v>-0.92038978330575727</v>
      </c>
      <c r="Z1353" s="140"/>
    </row>
    <row r="1354" spans="1:26" s="69" customFormat="1" outlineLevel="2" x14ac:dyDescent="0.2">
      <c r="A1354" s="64" t="s">
        <v>1083</v>
      </c>
      <c r="B1354" s="65" t="s">
        <v>1533</v>
      </c>
      <c r="C1354" s="66" t="s">
        <v>1982</v>
      </c>
      <c r="D1354" s="67"/>
      <c r="E1354" s="68"/>
      <c r="F1354" s="328">
        <v>312578.2</v>
      </c>
      <c r="G1354" s="328">
        <v>455830.66000000003</v>
      </c>
      <c r="H1354" s="151">
        <f t="shared" si="176"/>
        <v>-143252.46000000002</v>
      </c>
      <c r="I1354" s="97">
        <f t="shared" si="177"/>
        <v>-0.31426683760148999</v>
      </c>
      <c r="J1354" s="166"/>
      <c r="K1354" s="328">
        <v>1672145.33</v>
      </c>
      <c r="L1354" s="328">
        <v>6449813.7300000004</v>
      </c>
      <c r="M1354" s="151">
        <f t="shared" si="178"/>
        <v>-4777668.4000000004</v>
      </c>
      <c r="N1354" s="97">
        <f t="shared" si="179"/>
        <v>-0.74074517497732451</v>
      </c>
      <c r="O1354" s="273"/>
      <c r="P1354" s="166"/>
      <c r="Q1354" s="328">
        <v>1672145.33</v>
      </c>
      <c r="R1354" s="328">
        <v>6449813.7300000004</v>
      </c>
      <c r="S1354" s="151">
        <f t="shared" si="180"/>
        <v>-4777668.4000000004</v>
      </c>
      <c r="T1354" s="97">
        <f t="shared" si="181"/>
        <v>-0.74074517497732451</v>
      </c>
      <c r="U1354" s="166"/>
      <c r="V1354" s="328">
        <v>25184299.520000003</v>
      </c>
      <c r="W1354" s="328">
        <v>17574369.84</v>
      </c>
      <c r="X1354" s="151">
        <f t="shared" si="182"/>
        <v>7609929.6800000034</v>
      </c>
      <c r="Y1354" s="97">
        <f t="shared" si="183"/>
        <v>0.43301294722269279</v>
      </c>
      <c r="Z1354" s="140"/>
    </row>
    <row r="1355" spans="1:26" s="69" customFormat="1" outlineLevel="2" x14ac:dyDescent="0.2">
      <c r="A1355" s="64" t="s">
        <v>1084</v>
      </c>
      <c r="B1355" s="65" t="s">
        <v>1534</v>
      </c>
      <c r="C1355" s="66" t="s">
        <v>1983</v>
      </c>
      <c r="D1355" s="67"/>
      <c r="E1355" s="68"/>
      <c r="F1355" s="328">
        <v>-7797.42</v>
      </c>
      <c r="G1355" s="328">
        <v>45747.340000000004</v>
      </c>
      <c r="H1355" s="151">
        <f t="shared" si="176"/>
        <v>-53544.76</v>
      </c>
      <c r="I1355" s="97">
        <f t="shared" si="177"/>
        <v>-1.1704453198808935</v>
      </c>
      <c r="J1355" s="166"/>
      <c r="K1355" s="328">
        <v>28010.11</v>
      </c>
      <c r="L1355" s="328">
        <v>164592.95000000001</v>
      </c>
      <c r="M1355" s="151">
        <f t="shared" si="178"/>
        <v>-136582.84000000003</v>
      </c>
      <c r="N1355" s="97">
        <f t="shared" si="179"/>
        <v>-0.82982193344247135</v>
      </c>
      <c r="O1355" s="273"/>
      <c r="P1355" s="166"/>
      <c r="Q1355" s="328">
        <v>28010.11</v>
      </c>
      <c r="R1355" s="328">
        <v>164592.95000000001</v>
      </c>
      <c r="S1355" s="151">
        <f t="shared" si="180"/>
        <v>-136582.84000000003</v>
      </c>
      <c r="T1355" s="97">
        <f t="shared" si="181"/>
        <v>-0.82982193344247135</v>
      </c>
      <c r="U1355" s="166"/>
      <c r="V1355" s="328">
        <v>714191.26</v>
      </c>
      <c r="W1355" s="328">
        <v>579403.67000000004</v>
      </c>
      <c r="X1355" s="151">
        <f t="shared" si="182"/>
        <v>134787.58999999997</v>
      </c>
      <c r="Y1355" s="97">
        <f t="shared" si="183"/>
        <v>0.23263157791182087</v>
      </c>
      <c r="Z1355" s="140"/>
    </row>
    <row r="1356" spans="1:26" s="69" customFormat="1" outlineLevel="2" x14ac:dyDescent="0.2">
      <c r="A1356" s="64" t="s">
        <v>1085</v>
      </c>
      <c r="B1356" s="65" t="s">
        <v>1535</v>
      </c>
      <c r="C1356" s="66" t="s">
        <v>1984</v>
      </c>
      <c r="D1356" s="67"/>
      <c r="E1356" s="68"/>
      <c r="F1356" s="328">
        <v>19875.689999999999</v>
      </c>
      <c r="G1356" s="328">
        <v>-1361.79</v>
      </c>
      <c r="H1356" s="151">
        <f t="shared" si="176"/>
        <v>21237.48</v>
      </c>
      <c r="I1356" s="97" t="str">
        <f t="shared" si="177"/>
        <v>N.M.</v>
      </c>
      <c r="J1356" s="166"/>
      <c r="K1356" s="328">
        <v>19566.95</v>
      </c>
      <c r="L1356" s="328">
        <v>-7429.46</v>
      </c>
      <c r="M1356" s="151">
        <f t="shared" si="178"/>
        <v>26996.41</v>
      </c>
      <c r="N1356" s="97">
        <f t="shared" si="179"/>
        <v>3.6336974692642534</v>
      </c>
      <c r="O1356" s="273"/>
      <c r="P1356" s="166"/>
      <c r="Q1356" s="328">
        <v>19566.95</v>
      </c>
      <c r="R1356" s="328">
        <v>-7429.46</v>
      </c>
      <c r="S1356" s="151">
        <f t="shared" si="180"/>
        <v>26996.41</v>
      </c>
      <c r="T1356" s="97">
        <f t="shared" si="181"/>
        <v>3.6336974692642534</v>
      </c>
      <c r="U1356" s="166"/>
      <c r="V1356" s="328">
        <v>-60312.490000000005</v>
      </c>
      <c r="W1356" s="328">
        <v>-39645.94</v>
      </c>
      <c r="X1356" s="151">
        <f t="shared" si="182"/>
        <v>-20666.550000000003</v>
      </c>
      <c r="Y1356" s="97">
        <f t="shared" si="183"/>
        <v>-0.52127784080791129</v>
      </c>
      <c r="Z1356" s="140"/>
    </row>
    <row r="1357" spans="1:26" s="69" customFormat="1" outlineLevel="2" x14ac:dyDescent="0.2">
      <c r="A1357" s="64" t="s">
        <v>1086</v>
      </c>
      <c r="B1357" s="65" t="s">
        <v>1536</v>
      </c>
      <c r="C1357" s="66" t="s">
        <v>1985</v>
      </c>
      <c r="D1357" s="67"/>
      <c r="E1357" s="68"/>
      <c r="F1357" s="328">
        <v>0</v>
      </c>
      <c r="G1357" s="328">
        <v>510.6</v>
      </c>
      <c r="H1357" s="151">
        <f t="shared" si="176"/>
        <v>-510.6</v>
      </c>
      <c r="I1357" s="97" t="str">
        <f t="shared" si="177"/>
        <v>N.M.</v>
      </c>
      <c r="J1357" s="166"/>
      <c r="K1357" s="328">
        <v>0</v>
      </c>
      <c r="L1357" s="328">
        <v>1353.3</v>
      </c>
      <c r="M1357" s="151">
        <f t="shared" si="178"/>
        <v>-1353.3</v>
      </c>
      <c r="N1357" s="97" t="str">
        <f t="shared" si="179"/>
        <v>N.M.</v>
      </c>
      <c r="O1357" s="273"/>
      <c r="P1357" s="166"/>
      <c r="Q1357" s="328">
        <v>0</v>
      </c>
      <c r="R1357" s="328">
        <v>1353.3</v>
      </c>
      <c r="S1357" s="151">
        <f t="shared" si="180"/>
        <v>-1353.3</v>
      </c>
      <c r="T1357" s="97" t="str">
        <f t="shared" si="181"/>
        <v>N.M.</v>
      </c>
      <c r="U1357" s="166"/>
      <c r="V1357" s="328">
        <v>43120.46</v>
      </c>
      <c r="W1357" s="328">
        <v>47513.950000000004</v>
      </c>
      <c r="X1357" s="151">
        <f t="shared" si="182"/>
        <v>-4393.4900000000052</v>
      </c>
      <c r="Y1357" s="97">
        <f t="shared" si="183"/>
        <v>-9.2467370109199615E-2</v>
      </c>
      <c r="Z1357" s="140"/>
    </row>
    <row r="1358" spans="1:26" s="69" customFormat="1" outlineLevel="2" x14ac:dyDescent="0.2">
      <c r="A1358" s="64" t="s">
        <v>1087</v>
      </c>
      <c r="B1358" s="65" t="s">
        <v>1537</v>
      </c>
      <c r="C1358" s="66" t="s">
        <v>1986</v>
      </c>
      <c r="D1358" s="67"/>
      <c r="E1358" s="68"/>
      <c r="F1358" s="328">
        <v>0</v>
      </c>
      <c r="G1358" s="328">
        <v>0</v>
      </c>
      <c r="H1358" s="151">
        <f t="shared" si="176"/>
        <v>0</v>
      </c>
      <c r="I1358" s="97">
        <f t="shared" si="177"/>
        <v>0</v>
      </c>
      <c r="J1358" s="166"/>
      <c r="K1358" s="328">
        <v>0</v>
      </c>
      <c r="L1358" s="328">
        <v>0</v>
      </c>
      <c r="M1358" s="151">
        <f t="shared" si="178"/>
        <v>0</v>
      </c>
      <c r="N1358" s="97">
        <f t="shared" si="179"/>
        <v>0</v>
      </c>
      <c r="O1358" s="273"/>
      <c r="P1358" s="166"/>
      <c r="Q1358" s="328">
        <v>0</v>
      </c>
      <c r="R1358" s="328">
        <v>0</v>
      </c>
      <c r="S1358" s="151">
        <f t="shared" si="180"/>
        <v>0</v>
      </c>
      <c r="T1358" s="97">
        <f t="shared" si="181"/>
        <v>0</v>
      </c>
      <c r="U1358" s="166"/>
      <c r="V1358" s="328">
        <v>0</v>
      </c>
      <c r="W1358" s="328">
        <v>0</v>
      </c>
      <c r="X1358" s="151">
        <f t="shared" si="182"/>
        <v>0</v>
      </c>
      <c r="Y1358" s="97">
        <f t="shared" si="183"/>
        <v>0</v>
      </c>
      <c r="Z1358" s="140"/>
    </row>
    <row r="1359" spans="1:26" s="69" customFormat="1" outlineLevel="2" x14ac:dyDescent="0.2">
      <c r="A1359" s="64" t="s">
        <v>1088</v>
      </c>
      <c r="B1359" s="65" t="s">
        <v>1538</v>
      </c>
      <c r="C1359" s="66" t="s">
        <v>1987</v>
      </c>
      <c r="D1359" s="67"/>
      <c r="E1359" s="68"/>
      <c r="F1359" s="328">
        <v>30189.100000000002</v>
      </c>
      <c r="G1359" s="328">
        <v>25918.58</v>
      </c>
      <c r="H1359" s="151">
        <f t="shared" si="176"/>
        <v>4270.5200000000004</v>
      </c>
      <c r="I1359" s="97">
        <f t="shared" si="177"/>
        <v>0.16476674262247393</v>
      </c>
      <c r="J1359" s="166"/>
      <c r="K1359" s="328">
        <v>126256.53</v>
      </c>
      <c r="L1359" s="328">
        <v>117735.13</v>
      </c>
      <c r="M1359" s="151">
        <f t="shared" si="178"/>
        <v>8521.3999999999942</v>
      </c>
      <c r="N1359" s="97">
        <f t="shared" si="179"/>
        <v>7.2377717678657111E-2</v>
      </c>
      <c r="O1359" s="273"/>
      <c r="P1359" s="166"/>
      <c r="Q1359" s="328">
        <v>126256.53</v>
      </c>
      <c r="R1359" s="328">
        <v>117735.13</v>
      </c>
      <c r="S1359" s="151">
        <f t="shared" si="180"/>
        <v>8521.3999999999942</v>
      </c>
      <c r="T1359" s="97">
        <f t="shared" si="181"/>
        <v>7.2377717678657111E-2</v>
      </c>
      <c r="U1359" s="166"/>
      <c r="V1359" s="328">
        <v>1229635.79</v>
      </c>
      <c r="W1359" s="328">
        <v>659259.54</v>
      </c>
      <c r="X1359" s="151">
        <f t="shared" si="182"/>
        <v>570376.25</v>
      </c>
      <c r="Y1359" s="97">
        <f t="shared" si="183"/>
        <v>0.86517708943582361</v>
      </c>
      <c r="Z1359" s="140"/>
    </row>
    <row r="1360" spans="1:26" s="69" customFormat="1" outlineLevel="2" x14ac:dyDescent="0.2">
      <c r="A1360" s="64" t="s">
        <v>1089</v>
      </c>
      <c r="B1360" s="65" t="s">
        <v>1539</v>
      </c>
      <c r="C1360" s="66" t="s">
        <v>1988</v>
      </c>
      <c r="D1360" s="67"/>
      <c r="E1360" s="68"/>
      <c r="F1360" s="328">
        <v>522281.51</v>
      </c>
      <c r="G1360" s="328">
        <v>1114757.76</v>
      </c>
      <c r="H1360" s="151">
        <f t="shared" si="176"/>
        <v>-592476.25</v>
      </c>
      <c r="I1360" s="97">
        <f t="shared" si="177"/>
        <v>-0.53148430202450436</v>
      </c>
      <c r="J1360" s="166"/>
      <c r="K1360" s="328">
        <v>1350425.06</v>
      </c>
      <c r="L1360" s="328">
        <v>3175923.09</v>
      </c>
      <c r="M1360" s="151">
        <f t="shared" si="178"/>
        <v>-1825498.0299999998</v>
      </c>
      <c r="N1360" s="97">
        <f t="shared" si="179"/>
        <v>-0.5747928958821229</v>
      </c>
      <c r="O1360" s="273"/>
      <c r="P1360" s="166"/>
      <c r="Q1360" s="328">
        <v>1350425.06</v>
      </c>
      <c r="R1360" s="328">
        <v>3175923.09</v>
      </c>
      <c r="S1360" s="151">
        <f t="shared" si="180"/>
        <v>-1825498.0299999998</v>
      </c>
      <c r="T1360" s="97">
        <f t="shared" si="181"/>
        <v>-0.5747928958821229</v>
      </c>
      <c r="U1360" s="166"/>
      <c r="V1360" s="328">
        <v>12030756.700000001</v>
      </c>
      <c r="W1360" s="328">
        <v>10986938.6</v>
      </c>
      <c r="X1360" s="151">
        <f t="shared" si="182"/>
        <v>1043818.1000000015</v>
      </c>
      <c r="Y1360" s="97">
        <f t="shared" si="183"/>
        <v>9.5005363914566834E-2</v>
      </c>
      <c r="Z1360" s="140"/>
    </row>
    <row r="1361" spans="1:26" s="69" customFormat="1" outlineLevel="2" x14ac:dyDescent="0.2">
      <c r="A1361" s="64" t="s">
        <v>1090</v>
      </c>
      <c r="B1361" s="65" t="s">
        <v>1540</v>
      </c>
      <c r="C1361" s="66" t="s">
        <v>1989</v>
      </c>
      <c r="D1361" s="67"/>
      <c r="E1361" s="68"/>
      <c r="F1361" s="328">
        <v>-268053.28000000003</v>
      </c>
      <c r="G1361" s="328">
        <v>-613075.94000000006</v>
      </c>
      <c r="H1361" s="151">
        <f t="shared" si="176"/>
        <v>345022.66000000003</v>
      </c>
      <c r="I1361" s="97">
        <f t="shared" si="177"/>
        <v>0.56277312073280839</v>
      </c>
      <c r="J1361" s="166"/>
      <c r="K1361" s="328">
        <v>-1307921.83</v>
      </c>
      <c r="L1361" s="328">
        <v>-4138330.32</v>
      </c>
      <c r="M1361" s="151">
        <f t="shared" si="178"/>
        <v>2830408.4899999998</v>
      </c>
      <c r="N1361" s="97">
        <f t="shared" si="179"/>
        <v>0.68394938807108074</v>
      </c>
      <c r="O1361" s="273"/>
      <c r="P1361" s="166"/>
      <c r="Q1361" s="328">
        <v>-1307921.83</v>
      </c>
      <c r="R1361" s="328">
        <v>-4138330.32</v>
      </c>
      <c r="S1361" s="151">
        <f t="shared" si="180"/>
        <v>2830408.4899999998</v>
      </c>
      <c r="T1361" s="97">
        <f t="shared" si="181"/>
        <v>0.68394938807108074</v>
      </c>
      <c r="U1361" s="166"/>
      <c r="V1361" s="328">
        <v>-13079819.27</v>
      </c>
      <c r="W1361" s="328">
        <v>-11354198</v>
      </c>
      <c r="X1361" s="151">
        <f t="shared" si="182"/>
        <v>-1725621.2699999996</v>
      </c>
      <c r="Y1361" s="97">
        <f t="shared" si="183"/>
        <v>-0.15198090345086457</v>
      </c>
      <c r="Z1361" s="140"/>
    </row>
    <row r="1362" spans="1:26" s="69" customFormat="1" outlineLevel="2" x14ac:dyDescent="0.2">
      <c r="A1362" s="64" t="s">
        <v>1091</v>
      </c>
      <c r="B1362" s="65" t="s">
        <v>1541</v>
      </c>
      <c r="C1362" s="66" t="s">
        <v>1990</v>
      </c>
      <c r="D1362" s="67"/>
      <c r="E1362" s="68"/>
      <c r="F1362" s="328">
        <v>-104621.25</v>
      </c>
      <c r="G1362" s="328">
        <v>-6723.6</v>
      </c>
      <c r="H1362" s="151">
        <f t="shared" si="176"/>
        <v>-97897.65</v>
      </c>
      <c r="I1362" s="97" t="str">
        <f t="shared" si="177"/>
        <v>N.M.</v>
      </c>
      <c r="J1362" s="166"/>
      <c r="K1362" s="328">
        <v>-112229.98</v>
      </c>
      <c r="L1362" s="328">
        <v>-18509.71</v>
      </c>
      <c r="M1362" s="151">
        <f t="shared" si="178"/>
        <v>-93720.26999999999</v>
      </c>
      <c r="N1362" s="97">
        <f t="shared" si="179"/>
        <v>-5.0633029907005564</v>
      </c>
      <c r="O1362" s="273"/>
      <c r="P1362" s="166"/>
      <c r="Q1362" s="328">
        <v>-112229.98</v>
      </c>
      <c r="R1362" s="328">
        <v>-18509.71</v>
      </c>
      <c r="S1362" s="151">
        <f t="shared" si="180"/>
        <v>-93720.26999999999</v>
      </c>
      <c r="T1362" s="97">
        <f t="shared" si="181"/>
        <v>-5.0633029907005564</v>
      </c>
      <c r="U1362" s="166"/>
      <c r="V1362" s="328">
        <v>-236696</v>
      </c>
      <c r="W1362" s="328">
        <v>-35937.82</v>
      </c>
      <c r="X1362" s="151">
        <f t="shared" si="182"/>
        <v>-200758.18</v>
      </c>
      <c r="Y1362" s="97">
        <f t="shared" si="183"/>
        <v>-5.5862648318679318</v>
      </c>
      <c r="Z1362" s="140"/>
    </row>
    <row r="1363" spans="1:26" s="69" customFormat="1" outlineLevel="2" x14ac:dyDescent="0.2">
      <c r="A1363" s="64" t="s">
        <v>1092</v>
      </c>
      <c r="B1363" s="65" t="s">
        <v>1542</v>
      </c>
      <c r="C1363" s="66" t="s">
        <v>1991</v>
      </c>
      <c r="D1363" s="67"/>
      <c r="E1363" s="68"/>
      <c r="F1363" s="328">
        <v>708109.8</v>
      </c>
      <c r="G1363" s="328">
        <v>-1249999.99</v>
      </c>
      <c r="H1363" s="151">
        <f t="shared" si="176"/>
        <v>1958109.79</v>
      </c>
      <c r="I1363" s="97">
        <f t="shared" si="177"/>
        <v>1.5664878445319028</v>
      </c>
      <c r="J1363" s="166"/>
      <c r="K1363" s="328">
        <v>2113690.8199999998</v>
      </c>
      <c r="L1363" s="328">
        <v>-3749999.9699999997</v>
      </c>
      <c r="M1363" s="151">
        <f t="shared" si="178"/>
        <v>5863690.7899999991</v>
      </c>
      <c r="N1363" s="97">
        <f t="shared" si="179"/>
        <v>1.5636508898425403</v>
      </c>
      <c r="O1363" s="273"/>
      <c r="P1363" s="166"/>
      <c r="Q1363" s="328">
        <v>2113690.8199999998</v>
      </c>
      <c r="R1363" s="328">
        <v>-3749999.9699999997</v>
      </c>
      <c r="S1363" s="151">
        <f t="shared" si="180"/>
        <v>5863690.7899999991</v>
      </c>
      <c r="T1363" s="97">
        <f t="shared" si="181"/>
        <v>1.5636508898425403</v>
      </c>
      <c r="U1363" s="166"/>
      <c r="V1363" s="328">
        <v>-7690709.2199999988</v>
      </c>
      <c r="W1363" s="328">
        <v>-14999999.879999999</v>
      </c>
      <c r="X1363" s="151">
        <f t="shared" si="182"/>
        <v>7309290.6600000001</v>
      </c>
      <c r="Y1363" s="97">
        <f t="shared" si="183"/>
        <v>0.48728604789828844</v>
      </c>
      <c r="Z1363" s="140"/>
    </row>
    <row r="1364" spans="1:26" s="69" customFormat="1" outlineLevel="2" x14ac:dyDescent="0.2">
      <c r="A1364" s="64" t="s">
        <v>1093</v>
      </c>
      <c r="B1364" s="65" t="s">
        <v>1543</v>
      </c>
      <c r="C1364" s="66" t="s">
        <v>1992</v>
      </c>
      <c r="D1364" s="67"/>
      <c r="E1364" s="68"/>
      <c r="F1364" s="328">
        <v>583041.14</v>
      </c>
      <c r="G1364" s="328">
        <v>390203.57</v>
      </c>
      <c r="H1364" s="151">
        <f t="shared" si="176"/>
        <v>192837.57</v>
      </c>
      <c r="I1364" s="97">
        <f t="shared" si="177"/>
        <v>0.49419734934767512</v>
      </c>
      <c r="J1364" s="166"/>
      <c r="K1364" s="328">
        <v>1389250.9</v>
      </c>
      <c r="L1364" s="328">
        <v>2022862.82</v>
      </c>
      <c r="M1364" s="151">
        <f t="shared" si="178"/>
        <v>-633611.92000000016</v>
      </c>
      <c r="N1364" s="97">
        <f t="shared" si="179"/>
        <v>-0.31322535257235096</v>
      </c>
      <c r="O1364" s="273"/>
      <c r="P1364" s="166"/>
      <c r="Q1364" s="328">
        <v>1389250.9</v>
      </c>
      <c r="R1364" s="328">
        <v>2022862.82</v>
      </c>
      <c r="S1364" s="151">
        <f t="shared" si="180"/>
        <v>-633611.92000000016</v>
      </c>
      <c r="T1364" s="97">
        <f t="shared" si="181"/>
        <v>-0.31322535257235096</v>
      </c>
      <c r="U1364" s="166"/>
      <c r="V1364" s="328">
        <v>13594068.91</v>
      </c>
      <c r="W1364" s="328">
        <v>8784122.0299999993</v>
      </c>
      <c r="X1364" s="151">
        <f t="shared" si="182"/>
        <v>4809946.8800000008</v>
      </c>
      <c r="Y1364" s="97">
        <f t="shared" si="183"/>
        <v>0.54757286653951476</v>
      </c>
      <c r="Z1364" s="140"/>
    </row>
    <row r="1365" spans="1:26" s="69" customFormat="1" outlineLevel="2" x14ac:dyDescent="0.2">
      <c r="A1365" s="64" t="s">
        <v>1094</v>
      </c>
      <c r="B1365" s="65" t="s">
        <v>1544</v>
      </c>
      <c r="C1365" s="66" t="s">
        <v>1993</v>
      </c>
      <c r="D1365" s="67"/>
      <c r="E1365" s="68"/>
      <c r="F1365" s="328">
        <v>-138152.46</v>
      </c>
      <c r="G1365" s="328">
        <v>-202352.64000000001</v>
      </c>
      <c r="H1365" s="151">
        <f t="shared" si="176"/>
        <v>64200.180000000022</v>
      </c>
      <c r="I1365" s="97">
        <f t="shared" si="177"/>
        <v>0.3172688036093822</v>
      </c>
      <c r="J1365" s="166"/>
      <c r="K1365" s="328">
        <v>-534919.74</v>
      </c>
      <c r="L1365" s="328">
        <v>-1028700.3</v>
      </c>
      <c r="M1365" s="151">
        <f t="shared" si="178"/>
        <v>493780.56000000006</v>
      </c>
      <c r="N1365" s="97">
        <f t="shared" si="179"/>
        <v>0.48000429279548185</v>
      </c>
      <c r="O1365" s="273"/>
      <c r="P1365" s="166"/>
      <c r="Q1365" s="328">
        <v>-534919.74</v>
      </c>
      <c r="R1365" s="328">
        <v>-1028700.3</v>
      </c>
      <c r="S1365" s="151">
        <f t="shared" si="180"/>
        <v>493780.56000000006</v>
      </c>
      <c r="T1365" s="97">
        <f t="shared" si="181"/>
        <v>0.48000429279548185</v>
      </c>
      <c r="U1365" s="166"/>
      <c r="V1365" s="328">
        <v>-4029286.83</v>
      </c>
      <c r="W1365" s="328">
        <v>-2647957.4800000004</v>
      </c>
      <c r="X1365" s="151">
        <f t="shared" si="182"/>
        <v>-1381329.3499999996</v>
      </c>
      <c r="Y1365" s="97">
        <f t="shared" si="183"/>
        <v>-0.52165843312559512</v>
      </c>
      <c r="Z1365" s="140"/>
    </row>
    <row r="1366" spans="1:26" s="69" customFormat="1" outlineLevel="2" x14ac:dyDescent="0.2">
      <c r="A1366" s="64" t="s">
        <v>1095</v>
      </c>
      <c r="B1366" s="65" t="s">
        <v>1545</v>
      </c>
      <c r="C1366" s="66" t="s">
        <v>1994</v>
      </c>
      <c r="D1366" s="67"/>
      <c r="E1366" s="68"/>
      <c r="F1366" s="328">
        <v>-139.94</v>
      </c>
      <c r="G1366" s="328">
        <v>0</v>
      </c>
      <c r="H1366" s="151">
        <f t="shared" si="176"/>
        <v>-139.94</v>
      </c>
      <c r="I1366" s="97" t="str">
        <f t="shared" si="177"/>
        <v>N.M.</v>
      </c>
      <c r="J1366" s="166"/>
      <c r="K1366" s="328">
        <v>-2423.5</v>
      </c>
      <c r="L1366" s="328">
        <v>-617.48</v>
      </c>
      <c r="M1366" s="151">
        <f t="shared" si="178"/>
        <v>-1806.02</v>
      </c>
      <c r="N1366" s="97">
        <f t="shared" si="179"/>
        <v>-2.9248234760640019</v>
      </c>
      <c r="O1366" s="273"/>
      <c r="P1366" s="166"/>
      <c r="Q1366" s="328">
        <v>-2423.5</v>
      </c>
      <c r="R1366" s="328">
        <v>-617.48</v>
      </c>
      <c r="S1366" s="151">
        <f t="shared" si="180"/>
        <v>-1806.02</v>
      </c>
      <c r="T1366" s="97">
        <f t="shared" si="181"/>
        <v>-2.9248234760640019</v>
      </c>
      <c r="U1366" s="166"/>
      <c r="V1366" s="328">
        <v>-7632.81</v>
      </c>
      <c r="W1366" s="328">
        <v>-5198.1000000000004</v>
      </c>
      <c r="X1366" s="151">
        <f t="shared" si="182"/>
        <v>-2434.71</v>
      </c>
      <c r="Y1366" s="97">
        <f t="shared" si="183"/>
        <v>-0.46838460206613952</v>
      </c>
      <c r="Z1366" s="140"/>
    </row>
    <row r="1367" spans="1:26" s="69" customFormat="1" outlineLevel="2" x14ac:dyDescent="0.2">
      <c r="A1367" s="64" t="s">
        <v>1096</v>
      </c>
      <c r="B1367" s="65" t="s">
        <v>1546</v>
      </c>
      <c r="C1367" s="66" t="s">
        <v>1995</v>
      </c>
      <c r="D1367" s="67"/>
      <c r="E1367" s="68"/>
      <c r="F1367" s="328">
        <v>0</v>
      </c>
      <c r="G1367" s="328">
        <v>0</v>
      </c>
      <c r="H1367" s="151">
        <f t="shared" si="176"/>
        <v>0</v>
      </c>
      <c r="I1367" s="97">
        <f t="shared" si="177"/>
        <v>0</v>
      </c>
      <c r="J1367" s="166"/>
      <c r="K1367" s="328">
        <v>0</v>
      </c>
      <c r="L1367" s="328">
        <v>0</v>
      </c>
      <c r="M1367" s="151">
        <f t="shared" si="178"/>
        <v>0</v>
      </c>
      <c r="N1367" s="97">
        <f t="shared" si="179"/>
        <v>0</v>
      </c>
      <c r="O1367" s="273"/>
      <c r="P1367" s="166"/>
      <c r="Q1367" s="328">
        <v>0</v>
      </c>
      <c r="R1367" s="328">
        <v>0</v>
      </c>
      <c r="S1367" s="151">
        <f t="shared" si="180"/>
        <v>0</v>
      </c>
      <c r="T1367" s="97">
        <f t="shared" si="181"/>
        <v>0</v>
      </c>
      <c r="U1367" s="166"/>
      <c r="V1367" s="328">
        <v>9020.42</v>
      </c>
      <c r="W1367" s="328">
        <v>0</v>
      </c>
      <c r="X1367" s="151">
        <f t="shared" si="182"/>
        <v>9020.42</v>
      </c>
      <c r="Y1367" s="97" t="str">
        <f t="shared" si="183"/>
        <v>N.M.</v>
      </c>
      <c r="Z1367" s="140"/>
    </row>
    <row r="1368" spans="1:26" s="69" customFormat="1" outlineLevel="2" x14ac:dyDescent="0.2">
      <c r="A1368" s="64" t="s">
        <v>1097</v>
      </c>
      <c r="B1368" s="65" t="s">
        <v>1547</v>
      </c>
      <c r="C1368" s="66" t="s">
        <v>1996</v>
      </c>
      <c r="D1368" s="67"/>
      <c r="E1368" s="68"/>
      <c r="F1368" s="328">
        <v>2943.13</v>
      </c>
      <c r="G1368" s="328">
        <v>33629.550000000003</v>
      </c>
      <c r="H1368" s="151">
        <f t="shared" si="176"/>
        <v>-30686.420000000002</v>
      </c>
      <c r="I1368" s="97">
        <f t="shared" si="177"/>
        <v>-0.91248381259933597</v>
      </c>
      <c r="J1368" s="166"/>
      <c r="K1368" s="328">
        <v>4932.5600000000004</v>
      </c>
      <c r="L1368" s="328">
        <v>98021.930000000008</v>
      </c>
      <c r="M1368" s="151">
        <f t="shared" si="178"/>
        <v>-93089.37000000001</v>
      </c>
      <c r="N1368" s="97">
        <f t="shared" si="179"/>
        <v>-0.94967901570597524</v>
      </c>
      <c r="O1368" s="273"/>
      <c r="P1368" s="166"/>
      <c r="Q1368" s="328">
        <v>4932.5600000000004</v>
      </c>
      <c r="R1368" s="328">
        <v>98021.930000000008</v>
      </c>
      <c r="S1368" s="151">
        <f t="shared" si="180"/>
        <v>-93089.37000000001</v>
      </c>
      <c r="T1368" s="97">
        <f t="shared" si="181"/>
        <v>-0.94967901570597524</v>
      </c>
      <c r="U1368" s="166"/>
      <c r="V1368" s="328">
        <v>174000.2</v>
      </c>
      <c r="W1368" s="328">
        <v>327647.63</v>
      </c>
      <c r="X1368" s="151">
        <f t="shared" si="182"/>
        <v>-153647.43</v>
      </c>
      <c r="Y1368" s="97">
        <f t="shared" si="183"/>
        <v>-0.46894106940434754</v>
      </c>
      <c r="Z1368" s="140"/>
    </row>
    <row r="1369" spans="1:26" s="69" customFormat="1" outlineLevel="2" x14ac:dyDescent="0.2">
      <c r="A1369" s="64" t="s">
        <v>1098</v>
      </c>
      <c r="B1369" s="65" t="s">
        <v>1548</v>
      </c>
      <c r="C1369" s="66" t="s">
        <v>1997</v>
      </c>
      <c r="D1369" s="67"/>
      <c r="E1369" s="68"/>
      <c r="F1369" s="328">
        <v>85199.85</v>
      </c>
      <c r="G1369" s="328">
        <v>54736.83</v>
      </c>
      <c r="H1369" s="151">
        <f t="shared" si="176"/>
        <v>30463.020000000004</v>
      </c>
      <c r="I1369" s="97">
        <f t="shared" si="177"/>
        <v>0.55653606538778377</v>
      </c>
      <c r="J1369" s="166"/>
      <c r="K1369" s="328">
        <v>209019.04</v>
      </c>
      <c r="L1369" s="328">
        <v>136869.19</v>
      </c>
      <c r="M1369" s="151">
        <f t="shared" si="178"/>
        <v>72149.850000000006</v>
      </c>
      <c r="N1369" s="97">
        <f t="shared" si="179"/>
        <v>0.52714456774384366</v>
      </c>
      <c r="O1369" s="273"/>
      <c r="P1369" s="166"/>
      <c r="Q1369" s="328">
        <v>209019.04</v>
      </c>
      <c r="R1369" s="328">
        <v>136869.19</v>
      </c>
      <c r="S1369" s="151">
        <f t="shared" si="180"/>
        <v>72149.850000000006</v>
      </c>
      <c r="T1369" s="97">
        <f t="shared" si="181"/>
        <v>0.52714456774384366</v>
      </c>
      <c r="U1369" s="166"/>
      <c r="V1369" s="328">
        <v>814455.17</v>
      </c>
      <c r="W1369" s="328">
        <v>493547.49</v>
      </c>
      <c r="X1369" s="151">
        <f t="shared" si="182"/>
        <v>320907.68000000005</v>
      </c>
      <c r="Y1369" s="97">
        <f t="shared" si="183"/>
        <v>0.65020628511351575</v>
      </c>
      <c r="Z1369" s="140"/>
    </row>
    <row r="1370" spans="1:26" s="69" customFormat="1" outlineLevel="2" x14ac:dyDescent="0.2">
      <c r="A1370" s="64" t="s">
        <v>1099</v>
      </c>
      <c r="B1370" s="65" t="s">
        <v>1549</v>
      </c>
      <c r="C1370" s="66" t="s">
        <v>1998</v>
      </c>
      <c r="D1370" s="67"/>
      <c r="E1370" s="68"/>
      <c r="F1370" s="328">
        <v>0</v>
      </c>
      <c r="G1370" s="328">
        <v>0</v>
      </c>
      <c r="H1370" s="151">
        <f t="shared" ref="H1370:H1433" si="184">+F1370-G1370</f>
        <v>0</v>
      </c>
      <c r="I1370" s="97">
        <f t="shared" ref="I1370:I1433" si="185">IF(G1370&lt;0,IF(H1370=0,0,IF(OR(G1370=0,F1370=0),"N.M.",IF(ABS(H1370/G1370)&gt;=10,"N.M.",H1370/(-G1370)))),IF(H1370=0,0,IF(OR(G1370=0,F1370=0),"N.M.",IF(ABS(H1370/G1370)&gt;=10,"N.M.",H1370/G1370))))</f>
        <v>0</v>
      </c>
      <c r="J1370" s="166"/>
      <c r="K1370" s="328">
        <v>0</v>
      </c>
      <c r="L1370" s="328">
        <v>225.18</v>
      </c>
      <c r="M1370" s="151">
        <f t="shared" ref="M1370:M1433" si="186">+K1370-L1370</f>
        <v>-225.18</v>
      </c>
      <c r="N1370" s="97" t="str">
        <f t="shared" ref="N1370:N1433" si="187">IF(L1370&lt;0,IF(M1370=0,0,IF(OR(L1370=0,K1370=0),"N.M.",IF(ABS(M1370/L1370)&gt;=10,"N.M.",M1370/(-L1370)))),IF(M1370=0,0,IF(OR(L1370=0,K1370=0),"N.M.",IF(ABS(M1370/L1370)&gt;=10,"N.M.",M1370/L1370))))</f>
        <v>N.M.</v>
      </c>
      <c r="O1370" s="273"/>
      <c r="P1370" s="166"/>
      <c r="Q1370" s="328">
        <v>0</v>
      </c>
      <c r="R1370" s="328">
        <v>225.18</v>
      </c>
      <c r="S1370" s="151">
        <f t="shared" ref="S1370:S1433" si="188">+Q1370-R1370</f>
        <v>-225.18</v>
      </c>
      <c r="T1370" s="97" t="str">
        <f t="shared" ref="T1370:T1433" si="189">IF(R1370&lt;0,IF(S1370=0,0,IF(OR(R1370=0,Q1370=0),"N.M.",IF(ABS(S1370/R1370)&gt;=10,"N.M.",S1370/(-R1370)))),IF(S1370=0,0,IF(OR(R1370=0,Q1370=0),"N.M.",IF(ABS(S1370/R1370)&gt;=10,"N.M.",S1370/R1370))))</f>
        <v>N.M.</v>
      </c>
      <c r="U1370" s="166"/>
      <c r="V1370" s="328">
        <v>32659.58</v>
      </c>
      <c r="W1370" s="328">
        <v>52597.090000000004</v>
      </c>
      <c r="X1370" s="151">
        <f t="shared" ref="X1370:X1433" si="190">+V1370-W1370</f>
        <v>-19937.510000000002</v>
      </c>
      <c r="Y1370" s="97">
        <f t="shared" ref="Y1370:Y1433" si="191">IF(W1370&lt;0,IF(X1370=0,0,IF(OR(W1370=0,V1370=0),"N.M.",IF(ABS(X1370/W1370)&gt;=10,"N.M.",X1370/(-W1370)))),IF(X1370=0,0,IF(OR(W1370=0,V1370=0),"N.M.",IF(ABS(X1370/W1370)&gt;=10,"N.M.",X1370/W1370))))</f>
        <v>-0.37906108493834928</v>
      </c>
      <c r="Z1370" s="140"/>
    </row>
    <row r="1371" spans="1:26" s="69" customFormat="1" outlineLevel="2" x14ac:dyDescent="0.2">
      <c r="A1371" s="64" t="s">
        <v>1100</v>
      </c>
      <c r="B1371" s="65" t="s">
        <v>1550</v>
      </c>
      <c r="C1371" s="66" t="s">
        <v>1999</v>
      </c>
      <c r="D1371" s="67"/>
      <c r="E1371" s="68"/>
      <c r="F1371" s="328">
        <v>0</v>
      </c>
      <c r="G1371" s="328">
        <v>15.14</v>
      </c>
      <c r="H1371" s="151">
        <f t="shared" si="184"/>
        <v>-15.14</v>
      </c>
      <c r="I1371" s="97" t="str">
        <f t="shared" si="185"/>
        <v>N.M.</v>
      </c>
      <c r="J1371" s="166"/>
      <c r="K1371" s="328">
        <v>0</v>
      </c>
      <c r="L1371" s="328">
        <v>15.14</v>
      </c>
      <c r="M1371" s="151">
        <f t="shared" si="186"/>
        <v>-15.14</v>
      </c>
      <c r="N1371" s="97" t="str">
        <f t="shared" si="187"/>
        <v>N.M.</v>
      </c>
      <c r="O1371" s="273"/>
      <c r="P1371" s="166"/>
      <c r="Q1371" s="328">
        <v>0</v>
      </c>
      <c r="R1371" s="328">
        <v>15.14</v>
      </c>
      <c r="S1371" s="151">
        <f t="shared" si="188"/>
        <v>-15.14</v>
      </c>
      <c r="T1371" s="97" t="str">
        <f t="shared" si="189"/>
        <v>N.M.</v>
      </c>
      <c r="U1371" s="166"/>
      <c r="V1371" s="328">
        <v>157.91</v>
      </c>
      <c r="W1371" s="328">
        <v>15.14</v>
      </c>
      <c r="X1371" s="151">
        <f t="shared" si="190"/>
        <v>142.76999999999998</v>
      </c>
      <c r="Y1371" s="97">
        <f t="shared" si="191"/>
        <v>9.4299867899603687</v>
      </c>
      <c r="Z1371" s="140"/>
    </row>
    <row r="1372" spans="1:26" s="69" customFormat="1" outlineLevel="2" x14ac:dyDescent="0.2">
      <c r="A1372" s="64" t="s">
        <v>1101</v>
      </c>
      <c r="B1372" s="65" t="s">
        <v>1551</v>
      </c>
      <c r="C1372" s="66" t="s">
        <v>2000</v>
      </c>
      <c r="D1372" s="67"/>
      <c r="E1372" s="68"/>
      <c r="F1372" s="328">
        <v>0</v>
      </c>
      <c r="G1372" s="328">
        <v>2.04</v>
      </c>
      <c r="H1372" s="151">
        <f t="shared" si="184"/>
        <v>-2.04</v>
      </c>
      <c r="I1372" s="97" t="str">
        <f t="shared" si="185"/>
        <v>N.M.</v>
      </c>
      <c r="J1372" s="166"/>
      <c r="K1372" s="328">
        <v>0</v>
      </c>
      <c r="L1372" s="328">
        <v>2.04</v>
      </c>
      <c r="M1372" s="151">
        <f t="shared" si="186"/>
        <v>-2.04</v>
      </c>
      <c r="N1372" s="97" t="str">
        <f t="shared" si="187"/>
        <v>N.M.</v>
      </c>
      <c r="O1372" s="273"/>
      <c r="P1372" s="166"/>
      <c r="Q1372" s="328">
        <v>0</v>
      </c>
      <c r="R1372" s="328">
        <v>2.04</v>
      </c>
      <c r="S1372" s="151">
        <f t="shared" si="188"/>
        <v>-2.04</v>
      </c>
      <c r="T1372" s="97" t="str">
        <f t="shared" si="189"/>
        <v>N.M.</v>
      </c>
      <c r="U1372" s="166"/>
      <c r="V1372" s="328">
        <v>-2.04</v>
      </c>
      <c r="W1372" s="328">
        <v>2.04</v>
      </c>
      <c r="X1372" s="151">
        <f t="shared" si="190"/>
        <v>-4.08</v>
      </c>
      <c r="Y1372" s="97">
        <f t="shared" si="191"/>
        <v>-2</v>
      </c>
      <c r="Z1372" s="140"/>
    </row>
    <row r="1373" spans="1:26" s="69" customFormat="1" outlineLevel="2" x14ac:dyDescent="0.2">
      <c r="A1373" s="64" t="s">
        <v>1102</v>
      </c>
      <c r="B1373" s="65" t="s">
        <v>1552</v>
      </c>
      <c r="C1373" s="66" t="s">
        <v>2001</v>
      </c>
      <c r="D1373" s="67"/>
      <c r="E1373" s="68"/>
      <c r="F1373" s="328">
        <v>0</v>
      </c>
      <c r="G1373" s="328">
        <v>0</v>
      </c>
      <c r="H1373" s="151">
        <f t="shared" si="184"/>
        <v>0</v>
      </c>
      <c r="I1373" s="97">
        <f t="shared" si="185"/>
        <v>0</v>
      </c>
      <c r="J1373" s="166"/>
      <c r="K1373" s="328">
        <v>0</v>
      </c>
      <c r="L1373" s="328">
        <v>0</v>
      </c>
      <c r="M1373" s="151">
        <f t="shared" si="186"/>
        <v>0</v>
      </c>
      <c r="N1373" s="97">
        <f t="shared" si="187"/>
        <v>0</v>
      </c>
      <c r="O1373" s="273"/>
      <c r="P1373" s="166"/>
      <c r="Q1373" s="328">
        <v>0</v>
      </c>
      <c r="R1373" s="328">
        <v>0</v>
      </c>
      <c r="S1373" s="151">
        <f t="shared" si="188"/>
        <v>0</v>
      </c>
      <c r="T1373" s="97">
        <f t="shared" si="189"/>
        <v>0</v>
      </c>
      <c r="U1373" s="166"/>
      <c r="V1373" s="328">
        <v>0</v>
      </c>
      <c r="W1373" s="328">
        <v>10.51</v>
      </c>
      <c r="X1373" s="151">
        <f t="shared" si="190"/>
        <v>-10.51</v>
      </c>
      <c r="Y1373" s="97" t="str">
        <f t="shared" si="191"/>
        <v>N.M.</v>
      </c>
      <c r="Z1373" s="140"/>
    </row>
    <row r="1374" spans="1:26" s="69" customFormat="1" outlineLevel="2" x14ac:dyDescent="0.2">
      <c r="A1374" s="64" t="s">
        <v>1103</v>
      </c>
      <c r="B1374" s="65" t="s">
        <v>1553</v>
      </c>
      <c r="C1374" s="66" t="s">
        <v>1948</v>
      </c>
      <c r="D1374" s="67"/>
      <c r="E1374" s="68"/>
      <c r="F1374" s="328">
        <v>751863.65</v>
      </c>
      <c r="G1374" s="328">
        <v>242891.4</v>
      </c>
      <c r="H1374" s="151">
        <f t="shared" si="184"/>
        <v>508972.25</v>
      </c>
      <c r="I1374" s="97">
        <f t="shared" si="185"/>
        <v>2.0954725033492334</v>
      </c>
      <c r="J1374" s="166"/>
      <c r="K1374" s="328">
        <v>1276212.1299999999</v>
      </c>
      <c r="L1374" s="328">
        <v>795328.48</v>
      </c>
      <c r="M1374" s="151">
        <f t="shared" si="186"/>
        <v>480883.64999999991</v>
      </c>
      <c r="N1374" s="97">
        <f t="shared" si="187"/>
        <v>0.60463526969385017</v>
      </c>
      <c r="O1374" s="273"/>
      <c r="P1374" s="166"/>
      <c r="Q1374" s="328">
        <v>1276212.1299999999</v>
      </c>
      <c r="R1374" s="328">
        <v>795328.48</v>
      </c>
      <c r="S1374" s="151">
        <f t="shared" si="188"/>
        <v>480883.64999999991</v>
      </c>
      <c r="T1374" s="97">
        <f t="shared" si="189"/>
        <v>0.60463526969385017</v>
      </c>
      <c r="U1374" s="166"/>
      <c r="V1374" s="328">
        <v>3597391.25</v>
      </c>
      <c r="W1374" s="328">
        <v>2602815.36</v>
      </c>
      <c r="X1374" s="151">
        <f t="shared" si="190"/>
        <v>994575.89000000013</v>
      </c>
      <c r="Y1374" s="97">
        <f t="shared" si="191"/>
        <v>0.38211542212506389</v>
      </c>
      <c r="Z1374" s="140"/>
    </row>
    <row r="1375" spans="1:26" s="69" customFormat="1" outlineLevel="2" x14ac:dyDescent="0.2">
      <c r="A1375" s="64" t="s">
        <v>1104</v>
      </c>
      <c r="B1375" s="65" t="s">
        <v>1554</v>
      </c>
      <c r="C1375" s="66" t="s">
        <v>2002</v>
      </c>
      <c r="D1375" s="67"/>
      <c r="E1375" s="68"/>
      <c r="F1375" s="328">
        <v>0</v>
      </c>
      <c r="G1375" s="328">
        <v>-2.06</v>
      </c>
      <c r="H1375" s="151">
        <f t="shared" si="184"/>
        <v>2.06</v>
      </c>
      <c r="I1375" s="97" t="str">
        <f t="shared" si="185"/>
        <v>N.M.</v>
      </c>
      <c r="J1375" s="166"/>
      <c r="K1375" s="328">
        <v>0</v>
      </c>
      <c r="L1375" s="328">
        <v>0</v>
      </c>
      <c r="M1375" s="151">
        <f t="shared" si="186"/>
        <v>0</v>
      </c>
      <c r="N1375" s="97">
        <f t="shared" si="187"/>
        <v>0</v>
      </c>
      <c r="O1375" s="273"/>
      <c r="P1375" s="166"/>
      <c r="Q1375" s="328">
        <v>0</v>
      </c>
      <c r="R1375" s="328">
        <v>0</v>
      </c>
      <c r="S1375" s="151">
        <f t="shared" si="188"/>
        <v>0</v>
      </c>
      <c r="T1375" s="97">
        <f t="shared" si="189"/>
        <v>0</v>
      </c>
      <c r="U1375" s="166"/>
      <c r="V1375" s="328">
        <v>0</v>
      </c>
      <c r="W1375" s="328">
        <v>0</v>
      </c>
      <c r="X1375" s="151">
        <f t="shared" si="190"/>
        <v>0</v>
      </c>
      <c r="Y1375" s="97">
        <f t="shared" si="191"/>
        <v>0</v>
      </c>
      <c r="Z1375" s="140"/>
    </row>
    <row r="1376" spans="1:26" s="69" customFormat="1" outlineLevel="2" x14ac:dyDescent="0.2">
      <c r="A1376" s="64" t="s">
        <v>1105</v>
      </c>
      <c r="B1376" s="65" t="s">
        <v>1555</v>
      </c>
      <c r="C1376" s="66" t="s">
        <v>2003</v>
      </c>
      <c r="D1376" s="67"/>
      <c r="E1376" s="68"/>
      <c r="F1376" s="328">
        <v>29138.850000000002</v>
      </c>
      <c r="G1376" s="328">
        <v>28444.03</v>
      </c>
      <c r="H1376" s="151">
        <f t="shared" si="184"/>
        <v>694.82000000000335</v>
      </c>
      <c r="I1376" s="97">
        <f t="shared" si="185"/>
        <v>2.4427621543079633E-2</v>
      </c>
      <c r="J1376" s="166"/>
      <c r="K1376" s="328">
        <v>85243.21</v>
      </c>
      <c r="L1376" s="328">
        <v>80582.240000000005</v>
      </c>
      <c r="M1376" s="151">
        <f t="shared" si="186"/>
        <v>4660.9700000000012</v>
      </c>
      <c r="N1376" s="97">
        <f t="shared" si="187"/>
        <v>5.7841157058925154E-2</v>
      </c>
      <c r="O1376" s="273"/>
      <c r="P1376" s="166"/>
      <c r="Q1376" s="328">
        <v>85243.21</v>
      </c>
      <c r="R1376" s="328">
        <v>80582.240000000005</v>
      </c>
      <c r="S1376" s="151">
        <f t="shared" si="188"/>
        <v>4660.9700000000012</v>
      </c>
      <c r="T1376" s="97">
        <f t="shared" si="189"/>
        <v>5.7841157058925154E-2</v>
      </c>
      <c r="U1376" s="166"/>
      <c r="V1376" s="328">
        <v>317582.62</v>
      </c>
      <c r="W1376" s="328">
        <v>309154.49</v>
      </c>
      <c r="X1376" s="151">
        <f t="shared" si="190"/>
        <v>8428.1300000000047</v>
      </c>
      <c r="Y1376" s="97">
        <f t="shared" si="191"/>
        <v>2.7261871564601907E-2</v>
      </c>
      <c r="Z1376" s="140"/>
    </row>
    <row r="1377" spans="1:26" s="69" customFormat="1" outlineLevel="2" x14ac:dyDescent="0.2">
      <c r="A1377" s="64" t="s">
        <v>1106</v>
      </c>
      <c r="B1377" s="65" t="s">
        <v>1556</v>
      </c>
      <c r="C1377" s="66" t="s">
        <v>2004</v>
      </c>
      <c r="D1377" s="67"/>
      <c r="E1377" s="68"/>
      <c r="F1377" s="328">
        <v>3899.09</v>
      </c>
      <c r="G1377" s="328">
        <v>2211.04</v>
      </c>
      <c r="H1377" s="151">
        <f t="shared" si="184"/>
        <v>1688.0500000000002</v>
      </c>
      <c r="I1377" s="97">
        <f t="shared" si="185"/>
        <v>0.76346425211665103</v>
      </c>
      <c r="J1377" s="166"/>
      <c r="K1377" s="328">
        <v>9561.86</v>
      </c>
      <c r="L1377" s="328">
        <v>18479.77</v>
      </c>
      <c r="M1377" s="151">
        <f t="shared" si="186"/>
        <v>-8917.91</v>
      </c>
      <c r="N1377" s="97">
        <f t="shared" si="187"/>
        <v>-0.48257689354358846</v>
      </c>
      <c r="O1377" s="273"/>
      <c r="P1377" s="166"/>
      <c r="Q1377" s="328">
        <v>9561.86</v>
      </c>
      <c r="R1377" s="328">
        <v>18479.77</v>
      </c>
      <c r="S1377" s="151">
        <f t="shared" si="188"/>
        <v>-8917.91</v>
      </c>
      <c r="T1377" s="97">
        <f t="shared" si="189"/>
        <v>-0.48257689354358846</v>
      </c>
      <c r="U1377" s="166"/>
      <c r="V1377" s="328">
        <v>76554.790000000008</v>
      </c>
      <c r="W1377" s="328">
        <v>113399.72</v>
      </c>
      <c r="X1377" s="151">
        <f t="shared" si="190"/>
        <v>-36844.929999999993</v>
      </c>
      <c r="Y1377" s="97">
        <f t="shared" si="191"/>
        <v>-0.32491200154638822</v>
      </c>
      <c r="Z1377" s="140"/>
    </row>
    <row r="1378" spans="1:26" s="69" customFormat="1" outlineLevel="2" x14ac:dyDescent="0.2">
      <c r="A1378" s="64" t="s">
        <v>1107</v>
      </c>
      <c r="B1378" s="65" t="s">
        <v>1557</v>
      </c>
      <c r="C1378" s="66" t="s">
        <v>2005</v>
      </c>
      <c r="D1378" s="67"/>
      <c r="E1378" s="68"/>
      <c r="F1378" s="328">
        <v>94112.82</v>
      </c>
      <c r="G1378" s="328">
        <v>87930.36</v>
      </c>
      <c r="H1378" s="151">
        <f t="shared" si="184"/>
        <v>6182.4600000000064</v>
      </c>
      <c r="I1378" s="97">
        <f t="shared" si="185"/>
        <v>7.0310868737487334E-2</v>
      </c>
      <c r="J1378" s="166"/>
      <c r="K1378" s="328">
        <v>213372.14</v>
      </c>
      <c r="L1378" s="328">
        <v>274047.92</v>
      </c>
      <c r="M1378" s="151">
        <f t="shared" si="186"/>
        <v>-60675.77999999997</v>
      </c>
      <c r="N1378" s="97">
        <f t="shared" si="187"/>
        <v>-0.22140573079335896</v>
      </c>
      <c r="O1378" s="273"/>
      <c r="P1378" s="166"/>
      <c r="Q1378" s="328">
        <v>213372.14</v>
      </c>
      <c r="R1378" s="328">
        <v>274047.92</v>
      </c>
      <c r="S1378" s="151">
        <f t="shared" si="188"/>
        <v>-60675.77999999997</v>
      </c>
      <c r="T1378" s="97">
        <f t="shared" si="189"/>
        <v>-0.22140573079335896</v>
      </c>
      <c r="U1378" s="166"/>
      <c r="V1378" s="328">
        <v>1080926.07</v>
      </c>
      <c r="W1378" s="328">
        <v>964351.34000000008</v>
      </c>
      <c r="X1378" s="151">
        <f t="shared" si="190"/>
        <v>116574.72999999998</v>
      </c>
      <c r="Y1378" s="97">
        <f t="shared" si="191"/>
        <v>0.12088408566944074</v>
      </c>
      <c r="Z1378" s="140"/>
    </row>
    <row r="1379" spans="1:26" s="69" customFormat="1" outlineLevel="2" x14ac:dyDescent="0.2">
      <c r="A1379" s="64" t="s">
        <v>1108</v>
      </c>
      <c r="B1379" s="65" t="s">
        <v>1558</v>
      </c>
      <c r="C1379" s="66" t="s">
        <v>2006</v>
      </c>
      <c r="D1379" s="67"/>
      <c r="E1379" s="68"/>
      <c r="F1379" s="328">
        <v>0</v>
      </c>
      <c r="G1379" s="328">
        <v>0</v>
      </c>
      <c r="H1379" s="151">
        <f t="shared" si="184"/>
        <v>0</v>
      </c>
      <c r="I1379" s="97">
        <f t="shared" si="185"/>
        <v>0</v>
      </c>
      <c r="J1379" s="166"/>
      <c r="K1379" s="328">
        <v>0</v>
      </c>
      <c r="L1379" s="328">
        <v>0</v>
      </c>
      <c r="M1379" s="151">
        <f t="shared" si="186"/>
        <v>0</v>
      </c>
      <c r="N1379" s="97">
        <f t="shared" si="187"/>
        <v>0</v>
      </c>
      <c r="O1379" s="273"/>
      <c r="P1379" s="166"/>
      <c r="Q1379" s="328">
        <v>0</v>
      </c>
      <c r="R1379" s="328">
        <v>0</v>
      </c>
      <c r="S1379" s="151">
        <f t="shared" si="188"/>
        <v>0</v>
      </c>
      <c r="T1379" s="97">
        <f t="shared" si="189"/>
        <v>0</v>
      </c>
      <c r="U1379" s="166"/>
      <c r="V1379" s="328">
        <v>0</v>
      </c>
      <c r="W1379" s="328">
        <v>65.42</v>
      </c>
      <c r="X1379" s="151">
        <f t="shared" si="190"/>
        <v>-65.42</v>
      </c>
      <c r="Y1379" s="97" t="str">
        <f t="shared" si="191"/>
        <v>N.M.</v>
      </c>
      <c r="Z1379" s="140"/>
    </row>
    <row r="1380" spans="1:26" s="69" customFormat="1" outlineLevel="2" x14ac:dyDescent="0.2">
      <c r="A1380" s="64" t="s">
        <v>1109</v>
      </c>
      <c r="B1380" s="65" t="s">
        <v>1559</v>
      </c>
      <c r="C1380" s="66" t="s">
        <v>2007</v>
      </c>
      <c r="D1380" s="67"/>
      <c r="E1380" s="68"/>
      <c r="F1380" s="328">
        <v>4112.75</v>
      </c>
      <c r="G1380" s="328">
        <v>4112.75</v>
      </c>
      <c r="H1380" s="151">
        <f t="shared" si="184"/>
        <v>0</v>
      </c>
      <c r="I1380" s="97">
        <f t="shared" si="185"/>
        <v>0</v>
      </c>
      <c r="J1380" s="166"/>
      <c r="K1380" s="328">
        <v>4112.75</v>
      </c>
      <c r="L1380" s="328">
        <v>4112.75</v>
      </c>
      <c r="M1380" s="151">
        <f t="shared" si="186"/>
        <v>0</v>
      </c>
      <c r="N1380" s="97">
        <f t="shared" si="187"/>
        <v>0</v>
      </c>
      <c r="O1380" s="273"/>
      <c r="P1380" s="166"/>
      <c r="Q1380" s="328">
        <v>4112.75</v>
      </c>
      <c r="R1380" s="328">
        <v>4112.75</v>
      </c>
      <c r="S1380" s="151">
        <f t="shared" si="188"/>
        <v>0</v>
      </c>
      <c r="T1380" s="97">
        <f t="shared" si="189"/>
        <v>0</v>
      </c>
      <c r="U1380" s="166"/>
      <c r="V1380" s="328">
        <v>16451</v>
      </c>
      <c r="W1380" s="328">
        <v>20582.170000000002</v>
      </c>
      <c r="X1380" s="151">
        <f t="shared" si="190"/>
        <v>-4131.1700000000019</v>
      </c>
      <c r="Y1380" s="97">
        <f t="shared" si="191"/>
        <v>-0.20071595949309531</v>
      </c>
      <c r="Z1380" s="140"/>
    </row>
    <row r="1381" spans="1:26" s="69" customFormat="1" outlineLevel="2" x14ac:dyDescent="0.2">
      <c r="A1381" s="64" t="s">
        <v>1110</v>
      </c>
      <c r="B1381" s="65" t="s">
        <v>1560</v>
      </c>
      <c r="C1381" s="66" t="s">
        <v>2008</v>
      </c>
      <c r="D1381" s="67"/>
      <c r="E1381" s="68"/>
      <c r="F1381" s="328">
        <v>8429.380000000001</v>
      </c>
      <c r="G1381" s="328">
        <v>8429.4240000000009</v>
      </c>
      <c r="H1381" s="151">
        <f t="shared" si="184"/>
        <v>-4.3999999999869033E-2</v>
      </c>
      <c r="I1381" s="97">
        <f t="shared" si="185"/>
        <v>-5.2198109858833807E-6</v>
      </c>
      <c r="J1381" s="166"/>
      <c r="K1381" s="328">
        <v>25288.14</v>
      </c>
      <c r="L1381" s="328">
        <v>25288.184000000001</v>
      </c>
      <c r="M1381" s="151">
        <f t="shared" si="186"/>
        <v>-4.4000000001688022E-2</v>
      </c>
      <c r="N1381" s="97">
        <f t="shared" si="187"/>
        <v>-1.7399430501489558E-6</v>
      </c>
      <c r="O1381" s="273"/>
      <c r="P1381" s="166"/>
      <c r="Q1381" s="328">
        <v>25288.14</v>
      </c>
      <c r="R1381" s="328">
        <v>25288.184000000001</v>
      </c>
      <c r="S1381" s="151">
        <f t="shared" si="188"/>
        <v>-4.4000000001688022E-2</v>
      </c>
      <c r="T1381" s="97">
        <f t="shared" si="189"/>
        <v>-1.7399430501489558E-6</v>
      </c>
      <c r="U1381" s="166"/>
      <c r="V1381" s="328">
        <v>101152.56</v>
      </c>
      <c r="W1381" s="328">
        <v>100120.75400000002</v>
      </c>
      <c r="X1381" s="151">
        <f t="shared" si="190"/>
        <v>1031.8059999999823</v>
      </c>
      <c r="Y1381" s="97">
        <f t="shared" si="191"/>
        <v>1.0305615556990133E-2</v>
      </c>
      <c r="Z1381" s="140"/>
    </row>
    <row r="1382" spans="1:26" s="69" customFormat="1" outlineLevel="2" x14ac:dyDescent="0.2">
      <c r="A1382" s="64" t="s">
        <v>1111</v>
      </c>
      <c r="B1382" s="65" t="s">
        <v>1561</v>
      </c>
      <c r="C1382" s="66" t="s">
        <v>2009</v>
      </c>
      <c r="D1382" s="67"/>
      <c r="E1382" s="68"/>
      <c r="F1382" s="328">
        <v>5516.49</v>
      </c>
      <c r="G1382" s="328">
        <v>5015.99</v>
      </c>
      <c r="H1382" s="151">
        <f t="shared" si="184"/>
        <v>500.5</v>
      </c>
      <c r="I1382" s="97">
        <f t="shared" si="185"/>
        <v>9.9780900679626555E-2</v>
      </c>
      <c r="J1382" s="166"/>
      <c r="K1382" s="328">
        <v>18115.11</v>
      </c>
      <c r="L1382" s="328">
        <v>25981.97</v>
      </c>
      <c r="M1382" s="151">
        <f t="shared" si="186"/>
        <v>-7866.8600000000006</v>
      </c>
      <c r="N1382" s="97">
        <f t="shared" si="187"/>
        <v>-0.30278150579036156</v>
      </c>
      <c r="O1382" s="273"/>
      <c r="P1382" s="166"/>
      <c r="Q1382" s="328">
        <v>18115.11</v>
      </c>
      <c r="R1382" s="328">
        <v>25981.97</v>
      </c>
      <c r="S1382" s="151">
        <f t="shared" si="188"/>
        <v>-7866.8600000000006</v>
      </c>
      <c r="T1382" s="97">
        <f t="shared" si="189"/>
        <v>-0.30278150579036156</v>
      </c>
      <c r="U1382" s="166"/>
      <c r="V1382" s="328">
        <v>72003.22</v>
      </c>
      <c r="W1382" s="328">
        <v>122864.67</v>
      </c>
      <c r="X1382" s="151">
        <f t="shared" si="190"/>
        <v>-50861.45</v>
      </c>
      <c r="Y1382" s="97">
        <f t="shared" si="191"/>
        <v>-0.41396318404631693</v>
      </c>
      <c r="Z1382" s="140"/>
    </row>
    <row r="1383" spans="1:26" s="69" customFormat="1" outlineLevel="2" x14ac:dyDescent="0.2">
      <c r="A1383" s="64" t="s">
        <v>1112</v>
      </c>
      <c r="B1383" s="65" t="s">
        <v>1562</v>
      </c>
      <c r="C1383" s="66" t="s">
        <v>2010</v>
      </c>
      <c r="D1383" s="67"/>
      <c r="E1383" s="68"/>
      <c r="F1383" s="328">
        <v>0</v>
      </c>
      <c r="G1383" s="328">
        <v>72.97</v>
      </c>
      <c r="H1383" s="151">
        <f t="shared" si="184"/>
        <v>-72.97</v>
      </c>
      <c r="I1383" s="97" t="str">
        <f t="shared" si="185"/>
        <v>N.M.</v>
      </c>
      <c r="J1383" s="166"/>
      <c r="K1383" s="328">
        <v>0</v>
      </c>
      <c r="L1383" s="328">
        <v>72.97</v>
      </c>
      <c r="M1383" s="151">
        <f t="shared" si="186"/>
        <v>-72.97</v>
      </c>
      <c r="N1383" s="97" t="str">
        <f t="shared" si="187"/>
        <v>N.M.</v>
      </c>
      <c r="O1383" s="273"/>
      <c r="P1383" s="166"/>
      <c r="Q1383" s="328">
        <v>0</v>
      </c>
      <c r="R1383" s="328">
        <v>72.97</v>
      </c>
      <c r="S1383" s="151">
        <f t="shared" si="188"/>
        <v>-72.97</v>
      </c>
      <c r="T1383" s="97" t="str">
        <f t="shared" si="189"/>
        <v>N.M.</v>
      </c>
      <c r="U1383" s="166"/>
      <c r="V1383" s="328">
        <v>-72.97</v>
      </c>
      <c r="W1383" s="328">
        <v>72.97</v>
      </c>
      <c r="X1383" s="151">
        <f t="shared" si="190"/>
        <v>-145.94</v>
      </c>
      <c r="Y1383" s="97">
        <f t="shared" si="191"/>
        <v>-2</v>
      </c>
      <c r="Z1383" s="140"/>
    </row>
    <row r="1384" spans="1:26" s="69" customFormat="1" outlineLevel="2" x14ac:dyDescent="0.2">
      <c r="A1384" s="64" t="s">
        <v>1113</v>
      </c>
      <c r="B1384" s="65" t="s">
        <v>1563</v>
      </c>
      <c r="C1384" s="66" t="s">
        <v>2011</v>
      </c>
      <c r="D1384" s="67"/>
      <c r="E1384" s="68"/>
      <c r="F1384" s="328">
        <v>1096.3600000000001</v>
      </c>
      <c r="G1384" s="328">
        <v>391.28000000000003</v>
      </c>
      <c r="H1384" s="151">
        <f t="shared" si="184"/>
        <v>705.08000000000015</v>
      </c>
      <c r="I1384" s="97">
        <f t="shared" si="185"/>
        <v>1.8019832345123699</v>
      </c>
      <c r="J1384" s="166"/>
      <c r="K1384" s="328">
        <v>3560.85</v>
      </c>
      <c r="L1384" s="328">
        <v>6441.66</v>
      </c>
      <c r="M1384" s="151">
        <f t="shared" si="186"/>
        <v>-2880.81</v>
      </c>
      <c r="N1384" s="97">
        <f t="shared" si="187"/>
        <v>-0.44721546930449607</v>
      </c>
      <c r="O1384" s="273"/>
      <c r="P1384" s="166"/>
      <c r="Q1384" s="328">
        <v>3560.85</v>
      </c>
      <c r="R1384" s="328">
        <v>6441.66</v>
      </c>
      <c r="S1384" s="151">
        <f t="shared" si="188"/>
        <v>-2880.81</v>
      </c>
      <c r="T1384" s="97">
        <f t="shared" si="189"/>
        <v>-0.44721546930449607</v>
      </c>
      <c r="U1384" s="166"/>
      <c r="V1384" s="328">
        <v>22422.46</v>
      </c>
      <c r="W1384" s="328">
        <v>32439.29</v>
      </c>
      <c r="X1384" s="151">
        <f t="shared" si="190"/>
        <v>-10016.830000000002</v>
      </c>
      <c r="Y1384" s="97">
        <f t="shared" si="191"/>
        <v>-0.30878696790219518</v>
      </c>
      <c r="Z1384" s="140"/>
    </row>
    <row r="1385" spans="1:26" s="69" customFormat="1" outlineLevel="2" x14ac:dyDescent="0.2">
      <c r="A1385" s="64" t="s">
        <v>1114</v>
      </c>
      <c r="B1385" s="65" t="s">
        <v>1564</v>
      </c>
      <c r="C1385" s="66" t="s">
        <v>2012</v>
      </c>
      <c r="D1385" s="67"/>
      <c r="E1385" s="68"/>
      <c r="F1385" s="328">
        <v>26882.12</v>
      </c>
      <c r="G1385" s="328">
        <v>20744.11</v>
      </c>
      <c r="H1385" s="151">
        <f t="shared" si="184"/>
        <v>6138.0099999999984</v>
      </c>
      <c r="I1385" s="97">
        <f t="shared" si="185"/>
        <v>0.29589170130702153</v>
      </c>
      <c r="J1385" s="166"/>
      <c r="K1385" s="328">
        <v>79794.5</v>
      </c>
      <c r="L1385" s="328">
        <v>91676.180000000008</v>
      </c>
      <c r="M1385" s="151">
        <f t="shared" si="186"/>
        <v>-11881.680000000008</v>
      </c>
      <c r="N1385" s="97">
        <f t="shared" si="187"/>
        <v>-0.12960487664298412</v>
      </c>
      <c r="O1385" s="273"/>
      <c r="P1385" s="166"/>
      <c r="Q1385" s="328">
        <v>79794.5</v>
      </c>
      <c r="R1385" s="328">
        <v>91676.180000000008</v>
      </c>
      <c r="S1385" s="151">
        <f t="shared" si="188"/>
        <v>-11881.680000000008</v>
      </c>
      <c r="T1385" s="97">
        <f t="shared" si="189"/>
        <v>-0.12960487664298412</v>
      </c>
      <c r="U1385" s="166"/>
      <c r="V1385" s="328">
        <v>315394.39</v>
      </c>
      <c r="W1385" s="328">
        <v>284887.24</v>
      </c>
      <c r="X1385" s="151">
        <f t="shared" si="190"/>
        <v>30507.150000000023</v>
      </c>
      <c r="Y1385" s="97">
        <f t="shared" si="191"/>
        <v>0.10708499966513076</v>
      </c>
      <c r="Z1385" s="140"/>
    </row>
    <row r="1386" spans="1:26" s="69" customFormat="1" outlineLevel="2" x14ac:dyDescent="0.2">
      <c r="A1386" s="64" t="s">
        <v>1115</v>
      </c>
      <c r="B1386" s="65" t="s">
        <v>1565</v>
      </c>
      <c r="C1386" s="66" t="s">
        <v>2013</v>
      </c>
      <c r="D1386" s="67"/>
      <c r="E1386" s="68"/>
      <c r="F1386" s="328">
        <v>20907.45</v>
      </c>
      <c r="G1386" s="328">
        <v>33221.620000000003</v>
      </c>
      <c r="H1386" s="151">
        <f t="shared" si="184"/>
        <v>-12314.170000000002</v>
      </c>
      <c r="I1386" s="97">
        <f t="shared" si="185"/>
        <v>-0.37066735457211303</v>
      </c>
      <c r="J1386" s="166"/>
      <c r="K1386" s="328">
        <v>60591.01</v>
      </c>
      <c r="L1386" s="328">
        <v>73464.98</v>
      </c>
      <c r="M1386" s="151">
        <f t="shared" si="186"/>
        <v>-12873.969999999994</v>
      </c>
      <c r="N1386" s="97">
        <f t="shared" si="187"/>
        <v>-0.17523954951052861</v>
      </c>
      <c r="O1386" s="273"/>
      <c r="P1386" s="166"/>
      <c r="Q1386" s="328">
        <v>60591.01</v>
      </c>
      <c r="R1386" s="328">
        <v>73464.98</v>
      </c>
      <c r="S1386" s="151">
        <f t="shared" si="188"/>
        <v>-12873.969999999994</v>
      </c>
      <c r="T1386" s="97">
        <f t="shared" si="189"/>
        <v>-0.17523954951052861</v>
      </c>
      <c r="U1386" s="166"/>
      <c r="V1386" s="328">
        <v>309788.84000000003</v>
      </c>
      <c r="W1386" s="328">
        <v>200809.58000000002</v>
      </c>
      <c r="X1386" s="151">
        <f t="shared" si="190"/>
        <v>108979.26000000001</v>
      </c>
      <c r="Y1386" s="97">
        <f t="shared" si="191"/>
        <v>0.54269950666696276</v>
      </c>
      <c r="Z1386" s="140"/>
    </row>
    <row r="1387" spans="1:26" s="69" customFormat="1" outlineLevel="2" x14ac:dyDescent="0.2">
      <c r="A1387" s="64" t="s">
        <v>1116</v>
      </c>
      <c r="B1387" s="65" t="s">
        <v>1566</v>
      </c>
      <c r="C1387" s="66" t="s">
        <v>2014</v>
      </c>
      <c r="D1387" s="67"/>
      <c r="E1387" s="68"/>
      <c r="F1387" s="328">
        <v>1392.6000000000001</v>
      </c>
      <c r="G1387" s="328">
        <v>1602.13</v>
      </c>
      <c r="H1387" s="151">
        <f t="shared" si="184"/>
        <v>-209.52999999999997</v>
      </c>
      <c r="I1387" s="97">
        <f t="shared" si="185"/>
        <v>-0.13078214626778098</v>
      </c>
      <c r="J1387" s="166"/>
      <c r="K1387" s="328">
        <v>4384.08</v>
      </c>
      <c r="L1387" s="328">
        <v>4472.68</v>
      </c>
      <c r="M1387" s="151">
        <f t="shared" si="186"/>
        <v>-88.600000000000364</v>
      </c>
      <c r="N1387" s="97">
        <f t="shared" si="187"/>
        <v>-1.9809152454456917E-2</v>
      </c>
      <c r="O1387" s="273"/>
      <c r="P1387" s="166"/>
      <c r="Q1387" s="328">
        <v>4384.08</v>
      </c>
      <c r="R1387" s="328">
        <v>4472.68</v>
      </c>
      <c r="S1387" s="151">
        <f t="shared" si="188"/>
        <v>-88.600000000000364</v>
      </c>
      <c r="T1387" s="97">
        <f t="shared" si="189"/>
        <v>-1.9809152454456917E-2</v>
      </c>
      <c r="U1387" s="166"/>
      <c r="V1387" s="328">
        <v>23895.120000000003</v>
      </c>
      <c r="W1387" s="328">
        <v>18298.09</v>
      </c>
      <c r="X1387" s="151">
        <f t="shared" si="190"/>
        <v>5597.0300000000025</v>
      </c>
      <c r="Y1387" s="97">
        <f t="shared" si="191"/>
        <v>0.30588055911846551</v>
      </c>
      <c r="Z1387" s="140"/>
    </row>
    <row r="1388" spans="1:26" s="69" customFormat="1" outlineLevel="2" x14ac:dyDescent="0.2">
      <c r="A1388" s="64" t="s">
        <v>1117</v>
      </c>
      <c r="B1388" s="65" t="s">
        <v>1567</v>
      </c>
      <c r="C1388" s="66" t="s">
        <v>2015</v>
      </c>
      <c r="D1388" s="67"/>
      <c r="E1388" s="68"/>
      <c r="F1388" s="328">
        <v>3605</v>
      </c>
      <c r="G1388" s="328">
        <v>-1140</v>
      </c>
      <c r="H1388" s="151">
        <f t="shared" si="184"/>
        <v>4745</v>
      </c>
      <c r="I1388" s="97">
        <f t="shared" si="185"/>
        <v>4.1622807017543861</v>
      </c>
      <c r="J1388" s="166"/>
      <c r="K1388" s="328">
        <v>0</v>
      </c>
      <c r="L1388" s="328">
        <v>4741.37</v>
      </c>
      <c r="M1388" s="151">
        <f t="shared" si="186"/>
        <v>-4741.37</v>
      </c>
      <c r="N1388" s="97" t="str">
        <f t="shared" si="187"/>
        <v>N.M.</v>
      </c>
      <c r="O1388" s="273"/>
      <c r="P1388" s="166"/>
      <c r="Q1388" s="328">
        <v>0</v>
      </c>
      <c r="R1388" s="328">
        <v>4741.37</v>
      </c>
      <c r="S1388" s="151">
        <f t="shared" si="188"/>
        <v>-4741.37</v>
      </c>
      <c r="T1388" s="97" t="str">
        <f t="shared" si="189"/>
        <v>N.M.</v>
      </c>
      <c r="U1388" s="166"/>
      <c r="V1388" s="328">
        <v>60012.22</v>
      </c>
      <c r="W1388" s="328">
        <v>4741.37</v>
      </c>
      <c r="X1388" s="151">
        <f t="shared" si="190"/>
        <v>55270.85</v>
      </c>
      <c r="Y1388" s="97" t="str">
        <f t="shared" si="191"/>
        <v>N.M.</v>
      </c>
      <c r="Z1388" s="140"/>
    </row>
    <row r="1389" spans="1:26" s="69" customFormat="1" outlineLevel="2" x14ac:dyDescent="0.2">
      <c r="A1389" s="64" t="s">
        <v>1118</v>
      </c>
      <c r="B1389" s="65" t="s">
        <v>1568</v>
      </c>
      <c r="C1389" s="66" t="s">
        <v>2016</v>
      </c>
      <c r="D1389" s="67"/>
      <c r="E1389" s="68"/>
      <c r="F1389" s="328">
        <v>7660.5</v>
      </c>
      <c r="G1389" s="328">
        <v>11470.5</v>
      </c>
      <c r="H1389" s="151">
        <f t="shared" si="184"/>
        <v>-3810</v>
      </c>
      <c r="I1389" s="97">
        <f t="shared" si="185"/>
        <v>-0.3321564012030862</v>
      </c>
      <c r="J1389" s="166"/>
      <c r="K1389" s="328">
        <v>25815</v>
      </c>
      <c r="L1389" s="328">
        <v>39952.5</v>
      </c>
      <c r="M1389" s="151">
        <f t="shared" si="186"/>
        <v>-14137.5</v>
      </c>
      <c r="N1389" s="97">
        <f t="shared" si="187"/>
        <v>-0.35385770602590577</v>
      </c>
      <c r="O1389" s="273"/>
      <c r="P1389" s="166"/>
      <c r="Q1389" s="328">
        <v>25815</v>
      </c>
      <c r="R1389" s="328">
        <v>39952.5</v>
      </c>
      <c r="S1389" s="151">
        <f t="shared" si="188"/>
        <v>-14137.5</v>
      </c>
      <c r="T1389" s="97">
        <f t="shared" si="189"/>
        <v>-0.35385770602590577</v>
      </c>
      <c r="U1389" s="166"/>
      <c r="V1389" s="328">
        <v>117964.5</v>
      </c>
      <c r="W1389" s="328">
        <v>136113</v>
      </c>
      <c r="X1389" s="151">
        <f t="shared" si="190"/>
        <v>-18148.5</v>
      </c>
      <c r="Y1389" s="97">
        <f t="shared" si="191"/>
        <v>-0.13333406801701528</v>
      </c>
      <c r="Z1389" s="140"/>
    </row>
    <row r="1390" spans="1:26" s="69" customFormat="1" outlineLevel="2" x14ac:dyDescent="0.2">
      <c r="A1390" s="64" t="s">
        <v>1119</v>
      </c>
      <c r="B1390" s="65" t="s">
        <v>1569</v>
      </c>
      <c r="C1390" s="66" t="s">
        <v>2017</v>
      </c>
      <c r="D1390" s="67"/>
      <c r="E1390" s="68"/>
      <c r="F1390" s="328">
        <v>0</v>
      </c>
      <c r="G1390" s="328">
        <v>0</v>
      </c>
      <c r="H1390" s="151">
        <f t="shared" si="184"/>
        <v>0</v>
      </c>
      <c r="I1390" s="97">
        <f t="shared" si="185"/>
        <v>0</v>
      </c>
      <c r="J1390" s="166"/>
      <c r="K1390" s="328">
        <v>0</v>
      </c>
      <c r="L1390" s="328">
        <v>0</v>
      </c>
      <c r="M1390" s="151">
        <f t="shared" si="186"/>
        <v>0</v>
      </c>
      <c r="N1390" s="97">
        <f t="shared" si="187"/>
        <v>0</v>
      </c>
      <c r="O1390" s="273"/>
      <c r="P1390" s="166"/>
      <c r="Q1390" s="328">
        <v>0</v>
      </c>
      <c r="R1390" s="328">
        <v>0</v>
      </c>
      <c r="S1390" s="151">
        <f t="shared" si="188"/>
        <v>0</v>
      </c>
      <c r="T1390" s="97">
        <f t="shared" si="189"/>
        <v>0</v>
      </c>
      <c r="U1390" s="166"/>
      <c r="V1390" s="328">
        <v>0</v>
      </c>
      <c r="W1390" s="328">
        <v>0</v>
      </c>
      <c r="X1390" s="151">
        <f t="shared" si="190"/>
        <v>0</v>
      </c>
      <c r="Y1390" s="97">
        <f t="shared" si="191"/>
        <v>0</v>
      </c>
      <c r="Z1390" s="140"/>
    </row>
    <row r="1391" spans="1:26" s="69" customFormat="1" outlineLevel="2" x14ac:dyDescent="0.2">
      <c r="A1391" s="64" t="s">
        <v>1120</v>
      </c>
      <c r="B1391" s="65" t="s">
        <v>1570</v>
      </c>
      <c r="C1391" s="66" t="s">
        <v>2018</v>
      </c>
      <c r="D1391" s="67"/>
      <c r="E1391" s="68"/>
      <c r="F1391" s="328">
        <v>139978.86000000002</v>
      </c>
      <c r="G1391" s="328">
        <v>-1867714.05</v>
      </c>
      <c r="H1391" s="151">
        <f t="shared" si="184"/>
        <v>2007692.9100000001</v>
      </c>
      <c r="I1391" s="97">
        <f t="shared" si="185"/>
        <v>1.0749466225839015</v>
      </c>
      <c r="J1391" s="166"/>
      <c r="K1391" s="328">
        <v>437138.71</v>
      </c>
      <c r="L1391" s="328">
        <v>448153.52</v>
      </c>
      <c r="M1391" s="151">
        <f t="shared" si="186"/>
        <v>-11014.809999999998</v>
      </c>
      <c r="N1391" s="97">
        <f t="shared" si="187"/>
        <v>-2.4578207039409168E-2</v>
      </c>
      <c r="O1391" s="273"/>
      <c r="P1391" s="166"/>
      <c r="Q1391" s="328">
        <v>437138.71</v>
      </c>
      <c r="R1391" s="328">
        <v>448153.52</v>
      </c>
      <c r="S1391" s="151">
        <f t="shared" si="188"/>
        <v>-11014.809999999998</v>
      </c>
      <c r="T1391" s="97">
        <f t="shared" si="189"/>
        <v>-2.4578207039409168E-2</v>
      </c>
      <c r="U1391" s="166"/>
      <c r="V1391" s="328">
        <v>1769370.25</v>
      </c>
      <c r="W1391" s="328">
        <v>1914996.03</v>
      </c>
      <c r="X1391" s="151">
        <f t="shared" si="190"/>
        <v>-145625.78000000003</v>
      </c>
      <c r="Y1391" s="97">
        <f t="shared" si="191"/>
        <v>-7.6044951383006279E-2</v>
      </c>
      <c r="Z1391" s="140"/>
    </row>
    <row r="1392" spans="1:26" s="69" customFormat="1" outlineLevel="2" x14ac:dyDescent="0.2">
      <c r="A1392" s="64" t="s">
        <v>1121</v>
      </c>
      <c r="B1392" s="65" t="s">
        <v>1571</v>
      </c>
      <c r="C1392" s="66" t="s">
        <v>2019</v>
      </c>
      <c r="D1392" s="67"/>
      <c r="E1392" s="68"/>
      <c r="F1392" s="328">
        <v>-4089.2200000000003</v>
      </c>
      <c r="G1392" s="328">
        <v>9645.11</v>
      </c>
      <c r="H1392" s="151">
        <f t="shared" si="184"/>
        <v>-13734.330000000002</v>
      </c>
      <c r="I1392" s="97">
        <f t="shared" si="185"/>
        <v>-1.423968207723914</v>
      </c>
      <c r="J1392" s="166"/>
      <c r="K1392" s="328">
        <v>-12575.45</v>
      </c>
      <c r="L1392" s="328">
        <v>32412.09</v>
      </c>
      <c r="M1392" s="151">
        <f t="shared" si="186"/>
        <v>-44987.54</v>
      </c>
      <c r="N1392" s="97">
        <f t="shared" si="187"/>
        <v>-1.3879863964341701</v>
      </c>
      <c r="O1392" s="273"/>
      <c r="P1392" s="166"/>
      <c r="Q1392" s="328">
        <v>-12575.45</v>
      </c>
      <c r="R1392" s="328">
        <v>32412.09</v>
      </c>
      <c r="S1392" s="151">
        <f t="shared" si="188"/>
        <v>-44987.54</v>
      </c>
      <c r="T1392" s="97">
        <f t="shared" si="189"/>
        <v>-1.3879863964341701</v>
      </c>
      <c r="U1392" s="166"/>
      <c r="V1392" s="328">
        <v>73833.03</v>
      </c>
      <c r="W1392" s="328">
        <v>249637.18</v>
      </c>
      <c r="X1392" s="151">
        <f t="shared" si="190"/>
        <v>-175804.15</v>
      </c>
      <c r="Y1392" s="97">
        <f t="shared" si="191"/>
        <v>-0.70423864746429199</v>
      </c>
      <c r="Z1392" s="140"/>
    </row>
    <row r="1393" spans="1:26" s="69" customFormat="1" outlineLevel="2" x14ac:dyDescent="0.2">
      <c r="A1393" s="64" t="s">
        <v>1122</v>
      </c>
      <c r="B1393" s="65" t="s">
        <v>1572</v>
      </c>
      <c r="C1393" s="66" t="s">
        <v>2020</v>
      </c>
      <c r="D1393" s="67"/>
      <c r="E1393" s="68"/>
      <c r="F1393" s="328">
        <v>5854407.6799999997</v>
      </c>
      <c r="G1393" s="328">
        <v>5076547.0999999996</v>
      </c>
      <c r="H1393" s="151">
        <f t="shared" si="184"/>
        <v>777860.58000000007</v>
      </c>
      <c r="I1393" s="97">
        <f t="shared" si="185"/>
        <v>0.15322631006417731</v>
      </c>
      <c r="J1393" s="166"/>
      <c r="K1393" s="328">
        <v>17311922.75</v>
      </c>
      <c r="L1393" s="328">
        <v>14736873.210000001</v>
      </c>
      <c r="M1393" s="151">
        <f t="shared" si="186"/>
        <v>2575049.5399999991</v>
      </c>
      <c r="N1393" s="97">
        <f t="shared" si="187"/>
        <v>0.17473513569029336</v>
      </c>
      <c r="O1393" s="273"/>
      <c r="P1393" s="166"/>
      <c r="Q1393" s="328">
        <v>17311922.75</v>
      </c>
      <c r="R1393" s="328">
        <v>14736873.210000001</v>
      </c>
      <c r="S1393" s="151">
        <f t="shared" si="188"/>
        <v>2575049.5399999991</v>
      </c>
      <c r="T1393" s="97">
        <f t="shared" si="189"/>
        <v>0.17473513569029336</v>
      </c>
      <c r="U1393" s="166"/>
      <c r="V1393" s="328">
        <v>62343822.530000001</v>
      </c>
      <c r="W1393" s="328">
        <v>52864100.060000002</v>
      </c>
      <c r="X1393" s="151">
        <f t="shared" si="190"/>
        <v>9479722.4699999988</v>
      </c>
      <c r="Y1393" s="97">
        <f t="shared" si="191"/>
        <v>0.17932249786226662</v>
      </c>
      <c r="Z1393" s="140"/>
    </row>
    <row r="1394" spans="1:26" s="69" customFormat="1" outlineLevel="2" x14ac:dyDescent="0.2">
      <c r="A1394" s="64" t="s">
        <v>1123</v>
      </c>
      <c r="B1394" s="65" t="s">
        <v>1573</v>
      </c>
      <c r="C1394" s="66" t="s">
        <v>2021</v>
      </c>
      <c r="D1394" s="67"/>
      <c r="E1394" s="68"/>
      <c r="F1394" s="328">
        <v>448173.69</v>
      </c>
      <c r="G1394" s="328">
        <v>429585.9</v>
      </c>
      <c r="H1394" s="151">
        <f t="shared" si="184"/>
        <v>18587.789999999979</v>
      </c>
      <c r="I1394" s="97">
        <f t="shared" si="185"/>
        <v>4.3269087742404899E-2</v>
      </c>
      <c r="J1394" s="166"/>
      <c r="K1394" s="328">
        <v>1357754.88</v>
      </c>
      <c r="L1394" s="328">
        <v>1288757.71</v>
      </c>
      <c r="M1394" s="151">
        <f t="shared" si="186"/>
        <v>68997.169999999925</v>
      </c>
      <c r="N1394" s="97">
        <f t="shared" si="187"/>
        <v>5.3537735964349673E-2</v>
      </c>
      <c r="O1394" s="273"/>
      <c r="P1394" s="166"/>
      <c r="Q1394" s="328">
        <v>1357754.88</v>
      </c>
      <c r="R1394" s="328">
        <v>1288757.71</v>
      </c>
      <c r="S1394" s="151">
        <f t="shared" si="188"/>
        <v>68997.169999999925</v>
      </c>
      <c r="T1394" s="97">
        <f t="shared" si="189"/>
        <v>5.3537735964349673E-2</v>
      </c>
      <c r="U1394" s="166"/>
      <c r="V1394" s="328">
        <v>5224028.01</v>
      </c>
      <c r="W1394" s="328">
        <v>5305504.95</v>
      </c>
      <c r="X1394" s="151">
        <f t="shared" si="190"/>
        <v>-81476.94000000041</v>
      </c>
      <c r="Y1394" s="97">
        <f t="shared" si="191"/>
        <v>-1.5357056636051278E-2</v>
      </c>
      <c r="Z1394" s="140"/>
    </row>
    <row r="1395" spans="1:26" s="69" customFormat="1" outlineLevel="2" x14ac:dyDescent="0.2">
      <c r="A1395" s="64" t="s">
        <v>1124</v>
      </c>
      <c r="B1395" s="65" t="s">
        <v>1574</v>
      </c>
      <c r="C1395" s="66" t="s">
        <v>2022</v>
      </c>
      <c r="D1395" s="67"/>
      <c r="E1395" s="68"/>
      <c r="F1395" s="328">
        <v>81882</v>
      </c>
      <c r="G1395" s="328">
        <v>-7606.14</v>
      </c>
      <c r="H1395" s="151">
        <f t="shared" si="184"/>
        <v>89488.14</v>
      </c>
      <c r="I1395" s="97" t="str">
        <f t="shared" si="185"/>
        <v>N.M.</v>
      </c>
      <c r="J1395" s="166"/>
      <c r="K1395" s="328">
        <v>-4213</v>
      </c>
      <c r="L1395" s="328">
        <v>-11828.51</v>
      </c>
      <c r="M1395" s="151">
        <f t="shared" si="186"/>
        <v>7615.51</v>
      </c>
      <c r="N1395" s="97">
        <f t="shared" si="187"/>
        <v>0.64382665272295492</v>
      </c>
      <c r="O1395" s="273"/>
      <c r="P1395" s="166"/>
      <c r="Q1395" s="328">
        <v>-4213</v>
      </c>
      <c r="R1395" s="328">
        <v>-11828.51</v>
      </c>
      <c r="S1395" s="151">
        <f t="shared" si="188"/>
        <v>7615.51</v>
      </c>
      <c r="T1395" s="97">
        <f t="shared" si="189"/>
        <v>0.64382665272295492</v>
      </c>
      <c r="U1395" s="166"/>
      <c r="V1395" s="328">
        <v>-1328334.06</v>
      </c>
      <c r="W1395" s="328">
        <v>-829127.77</v>
      </c>
      <c r="X1395" s="151">
        <f t="shared" si="190"/>
        <v>-499206.29000000004</v>
      </c>
      <c r="Y1395" s="97">
        <f t="shared" si="191"/>
        <v>-0.60208608137681852</v>
      </c>
      <c r="Z1395" s="140"/>
    </row>
    <row r="1396" spans="1:26" s="69" customFormat="1" outlineLevel="2" x14ac:dyDescent="0.2">
      <c r="A1396" s="64" t="s">
        <v>1125</v>
      </c>
      <c r="B1396" s="65" t="s">
        <v>1575</v>
      </c>
      <c r="C1396" s="66" t="s">
        <v>2023</v>
      </c>
      <c r="D1396" s="67"/>
      <c r="E1396" s="68"/>
      <c r="F1396" s="328">
        <v>52717.58</v>
      </c>
      <c r="G1396" s="328">
        <v>42876.89</v>
      </c>
      <c r="H1396" s="151">
        <f t="shared" si="184"/>
        <v>9840.6900000000023</v>
      </c>
      <c r="I1396" s="97">
        <f t="shared" si="185"/>
        <v>0.22951034928139616</v>
      </c>
      <c r="J1396" s="166"/>
      <c r="K1396" s="328">
        <v>163618.94</v>
      </c>
      <c r="L1396" s="328">
        <v>129664.98</v>
      </c>
      <c r="M1396" s="151">
        <f t="shared" si="186"/>
        <v>33953.960000000006</v>
      </c>
      <c r="N1396" s="97">
        <f t="shared" si="187"/>
        <v>0.26185913883609907</v>
      </c>
      <c r="O1396" s="273"/>
      <c r="P1396" s="166"/>
      <c r="Q1396" s="328">
        <v>163618.94</v>
      </c>
      <c r="R1396" s="328">
        <v>129664.98</v>
      </c>
      <c r="S1396" s="151">
        <f t="shared" si="188"/>
        <v>33953.960000000006</v>
      </c>
      <c r="T1396" s="97">
        <f t="shared" si="189"/>
        <v>0.26185913883609907</v>
      </c>
      <c r="U1396" s="166"/>
      <c r="V1396" s="328">
        <v>728804.02</v>
      </c>
      <c r="W1396" s="328">
        <v>507186.26999999996</v>
      </c>
      <c r="X1396" s="151">
        <f t="shared" si="190"/>
        <v>221617.75000000006</v>
      </c>
      <c r="Y1396" s="97">
        <f t="shared" si="191"/>
        <v>0.43695534187074914</v>
      </c>
      <c r="Z1396" s="140"/>
    </row>
    <row r="1397" spans="1:26" s="69" customFormat="1" outlineLevel="2" x14ac:dyDescent="0.2">
      <c r="A1397" s="64" t="s">
        <v>1126</v>
      </c>
      <c r="B1397" s="65" t="s">
        <v>1576</v>
      </c>
      <c r="C1397" s="66" t="s">
        <v>2024</v>
      </c>
      <c r="D1397" s="67"/>
      <c r="E1397" s="68"/>
      <c r="F1397" s="328">
        <v>107430.65000000001</v>
      </c>
      <c r="G1397" s="328">
        <v>22253.670000000002</v>
      </c>
      <c r="H1397" s="151">
        <f t="shared" si="184"/>
        <v>85176.98000000001</v>
      </c>
      <c r="I1397" s="97">
        <f t="shared" si="185"/>
        <v>3.8275475460901505</v>
      </c>
      <c r="J1397" s="166"/>
      <c r="K1397" s="328">
        <v>322291.95</v>
      </c>
      <c r="L1397" s="328">
        <v>66761.009999999995</v>
      </c>
      <c r="M1397" s="151">
        <f t="shared" si="186"/>
        <v>255530.94</v>
      </c>
      <c r="N1397" s="97">
        <f t="shared" si="187"/>
        <v>3.8275475460901509</v>
      </c>
      <c r="O1397" s="273"/>
      <c r="P1397" s="166"/>
      <c r="Q1397" s="328">
        <v>322291.95</v>
      </c>
      <c r="R1397" s="328">
        <v>66761.009999999995</v>
      </c>
      <c r="S1397" s="151">
        <f t="shared" si="188"/>
        <v>255530.94</v>
      </c>
      <c r="T1397" s="97">
        <f t="shared" si="189"/>
        <v>3.8275475460901509</v>
      </c>
      <c r="U1397" s="166"/>
      <c r="V1397" s="328">
        <v>522576.98</v>
      </c>
      <c r="W1397" s="328">
        <v>2170810.9299999997</v>
      </c>
      <c r="X1397" s="151">
        <f t="shared" si="190"/>
        <v>-1648233.9499999997</v>
      </c>
      <c r="Y1397" s="97">
        <f t="shared" si="191"/>
        <v>-0.75927107571731267</v>
      </c>
      <c r="Z1397" s="140"/>
    </row>
    <row r="1398" spans="1:26" s="69" customFormat="1" outlineLevel="2" x14ac:dyDescent="0.2">
      <c r="A1398" s="64" t="s">
        <v>1127</v>
      </c>
      <c r="B1398" s="65" t="s">
        <v>1577</v>
      </c>
      <c r="C1398" s="66" t="s">
        <v>2025</v>
      </c>
      <c r="D1398" s="67"/>
      <c r="E1398" s="68"/>
      <c r="F1398" s="328">
        <v>0</v>
      </c>
      <c r="G1398" s="328">
        <v>0</v>
      </c>
      <c r="H1398" s="151">
        <f t="shared" si="184"/>
        <v>0</v>
      </c>
      <c r="I1398" s="97">
        <f t="shared" si="185"/>
        <v>0</v>
      </c>
      <c r="J1398" s="166"/>
      <c r="K1398" s="328">
        <v>0</v>
      </c>
      <c r="L1398" s="328">
        <v>0</v>
      </c>
      <c r="M1398" s="151">
        <f t="shared" si="186"/>
        <v>0</v>
      </c>
      <c r="N1398" s="97">
        <f t="shared" si="187"/>
        <v>0</v>
      </c>
      <c r="O1398" s="273"/>
      <c r="P1398" s="166"/>
      <c r="Q1398" s="328">
        <v>0</v>
      </c>
      <c r="R1398" s="328">
        <v>0</v>
      </c>
      <c r="S1398" s="151">
        <f t="shared" si="188"/>
        <v>0</v>
      </c>
      <c r="T1398" s="97">
        <f t="shared" si="189"/>
        <v>0</v>
      </c>
      <c r="U1398" s="166"/>
      <c r="V1398" s="328">
        <v>327.95</v>
      </c>
      <c r="W1398" s="328">
        <v>0</v>
      </c>
      <c r="X1398" s="151">
        <f t="shared" si="190"/>
        <v>327.95</v>
      </c>
      <c r="Y1398" s="97" t="str">
        <f t="shared" si="191"/>
        <v>N.M.</v>
      </c>
      <c r="Z1398" s="140"/>
    </row>
    <row r="1399" spans="1:26" s="69" customFormat="1" outlineLevel="2" x14ac:dyDescent="0.2">
      <c r="A1399" s="64" t="s">
        <v>1128</v>
      </c>
      <c r="B1399" s="65" t="s">
        <v>1578</v>
      </c>
      <c r="C1399" s="66" t="s">
        <v>2026</v>
      </c>
      <c r="D1399" s="67"/>
      <c r="E1399" s="68"/>
      <c r="F1399" s="328">
        <v>0</v>
      </c>
      <c r="G1399" s="328">
        <v>0</v>
      </c>
      <c r="H1399" s="151">
        <f t="shared" si="184"/>
        <v>0</v>
      </c>
      <c r="I1399" s="97">
        <f t="shared" si="185"/>
        <v>0</v>
      </c>
      <c r="J1399" s="166"/>
      <c r="K1399" s="328">
        <v>0</v>
      </c>
      <c r="L1399" s="328">
        <v>0</v>
      </c>
      <c r="M1399" s="151">
        <f t="shared" si="186"/>
        <v>0</v>
      </c>
      <c r="N1399" s="97">
        <f t="shared" si="187"/>
        <v>0</v>
      </c>
      <c r="O1399" s="273"/>
      <c r="P1399" s="166"/>
      <c r="Q1399" s="328">
        <v>0</v>
      </c>
      <c r="R1399" s="328">
        <v>0</v>
      </c>
      <c r="S1399" s="151">
        <f t="shared" si="188"/>
        <v>0</v>
      </c>
      <c r="T1399" s="97">
        <f t="shared" si="189"/>
        <v>0</v>
      </c>
      <c r="U1399" s="166"/>
      <c r="V1399" s="328">
        <v>0</v>
      </c>
      <c r="W1399" s="328">
        <v>626601.43000000005</v>
      </c>
      <c r="X1399" s="151">
        <f t="shared" si="190"/>
        <v>-626601.43000000005</v>
      </c>
      <c r="Y1399" s="97" t="str">
        <f t="shared" si="191"/>
        <v>N.M.</v>
      </c>
      <c r="Z1399" s="140"/>
    </row>
    <row r="1400" spans="1:26" s="69" customFormat="1" outlineLevel="2" x14ac:dyDescent="0.2">
      <c r="A1400" s="64" t="s">
        <v>1129</v>
      </c>
      <c r="B1400" s="65" t="s">
        <v>1579</v>
      </c>
      <c r="C1400" s="66" t="s">
        <v>2027</v>
      </c>
      <c r="D1400" s="67"/>
      <c r="E1400" s="68"/>
      <c r="F1400" s="328">
        <v>0</v>
      </c>
      <c r="G1400" s="328">
        <v>81119</v>
      </c>
      <c r="H1400" s="151">
        <f t="shared" si="184"/>
        <v>-81119</v>
      </c>
      <c r="I1400" s="97" t="str">
        <f t="shared" si="185"/>
        <v>N.M.</v>
      </c>
      <c r="J1400" s="166"/>
      <c r="K1400" s="328">
        <v>0</v>
      </c>
      <c r="L1400" s="328">
        <v>243357</v>
      </c>
      <c r="M1400" s="151">
        <f t="shared" si="186"/>
        <v>-243357</v>
      </c>
      <c r="N1400" s="97" t="str">
        <f t="shared" si="187"/>
        <v>N.M.</v>
      </c>
      <c r="O1400" s="273"/>
      <c r="P1400" s="166"/>
      <c r="Q1400" s="328">
        <v>0</v>
      </c>
      <c r="R1400" s="328">
        <v>243357</v>
      </c>
      <c r="S1400" s="151">
        <f t="shared" si="188"/>
        <v>-243357</v>
      </c>
      <c r="T1400" s="97" t="str">
        <f t="shared" si="189"/>
        <v>N.M.</v>
      </c>
      <c r="U1400" s="166"/>
      <c r="V1400" s="328">
        <v>730068</v>
      </c>
      <c r="W1400" s="328">
        <v>-730068</v>
      </c>
      <c r="X1400" s="151">
        <f t="shared" si="190"/>
        <v>1460136</v>
      </c>
      <c r="Y1400" s="97">
        <f t="shared" si="191"/>
        <v>2</v>
      </c>
      <c r="Z1400" s="140"/>
    </row>
    <row r="1401" spans="1:26" s="69" customFormat="1" outlineLevel="2" x14ac:dyDescent="0.2">
      <c r="A1401" s="64" t="s">
        <v>1130</v>
      </c>
      <c r="B1401" s="65" t="s">
        <v>1580</v>
      </c>
      <c r="C1401" s="66" t="s">
        <v>2028</v>
      </c>
      <c r="D1401" s="67"/>
      <c r="E1401" s="68"/>
      <c r="F1401" s="328">
        <v>110280.01000000001</v>
      </c>
      <c r="G1401" s="328">
        <v>112708.874</v>
      </c>
      <c r="H1401" s="151">
        <f t="shared" si="184"/>
        <v>-2428.8639999999868</v>
      </c>
      <c r="I1401" s="97">
        <f t="shared" si="185"/>
        <v>-2.1549891448653696E-2</v>
      </c>
      <c r="J1401" s="166"/>
      <c r="K1401" s="328">
        <v>209114.04</v>
      </c>
      <c r="L1401" s="328">
        <v>133151.93400000001</v>
      </c>
      <c r="M1401" s="151">
        <f t="shared" si="186"/>
        <v>75962.106</v>
      </c>
      <c r="N1401" s="97">
        <f t="shared" si="187"/>
        <v>0.5704919464406728</v>
      </c>
      <c r="O1401" s="273"/>
      <c r="P1401" s="166"/>
      <c r="Q1401" s="328">
        <v>209114.04</v>
      </c>
      <c r="R1401" s="328">
        <v>133151.93400000001</v>
      </c>
      <c r="S1401" s="151">
        <f t="shared" si="188"/>
        <v>75962.106</v>
      </c>
      <c r="T1401" s="97">
        <f t="shared" si="189"/>
        <v>0.5704919464406728</v>
      </c>
      <c r="U1401" s="166"/>
      <c r="V1401" s="328">
        <v>1010521.2100000001</v>
      </c>
      <c r="W1401" s="328">
        <v>1358127.8939999999</v>
      </c>
      <c r="X1401" s="151">
        <f t="shared" si="190"/>
        <v>-347606.68399999978</v>
      </c>
      <c r="Y1401" s="97">
        <f t="shared" si="191"/>
        <v>-0.25594547136221313</v>
      </c>
      <c r="Z1401" s="140"/>
    </row>
    <row r="1402" spans="1:26" s="69" customFormat="1" outlineLevel="2" x14ac:dyDescent="0.2">
      <c r="A1402" s="64" t="s">
        <v>1131</v>
      </c>
      <c r="B1402" s="65" t="s">
        <v>1581</v>
      </c>
      <c r="C1402" s="66" t="s">
        <v>2029</v>
      </c>
      <c r="D1402" s="67"/>
      <c r="E1402" s="68"/>
      <c r="F1402" s="328">
        <v>-2228531</v>
      </c>
      <c r="G1402" s="328">
        <v>661850.39</v>
      </c>
      <c r="H1402" s="151">
        <f t="shared" si="184"/>
        <v>-2890381.39</v>
      </c>
      <c r="I1402" s="97">
        <f t="shared" si="185"/>
        <v>-4.367121986586727</v>
      </c>
      <c r="J1402" s="166"/>
      <c r="K1402" s="328">
        <v>-7011970.4400000004</v>
      </c>
      <c r="L1402" s="328">
        <v>-339366.38</v>
      </c>
      <c r="M1402" s="151">
        <f t="shared" si="186"/>
        <v>-6672604.0600000005</v>
      </c>
      <c r="N1402" s="97" t="str">
        <f t="shared" si="187"/>
        <v>N.M.</v>
      </c>
      <c r="O1402" s="273"/>
      <c r="P1402" s="166"/>
      <c r="Q1402" s="328">
        <v>-7011970.4400000004</v>
      </c>
      <c r="R1402" s="328">
        <v>-339366.38</v>
      </c>
      <c r="S1402" s="151">
        <f t="shared" si="188"/>
        <v>-6672604.0600000005</v>
      </c>
      <c r="T1402" s="97" t="str">
        <f t="shared" si="189"/>
        <v>N.M.</v>
      </c>
      <c r="U1402" s="166"/>
      <c r="V1402" s="328">
        <v>-6727358.2800000003</v>
      </c>
      <c r="W1402" s="328">
        <v>2166936.8000000003</v>
      </c>
      <c r="X1402" s="151">
        <f t="shared" si="190"/>
        <v>-8894295.0800000001</v>
      </c>
      <c r="Y1402" s="97">
        <f t="shared" si="191"/>
        <v>-4.1045475253362254</v>
      </c>
      <c r="Z1402" s="140"/>
    </row>
    <row r="1403" spans="1:26" s="69" customFormat="1" outlineLevel="2" x14ac:dyDescent="0.2">
      <c r="A1403" s="64" t="s">
        <v>1132</v>
      </c>
      <c r="B1403" s="65" t="s">
        <v>1582</v>
      </c>
      <c r="C1403" s="66" t="s">
        <v>2008</v>
      </c>
      <c r="D1403" s="67"/>
      <c r="E1403" s="68"/>
      <c r="F1403" s="328">
        <v>0</v>
      </c>
      <c r="G1403" s="328">
        <v>0</v>
      </c>
      <c r="H1403" s="151">
        <f t="shared" si="184"/>
        <v>0</v>
      </c>
      <c r="I1403" s="97">
        <f t="shared" si="185"/>
        <v>0</v>
      </c>
      <c r="J1403" s="166"/>
      <c r="K1403" s="328">
        <v>0</v>
      </c>
      <c r="L1403" s="328">
        <v>0</v>
      </c>
      <c r="M1403" s="151">
        <f t="shared" si="186"/>
        <v>0</v>
      </c>
      <c r="N1403" s="97">
        <f t="shared" si="187"/>
        <v>0</v>
      </c>
      <c r="O1403" s="273"/>
      <c r="P1403" s="166"/>
      <c r="Q1403" s="328">
        <v>0</v>
      </c>
      <c r="R1403" s="328">
        <v>0</v>
      </c>
      <c r="S1403" s="151">
        <f t="shared" si="188"/>
        <v>0</v>
      </c>
      <c r="T1403" s="97">
        <f t="shared" si="189"/>
        <v>0</v>
      </c>
      <c r="U1403" s="166"/>
      <c r="V1403" s="328">
        <v>0</v>
      </c>
      <c r="W1403" s="328">
        <v>-269.08</v>
      </c>
      <c r="X1403" s="151">
        <f t="shared" si="190"/>
        <v>269.08</v>
      </c>
      <c r="Y1403" s="97" t="str">
        <f t="shared" si="191"/>
        <v>N.M.</v>
      </c>
      <c r="Z1403" s="140"/>
    </row>
    <row r="1404" spans="1:26" s="69" customFormat="1" outlineLevel="2" x14ac:dyDescent="0.2">
      <c r="A1404" s="64" t="s">
        <v>1133</v>
      </c>
      <c r="B1404" s="65" t="s">
        <v>1583</v>
      </c>
      <c r="C1404" s="66" t="s">
        <v>2030</v>
      </c>
      <c r="D1404" s="67"/>
      <c r="E1404" s="68"/>
      <c r="F1404" s="328">
        <v>411.3</v>
      </c>
      <c r="G1404" s="328">
        <v>472.28000000000003</v>
      </c>
      <c r="H1404" s="151">
        <f t="shared" si="184"/>
        <v>-60.980000000000018</v>
      </c>
      <c r="I1404" s="97">
        <f t="shared" si="185"/>
        <v>-0.12911831964089102</v>
      </c>
      <c r="J1404" s="166"/>
      <c r="K1404" s="328">
        <v>1114.32</v>
      </c>
      <c r="L1404" s="328">
        <v>1245.3500000000001</v>
      </c>
      <c r="M1404" s="151">
        <f t="shared" si="186"/>
        <v>-131.0300000000002</v>
      </c>
      <c r="N1404" s="97">
        <f t="shared" si="187"/>
        <v>-0.1052154012928094</v>
      </c>
      <c r="O1404" s="273"/>
      <c r="P1404" s="166"/>
      <c r="Q1404" s="328">
        <v>1114.32</v>
      </c>
      <c r="R1404" s="328">
        <v>1245.3500000000001</v>
      </c>
      <c r="S1404" s="151">
        <f t="shared" si="188"/>
        <v>-131.0300000000002</v>
      </c>
      <c r="T1404" s="97">
        <f t="shared" si="189"/>
        <v>-0.1052154012928094</v>
      </c>
      <c r="U1404" s="166"/>
      <c r="V1404" s="328">
        <v>4079.41</v>
      </c>
      <c r="W1404" s="328">
        <v>5507.88</v>
      </c>
      <c r="X1404" s="151">
        <f t="shared" si="190"/>
        <v>-1428.4700000000003</v>
      </c>
      <c r="Y1404" s="97">
        <f t="shared" si="191"/>
        <v>-0.25935024001975354</v>
      </c>
      <c r="Z1404" s="140"/>
    </row>
    <row r="1405" spans="1:26" s="69" customFormat="1" outlineLevel="2" x14ac:dyDescent="0.2">
      <c r="A1405" s="64" t="s">
        <v>1134</v>
      </c>
      <c r="B1405" s="65" t="s">
        <v>1584</v>
      </c>
      <c r="C1405" s="66" t="s">
        <v>2031</v>
      </c>
      <c r="D1405" s="67"/>
      <c r="E1405" s="68"/>
      <c r="F1405" s="328">
        <v>0</v>
      </c>
      <c r="G1405" s="328">
        <v>0</v>
      </c>
      <c r="H1405" s="151">
        <f t="shared" si="184"/>
        <v>0</v>
      </c>
      <c r="I1405" s="97">
        <f t="shared" si="185"/>
        <v>0</v>
      </c>
      <c r="J1405" s="166"/>
      <c r="K1405" s="328">
        <v>0</v>
      </c>
      <c r="L1405" s="328">
        <v>0</v>
      </c>
      <c r="M1405" s="151">
        <f t="shared" si="186"/>
        <v>0</v>
      </c>
      <c r="N1405" s="97">
        <f t="shared" si="187"/>
        <v>0</v>
      </c>
      <c r="O1405" s="273"/>
      <c r="P1405" s="166"/>
      <c r="Q1405" s="328">
        <v>0</v>
      </c>
      <c r="R1405" s="328">
        <v>0</v>
      </c>
      <c r="S1405" s="151">
        <f t="shared" si="188"/>
        <v>0</v>
      </c>
      <c r="T1405" s="97">
        <f t="shared" si="189"/>
        <v>0</v>
      </c>
      <c r="U1405" s="166"/>
      <c r="V1405" s="328">
        <v>277.29000000000002</v>
      </c>
      <c r="W1405" s="328">
        <v>350</v>
      </c>
      <c r="X1405" s="151">
        <f t="shared" si="190"/>
        <v>-72.70999999999998</v>
      </c>
      <c r="Y1405" s="97">
        <f t="shared" si="191"/>
        <v>-0.20774285714285709</v>
      </c>
      <c r="Z1405" s="140"/>
    </row>
    <row r="1406" spans="1:26" s="69" customFormat="1" outlineLevel="2" x14ac:dyDescent="0.2">
      <c r="A1406" s="64" t="s">
        <v>1135</v>
      </c>
      <c r="B1406" s="65" t="s">
        <v>1585</v>
      </c>
      <c r="C1406" s="66" t="s">
        <v>2032</v>
      </c>
      <c r="D1406" s="67"/>
      <c r="E1406" s="68"/>
      <c r="F1406" s="328">
        <v>0</v>
      </c>
      <c r="G1406" s="328">
        <v>0</v>
      </c>
      <c r="H1406" s="151">
        <f t="shared" si="184"/>
        <v>0</v>
      </c>
      <c r="I1406" s="97">
        <f t="shared" si="185"/>
        <v>0</v>
      </c>
      <c r="J1406" s="166"/>
      <c r="K1406" s="328">
        <v>0</v>
      </c>
      <c r="L1406" s="328">
        <v>0</v>
      </c>
      <c r="M1406" s="151">
        <f t="shared" si="186"/>
        <v>0</v>
      </c>
      <c r="N1406" s="97">
        <f t="shared" si="187"/>
        <v>0</v>
      </c>
      <c r="O1406" s="273"/>
      <c r="P1406" s="166"/>
      <c r="Q1406" s="328">
        <v>0</v>
      </c>
      <c r="R1406" s="328">
        <v>0</v>
      </c>
      <c r="S1406" s="151">
        <f t="shared" si="188"/>
        <v>0</v>
      </c>
      <c r="T1406" s="97">
        <f t="shared" si="189"/>
        <v>0</v>
      </c>
      <c r="U1406" s="166"/>
      <c r="V1406" s="328">
        <v>0</v>
      </c>
      <c r="W1406" s="328">
        <v>0</v>
      </c>
      <c r="X1406" s="151">
        <f t="shared" si="190"/>
        <v>0</v>
      </c>
      <c r="Y1406" s="97">
        <f t="shared" si="191"/>
        <v>0</v>
      </c>
      <c r="Z1406" s="140"/>
    </row>
    <row r="1407" spans="1:26" s="69" customFormat="1" outlineLevel="2" x14ac:dyDescent="0.2">
      <c r="A1407" s="64" t="s">
        <v>1274</v>
      </c>
      <c r="B1407" s="65" t="s">
        <v>1724</v>
      </c>
      <c r="C1407" s="66" t="s">
        <v>2156</v>
      </c>
      <c r="D1407" s="67"/>
      <c r="E1407" s="68"/>
      <c r="F1407" s="328">
        <v>139.19</v>
      </c>
      <c r="G1407" s="328">
        <v>425.17</v>
      </c>
      <c r="H1407" s="151">
        <f t="shared" si="184"/>
        <v>-285.98</v>
      </c>
      <c r="I1407" s="97">
        <f t="shared" si="185"/>
        <v>-0.67262506762001084</v>
      </c>
      <c r="J1407" s="166"/>
      <c r="K1407" s="328">
        <v>1030.01</v>
      </c>
      <c r="L1407" s="328">
        <v>974.55000000000007</v>
      </c>
      <c r="M1407" s="151">
        <f t="shared" si="186"/>
        <v>55.459999999999923</v>
      </c>
      <c r="N1407" s="97">
        <f t="shared" si="187"/>
        <v>5.6908316658970726E-2</v>
      </c>
      <c r="O1407" s="273"/>
      <c r="P1407" s="166"/>
      <c r="Q1407" s="328">
        <v>1030.01</v>
      </c>
      <c r="R1407" s="328">
        <v>974.55000000000007</v>
      </c>
      <c r="S1407" s="151">
        <f t="shared" si="188"/>
        <v>55.459999999999923</v>
      </c>
      <c r="T1407" s="97">
        <f t="shared" si="189"/>
        <v>5.6908316658970726E-2</v>
      </c>
      <c r="U1407" s="166"/>
      <c r="V1407" s="328">
        <v>1574.65</v>
      </c>
      <c r="W1407" s="328">
        <v>3100.53</v>
      </c>
      <c r="X1407" s="151">
        <f t="shared" si="190"/>
        <v>-1525.88</v>
      </c>
      <c r="Y1407" s="97">
        <f t="shared" si="191"/>
        <v>-0.49213521559217294</v>
      </c>
      <c r="Z1407" s="140"/>
    </row>
    <row r="1408" spans="1:26" s="69" customFormat="1" outlineLevel="2" x14ac:dyDescent="0.2">
      <c r="A1408" s="64" t="s">
        <v>1275</v>
      </c>
      <c r="B1408" s="65" t="s">
        <v>1725</v>
      </c>
      <c r="C1408" s="66" t="s">
        <v>2157</v>
      </c>
      <c r="D1408" s="67"/>
      <c r="E1408" s="68"/>
      <c r="F1408" s="328">
        <v>88.99</v>
      </c>
      <c r="G1408" s="328">
        <v>1234.1300000000001</v>
      </c>
      <c r="H1408" s="151">
        <f t="shared" si="184"/>
        <v>-1145.1400000000001</v>
      </c>
      <c r="I1408" s="97">
        <f t="shared" si="185"/>
        <v>-0.92789252347807771</v>
      </c>
      <c r="J1408" s="166"/>
      <c r="K1408" s="328">
        <v>1256.07</v>
      </c>
      <c r="L1408" s="328">
        <v>2623.67</v>
      </c>
      <c r="M1408" s="151">
        <f t="shared" si="186"/>
        <v>-1367.6000000000001</v>
      </c>
      <c r="N1408" s="97">
        <f t="shared" si="187"/>
        <v>-0.52125457851025481</v>
      </c>
      <c r="O1408" s="273"/>
      <c r="P1408" s="166"/>
      <c r="Q1408" s="328">
        <v>1256.07</v>
      </c>
      <c r="R1408" s="328">
        <v>2623.67</v>
      </c>
      <c r="S1408" s="151">
        <f t="shared" si="188"/>
        <v>-1367.6000000000001</v>
      </c>
      <c r="T1408" s="97">
        <f t="shared" si="189"/>
        <v>-0.52125457851025481</v>
      </c>
      <c r="U1408" s="166"/>
      <c r="V1408" s="328">
        <v>8246.75</v>
      </c>
      <c r="W1408" s="328">
        <v>7344.85</v>
      </c>
      <c r="X1408" s="151">
        <f t="shared" si="190"/>
        <v>901.89999999999964</v>
      </c>
      <c r="Y1408" s="97">
        <f t="shared" si="191"/>
        <v>0.1227935219915995</v>
      </c>
      <c r="Z1408" s="140"/>
    </row>
    <row r="1409" spans="1:26" s="69" customFormat="1" outlineLevel="2" x14ac:dyDescent="0.2">
      <c r="A1409" s="64" t="s">
        <v>1276</v>
      </c>
      <c r="B1409" s="65" t="s">
        <v>1726</v>
      </c>
      <c r="C1409" s="66" t="s">
        <v>2166</v>
      </c>
      <c r="D1409" s="67"/>
      <c r="E1409" s="68"/>
      <c r="F1409" s="328">
        <v>1151.07</v>
      </c>
      <c r="G1409" s="328">
        <v>487.51</v>
      </c>
      <c r="H1409" s="151">
        <f t="shared" si="184"/>
        <v>663.56</v>
      </c>
      <c r="I1409" s="97">
        <f t="shared" si="185"/>
        <v>1.361120797522102</v>
      </c>
      <c r="J1409" s="166"/>
      <c r="K1409" s="328">
        <v>2779.92</v>
      </c>
      <c r="L1409" s="328">
        <v>1469.66</v>
      </c>
      <c r="M1409" s="151">
        <f t="shared" si="186"/>
        <v>1310.26</v>
      </c>
      <c r="N1409" s="97">
        <f t="shared" si="187"/>
        <v>0.89153953975749489</v>
      </c>
      <c r="O1409" s="273"/>
      <c r="P1409" s="166"/>
      <c r="Q1409" s="328">
        <v>2779.92</v>
      </c>
      <c r="R1409" s="328">
        <v>1469.66</v>
      </c>
      <c r="S1409" s="151">
        <f t="shared" si="188"/>
        <v>1310.26</v>
      </c>
      <c r="T1409" s="97">
        <f t="shared" si="189"/>
        <v>0.89153953975749489</v>
      </c>
      <c r="U1409" s="166"/>
      <c r="V1409" s="328">
        <v>6063.6</v>
      </c>
      <c r="W1409" s="328">
        <v>5085.21</v>
      </c>
      <c r="X1409" s="151">
        <f t="shared" si="190"/>
        <v>978.39000000000033</v>
      </c>
      <c r="Y1409" s="97">
        <f t="shared" si="191"/>
        <v>0.1923991339590696</v>
      </c>
      <c r="Z1409" s="140"/>
    </row>
    <row r="1410" spans="1:26" s="69" customFormat="1" outlineLevel="2" x14ac:dyDescent="0.2">
      <c r="A1410" s="64" t="s">
        <v>1277</v>
      </c>
      <c r="B1410" s="65" t="s">
        <v>1727</v>
      </c>
      <c r="C1410" s="66" t="s">
        <v>2167</v>
      </c>
      <c r="D1410" s="67"/>
      <c r="E1410" s="68"/>
      <c r="F1410" s="328">
        <v>15116.550000000001</v>
      </c>
      <c r="G1410" s="328">
        <v>13770.43</v>
      </c>
      <c r="H1410" s="151">
        <f t="shared" si="184"/>
        <v>1346.1200000000008</v>
      </c>
      <c r="I1410" s="97">
        <f t="shared" si="185"/>
        <v>9.7754391111969693E-2</v>
      </c>
      <c r="J1410" s="166"/>
      <c r="K1410" s="328">
        <v>45231.79</v>
      </c>
      <c r="L1410" s="328">
        <v>31829.63</v>
      </c>
      <c r="M1410" s="151">
        <f t="shared" si="186"/>
        <v>13402.16</v>
      </c>
      <c r="N1410" s="97">
        <f t="shared" si="187"/>
        <v>0.42105924574052539</v>
      </c>
      <c r="O1410" s="273"/>
      <c r="P1410" s="166"/>
      <c r="Q1410" s="328">
        <v>45231.79</v>
      </c>
      <c r="R1410" s="328">
        <v>31829.63</v>
      </c>
      <c r="S1410" s="151">
        <f t="shared" si="188"/>
        <v>13402.16</v>
      </c>
      <c r="T1410" s="97">
        <f t="shared" si="189"/>
        <v>0.42105924574052539</v>
      </c>
      <c r="U1410" s="166"/>
      <c r="V1410" s="328">
        <v>145501.08000000002</v>
      </c>
      <c r="W1410" s="328">
        <v>104875.13</v>
      </c>
      <c r="X1410" s="151">
        <f t="shared" si="190"/>
        <v>40625.950000000012</v>
      </c>
      <c r="Y1410" s="97">
        <f t="shared" si="191"/>
        <v>0.38737449002447016</v>
      </c>
      <c r="Z1410" s="140"/>
    </row>
    <row r="1411" spans="1:26" s="69" customFormat="1" outlineLevel="2" x14ac:dyDescent="0.2">
      <c r="A1411" s="64" t="s">
        <v>1278</v>
      </c>
      <c r="B1411" s="65" t="s">
        <v>1728</v>
      </c>
      <c r="C1411" s="66" t="s">
        <v>2168</v>
      </c>
      <c r="D1411" s="67"/>
      <c r="E1411" s="68"/>
      <c r="F1411" s="328">
        <v>2003.39</v>
      </c>
      <c r="G1411" s="328">
        <v>1744.8400000000001</v>
      </c>
      <c r="H1411" s="151">
        <f t="shared" si="184"/>
        <v>258.54999999999995</v>
      </c>
      <c r="I1411" s="97">
        <f t="shared" si="185"/>
        <v>0.14817977579606148</v>
      </c>
      <c r="J1411" s="166"/>
      <c r="K1411" s="328">
        <v>6685.41</v>
      </c>
      <c r="L1411" s="328">
        <v>5836.25</v>
      </c>
      <c r="M1411" s="151">
        <f t="shared" si="186"/>
        <v>849.15999999999985</v>
      </c>
      <c r="N1411" s="97">
        <f t="shared" si="187"/>
        <v>0.14549753694581277</v>
      </c>
      <c r="O1411" s="273"/>
      <c r="P1411" s="166"/>
      <c r="Q1411" s="328">
        <v>6685.41</v>
      </c>
      <c r="R1411" s="328">
        <v>5836.25</v>
      </c>
      <c r="S1411" s="151">
        <f t="shared" si="188"/>
        <v>849.15999999999985</v>
      </c>
      <c r="T1411" s="97">
        <f t="shared" si="189"/>
        <v>0.14549753694581277</v>
      </c>
      <c r="U1411" s="166"/>
      <c r="V1411" s="328">
        <v>2558.13</v>
      </c>
      <c r="W1411" s="328">
        <v>4098.92</v>
      </c>
      <c r="X1411" s="151">
        <f t="shared" si="190"/>
        <v>-1540.79</v>
      </c>
      <c r="Y1411" s="97">
        <f t="shared" si="191"/>
        <v>-0.37590145696915284</v>
      </c>
      <c r="Z1411" s="140"/>
    </row>
    <row r="1412" spans="1:26" s="69" customFormat="1" outlineLevel="2" x14ac:dyDescent="0.2">
      <c r="A1412" s="64" t="s">
        <v>1279</v>
      </c>
      <c r="B1412" s="65" t="s">
        <v>1729</v>
      </c>
      <c r="C1412" s="66" t="s">
        <v>2169</v>
      </c>
      <c r="D1412" s="67"/>
      <c r="E1412" s="68"/>
      <c r="F1412" s="328">
        <v>68472.960000000006</v>
      </c>
      <c r="G1412" s="328">
        <v>70702.41</v>
      </c>
      <c r="H1412" s="151">
        <f t="shared" si="184"/>
        <v>-2229.4499999999971</v>
      </c>
      <c r="I1412" s="97">
        <f t="shared" si="185"/>
        <v>-3.1532871368882574E-2</v>
      </c>
      <c r="J1412" s="166"/>
      <c r="K1412" s="328">
        <v>244585.30000000002</v>
      </c>
      <c r="L1412" s="328">
        <v>155763.97899999999</v>
      </c>
      <c r="M1412" s="151">
        <f t="shared" si="186"/>
        <v>88821.321000000025</v>
      </c>
      <c r="N1412" s="97">
        <f t="shared" si="187"/>
        <v>0.57023017497517847</v>
      </c>
      <c r="O1412" s="273"/>
      <c r="P1412" s="166"/>
      <c r="Q1412" s="328">
        <v>244585.30000000002</v>
      </c>
      <c r="R1412" s="328">
        <v>155763.97899999999</v>
      </c>
      <c r="S1412" s="151">
        <f t="shared" si="188"/>
        <v>88821.321000000025</v>
      </c>
      <c r="T1412" s="97">
        <f t="shared" si="189"/>
        <v>0.57023017497517847</v>
      </c>
      <c r="U1412" s="166"/>
      <c r="V1412" s="328">
        <v>643167.69200000004</v>
      </c>
      <c r="W1412" s="328">
        <v>516439.489</v>
      </c>
      <c r="X1412" s="151">
        <f t="shared" si="190"/>
        <v>126728.20300000004</v>
      </c>
      <c r="Y1412" s="97">
        <f t="shared" si="191"/>
        <v>0.24538828981762864</v>
      </c>
      <c r="Z1412" s="140"/>
    </row>
    <row r="1413" spans="1:26" s="69" customFormat="1" outlineLevel="2" x14ac:dyDescent="0.2">
      <c r="A1413" s="64" t="s">
        <v>1280</v>
      </c>
      <c r="B1413" s="65" t="s">
        <v>1730</v>
      </c>
      <c r="C1413" s="66" t="s">
        <v>2170</v>
      </c>
      <c r="D1413" s="67"/>
      <c r="E1413" s="68"/>
      <c r="F1413" s="328">
        <v>436377.67</v>
      </c>
      <c r="G1413" s="328">
        <v>418118.68</v>
      </c>
      <c r="H1413" s="151">
        <f t="shared" si="184"/>
        <v>18258.989999999991</v>
      </c>
      <c r="I1413" s="97">
        <f t="shared" si="185"/>
        <v>4.3669395493164745E-2</v>
      </c>
      <c r="J1413" s="166"/>
      <c r="K1413" s="328">
        <v>1223819.1299999999</v>
      </c>
      <c r="L1413" s="328">
        <v>1220836.54</v>
      </c>
      <c r="M1413" s="151">
        <f t="shared" si="186"/>
        <v>2982.589999999851</v>
      </c>
      <c r="N1413" s="97">
        <f t="shared" si="187"/>
        <v>2.4430707160844408E-3</v>
      </c>
      <c r="O1413" s="273"/>
      <c r="P1413" s="166"/>
      <c r="Q1413" s="328">
        <v>1223819.1299999999</v>
      </c>
      <c r="R1413" s="328">
        <v>1220836.54</v>
      </c>
      <c r="S1413" s="151">
        <f t="shared" si="188"/>
        <v>2982.589999999851</v>
      </c>
      <c r="T1413" s="97">
        <f t="shared" si="189"/>
        <v>2.4430707160844408E-3</v>
      </c>
      <c r="U1413" s="166"/>
      <c r="V1413" s="328">
        <v>5445751.04</v>
      </c>
      <c r="W1413" s="328">
        <v>7024398.8399999999</v>
      </c>
      <c r="X1413" s="151">
        <f t="shared" si="190"/>
        <v>-1578647.7999999998</v>
      </c>
      <c r="Y1413" s="97">
        <f t="shared" si="191"/>
        <v>-0.22473777983825302</v>
      </c>
      <c r="Z1413" s="140"/>
    </row>
    <row r="1414" spans="1:26" s="69" customFormat="1" outlineLevel="2" x14ac:dyDescent="0.2">
      <c r="A1414" s="64" t="s">
        <v>1281</v>
      </c>
      <c r="B1414" s="65" t="s">
        <v>1731</v>
      </c>
      <c r="C1414" s="66" t="s">
        <v>2171</v>
      </c>
      <c r="D1414" s="67"/>
      <c r="E1414" s="68"/>
      <c r="F1414" s="328">
        <v>136.84</v>
      </c>
      <c r="G1414" s="328">
        <v>221.1</v>
      </c>
      <c r="H1414" s="151">
        <f t="shared" si="184"/>
        <v>-84.259999999999991</v>
      </c>
      <c r="I1414" s="97">
        <f t="shared" si="185"/>
        <v>-0.38109452736318405</v>
      </c>
      <c r="J1414" s="166"/>
      <c r="K1414" s="328">
        <v>456.77</v>
      </c>
      <c r="L1414" s="328">
        <v>302.40000000000003</v>
      </c>
      <c r="M1414" s="151">
        <f t="shared" si="186"/>
        <v>154.36999999999995</v>
      </c>
      <c r="N1414" s="97">
        <f t="shared" si="187"/>
        <v>0.51048280423280401</v>
      </c>
      <c r="O1414" s="273"/>
      <c r="P1414" s="166"/>
      <c r="Q1414" s="328">
        <v>456.77</v>
      </c>
      <c r="R1414" s="328">
        <v>302.40000000000003</v>
      </c>
      <c r="S1414" s="151">
        <f t="shared" si="188"/>
        <v>154.36999999999995</v>
      </c>
      <c r="T1414" s="97">
        <f t="shared" si="189"/>
        <v>0.51048280423280401</v>
      </c>
      <c r="U1414" s="166"/>
      <c r="V1414" s="328">
        <v>666.24</v>
      </c>
      <c r="W1414" s="328">
        <v>559.54999999999995</v>
      </c>
      <c r="X1414" s="151">
        <f t="shared" si="190"/>
        <v>106.69000000000005</v>
      </c>
      <c r="Y1414" s="97">
        <f t="shared" si="191"/>
        <v>0.19067107497095892</v>
      </c>
      <c r="Z1414" s="140"/>
    </row>
    <row r="1415" spans="1:26" s="69" customFormat="1" outlineLevel="2" x14ac:dyDescent="0.2">
      <c r="A1415" s="64" t="s">
        <v>1282</v>
      </c>
      <c r="B1415" s="65" t="s">
        <v>1732</v>
      </c>
      <c r="C1415" s="66" t="s">
        <v>2172</v>
      </c>
      <c r="D1415" s="67"/>
      <c r="E1415" s="68"/>
      <c r="F1415" s="328">
        <v>271.55</v>
      </c>
      <c r="G1415" s="328">
        <v>990.56000000000006</v>
      </c>
      <c r="H1415" s="151">
        <f t="shared" si="184"/>
        <v>-719.01</v>
      </c>
      <c r="I1415" s="97">
        <f t="shared" si="185"/>
        <v>-0.7258621385882732</v>
      </c>
      <c r="J1415" s="166"/>
      <c r="K1415" s="328">
        <v>724.28</v>
      </c>
      <c r="L1415" s="328">
        <v>3841.57</v>
      </c>
      <c r="M1415" s="151">
        <f t="shared" si="186"/>
        <v>-3117.29</v>
      </c>
      <c r="N1415" s="97">
        <f t="shared" si="187"/>
        <v>-0.8114625010087021</v>
      </c>
      <c r="O1415" s="273"/>
      <c r="P1415" s="166"/>
      <c r="Q1415" s="328">
        <v>724.28</v>
      </c>
      <c r="R1415" s="328">
        <v>3841.57</v>
      </c>
      <c r="S1415" s="151">
        <f t="shared" si="188"/>
        <v>-3117.29</v>
      </c>
      <c r="T1415" s="97">
        <f t="shared" si="189"/>
        <v>-0.8114625010087021</v>
      </c>
      <c r="U1415" s="166"/>
      <c r="V1415" s="328">
        <v>3160.8</v>
      </c>
      <c r="W1415" s="328">
        <v>9693.2000000000007</v>
      </c>
      <c r="X1415" s="151">
        <f t="shared" si="190"/>
        <v>-6532.4000000000005</v>
      </c>
      <c r="Y1415" s="97">
        <f t="shared" si="191"/>
        <v>-0.67391573474188093</v>
      </c>
      <c r="Z1415" s="140"/>
    </row>
    <row r="1416" spans="1:26" s="69" customFormat="1" outlineLevel="2" x14ac:dyDescent="0.2">
      <c r="A1416" s="64" t="s">
        <v>1136</v>
      </c>
      <c r="B1416" s="65" t="s">
        <v>1586</v>
      </c>
      <c r="C1416" s="66" t="s">
        <v>2033</v>
      </c>
      <c r="D1416" s="67"/>
      <c r="E1416" s="68"/>
      <c r="F1416" s="328">
        <v>3476.55</v>
      </c>
      <c r="G1416" s="328">
        <v>1195.48</v>
      </c>
      <c r="H1416" s="151">
        <f t="shared" si="184"/>
        <v>2281.0700000000002</v>
      </c>
      <c r="I1416" s="97">
        <f t="shared" si="185"/>
        <v>1.9080787633419214</v>
      </c>
      <c r="J1416" s="166"/>
      <c r="K1416" s="328">
        <v>8819.2800000000007</v>
      </c>
      <c r="L1416" s="328">
        <v>18491.29</v>
      </c>
      <c r="M1416" s="151">
        <f t="shared" si="186"/>
        <v>-9672.01</v>
      </c>
      <c r="N1416" s="97">
        <f t="shared" si="187"/>
        <v>-0.52305761253000738</v>
      </c>
      <c r="O1416" s="273"/>
      <c r="P1416" s="166"/>
      <c r="Q1416" s="328">
        <v>8819.2800000000007</v>
      </c>
      <c r="R1416" s="328">
        <v>18491.29</v>
      </c>
      <c r="S1416" s="151">
        <f t="shared" si="188"/>
        <v>-9672.01</v>
      </c>
      <c r="T1416" s="97">
        <f t="shared" si="189"/>
        <v>-0.52305761253000738</v>
      </c>
      <c r="U1416" s="166"/>
      <c r="V1416" s="328">
        <v>65344.71</v>
      </c>
      <c r="W1416" s="328">
        <v>116960.95000000001</v>
      </c>
      <c r="X1416" s="151">
        <f t="shared" si="190"/>
        <v>-51616.240000000013</v>
      </c>
      <c r="Y1416" s="97">
        <f t="shared" si="191"/>
        <v>-0.44131173695152104</v>
      </c>
      <c r="Z1416" s="140"/>
    </row>
    <row r="1417" spans="1:26" s="69" customFormat="1" outlineLevel="2" x14ac:dyDescent="0.2">
      <c r="A1417" s="64" t="s">
        <v>1137</v>
      </c>
      <c r="B1417" s="65" t="s">
        <v>1587</v>
      </c>
      <c r="C1417" s="66" t="s">
        <v>2034</v>
      </c>
      <c r="D1417" s="67"/>
      <c r="E1417" s="68"/>
      <c r="F1417" s="328">
        <v>84291.85</v>
      </c>
      <c r="G1417" s="328">
        <v>57684.4</v>
      </c>
      <c r="H1417" s="151">
        <f t="shared" si="184"/>
        <v>26607.450000000004</v>
      </c>
      <c r="I1417" s="97">
        <f t="shared" si="185"/>
        <v>0.46125902323678503</v>
      </c>
      <c r="J1417" s="166"/>
      <c r="K1417" s="328">
        <v>203474.86000000002</v>
      </c>
      <c r="L1417" s="328">
        <v>258490.88</v>
      </c>
      <c r="M1417" s="151">
        <f t="shared" si="186"/>
        <v>-55016.01999999999</v>
      </c>
      <c r="N1417" s="97">
        <f t="shared" si="187"/>
        <v>-0.21283543930060506</v>
      </c>
      <c r="O1417" s="273"/>
      <c r="P1417" s="166"/>
      <c r="Q1417" s="328">
        <v>203474.86000000002</v>
      </c>
      <c r="R1417" s="328">
        <v>258490.88</v>
      </c>
      <c r="S1417" s="151">
        <f t="shared" si="188"/>
        <v>-55016.01999999999</v>
      </c>
      <c r="T1417" s="97">
        <f t="shared" si="189"/>
        <v>-0.21283543930060506</v>
      </c>
      <c r="U1417" s="166"/>
      <c r="V1417" s="328">
        <v>895070.09</v>
      </c>
      <c r="W1417" s="328">
        <v>980312.6</v>
      </c>
      <c r="X1417" s="151">
        <f t="shared" si="190"/>
        <v>-85242.510000000009</v>
      </c>
      <c r="Y1417" s="97">
        <f t="shared" si="191"/>
        <v>-8.6954416376980176E-2</v>
      </c>
      <c r="Z1417" s="140"/>
    </row>
    <row r="1418" spans="1:26" s="69" customFormat="1" outlineLevel="2" x14ac:dyDescent="0.2">
      <c r="A1418" s="64" t="s">
        <v>1138</v>
      </c>
      <c r="B1418" s="65" t="s">
        <v>1588</v>
      </c>
      <c r="C1418" s="66" t="s">
        <v>1948</v>
      </c>
      <c r="D1418" s="67"/>
      <c r="E1418" s="68"/>
      <c r="F1418" s="328">
        <v>83290.290000000008</v>
      </c>
      <c r="G1418" s="328">
        <v>107311.34</v>
      </c>
      <c r="H1418" s="151">
        <f t="shared" si="184"/>
        <v>-24021.049999999988</v>
      </c>
      <c r="I1418" s="97">
        <f t="shared" si="185"/>
        <v>-0.223844469745695</v>
      </c>
      <c r="J1418" s="166"/>
      <c r="K1418" s="328">
        <v>238807.88</v>
      </c>
      <c r="L1418" s="328">
        <v>202051.34</v>
      </c>
      <c r="M1418" s="151">
        <f t="shared" si="186"/>
        <v>36756.540000000008</v>
      </c>
      <c r="N1418" s="97">
        <f t="shared" si="187"/>
        <v>0.18191683361268482</v>
      </c>
      <c r="O1418" s="273"/>
      <c r="P1418" s="166"/>
      <c r="Q1418" s="328">
        <v>238807.88</v>
      </c>
      <c r="R1418" s="328">
        <v>202051.34</v>
      </c>
      <c r="S1418" s="151">
        <f t="shared" si="188"/>
        <v>36756.540000000008</v>
      </c>
      <c r="T1418" s="97">
        <f t="shared" si="189"/>
        <v>0.18191683361268482</v>
      </c>
      <c r="U1418" s="166"/>
      <c r="V1418" s="328">
        <v>842415.43</v>
      </c>
      <c r="W1418" s="328">
        <v>807902.05999999994</v>
      </c>
      <c r="X1418" s="151">
        <f t="shared" si="190"/>
        <v>34513.370000000112</v>
      </c>
      <c r="Y1418" s="97">
        <f t="shared" si="191"/>
        <v>4.2719745014637191E-2</v>
      </c>
      <c r="Z1418" s="140"/>
    </row>
    <row r="1419" spans="1:26" s="69" customFormat="1" outlineLevel="2" x14ac:dyDescent="0.2">
      <c r="A1419" s="64" t="s">
        <v>1139</v>
      </c>
      <c r="B1419" s="65" t="s">
        <v>1589</v>
      </c>
      <c r="C1419" s="66" t="s">
        <v>2035</v>
      </c>
      <c r="D1419" s="67"/>
      <c r="E1419" s="68"/>
      <c r="F1419" s="328">
        <v>511.91</v>
      </c>
      <c r="G1419" s="328">
        <v>84.36</v>
      </c>
      <c r="H1419" s="151">
        <f t="shared" si="184"/>
        <v>427.55</v>
      </c>
      <c r="I1419" s="97">
        <f t="shared" si="185"/>
        <v>5.0681602655286868</v>
      </c>
      <c r="J1419" s="166"/>
      <c r="K1419" s="328">
        <v>843.41</v>
      </c>
      <c r="L1419" s="328">
        <v>259.23</v>
      </c>
      <c r="M1419" s="151">
        <f t="shared" si="186"/>
        <v>584.17999999999995</v>
      </c>
      <c r="N1419" s="97">
        <f t="shared" si="187"/>
        <v>2.2535200401188131</v>
      </c>
      <c r="O1419" s="273"/>
      <c r="P1419" s="166"/>
      <c r="Q1419" s="328">
        <v>843.41</v>
      </c>
      <c r="R1419" s="328">
        <v>259.23</v>
      </c>
      <c r="S1419" s="151">
        <f t="shared" si="188"/>
        <v>584.17999999999995</v>
      </c>
      <c r="T1419" s="97">
        <f t="shared" si="189"/>
        <v>2.2535200401188131</v>
      </c>
      <c r="U1419" s="166"/>
      <c r="V1419" s="328">
        <v>2548.5700000000002</v>
      </c>
      <c r="W1419" s="328">
        <v>3399.6800000000003</v>
      </c>
      <c r="X1419" s="151">
        <f t="shared" si="190"/>
        <v>-851.11000000000013</v>
      </c>
      <c r="Y1419" s="97">
        <f t="shared" si="191"/>
        <v>-0.2503500329442771</v>
      </c>
      <c r="Z1419" s="140"/>
    </row>
    <row r="1420" spans="1:26" s="69" customFormat="1" outlineLevel="2" x14ac:dyDescent="0.2">
      <c r="A1420" s="64" t="s">
        <v>1140</v>
      </c>
      <c r="B1420" s="65" t="s">
        <v>1590</v>
      </c>
      <c r="C1420" s="66" t="s">
        <v>2036</v>
      </c>
      <c r="D1420" s="67"/>
      <c r="E1420" s="68"/>
      <c r="F1420" s="328">
        <v>60864.08</v>
      </c>
      <c r="G1420" s="328">
        <v>19597.62</v>
      </c>
      <c r="H1420" s="151">
        <f t="shared" si="184"/>
        <v>41266.460000000006</v>
      </c>
      <c r="I1420" s="97">
        <f t="shared" si="185"/>
        <v>2.1056873232565998</v>
      </c>
      <c r="J1420" s="166"/>
      <c r="K1420" s="328">
        <v>89456.49</v>
      </c>
      <c r="L1420" s="328">
        <v>64475.41</v>
      </c>
      <c r="M1420" s="151">
        <f t="shared" si="186"/>
        <v>24981.08</v>
      </c>
      <c r="N1420" s="97">
        <f t="shared" si="187"/>
        <v>0.38745127793681344</v>
      </c>
      <c r="O1420" s="273"/>
      <c r="P1420" s="166"/>
      <c r="Q1420" s="328">
        <v>89456.49</v>
      </c>
      <c r="R1420" s="328">
        <v>64475.41</v>
      </c>
      <c r="S1420" s="151">
        <f t="shared" si="188"/>
        <v>24981.08</v>
      </c>
      <c r="T1420" s="97">
        <f t="shared" si="189"/>
        <v>0.38745127793681344</v>
      </c>
      <c r="U1420" s="166"/>
      <c r="V1420" s="328">
        <v>413459.65</v>
      </c>
      <c r="W1420" s="328">
        <v>264361.09999999998</v>
      </c>
      <c r="X1420" s="151">
        <f t="shared" si="190"/>
        <v>149098.55000000005</v>
      </c>
      <c r="Y1420" s="97">
        <f t="shared" si="191"/>
        <v>0.56399579968459834</v>
      </c>
      <c r="Z1420" s="140"/>
    </row>
    <row r="1421" spans="1:26" s="69" customFormat="1" outlineLevel="2" x14ac:dyDescent="0.2">
      <c r="A1421" s="64" t="s">
        <v>1141</v>
      </c>
      <c r="B1421" s="65" t="s">
        <v>1591</v>
      </c>
      <c r="C1421" s="66" t="s">
        <v>2014</v>
      </c>
      <c r="D1421" s="67"/>
      <c r="E1421" s="68"/>
      <c r="F1421" s="328">
        <v>13773.19</v>
      </c>
      <c r="G1421" s="328">
        <v>46327.79</v>
      </c>
      <c r="H1421" s="151">
        <f t="shared" si="184"/>
        <v>-32554.6</v>
      </c>
      <c r="I1421" s="97">
        <f t="shared" si="185"/>
        <v>-0.70270133757729425</v>
      </c>
      <c r="J1421" s="166"/>
      <c r="K1421" s="328">
        <v>47937.74</v>
      </c>
      <c r="L1421" s="328">
        <v>110357.82</v>
      </c>
      <c r="M1421" s="151">
        <f t="shared" si="186"/>
        <v>-62420.080000000009</v>
      </c>
      <c r="N1421" s="97">
        <f t="shared" si="187"/>
        <v>-0.56561537732441625</v>
      </c>
      <c r="O1421" s="273"/>
      <c r="P1421" s="166"/>
      <c r="Q1421" s="328">
        <v>47937.74</v>
      </c>
      <c r="R1421" s="328">
        <v>110357.82</v>
      </c>
      <c r="S1421" s="151">
        <f t="shared" si="188"/>
        <v>-62420.080000000009</v>
      </c>
      <c r="T1421" s="97">
        <f t="shared" si="189"/>
        <v>-0.56561537732441625</v>
      </c>
      <c r="U1421" s="166"/>
      <c r="V1421" s="328">
        <v>288720.61</v>
      </c>
      <c r="W1421" s="328">
        <v>393419.22000000003</v>
      </c>
      <c r="X1421" s="151">
        <f t="shared" si="190"/>
        <v>-104698.61000000004</v>
      </c>
      <c r="Y1421" s="97">
        <f t="shared" si="191"/>
        <v>-0.26612479685156215</v>
      </c>
      <c r="Z1421" s="140"/>
    </row>
    <row r="1422" spans="1:26" s="69" customFormat="1" outlineLevel="2" x14ac:dyDescent="0.2">
      <c r="A1422" s="64" t="s">
        <v>1142</v>
      </c>
      <c r="B1422" s="65" t="s">
        <v>1592</v>
      </c>
      <c r="C1422" s="66" t="s">
        <v>2015</v>
      </c>
      <c r="D1422" s="67"/>
      <c r="E1422" s="68"/>
      <c r="F1422" s="328">
        <v>19378.39</v>
      </c>
      <c r="G1422" s="328">
        <v>21481.84</v>
      </c>
      <c r="H1422" s="151">
        <f t="shared" si="184"/>
        <v>-2103.4500000000007</v>
      </c>
      <c r="I1422" s="97">
        <f t="shared" si="185"/>
        <v>-9.7917589927119866E-2</v>
      </c>
      <c r="J1422" s="166"/>
      <c r="K1422" s="328">
        <v>38153.730000000003</v>
      </c>
      <c r="L1422" s="328">
        <v>40321.520000000004</v>
      </c>
      <c r="M1422" s="151">
        <f t="shared" si="186"/>
        <v>-2167.7900000000009</v>
      </c>
      <c r="N1422" s="97">
        <f t="shared" si="187"/>
        <v>-5.3762606171592751E-2</v>
      </c>
      <c r="O1422" s="273"/>
      <c r="P1422" s="166"/>
      <c r="Q1422" s="328">
        <v>38153.730000000003</v>
      </c>
      <c r="R1422" s="328">
        <v>40321.520000000004</v>
      </c>
      <c r="S1422" s="151">
        <f t="shared" si="188"/>
        <v>-2167.7900000000009</v>
      </c>
      <c r="T1422" s="97">
        <f t="shared" si="189"/>
        <v>-5.3762606171592751E-2</v>
      </c>
      <c r="U1422" s="166"/>
      <c r="V1422" s="328">
        <v>236693.18000000002</v>
      </c>
      <c r="W1422" s="328">
        <v>171577.43</v>
      </c>
      <c r="X1422" s="151">
        <f t="shared" si="190"/>
        <v>65115.750000000029</v>
      </c>
      <c r="Y1422" s="97">
        <f t="shared" si="191"/>
        <v>0.37951232863203532</v>
      </c>
      <c r="Z1422" s="140"/>
    </row>
    <row r="1423" spans="1:26" s="69" customFormat="1" outlineLevel="2" x14ac:dyDescent="0.2">
      <c r="A1423" s="64" t="s">
        <v>1143</v>
      </c>
      <c r="B1423" s="65" t="s">
        <v>1593</v>
      </c>
      <c r="C1423" s="66" t="s">
        <v>2037</v>
      </c>
      <c r="D1423" s="67"/>
      <c r="E1423" s="68"/>
      <c r="F1423" s="328">
        <v>12694.050000000001</v>
      </c>
      <c r="G1423" s="328">
        <v>4004.01</v>
      </c>
      <c r="H1423" s="151">
        <f t="shared" si="184"/>
        <v>8690.0400000000009</v>
      </c>
      <c r="I1423" s="97">
        <f t="shared" si="185"/>
        <v>2.1703342399244758</v>
      </c>
      <c r="J1423" s="166"/>
      <c r="K1423" s="328">
        <v>20035.11</v>
      </c>
      <c r="L1423" s="328">
        <v>5995.91</v>
      </c>
      <c r="M1423" s="151">
        <f t="shared" si="186"/>
        <v>14039.2</v>
      </c>
      <c r="N1423" s="97">
        <f t="shared" si="187"/>
        <v>2.3414627637839796</v>
      </c>
      <c r="O1423" s="273"/>
      <c r="P1423" s="166"/>
      <c r="Q1423" s="328">
        <v>20035.11</v>
      </c>
      <c r="R1423" s="328">
        <v>5995.91</v>
      </c>
      <c r="S1423" s="151">
        <f t="shared" si="188"/>
        <v>14039.2</v>
      </c>
      <c r="T1423" s="97">
        <f t="shared" si="189"/>
        <v>2.3414627637839796</v>
      </c>
      <c r="U1423" s="166"/>
      <c r="V1423" s="328">
        <v>60854.79</v>
      </c>
      <c r="W1423" s="328">
        <v>72084.540000000008</v>
      </c>
      <c r="X1423" s="151">
        <f t="shared" si="190"/>
        <v>-11229.750000000007</v>
      </c>
      <c r="Y1423" s="97">
        <f t="shared" si="191"/>
        <v>-0.15578583146954958</v>
      </c>
      <c r="Z1423" s="140"/>
    </row>
    <row r="1424" spans="1:26" s="69" customFormat="1" outlineLevel="2" x14ac:dyDescent="0.2">
      <c r="A1424" s="64" t="s">
        <v>1144</v>
      </c>
      <c r="B1424" s="65" t="s">
        <v>1594</v>
      </c>
      <c r="C1424" s="66" t="s">
        <v>2038</v>
      </c>
      <c r="D1424" s="67"/>
      <c r="E1424" s="68"/>
      <c r="F1424" s="328">
        <v>77978.55</v>
      </c>
      <c r="G1424" s="328">
        <v>110141.22</v>
      </c>
      <c r="H1424" s="151">
        <f t="shared" si="184"/>
        <v>-32162.67</v>
      </c>
      <c r="I1424" s="97">
        <f t="shared" si="185"/>
        <v>-0.29201301746975383</v>
      </c>
      <c r="J1424" s="166"/>
      <c r="K1424" s="328">
        <v>272202.59000000003</v>
      </c>
      <c r="L1424" s="328">
        <v>322201.63</v>
      </c>
      <c r="M1424" s="151">
        <f t="shared" si="186"/>
        <v>-49999.039999999979</v>
      </c>
      <c r="N1424" s="97">
        <f t="shared" si="187"/>
        <v>-0.15517935151352269</v>
      </c>
      <c r="O1424" s="273"/>
      <c r="P1424" s="166"/>
      <c r="Q1424" s="328">
        <v>272202.59000000003</v>
      </c>
      <c r="R1424" s="328">
        <v>322201.63</v>
      </c>
      <c r="S1424" s="151">
        <f t="shared" si="188"/>
        <v>-49999.039999999979</v>
      </c>
      <c r="T1424" s="97">
        <f t="shared" si="189"/>
        <v>-0.15517935151352269</v>
      </c>
      <c r="U1424" s="166"/>
      <c r="V1424" s="328">
        <v>1179732.93</v>
      </c>
      <c r="W1424" s="328">
        <v>1203688.0899999999</v>
      </c>
      <c r="X1424" s="151">
        <f t="shared" si="190"/>
        <v>-23955.159999999916</v>
      </c>
      <c r="Y1424" s="97">
        <f t="shared" si="191"/>
        <v>-1.9901467995749562E-2</v>
      </c>
      <c r="Z1424" s="140"/>
    </row>
    <row r="1425" spans="1:26" s="69" customFormat="1" outlineLevel="2" x14ac:dyDescent="0.2">
      <c r="A1425" s="64" t="s">
        <v>1145</v>
      </c>
      <c r="B1425" s="65" t="s">
        <v>1595</v>
      </c>
      <c r="C1425" s="66" t="s">
        <v>2039</v>
      </c>
      <c r="D1425" s="67"/>
      <c r="E1425" s="68"/>
      <c r="F1425" s="328">
        <v>17193.740000000002</v>
      </c>
      <c r="G1425" s="328">
        <v>17738.02</v>
      </c>
      <c r="H1425" s="151">
        <f t="shared" si="184"/>
        <v>-544.27999999999884</v>
      </c>
      <c r="I1425" s="97">
        <f t="shared" si="185"/>
        <v>-3.0684371761898952E-2</v>
      </c>
      <c r="J1425" s="166"/>
      <c r="K1425" s="328">
        <v>56618.85</v>
      </c>
      <c r="L1425" s="328">
        <v>50961.020000000004</v>
      </c>
      <c r="M1425" s="151">
        <f t="shared" si="186"/>
        <v>5657.8299999999945</v>
      </c>
      <c r="N1425" s="97">
        <f t="shared" si="187"/>
        <v>0.11102269931017852</v>
      </c>
      <c r="O1425" s="273"/>
      <c r="P1425" s="166"/>
      <c r="Q1425" s="328">
        <v>56618.85</v>
      </c>
      <c r="R1425" s="328">
        <v>50961.020000000004</v>
      </c>
      <c r="S1425" s="151">
        <f t="shared" si="188"/>
        <v>5657.8299999999945</v>
      </c>
      <c r="T1425" s="97">
        <f t="shared" si="189"/>
        <v>0.11102269931017852</v>
      </c>
      <c r="U1425" s="166"/>
      <c r="V1425" s="328">
        <v>206567.6</v>
      </c>
      <c r="W1425" s="328">
        <v>197693.53000000003</v>
      </c>
      <c r="X1425" s="151">
        <f t="shared" si="190"/>
        <v>8874.0699999999779</v>
      </c>
      <c r="Y1425" s="97">
        <f t="shared" si="191"/>
        <v>4.4888014291615798E-2</v>
      </c>
      <c r="Z1425" s="140"/>
    </row>
    <row r="1426" spans="1:26" s="69" customFormat="1" outlineLevel="2" x14ac:dyDescent="0.2">
      <c r="A1426" s="64" t="s">
        <v>1146</v>
      </c>
      <c r="B1426" s="65" t="s">
        <v>1596</v>
      </c>
      <c r="C1426" s="66" t="s">
        <v>2040</v>
      </c>
      <c r="D1426" s="67"/>
      <c r="E1426" s="68"/>
      <c r="F1426" s="328">
        <v>367432.87</v>
      </c>
      <c r="G1426" s="328">
        <v>433765.67</v>
      </c>
      <c r="H1426" s="151">
        <f t="shared" si="184"/>
        <v>-66332.799999999988</v>
      </c>
      <c r="I1426" s="97">
        <f t="shared" si="185"/>
        <v>-0.15292312090996041</v>
      </c>
      <c r="J1426" s="166"/>
      <c r="K1426" s="328">
        <v>1024946.63</v>
      </c>
      <c r="L1426" s="328">
        <v>580045.59</v>
      </c>
      <c r="M1426" s="151">
        <f t="shared" si="186"/>
        <v>444901.04000000004</v>
      </c>
      <c r="N1426" s="97">
        <f t="shared" si="187"/>
        <v>0.76701046895296643</v>
      </c>
      <c r="O1426" s="273"/>
      <c r="P1426" s="166"/>
      <c r="Q1426" s="328">
        <v>1024946.63</v>
      </c>
      <c r="R1426" s="328">
        <v>580045.59</v>
      </c>
      <c r="S1426" s="151">
        <f t="shared" si="188"/>
        <v>444901.04000000004</v>
      </c>
      <c r="T1426" s="97">
        <f t="shared" si="189"/>
        <v>0.76701046895296643</v>
      </c>
      <c r="U1426" s="166"/>
      <c r="V1426" s="328">
        <v>3637287.87</v>
      </c>
      <c r="W1426" s="328">
        <v>3577006.8499999996</v>
      </c>
      <c r="X1426" s="151">
        <f t="shared" si="190"/>
        <v>60281.020000000484</v>
      </c>
      <c r="Y1426" s="97">
        <f t="shared" si="191"/>
        <v>1.6852363589966425E-2</v>
      </c>
      <c r="Z1426" s="140"/>
    </row>
    <row r="1427" spans="1:26" s="69" customFormat="1" outlineLevel="2" x14ac:dyDescent="0.2">
      <c r="A1427" s="64" t="s">
        <v>1147</v>
      </c>
      <c r="B1427" s="65" t="s">
        <v>1597</v>
      </c>
      <c r="C1427" s="66" t="s">
        <v>2031</v>
      </c>
      <c r="D1427" s="67"/>
      <c r="E1427" s="68"/>
      <c r="F1427" s="328">
        <v>79630.55</v>
      </c>
      <c r="G1427" s="328">
        <v>79745.440000000002</v>
      </c>
      <c r="H1427" s="151">
        <f t="shared" si="184"/>
        <v>-114.88999999999942</v>
      </c>
      <c r="I1427" s="97">
        <f t="shared" si="185"/>
        <v>-1.4407093371106789E-3</v>
      </c>
      <c r="J1427" s="166"/>
      <c r="K1427" s="328">
        <v>233970.49</v>
      </c>
      <c r="L1427" s="328">
        <v>233494.39999999999</v>
      </c>
      <c r="M1427" s="151">
        <f t="shared" si="186"/>
        <v>476.08999999999651</v>
      </c>
      <c r="N1427" s="97">
        <f t="shared" si="187"/>
        <v>2.0389782367371402E-3</v>
      </c>
      <c r="O1427" s="273"/>
      <c r="P1427" s="166"/>
      <c r="Q1427" s="328">
        <v>233970.49</v>
      </c>
      <c r="R1427" s="328">
        <v>233494.39999999999</v>
      </c>
      <c r="S1427" s="151">
        <f t="shared" si="188"/>
        <v>476.08999999999651</v>
      </c>
      <c r="T1427" s="97">
        <f t="shared" si="189"/>
        <v>2.0389782367371402E-3</v>
      </c>
      <c r="U1427" s="166"/>
      <c r="V1427" s="328">
        <v>924961.74</v>
      </c>
      <c r="W1427" s="328">
        <v>118716.42</v>
      </c>
      <c r="X1427" s="151">
        <f t="shared" si="190"/>
        <v>806245.32</v>
      </c>
      <c r="Y1427" s="97">
        <f t="shared" si="191"/>
        <v>6.7913547258247844</v>
      </c>
      <c r="Z1427" s="140"/>
    </row>
    <row r="1428" spans="1:26" s="69" customFormat="1" outlineLevel="2" x14ac:dyDescent="0.2">
      <c r="A1428" s="64" t="s">
        <v>1148</v>
      </c>
      <c r="B1428" s="65" t="s">
        <v>1598</v>
      </c>
      <c r="C1428" s="66" t="s">
        <v>2032</v>
      </c>
      <c r="D1428" s="67"/>
      <c r="E1428" s="68"/>
      <c r="F1428" s="328">
        <v>1857.88</v>
      </c>
      <c r="G1428" s="328">
        <v>753.51200000000006</v>
      </c>
      <c r="H1428" s="151">
        <f t="shared" si="184"/>
        <v>1104.3679999999999</v>
      </c>
      <c r="I1428" s="97">
        <f t="shared" si="185"/>
        <v>1.4656276210597838</v>
      </c>
      <c r="J1428" s="166"/>
      <c r="K1428" s="328">
        <v>5573.64</v>
      </c>
      <c r="L1428" s="328">
        <v>2260.5360000000001</v>
      </c>
      <c r="M1428" s="151">
        <f t="shared" si="186"/>
        <v>3313.1040000000003</v>
      </c>
      <c r="N1428" s="97">
        <f t="shared" si="187"/>
        <v>1.4656276210597841</v>
      </c>
      <c r="O1428" s="273"/>
      <c r="P1428" s="166"/>
      <c r="Q1428" s="328">
        <v>5573.64</v>
      </c>
      <c r="R1428" s="328">
        <v>2260.5360000000001</v>
      </c>
      <c r="S1428" s="151">
        <f t="shared" si="188"/>
        <v>3313.1040000000003</v>
      </c>
      <c r="T1428" s="97">
        <f t="shared" si="189"/>
        <v>1.4656276210597841</v>
      </c>
      <c r="U1428" s="166"/>
      <c r="V1428" s="328">
        <v>12355.248</v>
      </c>
      <c r="W1428" s="328">
        <v>14441.847</v>
      </c>
      <c r="X1428" s="151">
        <f t="shared" si="190"/>
        <v>-2086.5990000000002</v>
      </c>
      <c r="Y1428" s="97">
        <f t="shared" si="191"/>
        <v>-0.14448283519414104</v>
      </c>
      <c r="Z1428" s="140"/>
    </row>
    <row r="1429" spans="1:26" s="69" customFormat="1" outlineLevel="2" x14ac:dyDescent="0.2">
      <c r="A1429" s="64" t="s">
        <v>1283</v>
      </c>
      <c r="B1429" s="65" t="s">
        <v>1733</v>
      </c>
      <c r="C1429" s="66" t="s">
        <v>2156</v>
      </c>
      <c r="D1429" s="67"/>
      <c r="E1429" s="68"/>
      <c r="F1429" s="328">
        <v>2733.84</v>
      </c>
      <c r="G1429" s="328">
        <v>430.19</v>
      </c>
      <c r="H1429" s="151">
        <f t="shared" si="184"/>
        <v>2303.65</v>
      </c>
      <c r="I1429" s="97">
        <f t="shared" si="185"/>
        <v>5.3549594365280457</v>
      </c>
      <c r="J1429" s="166"/>
      <c r="K1429" s="328">
        <v>3744.1</v>
      </c>
      <c r="L1429" s="328">
        <v>1025.98</v>
      </c>
      <c r="M1429" s="151">
        <f t="shared" si="186"/>
        <v>2718.12</v>
      </c>
      <c r="N1429" s="97">
        <f t="shared" si="187"/>
        <v>2.6492914091892628</v>
      </c>
      <c r="O1429" s="273"/>
      <c r="P1429" s="166"/>
      <c r="Q1429" s="328">
        <v>3744.1</v>
      </c>
      <c r="R1429" s="328">
        <v>1025.98</v>
      </c>
      <c r="S1429" s="151">
        <f t="shared" si="188"/>
        <v>2718.12</v>
      </c>
      <c r="T1429" s="97">
        <f t="shared" si="189"/>
        <v>2.6492914091892628</v>
      </c>
      <c r="U1429" s="166"/>
      <c r="V1429" s="328">
        <v>7828.26</v>
      </c>
      <c r="W1429" s="328">
        <v>26478.41</v>
      </c>
      <c r="X1429" s="151">
        <f t="shared" si="190"/>
        <v>-18650.150000000001</v>
      </c>
      <c r="Y1429" s="97">
        <f t="shared" si="191"/>
        <v>-0.70435309370917676</v>
      </c>
      <c r="Z1429" s="140"/>
    </row>
    <row r="1430" spans="1:26" s="69" customFormat="1" outlineLevel="2" x14ac:dyDescent="0.2">
      <c r="A1430" s="64" t="s">
        <v>1284</v>
      </c>
      <c r="B1430" s="65" t="s">
        <v>1734</v>
      </c>
      <c r="C1430" s="66" t="s">
        <v>2157</v>
      </c>
      <c r="D1430" s="67"/>
      <c r="E1430" s="68"/>
      <c r="F1430" s="328">
        <v>-11.68</v>
      </c>
      <c r="G1430" s="328">
        <v>1228.43</v>
      </c>
      <c r="H1430" s="151">
        <f t="shared" si="184"/>
        <v>-1240.1100000000001</v>
      </c>
      <c r="I1430" s="97">
        <f t="shared" si="185"/>
        <v>-1.0095080712779727</v>
      </c>
      <c r="J1430" s="166"/>
      <c r="K1430" s="328">
        <v>-2.37</v>
      </c>
      <c r="L1430" s="328">
        <v>1715.51</v>
      </c>
      <c r="M1430" s="151">
        <f t="shared" si="186"/>
        <v>-1717.8799999999999</v>
      </c>
      <c r="N1430" s="97">
        <f t="shared" si="187"/>
        <v>-1.0013815133692021</v>
      </c>
      <c r="O1430" s="273"/>
      <c r="P1430" s="166"/>
      <c r="Q1430" s="328">
        <v>-2.37</v>
      </c>
      <c r="R1430" s="328">
        <v>1715.51</v>
      </c>
      <c r="S1430" s="151">
        <f t="shared" si="188"/>
        <v>-1717.8799999999999</v>
      </c>
      <c r="T1430" s="97">
        <f t="shared" si="189"/>
        <v>-1.0013815133692021</v>
      </c>
      <c r="U1430" s="166"/>
      <c r="V1430" s="328">
        <v>19054.740000000002</v>
      </c>
      <c r="W1430" s="328">
        <v>8790.17</v>
      </c>
      <c r="X1430" s="151">
        <f t="shared" si="190"/>
        <v>10264.570000000002</v>
      </c>
      <c r="Y1430" s="97">
        <f t="shared" si="191"/>
        <v>1.1677328197293115</v>
      </c>
      <c r="Z1430" s="140"/>
    </row>
    <row r="1431" spans="1:26" s="69" customFormat="1" outlineLevel="2" x14ac:dyDescent="0.2">
      <c r="A1431" s="64" t="s">
        <v>1285</v>
      </c>
      <c r="B1431" s="65" t="s">
        <v>1735</v>
      </c>
      <c r="C1431" s="66" t="s">
        <v>2169</v>
      </c>
      <c r="D1431" s="67"/>
      <c r="E1431" s="68"/>
      <c r="F1431" s="328">
        <v>56053.520000000004</v>
      </c>
      <c r="G1431" s="328">
        <v>-30717.100000000002</v>
      </c>
      <c r="H1431" s="151">
        <f t="shared" si="184"/>
        <v>86770.62000000001</v>
      </c>
      <c r="I1431" s="97">
        <f t="shared" si="185"/>
        <v>2.8248311201252725</v>
      </c>
      <c r="J1431" s="166"/>
      <c r="K1431" s="328">
        <v>79521.42</v>
      </c>
      <c r="L1431" s="328">
        <v>109681.14</v>
      </c>
      <c r="M1431" s="151">
        <f t="shared" si="186"/>
        <v>-30159.72</v>
      </c>
      <c r="N1431" s="97">
        <f t="shared" si="187"/>
        <v>-0.27497635418450245</v>
      </c>
      <c r="O1431" s="273"/>
      <c r="P1431" s="166"/>
      <c r="Q1431" s="328">
        <v>79521.42</v>
      </c>
      <c r="R1431" s="328">
        <v>109681.14</v>
      </c>
      <c r="S1431" s="151">
        <f t="shared" si="188"/>
        <v>-30159.72</v>
      </c>
      <c r="T1431" s="97">
        <f t="shared" si="189"/>
        <v>-0.27497635418450245</v>
      </c>
      <c r="U1431" s="166"/>
      <c r="V1431" s="328">
        <v>307280.48</v>
      </c>
      <c r="W1431" s="328">
        <v>356903.53</v>
      </c>
      <c r="X1431" s="151">
        <f t="shared" si="190"/>
        <v>-49623.050000000047</v>
      </c>
      <c r="Y1431" s="97">
        <f t="shared" si="191"/>
        <v>-0.13903771139500931</v>
      </c>
      <c r="Z1431" s="140"/>
    </row>
    <row r="1432" spans="1:26" s="69" customFormat="1" outlineLevel="2" x14ac:dyDescent="0.2">
      <c r="A1432" s="64" t="s">
        <v>1286</v>
      </c>
      <c r="B1432" s="65" t="s">
        <v>1736</v>
      </c>
      <c r="C1432" s="66" t="s">
        <v>2170</v>
      </c>
      <c r="D1432" s="67"/>
      <c r="E1432" s="68"/>
      <c r="F1432" s="328">
        <v>7785026.6600000001</v>
      </c>
      <c r="G1432" s="328">
        <v>2422603.36</v>
      </c>
      <c r="H1432" s="151">
        <f t="shared" si="184"/>
        <v>5362423.3000000007</v>
      </c>
      <c r="I1432" s="97">
        <f t="shared" si="185"/>
        <v>2.2134961870109851</v>
      </c>
      <c r="J1432" s="166"/>
      <c r="K1432" s="328">
        <v>10478314.619999999</v>
      </c>
      <c r="L1432" s="328">
        <v>7831238.7400000002</v>
      </c>
      <c r="M1432" s="151">
        <f t="shared" si="186"/>
        <v>2647075.879999999</v>
      </c>
      <c r="N1432" s="97">
        <f t="shared" si="187"/>
        <v>0.33801496390084501</v>
      </c>
      <c r="O1432" s="273"/>
      <c r="P1432" s="166"/>
      <c r="Q1432" s="328">
        <v>10478314.619999999</v>
      </c>
      <c r="R1432" s="328">
        <v>7831238.7400000002</v>
      </c>
      <c r="S1432" s="151">
        <f t="shared" si="188"/>
        <v>2647075.879999999</v>
      </c>
      <c r="T1432" s="97">
        <f t="shared" si="189"/>
        <v>0.33801496390084501</v>
      </c>
      <c r="U1432" s="166"/>
      <c r="V1432" s="328">
        <v>33400380.009999998</v>
      </c>
      <c r="W1432" s="328">
        <v>27193787.215000004</v>
      </c>
      <c r="X1432" s="151">
        <f t="shared" si="190"/>
        <v>6206592.7949999943</v>
      </c>
      <c r="Y1432" s="97">
        <f t="shared" si="191"/>
        <v>0.22823569023061482</v>
      </c>
      <c r="Z1432" s="140"/>
    </row>
    <row r="1433" spans="1:26" s="69" customFormat="1" outlineLevel="2" x14ac:dyDescent="0.2">
      <c r="A1433" s="64" t="s">
        <v>1287</v>
      </c>
      <c r="B1433" s="65" t="s">
        <v>1737</v>
      </c>
      <c r="C1433" s="66" t="s">
        <v>2173</v>
      </c>
      <c r="D1433" s="67"/>
      <c r="E1433" s="68"/>
      <c r="F1433" s="328">
        <v>26627.79</v>
      </c>
      <c r="G1433" s="328">
        <v>34471.9</v>
      </c>
      <c r="H1433" s="151">
        <f t="shared" si="184"/>
        <v>-7844.1100000000006</v>
      </c>
      <c r="I1433" s="97">
        <f t="shared" si="185"/>
        <v>-0.22755084576133025</v>
      </c>
      <c r="J1433" s="166"/>
      <c r="K1433" s="328">
        <v>92527.33</v>
      </c>
      <c r="L1433" s="328">
        <v>116123.59</v>
      </c>
      <c r="M1433" s="151">
        <f t="shared" si="186"/>
        <v>-23596.259999999995</v>
      </c>
      <c r="N1433" s="97">
        <f t="shared" si="187"/>
        <v>-0.20319953938730276</v>
      </c>
      <c r="O1433" s="273"/>
      <c r="P1433" s="166"/>
      <c r="Q1433" s="328">
        <v>92527.33</v>
      </c>
      <c r="R1433" s="328">
        <v>116123.59</v>
      </c>
      <c r="S1433" s="151">
        <f t="shared" si="188"/>
        <v>-23596.259999999995</v>
      </c>
      <c r="T1433" s="97">
        <f t="shared" si="189"/>
        <v>-0.20319953938730276</v>
      </c>
      <c r="U1433" s="166"/>
      <c r="V1433" s="328">
        <v>349118.69</v>
      </c>
      <c r="W1433" s="328">
        <v>448642.56999999995</v>
      </c>
      <c r="X1433" s="151">
        <f t="shared" si="190"/>
        <v>-99523.879999999946</v>
      </c>
      <c r="Y1433" s="97">
        <f t="shared" si="191"/>
        <v>-0.22183334051425382</v>
      </c>
      <c r="Z1433" s="140"/>
    </row>
    <row r="1434" spans="1:26" s="69" customFormat="1" outlineLevel="2" x14ac:dyDescent="0.2">
      <c r="A1434" s="64" t="s">
        <v>1288</v>
      </c>
      <c r="B1434" s="65" t="s">
        <v>1738</v>
      </c>
      <c r="C1434" s="66" t="s">
        <v>2174</v>
      </c>
      <c r="D1434" s="67"/>
      <c r="E1434" s="68"/>
      <c r="F1434" s="328">
        <v>0</v>
      </c>
      <c r="G1434" s="328">
        <v>172213.24</v>
      </c>
      <c r="H1434" s="151">
        <f t="shared" ref="H1434:H1497" si="192">+F1434-G1434</f>
        <v>-172213.24</v>
      </c>
      <c r="I1434" s="97" t="str">
        <f t="shared" ref="I1434:I1497" si="193">IF(G1434&lt;0,IF(H1434=0,0,IF(OR(G1434=0,F1434=0),"N.M.",IF(ABS(H1434/G1434)&gt;=10,"N.M.",H1434/(-G1434)))),IF(H1434=0,0,IF(OR(G1434=0,F1434=0),"N.M.",IF(ABS(H1434/G1434)&gt;=10,"N.M.",H1434/G1434))))</f>
        <v>N.M.</v>
      </c>
      <c r="J1434" s="166"/>
      <c r="K1434" s="328">
        <v>99994.559999999998</v>
      </c>
      <c r="L1434" s="328">
        <v>518153.4</v>
      </c>
      <c r="M1434" s="151">
        <f t="shared" ref="M1434:M1497" si="194">+K1434-L1434</f>
        <v>-418158.84</v>
      </c>
      <c r="N1434" s="97">
        <f t="shared" ref="N1434:N1497" si="195">IF(L1434&lt;0,IF(M1434=0,0,IF(OR(L1434=0,K1434=0),"N.M.",IF(ABS(M1434/L1434)&gt;=10,"N.M.",M1434/(-L1434)))),IF(M1434=0,0,IF(OR(L1434=0,K1434=0),"N.M.",IF(ABS(M1434/L1434)&gt;=10,"N.M.",M1434/L1434))))</f>
        <v>-0.80701745853641027</v>
      </c>
      <c r="O1434" s="273"/>
      <c r="P1434" s="166"/>
      <c r="Q1434" s="328">
        <v>99994.559999999998</v>
      </c>
      <c r="R1434" s="328">
        <v>518153.4</v>
      </c>
      <c r="S1434" s="151">
        <f t="shared" ref="S1434:S1497" si="196">+Q1434-R1434</f>
        <v>-418158.84</v>
      </c>
      <c r="T1434" s="97">
        <f t="shared" ref="T1434:T1497" si="197">IF(R1434&lt;0,IF(S1434=0,0,IF(OR(R1434=0,Q1434=0),"N.M.",IF(ABS(S1434/R1434)&gt;=10,"N.M.",S1434/(-R1434)))),IF(S1434=0,0,IF(OR(R1434=0,Q1434=0),"N.M.",IF(ABS(S1434/R1434)&gt;=10,"N.M.",S1434/R1434))))</f>
        <v>-0.80701745853641027</v>
      </c>
      <c r="U1434" s="166"/>
      <c r="V1434" s="328">
        <v>1649913.7200000002</v>
      </c>
      <c r="W1434" s="328">
        <v>2068072.56</v>
      </c>
      <c r="X1434" s="151">
        <f t="shared" ref="X1434:X1497" si="198">+V1434-W1434</f>
        <v>-418158.83999999985</v>
      </c>
      <c r="Y1434" s="97">
        <f t="shared" ref="Y1434:Y1497" si="199">IF(W1434&lt;0,IF(X1434=0,0,IF(OR(W1434=0,V1434=0),"N.M.",IF(ABS(X1434/W1434)&gt;=10,"N.M.",X1434/(-W1434)))),IF(X1434=0,0,IF(OR(W1434=0,V1434=0),"N.M.",IF(ABS(X1434/W1434)&gt;=10,"N.M.",X1434/W1434))))</f>
        <v>-0.20219737357764653</v>
      </c>
      <c r="Z1434" s="140"/>
    </row>
    <row r="1435" spans="1:26" s="69" customFormat="1" outlineLevel="2" x14ac:dyDescent="0.2">
      <c r="A1435" s="64" t="s">
        <v>1289</v>
      </c>
      <c r="B1435" s="65" t="s">
        <v>1739</v>
      </c>
      <c r="C1435" s="66" t="s">
        <v>2171</v>
      </c>
      <c r="D1435" s="67"/>
      <c r="E1435" s="68"/>
      <c r="F1435" s="328">
        <v>12308.61</v>
      </c>
      <c r="G1435" s="328">
        <v>2543.7200000000003</v>
      </c>
      <c r="H1435" s="151">
        <f t="shared" si="192"/>
        <v>9764.89</v>
      </c>
      <c r="I1435" s="97">
        <f t="shared" si="193"/>
        <v>3.8388226691616998</v>
      </c>
      <c r="J1435" s="166"/>
      <c r="K1435" s="328">
        <v>13538.31</v>
      </c>
      <c r="L1435" s="328">
        <v>10689.43</v>
      </c>
      <c r="M1435" s="151">
        <f t="shared" si="194"/>
        <v>2848.8799999999992</v>
      </c>
      <c r="N1435" s="97">
        <f t="shared" si="195"/>
        <v>0.26651374301529634</v>
      </c>
      <c r="O1435" s="273"/>
      <c r="P1435" s="166"/>
      <c r="Q1435" s="328">
        <v>13538.31</v>
      </c>
      <c r="R1435" s="328">
        <v>10689.43</v>
      </c>
      <c r="S1435" s="151">
        <f t="shared" si="196"/>
        <v>2848.8799999999992</v>
      </c>
      <c r="T1435" s="97">
        <f t="shared" si="197"/>
        <v>0.26651374301529634</v>
      </c>
      <c r="U1435" s="166"/>
      <c r="V1435" s="328">
        <v>51244.11</v>
      </c>
      <c r="W1435" s="328">
        <v>14527.11</v>
      </c>
      <c r="X1435" s="151">
        <f t="shared" si="198"/>
        <v>36717</v>
      </c>
      <c r="Y1435" s="97">
        <f t="shared" si="199"/>
        <v>2.5274813779203158</v>
      </c>
      <c r="Z1435" s="140"/>
    </row>
    <row r="1436" spans="1:26" s="69" customFormat="1" outlineLevel="2" x14ac:dyDescent="0.2">
      <c r="A1436" s="64" t="s">
        <v>1290</v>
      </c>
      <c r="B1436" s="65" t="s">
        <v>1740</v>
      </c>
      <c r="C1436" s="66" t="s">
        <v>2175</v>
      </c>
      <c r="D1436" s="67"/>
      <c r="E1436" s="68"/>
      <c r="F1436" s="328">
        <v>11187.45</v>
      </c>
      <c r="G1436" s="328">
        <v>1252.98</v>
      </c>
      <c r="H1436" s="151">
        <f t="shared" si="192"/>
        <v>9934.4700000000012</v>
      </c>
      <c r="I1436" s="97">
        <f t="shared" si="193"/>
        <v>7.9286740410860519</v>
      </c>
      <c r="J1436" s="166"/>
      <c r="K1436" s="328">
        <v>12493.87</v>
      </c>
      <c r="L1436" s="328">
        <v>5092.8</v>
      </c>
      <c r="M1436" s="151">
        <f t="shared" si="194"/>
        <v>7401.0700000000006</v>
      </c>
      <c r="N1436" s="97">
        <f t="shared" si="195"/>
        <v>1.4532418316054039</v>
      </c>
      <c r="O1436" s="273"/>
      <c r="P1436" s="166"/>
      <c r="Q1436" s="328">
        <v>12493.87</v>
      </c>
      <c r="R1436" s="328">
        <v>5092.8</v>
      </c>
      <c r="S1436" s="151">
        <f t="shared" si="196"/>
        <v>7401.0700000000006</v>
      </c>
      <c r="T1436" s="97">
        <f t="shared" si="197"/>
        <v>1.4532418316054039</v>
      </c>
      <c r="U1436" s="166"/>
      <c r="V1436" s="328">
        <v>30987.040000000001</v>
      </c>
      <c r="W1436" s="328">
        <v>47607.850000000006</v>
      </c>
      <c r="X1436" s="151">
        <f t="shared" si="198"/>
        <v>-16620.810000000005</v>
      </c>
      <c r="Y1436" s="97">
        <f t="shared" si="199"/>
        <v>-0.34911910535762491</v>
      </c>
      <c r="Z1436" s="140"/>
    </row>
    <row r="1437" spans="1:26" s="69" customFormat="1" outlineLevel="2" x14ac:dyDescent="0.2">
      <c r="A1437" s="64" t="s">
        <v>1291</v>
      </c>
      <c r="B1437" s="65" t="s">
        <v>1741</v>
      </c>
      <c r="C1437" s="66" t="s">
        <v>2176</v>
      </c>
      <c r="D1437" s="67"/>
      <c r="E1437" s="68"/>
      <c r="F1437" s="328">
        <v>2088.64</v>
      </c>
      <c r="G1437" s="328">
        <v>4574.1900000000005</v>
      </c>
      <c r="H1437" s="151">
        <f t="shared" si="192"/>
        <v>-2485.5500000000006</v>
      </c>
      <c r="I1437" s="97">
        <f t="shared" si="193"/>
        <v>-0.54338582350099152</v>
      </c>
      <c r="J1437" s="166"/>
      <c r="K1437" s="328">
        <v>3832.89</v>
      </c>
      <c r="L1437" s="328">
        <v>13412.08</v>
      </c>
      <c r="M1437" s="151">
        <f t="shared" si="194"/>
        <v>-9579.19</v>
      </c>
      <c r="N1437" s="97">
        <f t="shared" si="195"/>
        <v>-0.71422106041717615</v>
      </c>
      <c r="O1437" s="273"/>
      <c r="P1437" s="166"/>
      <c r="Q1437" s="328">
        <v>3832.89</v>
      </c>
      <c r="R1437" s="328">
        <v>13412.08</v>
      </c>
      <c r="S1437" s="151">
        <f t="shared" si="196"/>
        <v>-9579.19</v>
      </c>
      <c r="T1437" s="97">
        <f t="shared" si="197"/>
        <v>-0.71422106041717615</v>
      </c>
      <c r="U1437" s="166"/>
      <c r="V1437" s="328">
        <v>11275.02</v>
      </c>
      <c r="W1437" s="328">
        <v>-1356.130000000001</v>
      </c>
      <c r="X1437" s="151">
        <f t="shared" si="198"/>
        <v>12631.150000000001</v>
      </c>
      <c r="Y1437" s="97">
        <f t="shared" si="199"/>
        <v>9.314114428557728</v>
      </c>
      <c r="Z1437" s="140"/>
    </row>
    <row r="1438" spans="1:26" s="69" customFormat="1" outlineLevel="2" x14ac:dyDescent="0.2">
      <c r="A1438" s="64" t="s">
        <v>1292</v>
      </c>
      <c r="B1438" s="65" t="s">
        <v>1742</v>
      </c>
      <c r="C1438" s="66" t="s">
        <v>2177</v>
      </c>
      <c r="D1438" s="67"/>
      <c r="E1438" s="68"/>
      <c r="F1438" s="328">
        <v>919.37</v>
      </c>
      <c r="G1438" s="328">
        <v>2163.5300000000002</v>
      </c>
      <c r="H1438" s="151">
        <f t="shared" si="192"/>
        <v>-1244.1600000000003</v>
      </c>
      <c r="I1438" s="97">
        <f t="shared" si="193"/>
        <v>-0.57506020253936863</v>
      </c>
      <c r="J1438" s="166"/>
      <c r="K1438" s="328">
        <v>8591.76</v>
      </c>
      <c r="L1438" s="328">
        <v>11193.2</v>
      </c>
      <c r="M1438" s="151">
        <f t="shared" si="194"/>
        <v>-2601.4400000000005</v>
      </c>
      <c r="N1438" s="97">
        <f t="shared" si="195"/>
        <v>-0.23241253618268237</v>
      </c>
      <c r="O1438" s="273"/>
      <c r="P1438" s="166"/>
      <c r="Q1438" s="328">
        <v>8591.76</v>
      </c>
      <c r="R1438" s="328">
        <v>11193.2</v>
      </c>
      <c r="S1438" s="151">
        <f t="shared" si="196"/>
        <v>-2601.4400000000005</v>
      </c>
      <c r="T1438" s="97">
        <f t="shared" si="197"/>
        <v>-0.23241253618268237</v>
      </c>
      <c r="U1438" s="166"/>
      <c r="V1438" s="328">
        <v>30875.4</v>
      </c>
      <c r="W1438" s="328">
        <v>51019.3</v>
      </c>
      <c r="X1438" s="151">
        <f t="shared" si="198"/>
        <v>-20143.900000000001</v>
      </c>
      <c r="Y1438" s="97">
        <f t="shared" si="199"/>
        <v>-0.3948290156862207</v>
      </c>
      <c r="Z1438" s="140"/>
    </row>
    <row r="1439" spans="1:26" s="69" customFormat="1" outlineLevel="2" x14ac:dyDescent="0.2">
      <c r="A1439" s="64" t="s">
        <v>1293</v>
      </c>
      <c r="B1439" s="65" t="s">
        <v>1743</v>
      </c>
      <c r="C1439" s="66" t="s">
        <v>2178</v>
      </c>
      <c r="D1439" s="67"/>
      <c r="E1439" s="68"/>
      <c r="F1439" s="328">
        <v>446.6</v>
      </c>
      <c r="G1439" s="328">
        <v>2517.5500000000002</v>
      </c>
      <c r="H1439" s="151">
        <f t="shared" si="192"/>
        <v>-2070.9500000000003</v>
      </c>
      <c r="I1439" s="97">
        <f t="shared" si="193"/>
        <v>-0.82260531071875442</v>
      </c>
      <c r="J1439" s="166"/>
      <c r="K1439" s="328">
        <v>4850.58</v>
      </c>
      <c r="L1439" s="328">
        <v>7242.1</v>
      </c>
      <c r="M1439" s="151">
        <f t="shared" si="194"/>
        <v>-2391.5200000000004</v>
      </c>
      <c r="N1439" s="97">
        <f t="shared" si="195"/>
        <v>-0.33022465859350192</v>
      </c>
      <c r="O1439" s="273"/>
      <c r="P1439" s="166"/>
      <c r="Q1439" s="328">
        <v>4850.58</v>
      </c>
      <c r="R1439" s="328">
        <v>7242.1</v>
      </c>
      <c r="S1439" s="151">
        <f t="shared" si="196"/>
        <v>-2391.5200000000004</v>
      </c>
      <c r="T1439" s="97">
        <f t="shared" si="197"/>
        <v>-0.33022465859350192</v>
      </c>
      <c r="U1439" s="166"/>
      <c r="V1439" s="328">
        <v>23125.1</v>
      </c>
      <c r="W1439" s="328">
        <v>21569.260000000002</v>
      </c>
      <c r="X1439" s="151">
        <f t="shared" si="198"/>
        <v>1555.8399999999965</v>
      </c>
      <c r="Y1439" s="97">
        <f t="shared" si="199"/>
        <v>7.2132284556818194E-2</v>
      </c>
      <c r="Z1439" s="140"/>
    </row>
    <row r="1440" spans="1:26" s="69" customFormat="1" outlineLevel="2" x14ac:dyDescent="0.2">
      <c r="A1440" s="64" t="s">
        <v>1149</v>
      </c>
      <c r="B1440" s="65" t="s">
        <v>1599</v>
      </c>
      <c r="C1440" s="66" t="s">
        <v>2041</v>
      </c>
      <c r="D1440" s="67"/>
      <c r="E1440" s="68"/>
      <c r="F1440" s="328">
        <v>1621.51</v>
      </c>
      <c r="G1440" s="328">
        <v>1626.46</v>
      </c>
      <c r="H1440" s="151">
        <f t="shared" si="192"/>
        <v>-4.9500000000000455</v>
      </c>
      <c r="I1440" s="97">
        <f t="shared" si="193"/>
        <v>-3.043419450831896E-3</v>
      </c>
      <c r="J1440" s="166"/>
      <c r="K1440" s="328">
        <v>4900.1400000000003</v>
      </c>
      <c r="L1440" s="328">
        <v>4796.83</v>
      </c>
      <c r="M1440" s="151">
        <f t="shared" si="194"/>
        <v>103.3100000000004</v>
      </c>
      <c r="N1440" s="97">
        <f t="shared" si="195"/>
        <v>2.1537140152976111E-2</v>
      </c>
      <c r="O1440" s="273"/>
      <c r="P1440" s="166"/>
      <c r="Q1440" s="328">
        <v>4900.1400000000003</v>
      </c>
      <c r="R1440" s="328">
        <v>4796.83</v>
      </c>
      <c r="S1440" s="151">
        <f t="shared" si="196"/>
        <v>103.3100000000004</v>
      </c>
      <c r="T1440" s="97">
        <f t="shared" si="197"/>
        <v>2.1537140152976111E-2</v>
      </c>
      <c r="U1440" s="166"/>
      <c r="V1440" s="328">
        <v>17501.600000000002</v>
      </c>
      <c r="W1440" s="328">
        <v>21769.5</v>
      </c>
      <c r="X1440" s="151">
        <f t="shared" si="198"/>
        <v>-4267.8999999999978</v>
      </c>
      <c r="Y1440" s="97">
        <f t="shared" si="199"/>
        <v>-0.19604951882220528</v>
      </c>
      <c r="Z1440" s="140"/>
    </row>
    <row r="1441" spans="1:26" s="69" customFormat="1" outlineLevel="2" x14ac:dyDescent="0.2">
      <c r="A1441" s="64" t="s">
        <v>1150</v>
      </c>
      <c r="B1441" s="65" t="s">
        <v>1600</v>
      </c>
      <c r="C1441" s="66" t="s">
        <v>2042</v>
      </c>
      <c r="D1441" s="67"/>
      <c r="E1441" s="68"/>
      <c r="F1441" s="328">
        <v>979.53</v>
      </c>
      <c r="G1441" s="328">
        <v>-29932.07</v>
      </c>
      <c r="H1441" s="151">
        <f t="shared" si="192"/>
        <v>30911.599999999999</v>
      </c>
      <c r="I1441" s="97">
        <f t="shared" si="193"/>
        <v>1.0327251005359803</v>
      </c>
      <c r="J1441" s="166"/>
      <c r="K1441" s="328">
        <v>17978.54</v>
      </c>
      <c r="L1441" s="328">
        <v>-41301.620000000003</v>
      </c>
      <c r="M1441" s="151">
        <f t="shared" si="194"/>
        <v>59280.160000000003</v>
      </c>
      <c r="N1441" s="97">
        <f t="shared" si="195"/>
        <v>1.4352986638296512</v>
      </c>
      <c r="O1441" s="273"/>
      <c r="P1441" s="166"/>
      <c r="Q1441" s="328">
        <v>17978.54</v>
      </c>
      <c r="R1441" s="328">
        <v>-41301.620000000003</v>
      </c>
      <c r="S1441" s="151">
        <f t="shared" si="196"/>
        <v>59280.160000000003</v>
      </c>
      <c r="T1441" s="97">
        <f t="shared" si="197"/>
        <v>1.4352986638296512</v>
      </c>
      <c r="U1441" s="166"/>
      <c r="V1441" s="328">
        <v>100438.42000000001</v>
      </c>
      <c r="W1441" s="328">
        <v>-22235.120000000003</v>
      </c>
      <c r="X1441" s="151">
        <f t="shared" si="198"/>
        <v>122673.54000000001</v>
      </c>
      <c r="Y1441" s="97">
        <f t="shared" si="199"/>
        <v>5.5171071709979529</v>
      </c>
      <c r="Z1441" s="140"/>
    </row>
    <row r="1442" spans="1:26" s="69" customFormat="1" outlineLevel="2" x14ac:dyDescent="0.2">
      <c r="A1442" s="64" t="s">
        <v>1151</v>
      </c>
      <c r="B1442" s="65" t="s">
        <v>1601</v>
      </c>
      <c r="C1442" s="66" t="s">
        <v>2043</v>
      </c>
      <c r="D1442" s="67"/>
      <c r="E1442" s="68"/>
      <c r="F1442" s="328">
        <v>24066.23</v>
      </c>
      <c r="G1442" s="328">
        <v>47594.86</v>
      </c>
      <c r="H1442" s="151">
        <f t="shared" si="192"/>
        <v>-23528.63</v>
      </c>
      <c r="I1442" s="97">
        <f t="shared" si="193"/>
        <v>-0.4943523313231723</v>
      </c>
      <c r="J1442" s="166"/>
      <c r="K1442" s="328">
        <v>62858.68</v>
      </c>
      <c r="L1442" s="328">
        <v>127406.97</v>
      </c>
      <c r="M1442" s="151">
        <f t="shared" si="194"/>
        <v>-64548.29</v>
      </c>
      <c r="N1442" s="97">
        <f t="shared" si="195"/>
        <v>-0.50663075968292792</v>
      </c>
      <c r="O1442" s="273"/>
      <c r="P1442" s="166"/>
      <c r="Q1442" s="328">
        <v>62858.68</v>
      </c>
      <c r="R1442" s="328">
        <v>127406.97</v>
      </c>
      <c r="S1442" s="151">
        <f t="shared" si="196"/>
        <v>-64548.29</v>
      </c>
      <c r="T1442" s="97">
        <f t="shared" si="197"/>
        <v>-0.50663075968292792</v>
      </c>
      <c r="U1442" s="166"/>
      <c r="V1442" s="328">
        <v>315022.85000000003</v>
      </c>
      <c r="W1442" s="328">
        <v>478811.35</v>
      </c>
      <c r="X1442" s="151">
        <f t="shared" si="198"/>
        <v>-163788.49999999994</v>
      </c>
      <c r="Y1442" s="97">
        <f t="shared" si="199"/>
        <v>-0.34207313590206234</v>
      </c>
      <c r="Z1442" s="140"/>
    </row>
    <row r="1443" spans="1:26" s="69" customFormat="1" outlineLevel="2" x14ac:dyDescent="0.2">
      <c r="A1443" s="64" t="s">
        <v>1152</v>
      </c>
      <c r="B1443" s="65" t="s">
        <v>1602</v>
      </c>
      <c r="C1443" s="66" t="s">
        <v>2044</v>
      </c>
      <c r="D1443" s="67"/>
      <c r="E1443" s="68"/>
      <c r="F1443" s="328">
        <v>3470.92</v>
      </c>
      <c r="G1443" s="328">
        <v>1790.46</v>
      </c>
      <c r="H1443" s="151">
        <f t="shared" si="192"/>
        <v>1680.46</v>
      </c>
      <c r="I1443" s="97">
        <f t="shared" si="193"/>
        <v>0.93856327424237351</v>
      </c>
      <c r="J1443" s="166"/>
      <c r="K1443" s="328">
        <v>9895.44</v>
      </c>
      <c r="L1443" s="328">
        <v>7014.8</v>
      </c>
      <c r="M1443" s="151">
        <f t="shared" si="194"/>
        <v>2880.6400000000003</v>
      </c>
      <c r="N1443" s="97">
        <f t="shared" si="195"/>
        <v>0.4106517648400525</v>
      </c>
      <c r="O1443" s="273"/>
      <c r="P1443" s="166"/>
      <c r="Q1443" s="328">
        <v>9895.44</v>
      </c>
      <c r="R1443" s="328">
        <v>7014.8</v>
      </c>
      <c r="S1443" s="151">
        <f t="shared" si="196"/>
        <v>2880.6400000000003</v>
      </c>
      <c r="T1443" s="97">
        <f t="shared" si="197"/>
        <v>0.4106517648400525</v>
      </c>
      <c r="U1443" s="166"/>
      <c r="V1443" s="328">
        <v>35736.639999999999</v>
      </c>
      <c r="W1443" s="328">
        <v>51730.01</v>
      </c>
      <c r="X1443" s="151">
        <f t="shared" si="198"/>
        <v>-15993.370000000003</v>
      </c>
      <c r="Y1443" s="97">
        <f t="shared" si="199"/>
        <v>-0.30917005428763694</v>
      </c>
      <c r="Z1443" s="140"/>
    </row>
    <row r="1444" spans="1:26" s="69" customFormat="1" outlineLevel="2" x14ac:dyDescent="0.2">
      <c r="A1444" s="64" t="s">
        <v>1153</v>
      </c>
      <c r="B1444" s="65" t="s">
        <v>1603</v>
      </c>
      <c r="C1444" s="66" t="s">
        <v>2045</v>
      </c>
      <c r="D1444" s="67"/>
      <c r="E1444" s="68"/>
      <c r="F1444" s="328">
        <v>25179.420000000002</v>
      </c>
      <c r="G1444" s="328">
        <v>28910.31</v>
      </c>
      <c r="H1444" s="151">
        <f t="shared" si="192"/>
        <v>-3730.8899999999994</v>
      </c>
      <c r="I1444" s="97">
        <f t="shared" si="193"/>
        <v>-0.12905050136093316</v>
      </c>
      <c r="J1444" s="166"/>
      <c r="K1444" s="328">
        <v>76963.839999999997</v>
      </c>
      <c r="L1444" s="328">
        <v>81355.350000000006</v>
      </c>
      <c r="M1444" s="151">
        <f t="shared" si="194"/>
        <v>-4391.5100000000093</v>
      </c>
      <c r="N1444" s="97">
        <f t="shared" si="195"/>
        <v>-5.3979363373152581E-2</v>
      </c>
      <c r="O1444" s="273"/>
      <c r="P1444" s="166"/>
      <c r="Q1444" s="328">
        <v>76963.839999999997</v>
      </c>
      <c r="R1444" s="328">
        <v>81355.350000000006</v>
      </c>
      <c r="S1444" s="151">
        <f t="shared" si="196"/>
        <v>-4391.5100000000093</v>
      </c>
      <c r="T1444" s="97">
        <f t="shared" si="197"/>
        <v>-5.3979363373152581E-2</v>
      </c>
      <c r="U1444" s="166"/>
      <c r="V1444" s="328">
        <v>315722.93</v>
      </c>
      <c r="W1444" s="328">
        <v>329763.29000000004</v>
      </c>
      <c r="X1444" s="151">
        <f t="shared" si="198"/>
        <v>-14040.360000000044</v>
      </c>
      <c r="Y1444" s="97">
        <f t="shared" si="199"/>
        <v>-4.2577086127446276E-2</v>
      </c>
      <c r="Z1444" s="140"/>
    </row>
    <row r="1445" spans="1:26" s="69" customFormat="1" outlineLevel="2" x14ac:dyDescent="0.2">
      <c r="A1445" s="64" t="s">
        <v>1154</v>
      </c>
      <c r="B1445" s="65" t="s">
        <v>1604</v>
      </c>
      <c r="C1445" s="66" t="s">
        <v>2046</v>
      </c>
      <c r="D1445" s="67"/>
      <c r="E1445" s="68"/>
      <c r="F1445" s="328">
        <v>268652.44</v>
      </c>
      <c r="G1445" s="328">
        <v>263834.81</v>
      </c>
      <c r="H1445" s="151">
        <f t="shared" si="192"/>
        <v>4817.6300000000047</v>
      </c>
      <c r="I1445" s="97">
        <f t="shared" si="193"/>
        <v>1.8260024141621058E-2</v>
      </c>
      <c r="J1445" s="166"/>
      <c r="K1445" s="328">
        <v>832438.04</v>
      </c>
      <c r="L1445" s="328">
        <v>772729.96</v>
      </c>
      <c r="M1445" s="151">
        <f t="shared" si="194"/>
        <v>59708.080000000075</v>
      </c>
      <c r="N1445" s="97">
        <f t="shared" si="195"/>
        <v>7.7269011285650266E-2</v>
      </c>
      <c r="O1445" s="273"/>
      <c r="P1445" s="166"/>
      <c r="Q1445" s="328">
        <v>832438.04</v>
      </c>
      <c r="R1445" s="328">
        <v>772729.96</v>
      </c>
      <c r="S1445" s="151">
        <f t="shared" si="196"/>
        <v>59708.080000000075</v>
      </c>
      <c r="T1445" s="97">
        <f t="shared" si="197"/>
        <v>7.7269011285650266E-2</v>
      </c>
      <c r="U1445" s="166"/>
      <c r="V1445" s="328">
        <v>3197936.3200000003</v>
      </c>
      <c r="W1445" s="328">
        <v>3033016.31</v>
      </c>
      <c r="X1445" s="151">
        <f t="shared" si="198"/>
        <v>164920.01000000024</v>
      </c>
      <c r="Y1445" s="97">
        <f t="shared" si="199"/>
        <v>5.4374916961788526E-2</v>
      </c>
      <c r="Z1445" s="140"/>
    </row>
    <row r="1446" spans="1:26" s="69" customFormat="1" outlineLevel="2" x14ac:dyDescent="0.2">
      <c r="A1446" s="64" t="s">
        <v>1155</v>
      </c>
      <c r="B1446" s="65" t="s">
        <v>1605</v>
      </c>
      <c r="C1446" s="66" t="s">
        <v>2047</v>
      </c>
      <c r="D1446" s="67"/>
      <c r="E1446" s="68"/>
      <c r="F1446" s="328">
        <v>1400.3600000000001</v>
      </c>
      <c r="G1446" s="328">
        <v>1492.3500000000001</v>
      </c>
      <c r="H1446" s="151">
        <f t="shared" si="192"/>
        <v>-91.990000000000009</v>
      </c>
      <c r="I1446" s="97">
        <f t="shared" si="193"/>
        <v>-6.1641035950011726E-2</v>
      </c>
      <c r="J1446" s="166"/>
      <c r="K1446" s="328">
        <v>4290.17</v>
      </c>
      <c r="L1446" s="328">
        <v>4502.38</v>
      </c>
      <c r="M1446" s="151">
        <f t="shared" si="194"/>
        <v>-212.21000000000004</v>
      </c>
      <c r="N1446" s="97">
        <f t="shared" si="195"/>
        <v>-4.7132849737250085E-2</v>
      </c>
      <c r="O1446" s="273"/>
      <c r="P1446" s="166"/>
      <c r="Q1446" s="328">
        <v>4290.17</v>
      </c>
      <c r="R1446" s="328">
        <v>4502.38</v>
      </c>
      <c r="S1446" s="151">
        <f t="shared" si="196"/>
        <v>-212.21000000000004</v>
      </c>
      <c r="T1446" s="97">
        <f t="shared" si="197"/>
        <v>-4.7132849737250085E-2</v>
      </c>
      <c r="U1446" s="166"/>
      <c r="V1446" s="328">
        <v>15539</v>
      </c>
      <c r="W1446" s="328">
        <v>16405.8</v>
      </c>
      <c r="X1446" s="151">
        <f t="shared" si="198"/>
        <v>-866.79999999999927</v>
      </c>
      <c r="Y1446" s="97">
        <f t="shared" si="199"/>
        <v>-5.2834972997354554E-2</v>
      </c>
      <c r="Z1446" s="140"/>
    </row>
    <row r="1447" spans="1:26" s="69" customFormat="1" outlineLevel="2" x14ac:dyDescent="0.2">
      <c r="A1447" s="64" t="s">
        <v>1156</v>
      </c>
      <c r="B1447" s="65" t="s">
        <v>1606</v>
      </c>
      <c r="C1447" s="66" t="s">
        <v>2048</v>
      </c>
      <c r="D1447" s="67"/>
      <c r="E1447" s="68"/>
      <c r="F1447" s="328">
        <v>54251</v>
      </c>
      <c r="G1447" s="328">
        <v>50999.35</v>
      </c>
      <c r="H1447" s="151">
        <f t="shared" si="192"/>
        <v>3251.6500000000015</v>
      </c>
      <c r="I1447" s="97">
        <f t="shared" si="193"/>
        <v>6.3758655747573278E-2</v>
      </c>
      <c r="J1447" s="166"/>
      <c r="K1447" s="328">
        <v>151086.26999999999</v>
      </c>
      <c r="L1447" s="328">
        <v>144852.24</v>
      </c>
      <c r="M1447" s="151">
        <f t="shared" si="194"/>
        <v>6234.0299999999988</v>
      </c>
      <c r="N1447" s="97">
        <f t="shared" si="195"/>
        <v>4.3037166701736879E-2</v>
      </c>
      <c r="O1447" s="273"/>
      <c r="P1447" s="166"/>
      <c r="Q1447" s="328">
        <v>151086.26999999999</v>
      </c>
      <c r="R1447" s="328">
        <v>144852.24</v>
      </c>
      <c r="S1447" s="151">
        <f t="shared" si="196"/>
        <v>6234.0299999999988</v>
      </c>
      <c r="T1447" s="97">
        <f t="shared" si="197"/>
        <v>4.3037166701736879E-2</v>
      </c>
      <c r="U1447" s="166"/>
      <c r="V1447" s="328">
        <v>608077.35</v>
      </c>
      <c r="W1447" s="328">
        <v>584592.31000000006</v>
      </c>
      <c r="X1447" s="151">
        <f t="shared" si="198"/>
        <v>23485.039999999921</v>
      </c>
      <c r="Y1447" s="97">
        <f t="shared" si="199"/>
        <v>4.0173364579496294E-2</v>
      </c>
      <c r="Z1447" s="140"/>
    </row>
    <row r="1448" spans="1:26" s="69" customFormat="1" outlineLevel="2" x14ac:dyDescent="0.2">
      <c r="A1448" s="64" t="s">
        <v>1157</v>
      </c>
      <c r="B1448" s="65" t="s">
        <v>1607</v>
      </c>
      <c r="C1448" s="66" t="s">
        <v>2049</v>
      </c>
      <c r="D1448" s="67"/>
      <c r="E1448" s="68"/>
      <c r="F1448" s="328">
        <v>4632.6500000000005</v>
      </c>
      <c r="G1448" s="328">
        <v>4050.71</v>
      </c>
      <c r="H1448" s="151">
        <f t="shared" si="192"/>
        <v>581.94000000000051</v>
      </c>
      <c r="I1448" s="97">
        <f t="shared" si="193"/>
        <v>0.14366370340014478</v>
      </c>
      <c r="J1448" s="166"/>
      <c r="K1448" s="328">
        <v>14116.32</v>
      </c>
      <c r="L1448" s="328">
        <v>12327.09</v>
      </c>
      <c r="M1448" s="151">
        <f t="shared" si="194"/>
        <v>1789.2299999999996</v>
      </c>
      <c r="N1448" s="97">
        <f t="shared" si="195"/>
        <v>0.14514617805175428</v>
      </c>
      <c r="O1448" s="273"/>
      <c r="P1448" s="166"/>
      <c r="Q1448" s="328">
        <v>14116.32</v>
      </c>
      <c r="R1448" s="328">
        <v>12327.09</v>
      </c>
      <c r="S1448" s="151">
        <f t="shared" si="196"/>
        <v>1789.2299999999996</v>
      </c>
      <c r="T1448" s="97">
        <f t="shared" si="197"/>
        <v>0.14514617805175428</v>
      </c>
      <c r="U1448" s="166"/>
      <c r="V1448" s="328">
        <v>54880.19</v>
      </c>
      <c r="W1448" s="328">
        <v>52599.69</v>
      </c>
      <c r="X1448" s="151">
        <f t="shared" si="198"/>
        <v>2280.5</v>
      </c>
      <c r="Y1448" s="97">
        <f t="shared" si="199"/>
        <v>4.335576882677445E-2</v>
      </c>
      <c r="Z1448" s="140"/>
    </row>
    <row r="1449" spans="1:26" s="69" customFormat="1" outlineLevel="2" x14ac:dyDescent="0.2">
      <c r="A1449" s="64" t="s">
        <v>1158</v>
      </c>
      <c r="B1449" s="65" t="s">
        <v>1608</v>
      </c>
      <c r="C1449" s="66" t="s">
        <v>2050</v>
      </c>
      <c r="D1449" s="67"/>
      <c r="E1449" s="68"/>
      <c r="F1449" s="328">
        <v>2252.52</v>
      </c>
      <c r="G1449" s="328">
        <v>2063.06</v>
      </c>
      <c r="H1449" s="151">
        <f t="shared" si="192"/>
        <v>189.46000000000004</v>
      </c>
      <c r="I1449" s="97">
        <f t="shared" si="193"/>
        <v>9.1834459492210627E-2</v>
      </c>
      <c r="J1449" s="166"/>
      <c r="K1449" s="328">
        <v>6030.84</v>
      </c>
      <c r="L1449" s="328">
        <v>8247.0400000000009</v>
      </c>
      <c r="M1449" s="151">
        <f t="shared" si="194"/>
        <v>-2216.2000000000007</v>
      </c>
      <c r="N1449" s="97">
        <f t="shared" si="195"/>
        <v>-0.26872671891975791</v>
      </c>
      <c r="O1449" s="273"/>
      <c r="P1449" s="166"/>
      <c r="Q1449" s="328">
        <v>6030.84</v>
      </c>
      <c r="R1449" s="328">
        <v>8247.0400000000009</v>
      </c>
      <c r="S1449" s="151">
        <f t="shared" si="196"/>
        <v>-2216.2000000000007</v>
      </c>
      <c r="T1449" s="97">
        <f t="shared" si="197"/>
        <v>-0.26872671891975791</v>
      </c>
      <c r="U1449" s="166"/>
      <c r="V1449" s="328">
        <v>22261.989999999998</v>
      </c>
      <c r="W1449" s="328">
        <v>26300.010000000002</v>
      </c>
      <c r="X1449" s="151">
        <f t="shared" si="198"/>
        <v>-4038.0200000000041</v>
      </c>
      <c r="Y1449" s="97">
        <f t="shared" si="199"/>
        <v>-0.15353682375025726</v>
      </c>
      <c r="Z1449" s="140"/>
    </row>
    <row r="1450" spans="1:26" s="69" customFormat="1" outlineLevel="2" x14ac:dyDescent="0.2">
      <c r="A1450" s="64" t="s">
        <v>1159</v>
      </c>
      <c r="B1450" s="65" t="s">
        <v>1609</v>
      </c>
      <c r="C1450" s="66" t="s">
        <v>2051</v>
      </c>
      <c r="D1450" s="67"/>
      <c r="E1450" s="68"/>
      <c r="F1450" s="328">
        <v>44237.19</v>
      </c>
      <c r="G1450" s="328">
        <v>82636.12</v>
      </c>
      <c r="H1450" s="151">
        <f t="shared" si="192"/>
        <v>-38398.929999999993</v>
      </c>
      <c r="I1450" s="97">
        <f t="shared" si="193"/>
        <v>-0.46467489035061177</v>
      </c>
      <c r="J1450" s="166"/>
      <c r="K1450" s="328">
        <v>124585.67</v>
      </c>
      <c r="L1450" s="328">
        <v>179040.62</v>
      </c>
      <c r="M1450" s="151">
        <f t="shared" si="194"/>
        <v>-54454.95</v>
      </c>
      <c r="N1450" s="97">
        <f t="shared" si="195"/>
        <v>-0.30414857812713114</v>
      </c>
      <c r="O1450" s="273"/>
      <c r="P1450" s="166"/>
      <c r="Q1450" s="328">
        <v>124585.67</v>
      </c>
      <c r="R1450" s="328">
        <v>179040.62</v>
      </c>
      <c r="S1450" s="151">
        <f t="shared" si="196"/>
        <v>-54454.95</v>
      </c>
      <c r="T1450" s="97">
        <f t="shared" si="197"/>
        <v>-0.30414857812713114</v>
      </c>
      <c r="U1450" s="166"/>
      <c r="V1450" s="328">
        <v>589247.97</v>
      </c>
      <c r="W1450" s="328">
        <v>897457.47</v>
      </c>
      <c r="X1450" s="151">
        <f t="shared" si="198"/>
        <v>-308209.5</v>
      </c>
      <c r="Y1450" s="97">
        <f t="shared" si="199"/>
        <v>-0.34342518760248331</v>
      </c>
      <c r="Z1450" s="140"/>
    </row>
    <row r="1451" spans="1:26" s="69" customFormat="1" outlineLevel="2" x14ac:dyDescent="0.2">
      <c r="A1451" s="64" t="s">
        <v>1160</v>
      </c>
      <c r="B1451" s="65" t="s">
        <v>1610</v>
      </c>
      <c r="C1451" s="66" t="s">
        <v>2052</v>
      </c>
      <c r="D1451" s="67"/>
      <c r="E1451" s="68"/>
      <c r="F1451" s="328">
        <v>30872.41</v>
      </c>
      <c r="G1451" s="328">
        <v>26597.56</v>
      </c>
      <c r="H1451" s="151">
        <f t="shared" si="192"/>
        <v>4274.8499999999985</v>
      </c>
      <c r="I1451" s="97">
        <f t="shared" si="193"/>
        <v>0.16072338966431501</v>
      </c>
      <c r="J1451" s="166"/>
      <c r="K1451" s="328">
        <v>98004</v>
      </c>
      <c r="L1451" s="328">
        <v>81710.77</v>
      </c>
      <c r="M1451" s="151">
        <f t="shared" si="194"/>
        <v>16293.229999999996</v>
      </c>
      <c r="N1451" s="97">
        <f t="shared" si="195"/>
        <v>0.1994012539595453</v>
      </c>
      <c r="O1451" s="273"/>
      <c r="P1451" s="166"/>
      <c r="Q1451" s="328">
        <v>98004</v>
      </c>
      <c r="R1451" s="328">
        <v>81710.77</v>
      </c>
      <c r="S1451" s="151">
        <f t="shared" si="196"/>
        <v>16293.229999999996</v>
      </c>
      <c r="T1451" s="97">
        <f t="shared" si="197"/>
        <v>0.1994012539595453</v>
      </c>
      <c r="U1451" s="166"/>
      <c r="V1451" s="328">
        <v>356733.87</v>
      </c>
      <c r="W1451" s="328">
        <v>297628.05</v>
      </c>
      <c r="X1451" s="151">
        <f t="shared" si="198"/>
        <v>59105.820000000007</v>
      </c>
      <c r="Y1451" s="97">
        <f t="shared" si="199"/>
        <v>0.19858954826334416</v>
      </c>
      <c r="Z1451" s="140"/>
    </row>
    <row r="1452" spans="1:26" s="69" customFormat="1" outlineLevel="2" x14ac:dyDescent="0.2">
      <c r="A1452" s="64" t="s">
        <v>1161</v>
      </c>
      <c r="B1452" s="65" t="s">
        <v>1611</v>
      </c>
      <c r="C1452" s="66" t="s">
        <v>2053</v>
      </c>
      <c r="D1452" s="67"/>
      <c r="E1452" s="68"/>
      <c r="F1452" s="328">
        <v>3443.21</v>
      </c>
      <c r="G1452" s="328">
        <v>6815.84</v>
      </c>
      <c r="H1452" s="151">
        <f t="shared" si="192"/>
        <v>-3372.63</v>
      </c>
      <c r="I1452" s="97">
        <f t="shared" si="193"/>
        <v>-0.49482235498485883</v>
      </c>
      <c r="J1452" s="166"/>
      <c r="K1452" s="328">
        <v>10380.41</v>
      </c>
      <c r="L1452" s="328">
        <v>19263.560000000001</v>
      </c>
      <c r="M1452" s="151">
        <f t="shared" si="194"/>
        <v>-8883.1500000000015</v>
      </c>
      <c r="N1452" s="97">
        <f t="shared" si="195"/>
        <v>-0.46113750521710428</v>
      </c>
      <c r="O1452" s="273"/>
      <c r="P1452" s="166"/>
      <c r="Q1452" s="328">
        <v>10380.41</v>
      </c>
      <c r="R1452" s="328">
        <v>19263.560000000001</v>
      </c>
      <c r="S1452" s="151">
        <f t="shared" si="196"/>
        <v>-8883.1500000000015</v>
      </c>
      <c r="T1452" s="97">
        <f t="shared" si="197"/>
        <v>-0.46113750521710428</v>
      </c>
      <c r="U1452" s="166"/>
      <c r="V1452" s="328">
        <v>38194.82</v>
      </c>
      <c r="W1452" s="328">
        <v>73411.460000000006</v>
      </c>
      <c r="X1452" s="151">
        <f t="shared" si="198"/>
        <v>-35216.640000000007</v>
      </c>
      <c r="Y1452" s="97">
        <f t="shared" si="199"/>
        <v>-0.47971583728208106</v>
      </c>
      <c r="Z1452" s="140"/>
    </row>
    <row r="1453" spans="1:26" s="69" customFormat="1" outlineLevel="2" x14ac:dyDescent="0.2">
      <c r="A1453" s="64" t="s">
        <v>1162</v>
      </c>
      <c r="B1453" s="65" t="s">
        <v>1612</v>
      </c>
      <c r="C1453" s="66" t="s">
        <v>2054</v>
      </c>
      <c r="D1453" s="67"/>
      <c r="E1453" s="68"/>
      <c r="F1453" s="328">
        <v>0</v>
      </c>
      <c r="G1453" s="328">
        <v>0</v>
      </c>
      <c r="H1453" s="151">
        <f t="shared" si="192"/>
        <v>0</v>
      </c>
      <c r="I1453" s="97">
        <f t="shared" si="193"/>
        <v>0</v>
      </c>
      <c r="J1453" s="166"/>
      <c r="K1453" s="328">
        <v>0</v>
      </c>
      <c r="L1453" s="328">
        <v>0</v>
      </c>
      <c r="M1453" s="151">
        <f t="shared" si="194"/>
        <v>0</v>
      </c>
      <c r="N1453" s="97">
        <f t="shared" si="195"/>
        <v>0</v>
      </c>
      <c r="O1453" s="273"/>
      <c r="P1453" s="166"/>
      <c r="Q1453" s="328">
        <v>0</v>
      </c>
      <c r="R1453" s="328">
        <v>0</v>
      </c>
      <c r="S1453" s="151">
        <f t="shared" si="196"/>
        <v>0</v>
      </c>
      <c r="T1453" s="97">
        <f t="shared" si="197"/>
        <v>0</v>
      </c>
      <c r="U1453" s="166"/>
      <c r="V1453" s="328">
        <v>0</v>
      </c>
      <c r="W1453" s="328">
        <v>0</v>
      </c>
      <c r="X1453" s="151">
        <f t="shared" si="198"/>
        <v>0</v>
      </c>
      <c r="Y1453" s="97">
        <f t="shared" si="199"/>
        <v>0</v>
      </c>
      <c r="Z1453" s="140"/>
    </row>
    <row r="1454" spans="1:26" s="69" customFormat="1" outlineLevel="2" x14ac:dyDescent="0.2">
      <c r="A1454" s="64" t="s">
        <v>1163</v>
      </c>
      <c r="B1454" s="65" t="s">
        <v>1613</v>
      </c>
      <c r="C1454" s="66" t="s">
        <v>2055</v>
      </c>
      <c r="D1454" s="67"/>
      <c r="E1454" s="68"/>
      <c r="F1454" s="328">
        <v>-419836.05</v>
      </c>
      <c r="G1454" s="328">
        <v>865638.72</v>
      </c>
      <c r="H1454" s="151">
        <f t="shared" si="192"/>
        <v>-1285474.77</v>
      </c>
      <c r="I1454" s="97">
        <f t="shared" si="193"/>
        <v>-1.4850014680489338</v>
      </c>
      <c r="J1454" s="166"/>
      <c r="K1454" s="328">
        <v>285568.09000000003</v>
      </c>
      <c r="L1454" s="328">
        <v>865638.72</v>
      </c>
      <c r="M1454" s="151">
        <f t="shared" si="194"/>
        <v>-580070.62999999989</v>
      </c>
      <c r="N1454" s="97">
        <f t="shared" si="195"/>
        <v>-0.67010707423069049</v>
      </c>
      <c r="O1454" s="273"/>
      <c r="P1454" s="166"/>
      <c r="Q1454" s="328">
        <v>285568.09000000003</v>
      </c>
      <c r="R1454" s="328">
        <v>865638.72</v>
      </c>
      <c r="S1454" s="151">
        <f t="shared" si="196"/>
        <v>-580070.62999999989</v>
      </c>
      <c r="T1454" s="97">
        <f t="shared" si="197"/>
        <v>-0.67010707423069049</v>
      </c>
      <c r="U1454" s="166"/>
      <c r="V1454" s="328">
        <v>2164206.29</v>
      </c>
      <c r="W1454" s="328">
        <v>865638.72</v>
      </c>
      <c r="X1454" s="151">
        <f t="shared" si="198"/>
        <v>1298567.57</v>
      </c>
      <c r="Y1454" s="97">
        <f t="shared" si="199"/>
        <v>1.5001264846378408</v>
      </c>
      <c r="Z1454" s="140"/>
    </row>
    <row r="1455" spans="1:26" s="69" customFormat="1" outlineLevel="2" x14ac:dyDescent="0.2">
      <c r="A1455" s="64" t="s">
        <v>1164</v>
      </c>
      <c r="B1455" s="65" t="s">
        <v>1614</v>
      </c>
      <c r="C1455" s="66" t="s">
        <v>2056</v>
      </c>
      <c r="D1455" s="67"/>
      <c r="E1455" s="68"/>
      <c r="F1455" s="328">
        <v>3257.1</v>
      </c>
      <c r="G1455" s="328">
        <v>-1051450.6499999999</v>
      </c>
      <c r="H1455" s="151">
        <f t="shared" si="192"/>
        <v>1054707.75</v>
      </c>
      <c r="I1455" s="97">
        <f t="shared" si="193"/>
        <v>1.0030977202781701</v>
      </c>
      <c r="J1455" s="166"/>
      <c r="K1455" s="328">
        <v>5029.78</v>
      </c>
      <c r="L1455" s="328">
        <v>3053.62</v>
      </c>
      <c r="M1455" s="151">
        <f t="shared" si="194"/>
        <v>1976.1599999999999</v>
      </c>
      <c r="N1455" s="97">
        <f t="shared" si="195"/>
        <v>0.64715321487283939</v>
      </c>
      <c r="O1455" s="273"/>
      <c r="P1455" s="166"/>
      <c r="Q1455" s="328">
        <v>5029.78</v>
      </c>
      <c r="R1455" s="328">
        <v>3053.62</v>
      </c>
      <c r="S1455" s="151">
        <f t="shared" si="196"/>
        <v>1976.1599999999999</v>
      </c>
      <c r="T1455" s="97">
        <f t="shared" si="197"/>
        <v>0.64715321487283939</v>
      </c>
      <c r="U1455" s="166"/>
      <c r="V1455" s="328">
        <v>557680.17000000004</v>
      </c>
      <c r="W1455" s="328">
        <v>25687.75</v>
      </c>
      <c r="X1455" s="151">
        <f t="shared" si="198"/>
        <v>531992.42000000004</v>
      </c>
      <c r="Y1455" s="97" t="str">
        <f t="shared" si="199"/>
        <v>N.M.</v>
      </c>
      <c r="Z1455" s="140"/>
    </row>
    <row r="1456" spans="1:26" s="69" customFormat="1" outlineLevel="2" x14ac:dyDescent="0.2">
      <c r="A1456" s="64" t="s">
        <v>1165</v>
      </c>
      <c r="B1456" s="65" t="s">
        <v>1615</v>
      </c>
      <c r="C1456" s="66" t="s">
        <v>2057</v>
      </c>
      <c r="D1456" s="67"/>
      <c r="E1456" s="68"/>
      <c r="F1456" s="328">
        <v>8771.76</v>
      </c>
      <c r="G1456" s="328">
        <v>4479.07</v>
      </c>
      <c r="H1456" s="151">
        <f t="shared" si="192"/>
        <v>4292.6900000000005</v>
      </c>
      <c r="I1456" s="97">
        <f t="shared" si="193"/>
        <v>0.95838868336507377</v>
      </c>
      <c r="J1456" s="166"/>
      <c r="K1456" s="328">
        <v>12294.53</v>
      </c>
      <c r="L1456" s="328">
        <v>6716.51</v>
      </c>
      <c r="M1456" s="151">
        <f t="shared" si="194"/>
        <v>5578.02</v>
      </c>
      <c r="N1456" s="97">
        <f t="shared" si="195"/>
        <v>0.83049381300705283</v>
      </c>
      <c r="O1456" s="273"/>
      <c r="P1456" s="166"/>
      <c r="Q1456" s="328">
        <v>12294.53</v>
      </c>
      <c r="R1456" s="328">
        <v>6716.51</v>
      </c>
      <c r="S1456" s="151">
        <f t="shared" si="196"/>
        <v>5578.02</v>
      </c>
      <c r="T1456" s="97">
        <f t="shared" si="197"/>
        <v>0.83049381300705283</v>
      </c>
      <c r="U1456" s="166"/>
      <c r="V1456" s="328">
        <v>23110.09</v>
      </c>
      <c r="W1456" s="328">
        <v>26186.5</v>
      </c>
      <c r="X1456" s="151">
        <f t="shared" si="198"/>
        <v>-3076.41</v>
      </c>
      <c r="Y1456" s="97">
        <f t="shared" si="199"/>
        <v>-0.1174807629885628</v>
      </c>
      <c r="Z1456" s="140"/>
    </row>
    <row r="1457" spans="1:26" s="69" customFormat="1" outlineLevel="2" x14ac:dyDescent="0.2">
      <c r="A1457" s="64" t="s">
        <v>1166</v>
      </c>
      <c r="B1457" s="65" t="s">
        <v>1616</v>
      </c>
      <c r="C1457" s="66" t="s">
        <v>2058</v>
      </c>
      <c r="D1457" s="67"/>
      <c r="E1457" s="68"/>
      <c r="F1457" s="328">
        <v>1505.32</v>
      </c>
      <c r="G1457" s="328">
        <v>2234.4</v>
      </c>
      <c r="H1457" s="151">
        <f t="shared" si="192"/>
        <v>-729.08000000000015</v>
      </c>
      <c r="I1457" s="97">
        <f t="shared" si="193"/>
        <v>-0.32629788757608313</v>
      </c>
      <c r="J1457" s="166"/>
      <c r="K1457" s="328">
        <v>4799.96</v>
      </c>
      <c r="L1457" s="328">
        <v>147521.28</v>
      </c>
      <c r="M1457" s="151">
        <f t="shared" si="194"/>
        <v>-142721.32</v>
      </c>
      <c r="N1457" s="97">
        <f t="shared" si="195"/>
        <v>-0.96746259251546629</v>
      </c>
      <c r="O1457" s="273"/>
      <c r="P1457" s="166"/>
      <c r="Q1457" s="328">
        <v>4799.96</v>
      </c>
      <c r="R1457" s="328">
        <v>147521.28</v>
      </c>
      <c r="S1457" s="151">
        <f t="shared" si="196"/>
        <v>-142721.32</v>
      </c>
      <c r="T1457" s="97">
        <f t="shared" si="197"/>
        <v>-0.96746259251546629</v>
      </c>
      <c r="U1457" s="166"/>
      <c r="V1457" s="328">
        <v>21931.86</v>
      </c>
      <c r="W1457" s="328">
        <v>180005.75</v>
      </c>
      <c r="X1457" s="151">
        <f t="shared" si="198"/>
        <v>-158073.89000000001</v>
      </c>
      <c r="Y1457" s="97">
        <f t="shared" si="199"/>
        <v>-0.87816022543724304</v>
      </c>
      <c r="Z1457" s="140"/>
    </row>
    <row r="1458" spans="1:26" s="69" customFormat="1" outlineLevel="2" x14ac:dyDescent="0.2">
      <c r="A1458" s="64" t="s">
        <v>1167</v>
      </c>
      <c r="B1458" s="65" t="s">
        <v>1617</v>
      </c>
      <c r="C1458" s="66" t="s">
        <v>2059</v>
      </c>
      <c r="D1458" s="67"/>
      <c r="E1458" s="68"/>
      <c r="F1458" s="328">
        <v>0</v>
      </c>
      <c r="G1458" s="328">
        <v>-15.9</v>
      </c>
      <c r="H1458" s="151">
        <f t="shared" si="192"/>
        <v>15.9</v>
      </c>
      <c r="I1458" s="97" t="str">
        <f t="shared" si="193"/>
        <v>N.M.</v>
      </c>
      <c r="J1458" s="166"/>
      <c r="K1458" s="328">
        <v>0</v>
      </c>
      <c r="L1458" s="328">
        <v>0</v>
      </c>
      <c r="M1458" s="151">
        <f t="shared" si="194"/>
        <v>0</v>
      </c>
      <c r="N1458" s="97">
        <f t="shared" si="195"/>
        <v>0</v>
      </c>
      <c r="O1458" s="273"/>
      <c r="P1458" s="166"/>
      <c r="Q1458" s="328">
        <v>0</v>
      </c>
      <c r="R1458" s="328">
        <v>0</v>
      </c>
      <c r="S1458" s="151">
        <f t="shared" si="196"/>
        <v>0</v>
      </c>
      <c r="T1458" s="97">
        <f t="shared" si="197"/>
        <v>0</v>
      </c>
      <c r="U1458" s="166"/>
      <c r="V1458" s="328">
        <v>0</v>
      </c>
      <c r="W1458" s="328">
        <v>0</v>
      </c>
      <c r="X1458" s="151">
        <f t="shared" si="198"/>
        <v>0</v>
      </c>
      <c r="Y1458" s="97">
        <f t="shared" si="199"/>
        <v>0</v>
      </c>
      <c r="Z1458" s="140"/>
    </row>
    <row r="1459" spans="1:26" s="69" customFormat="1" outlineLevel="2" x14ac:dyDescent="0.2">
      <c r="A1459" s="64" t="s">
        <v>1168</v>
      </c>
      <c r="B1459" s="65" t="s">
        <v>1618</v>
      </c>
      <c r="C1459" s="66" t="s">
        <v>2060</v>
      </c>
      <c r="D1459" s="67"/>
      <c r="E1459" s="68"/>
      <c r="F1459" s="328">
        <v>83628.479999999996</v>
      </c>
      <c r="G1459" s="328">
        <v>89650.95</v>
      </c>
      <c r="H1459" s="151">
        <f t="shared" si="192"/>
        <v>-6022.4700000000012</v>
      </c>
      <c r="I1459" s="97">
        <f t="shared" si="193"/>
        <v>-6.7176867618246108E-2</v>
      </c>
      <c r="J1459" s="166"/>
      <c r="K1459" s="328">
        <v>248931.56</v>
      </c>
      <c r="L1459" s="328">
        <v>270334.86</v>
      </c>
      <c r="M1459" s="151">
        <f t="shared" si="194"/>
        <v>-21403.299999999988</v>
      </c>
      <c r="N1459" s="97">
        <f t="shared" si="195"/>
        <v>-7.9173289009046008E-2</v>
      </c>
      <c r="O1459" s="273"/>
      <c r="P1459" s="166"/>
      <c r="Q1459" s="328">
        <v>248931.56</v>
      </c>
      <c r="R1459" s="328">
        <v>270334.86</v>
      </c>
      <c r="S1459" s="151">
        <f t="shared" si="196"/>
        <v>-21403.299999999988</v>
      </c>
      <c r="T1459" s="97">
        <f t="shared" si="197"/>
        <v>-7.9173289009046008E-2</v>
      </c>
      <c r="U1459" s="166"/>
      <c r="V1459" s="328">
        <v>1019248.1300000001</v>
      </c>
      <c r="W1459" s="328">
        <v>1085613.8</v>
      </c>
      <c r="X1459" s="151">
        <f t="shared" si="198"/>
        <v>-66365.669999999925</v>
      </c>
      <c r="Y1459" s="97">
        <f t="shared" si="199"/>
        <v>-6.11319329212653E-2</v>
      </c>
      <c r="Z1459" s="140"/>
    </row>
    <row r="1460" spans="1:26" s="69" customFormat="1" outlineLevel="2" x14ac:dyDescent="0.2">
      <c r="A1460" s="64" t="s">
        <v>1169</v>
      </c>
      <c r="B1460" s="65" t="s">
        <v>1619</v>
      </c>
      <c r="C1460" s="66" t="s">
        <v>2061</v>
      </c>
      <c r="D1460" s="67"/>
      <c r="E1460" s="68"/>
      <c r="F1460" s="328">
        <v>36457.46</v>
      </c>
      <c r="G1460" s="328">
        <v>24111.45</v>
      </c>
      <c r="H1460" s="151">
        <f t="shared" si="192"/>
        <v>12346.009999999998</v>
      </c>
      <c r="I1460" s="97">
        <f t="shared" si="193"/>
        <v>0.51203930083010341</v>
      </c>
      <c r="J1460" s="166"/>
      <c r="K1460" s="328">
        <v>124419.79000000001</v>
      </c>
      <c r="L1460" s="328">
        <v>86211.39</v>
      </c>
      <c r="M1460" s="151">
        <f t="shared" si="194"/>
        <v>38208.400000000009</v>
      </c>
      <c r="N1460" s="97">
        <f t="shared" si="195"/>
        <v>0.44319433893827731</v>
      </c>
      <c r="O1460" s="273"/>
      <c r="P1460" s="166"/>
      <c r="Q1460" s="328">
        <v>124419.79000000001</v>
      </c>
      <c r="R1460" s="328">
        <v>86211.39</v>
      </c>
      <c r="S1460" s="151">
        <f t="shared" si="196"/>
        <v>38208.400000000009</v>
      </c>
      <c r="T1460" s="97">
        <f t="shared" si="197"/>
        <v>0.44319433893827731</v>
      </c>
      <c r="U1460" s="166"/>
      <c r="V1460" s="328">
        <v>307541.79000000004</v>
      </c>
      <c r="W1460" s="328">
        <v>257569.66999999998</v>
      </c>
      <c r="X1460" s="151">
        <f t="shared" si="198"/>
        <v>49972.120000000054</v>
      </c>
      <c r="Y1460" s="97">
        <f t="shared" si="199"/>
        <v>0.19401399240834549</v>
      </c>
      <c r="Z1460" s="140"/>
    </row>
    <row r="1461" spans="1:26" s="69" customFormat="1" outlineLevel="2" x14ac:dyDescent="0.2">
      <c r="A1461" s="64" t="s">
        <v>1170</v>
      </c>
      <c r="B1461" s="65" t="s">
        <v>1620</v>
      </c>
      <c r="C1461" s="66" t="s">
        <v>2062</v>
      </c>
      <c r="D1461" s="67"/>
      <c r="E1461" s="68"/>
      <c r="F1461" s="328">
        <v>0</v>
      </c>
      <c r="G1461" s="328">
        <v>12975</v>
      </c>
      <c r="H1461" s="151">
        <f t="shared" si="192"/>
        <v>-12975</v>
      </c>
      <c r="I1461" s="97" t="str">
        <f t="shared" si="193"/>
        <v>N.M.</v>
      </c>
      <c r="J1461" s="166"/>
      <c r="K1461" s="328">
        <v>42919</v>
      </c>
      <c r="L1461" s="328">
        <v>12975</v>
      </c>
      <c r="M1461" s="151">
        <f t="shared" si="194"/>
        <v>29944</v>
      </c>
      <c r="N1461" s="97">
        <f t="shared" si="195"/>
        <v>2.3078227360308285</v>
      </c>
      <c r="O1461" s="273"/>
      <c r="P1461" s="166"/>
      <c r="Q1461" s="328">
        <v>42919</v>
      </c>
      <c r="R1461" s="328">
        <v>12975</v>
      </c>
      <c r="S1461" s="151">
        <f t="shared" si="196"/>
        <v>29944</v>
      </c>
      <c r="T1461" s="97">
        <f t="shared" si="197"/>
        <v>2.3078227360308285</v>
      </c>
      <c r="U1461" s="166"/>
      <c r="V1461" s="328">
        <v>61011.19</v>
      </c>
      <c r="W1461" s="328">
        <v>97753.8</v>
      </c>
      <c r="X1461" s="151">
        <f t="shared" si="198"/>
        <v>-36742.61</v>
      </c>
      <c r="Y1461" s="97">
        <f t="shared" si="199"/>
        <v>-0.37586886647884787</v>
      </c>
      <c r="Z1461" s="140"/>
    </row>
    <row r="1462" spans="1:26" s="69" customFormat="1" outlineLevel="2" x14ac:dyDescent="0.2">
      <c r="A1462" s="64" t="s">
        <v>1171</v>
      </c>
      <c r="B1462" s="65" t="s">
        <v>1621</v>
      </c>
      <c r="C1462" s="66" t="s">
        <v>2063</v>
      </c>
      <c r="D1462" s="67"/>
      <c r="E1462" s="68"/>
      <c r="F1462" s="328">
        <v>7536.85</v>
      </c>
      <c r="G1462" s="328">
        <v>2036.71</v>
      </c>
      <c r="H1462" s="151">
        <f t="shared" si="192"/>
        <v>5500.14</v>
      </c>
      <c r="I1462" s="97">
        <f t="shared" si="193"/>
        <v>2.7005022806388737</v>
      </c>
      <c r="J1462" s="166"/>
      <c r="K1462" s="328">
        <v>10738.02</v>
      </c>
      <c r="L1462" s="328">
        <v>5877.7300000000005</v>
      </c>
      <c r="M1462" s="151">
        <f t="shared" si="194"/>
        <v>4860.29</v>
      </c>
      <c r="N1462" s="97">
        <f t="shared" si="195"/>
        <v>0.82689916004988318</v>
      </c>
      <c r="O1462" s="273"/>
      <c r="P1462" s="166"/>
      <c r="Q1462" s="328">
        <v>10738.02</v>
      </c>
      <c r="R1462" s="328">
        <v>5877.7300000000005</v>
      </c>
      <c r="S1462" s="151">
        <f t="shared" si="196"/>
        <v>4860.29</v>
      </c>
      <c r="T1462" s="97">
        <f t="shared" si="197"/>
        <v>0.82689916004988318</v>
      </c>
      <c r="U1462" s="166"/>
      <c r="V1462" s="328">
        <v>36979.339999999997</v>
      </c>
      <c r="W1462" s="328">
        <v>33123.03</v>
      </c>
      <c r="X1462" s="151">
        <f t="shared" si="198"/>
        <v>3856.3099999999977</v>
      </c>
      <c r="Y1462" s="97">
        <f t="shared" si="199"/>
        <v>0.11642382958322345</v>
      </c>
      <c r="Z1462" s="140"/>
    </row>
    <row r="1463" spans="1:26" s="69" customFormat="1" outlineLevel="2" x14ac:dyDescent="0.2">
      <c r="A1463" s="64" t="s">
        <v>1172</v>
      </c>
      <c r="B1463" s="65" t="s">
        <v>1622</v>
      </c>
      <c r="C1463" s="66" t="s">
        <v>2064</v>
      </c>
      <c r="D1463" s="67"/>
      <c r="E1463" s="68"/>
      <c r="F1463" s="328">
        <v>0.67</v>
      </c>
      <c r="G1463" s="328">
        <v>0</v>
      </c>
      <c r="H1463" s="151">
        <f t="shared" si="192"/>
        <v>0.67</v>
      </c>
      <c r="I1463" s="97" t="str">
        <f t="shared" si="193"/>
        <v>N.M.</v>
      </c>
      <c r="J1463" s="166"/>
      <c r="K1463" s="328">
        <v>0.67</v>
      </c>
      <c r="L1463" s="328">
        <v>0</v>
      </c>
      <c r="M1463" s="151">
        <f t="shared" si="194"/>
        <v>0.67</v>
      </c>
      <c r="N1463" s="97" t="str">
        <f t="shared" si="195"/>
        <v>N.M.</v>
      </c>
      <c r="O1463" s="273"/>
      <c r="P1463" s="166"/>
      <c r="Q1463" s="328">
        <v>0.67</v>
      </c>
      <c r="R1463" s="328">
        <v>0</v>
      </c>
      <c r="S1463" s="151">
        <f t="shared" si="196"/>
        <v>0.67</v>
      </c>
      <c r="T1463" s="97" t="str">
        <f t="shared" si="197"/>
        <v>N.M.</v>
      </c>
      <c r="U1463" s="166"/>
      <c r="V1463" s="328">
        <v>0.67</v>
      </c>
      <c r="W1463" s="328">
        <v>1791.51</v>
      </c>
      <c r="X1463" s="151">
        <f t="shared" si="198"/>
        <v>-1790.84</v>
      </c>
      <c r="Y1463" s="97">
        <f t="shared" si="199"/>
        <v>-0.99962601380957961</v>
      </c>
      <c r="Z1463" s="140"/>
    </row>
    <row r="1464" spans="1:26" s="69" customFormat="1" outlineLevel="2" x14ac:dyDescent="0.2">
      <c r="A1464" s="64" t="s">
        <v>1173</v>
      </c>
      <c r="B1464" s="65" t="s">
        <v>1623</v>
      </c>
      <c r="C1464" s="66" t="s">
        <v>2065</v>
      </c>
      <c r="D1464" s="67"/>
      <c r="E1464" s="68"/>
      <c r="F1464" s="328">
        <v>809.80000000000007</v>
      </c>
      <c r="G1464" s="328">
        <v>2539.75</v>
      </c>
      <c r="H1464" s="151">
        <f t="shared" si="192"/>
        <v>-1729.9499999999998</v>
      </c>
      <c r="I1464" s="97">
        <f t="shared" si="193"/>
        <v>-0.68114971946057679</v>
      </c>
      <c r="J1464" s="166"/>
      <c r="K1464" s="328">
        <v>2588.6799999999998</v>
      </c>
      <c r="L1464" s="328">
        <v>3688.65</v>
      </c>
      <c r="M1464" s="151">
        <f t="shared" si="194"/>
        <v>-1099.9700000000003</v>
      </c>
      <c r="N1464" s="97">
        <f t="shared" si="195"/>
        <v>-0.29820394995459049</v>
      </c>
      <c r="O1464" s="273"/>
      <c r="P1464" s="166"/>
      <c r="Q1464" s="328">
        <v>2588.6799999999998</v>
      </c>
      <c r="R1464" s="328">
        <v>3688.65</v>
      </c>
      <c r="S1464" s="151">
        <f t="shared" si="196"/>
        <v>-1099.9700000000003</v>
      </c>
      <c r="T1464" s="97">
        <f t="shared" si="197"/>
        <v>-0.29820394995459049</v>
      </c>
      <c r="U1464" s="166"/>
      <c r="V1464" s="328">
        <v>44813.31</v>
      </c>
      <c r="W1464" s="328">
        <v>28497.780000000002</v>
      </c>
      <c r="X1464" s="151">
        <f t="shared" si="198"/>
        <v>16315.529999999995</v>
      </c>
      <c r="Y1464" s="97">
        <f t="shared" si="199"/>
        <v>0.57251933308489267</v>
      </c>
      <c r="Z1464" s="140"/>
    </row>
    <row r="1465" spans="1:26" s="69" customFormat="1" outlineLevel="2" x14ac:dyDescent="0.2">
      <c r="A1465" s="64" t="s">
        <v>1174</v>
      </c>
      <c r="B1465" s="65" t="s">
        <v>1624</v>
      </c>
      <c r="C1465" s="66" t="s">
        <v>2066</v>
      </c>
      <c r="D1465" s="67"/>
      <c r="E1465" s="68"/>
      <c r="F1465" s="328">
        <v>0</v>
      </c>
      <c r="G1465" s="328">
        <v>0</v>
      </c>
      <c r="H1465" s="151">
        <f t="shared" si="192"/>
        <v>0</v>
      </c>
      <c r="I1465" s="97">
        <f t="shared" si="193"/>
        <v>0</v>
      </c>
      <c r="J1465" s="166"/>
      <c r="K1465" s="328">
        <v>0</v>
      </c>
      <c r="L1465" s="328">
        <v>0</v>
      </c>
      <c r="M1465" s="151">
        <f t="shared" si="194"/>
        <v>0</v>
      </c>
      <c r="N1465" s="97">
        <f t="shared" si="195"/>
        <v>0</v>
      </c>
      <c r="O1465" s="273"/>
      <c r="P1465" s="166"/>
      <c r="Q1465" s="328">
        <v>0</v>
      </c>
      <c r="R1465" s="328">
        <v>0</v>
      </c>
      <c r="S1465" s="151">
        <f t="shared" si="196"/>
        <v>0</v>
      </c>
      <c r="T1465" s="97">
        <f t="shared" si="197"/>
        <v>0</v>
      </c>
      <c r="U1465" s="166"/>
      <c r="V1465" s="328">
        <v>2587.02</v>
      </c>
      <c r="W1465" s="328">
        <v>0</v>
      </c>
      <c r="X1465" s="151">
        <f t="shared" si="198"/>
        <v>2587.02</v>
      </c>
      <c r="Y1465" s="97" t="str">
        <f t="shared" si="199"/>
        <v>N.M.</v>
      </c>
      <c r="Z1465" s="140"/>
    </row>
    <row r="1466" spans="1:26" s="69" customFormat="1" outlineLevel="2" x14ac:dyDescent="0.2">
      <c r="A1466" s="64" t="s">
        <v>1175</v>
      </c>
      <c r="B1466" s="65" t="s">
        <v>1625</v>
      </c>
      <c r="C1466" s="66" t="s">
        <v>2067</v>
      </c>
      <c r="D1466" s="67"/>
      <c r="E1466" s="68"/>
      <c r="F1466" s="328">
        <v>0</v>
      </c>
      <c r="G1466" s="328">
        <v>0.17</v>
      </c>
      <c r="H1466" s="151">
        <f t="shared" si="192"/>
        <v>-0.17</v>
      </c>
      <c r="I1466" s="97" t="str">
        <f t="shared" si="193"/>
        <v>N.M.</v>
      </c>
      <c r="J1466" s="166"/>
      <c r="K1466" s="328">
        <v>2.82</v>
      </c>
      <c r="L1466" s="328">
        <v>1.68</v>
      </c>
      <c r="M1466" s="151">
        <f t="shared" si="194"/>
        <v>1.1399999999999999</v>
      </c>
      <c r="N1466" s="97">
        <f t="shared" si="195"/>
        <v>0.67857142857142849</v>
      </c>
      <c r="O1466" s="273"/>
      <c r="P1466" s="166"/>
      <c r="Q1466" s="328">
        <v>2.82</v>
      </c>
      <c r="R1466" s="328">
        <v>1.68</v>
      </c>
      <c r="S1466" s="151">
        <f t="shared" si="196"/>
        <v>1.1399999999999999</v>
      </c>
      <c r="T1466" s="97">
        <f t="shared" si="197"/>
        <v>0.67857142857142849</v>
      </c>
      <c r="U1466" s="166"/>
      <c r="V1466" s="328">
        <v>29.6</v>
      </c>
      <c r="W1466" s="328">
        <v>8.67</v>
      </c>
      <c r="X1466" s="151">
        <f t="shared" si="198"/>
        <v>20.93</v>
      </c>
      <c r="Y1466" s="97">
        <f t="shared" si="199"/>
        <v>2.4140715109573243</v>
      </c>
      <c r="Z1466" s="140"/>
    </row>
    <row r="1467" spans="1:26" s="69" customFormat="1" outlineLevel="2" x14ac:dyDescent="0.2">
      <c r="A1467" s="64" t="s">
        <v>1176</v>
      </c>
      <c r="B1467" s="65" t="s">
        <v>1626</v>
      </c>
      <c r="C1467" s="66" t="s">
        <v>2068</v>
      </c>
      <c r="D1467" s="67"/>
      <c r="E1467" s="68"/>
      <c r="F1467" s="328">
        <v>0</v>
      </c>
      <c r="G1467" s="328">
        <v>0</v>
      </c>
      <c r="H1467" s="151">
        <f t="shared" si="192"/>
        <v>0</v>
      </c>
      <c r="I1467" s="97">
        <f t="shared" si="193"/>
        <v>0</v>
      </c>
      <c r="J1467" s="166"/>
      <c r="K1467" s="328">
        <v>0</v>
      </c>
      <c r="L1467" s="328">
        <v>0</v>
      </c>
      <c r="M1467" s="151">
        <f t="shared" si="194"/>
        <v>0</v>
      </c>
      <c r="N1467" s="97">
        <f t="shared" si="195"/>
        <v>0</v>
      </c>
      <c r="O1467" s="273"/>
      <c r="P1467" s="166"/>
      <c r="Q1467" s="328">
        <v>0</v>
      </c>
      <c r="R1467" s="328">
        <v>0</v>
      </c>
      <c r="S1467" s="151">
        <f t="shared" si="196"/>
        <v>0</v>
      </c>
      <c r="T1467" s="97">
        <f t="shared" si="197"/>
        <v>0</v>
      </c>
      <c r="U1467" s="166"/>
      <c r="V1467" s="328">
        <v>0</v>
      </c>
      <c r="W1467" s="328">
        <v>5902.49</v>
      </c>
      <c r="X1467" s="151">
        <f t="shared" si="198"/>
        <v>-5902.49</v>
      </c>
      <c r="Y1467" s="97" t="str">
        <f t="shared" si="199"/>
        <v>N.M.</v>
      </c>
      <c r="Z1467" s="140"/>
    </row>
    <row r="1468" spans="1:26" s="69" customFormat="1" outlineLevel="2" x14ac:dyDescent="0.2">
      <c r="A1468" s="64" t="s">
        <v>1177</v>
      </c>
      <c r="B1468" s="65" t="s">
        <v>1627</v>
      </c>
      <c r="C1468" s="66" t="s">
        <v>2069</v>
      </c>
      <c r="D1468" s="67"/>
      <c r="E1468" s="68"/>
      <c r="F1468" s="328">
        <v>1022973.53</v>
      </c>
      <c r="G1468" s="328">
        <v>1150024.19</v>
      </c>
      <c r="H1468" s="151">
        <f t="shared" si="192"/>
        <v>-127050.65999999992</v>
      </c>
      <c r="I1468" s="97">
        <f t="shared" si="193"/>
        <v>-0.11047651093321778</v>
      </c>
      <c r="J1468" s="166"/>
      <c r="K1468" s="328">
        <v>2893730.1</v>
      </c>
      <c r="L1468" s="328">
        <v>2968278.5700000003</v>
      </c>
      <c r="M1468" s="151">
        <f t="shared" si="194"/>
        <v>-74548.470000000205</v>
      </c>
      <c r="N1468" s="97">
        <f t="shared" si="195"/>
        <v>-2.5115051785722455E-2</v>
      </c>
      <c r="O1468" s="273"/>
      <c r="P1468" s="166"/>
      <c r="Q1468" s="328">
        <v>2893730.1</v>
      </c>
      <c r="R1468" s="328">
        <v>2968278.5700000003</v>
      </c>
      <c r="S1468" s="151">
        <f t="shared" si="196"/>
        <v>-74548.470000000205</v>
      </c>
      <c r="T1468" s="97">
        <f t="shared" si="197"/>
        <v>-2.5115051785722455E-2</v>
      </c>
      <c r="U1468" s="166"/>
      <c r="V1468" s="328">
        <v>10530346.91</v>
      </c>
      <c r="W1468" s="328">
        <v>10588253.880000001</v>
      </c>
      <c r="X1468" s="151">
        <f t="shared" si="198"/>
        <v>-57906.970000000671</v>
      </c>
      <c r="Y1468" s="97">
        <f t="shared" si="199"/>
        <v>-5.4689820112247501E-3</v>
      </c>
      <c r="Z1468" s="140"/>
    </row>
    <row r="1469" spans="1:26" s="69" customFormat="1" outlineLevel="2" x14ac:dyDescent="0.2">
      <c r="A1469" s="64" t="s">
        <v>1178</v>
      </c>
      <c r="B1469" s="65" t="s">
        <v>1628</v>
      </c>
      <c r="C1469" s="66" t="s">
        <v>2070</v>
      </c>
      <c r="D1469" s="67"/>
      <c r="E1469" s="68"/>
      <c r="F1469" s="328">
        <v>31597.81</v>
      </c>
      <c r="G1469" s="328">
        <v>61427.020000000004</v>
      </c>
      <c r="H1469" s="151">
        <f t="shared" si="192"/>
        <v>-29829.210000000003</v>
      </c>
      <c r="I1469" s="97">
        <f t="shared" si="193"/>
        <v>-0.48560405502334314</v>
      </c>
      <c r="J1469" s="166"/>
      <c r="K1469" s="328">
        <v>186686.67</v>
      </c>
      <c r="L1469" s="328">
        <v>195634.33000000002</v>
      </c>
      <c r="M1469" s="151">
        <f t="shared" si="194"/>
        <v>-8947.6600000000035</v>
      </c>
      <c r="N1469" s="97">
        <f t="shared" si="195"/>
        <v>-4.5736655729083961E-2</v>
      </c>
      <c r="O1469" s="273"/>
      <c r="P1469" s="166"/>
      <c r="Q1469" s="328">
        <v>186686.67</v>
      </c>
      <c r="R1469" s="328">
        <v>195634.33000000002</v>
      </c>
      <c r="S1469" s="151">
        <f t="shared" si="196"/>
        <v>-8947.6600000000035</v>
      </c>
      <c r="T1469" s="97">
        <f t="shared" si="197"/>
        <v>-4.5736655729083961E-2</v>
      </c>
      <c r="U1469" s="166"/>
      <c r="V1469" s="328">
        <v>730605.12</v>
      </c>
      <c r="W1469" s="328">
        <v>533140.3600000001</v>
      </c>
      <c r="X1469" s="151">
        <f t="shared" si="198"/>
        <v>197464.75999999989</v>
      </c>
      <c r="Y1469" s="97">
        <f t="shared" si="199"/>
        <v>0.37038043790194358</v>
      </c>
      <c r="Z1469" s="140"/>
    </row>
    <row r="1470" spans="1:26" s="69" customFormat="1" outlineLevel="2" x14ac:dyDescent="0.2">
      <c r="A1470" s="64" t="s">
        <v>1179</v>
      </c>
      <c r="B1470" s="65" t="s">
        <v>1629</v>
      </c>
      <c r="C1470" s="66" t="s">
        <v>2071</v>
      </c>
      <c r="D1470" s="67"/>
      <c r="E1470" s="68"/>
      <c r="F1470" s="328">
        <v>34.550000000000004</v>
      </c>
      <c r="G1470" s="328">
        <v>314.41000000000003</v>
      </c>
      <c r="H1470" s="151">
        <f t="shared" si="192"/>
        <v>-279.86</v>
      </c>
      <c r="I1470" s="97">
        <f t="shared" si="193"/>
        <v>-0.89011163767055757</v>
      </c>
      <c r="J1470" s="166"/>
      <c r="K1470" s="328">
        <v>54.730000000000004</v>
      </c>
      <c r="L1470" s="328">
        <v>331.57</v>
      </c>
      <c r="M1470" s="151">
        <f t="shared" si="194"/>
        <v>-276.83999999999997</v>
      </c>
      <c r="N1470" s="97">
        <f t="shared" si="195"/>
        <v>-0.83493681575534573</v>
      </c>
      <c r="O1470" s="273"/>
      <c r="P1470" s="166"/>
      <c r="Q1470" s="328">
        <v>54.730000000000004</v>
      </c>
      <c r="R1470" s="328">
        <v>331.57</v>
      </c>
      <c r="S1470" s="151">
        <f t="shared" si="196"/>
        <v>-276.83999999999997</v>
      </c>
      <c r="T1470" s="97">
        <f t="shared" si="197"/>
        <v>-0.83493681575534573</v>
      </c>
      <c r="U1470" s="166"/>
      <c r="V1470" s="328">
        <v>289.29000000000002</v>
      </c>
      <c r="W1470" s="328">
        <v>334.21</v>
      </c>
      <c r="X1470" s="151">
        <f t="shared" si="198"/>
        <v>-44.919999999999959</v>
      </c>
      <c r="Y1470" s="97">
        <f t="shared" si="199"/>
        <v>-0.13440651087639496</v>
      </c>
      <c r="Z1470" s="140"/>
    </row>
    <row r="1471" spans="1:26" s="69" customFormat="1" outlineLevel="2" x14ac:dyDescent="0.2">
      <c r="A1471" s="64" t="s">
        <v>1180</v>
      </c>
      <c r="B1471" s="65" t="s">
        <v>1630</v>
      </c>
      <c r="C1471" s="66" t="s">
        <v>2072</v>
      </c>
      <c r="D1471" s="67"/>
      <c r="E1471" s="68"/>
      <c r="F1471" s="328">
        <v>9.9500000000000011</v>
      </c>
      <c r="G1471" s="328">
        <v>24.69</v>
      </c>
      <c r="H1471" s="151">
        <f t="shared" si="192"/>
        <v>-14.74</v>
      </c>
      <c r="I1471" s="97">
        <f t="shared" si="193"/>
        <v>-0.59700283515593355</v>
      </c>
      <c r="J1471" s="166"/>
      <c r="K1471" s="328">
        <v>38.47</v>
      </c>
      <c r="L1471" s="328">
        <v>8.1999999999999993</v>
      </c>
      <c r="M1471" s="151">
        <f t="shared" si="194"/>
        <v>30.27</v>
      </c>
      <c r="N1471" s="97">
        <f t="shared" si="195"/>
        <v>3.6914634146341467</v>
      </c>
      <c r="O1471" s="273"/>
      <c r="P1471" s="166"/>
      <c r="Q1471" s="328">
        <v>38.47</v>
      </c>
      <c r="R1471" s="328">
        <v>8.1999999999999993</v>
      </c>
      <c r="S1471" s="151">
        <f t="shared" si="196"/>
        <v>30.27</v>
      </c>
      <c r="T1471" s="97">
        <f t="shared" si="197"/>
        <v>3.6914634146341467</v>
      </c>
      <c r="U1471" s="166"/>
      <c r="V1471" s="328">
        <v>99.87</v>
      </c>
      <c r="W1471" s="328">
        <v>90.73</v>
      </c>
      <c r="X1471" s="151">
        <f t="shared" si="198"/>
        <v>9.14</v>
      </c>
      <c r="Y1471" s="97">
        <f t="shared" si="199"/>
        <v>0.10073845475586907</v>
      </c>
      <c r="Z1471" s="140"/>
    </row>
    <row r="1472" spans="1:26" s="69" customFormat="1" outlineLevel="2" x14ac:dyDescent="0.2">
      <c r="A1472" s="64" t="s">
        <v>1181</v>
      </c>
      <c r="B1472" s="65" t="s">
        <v>1631</v>
      </c>
      <c r="C1472" s="66" t="s">
        <v>2073</v>
      </c>
      <c r="D1472" s="67"/>
      <c r="E1472" s="68"/>
      <c r="F1472" s="328">
        <v>0</v>
      </c>
      <c r="G1472" s="328">
        <v>0</v>
      </c>
      <c r="H1472" s="151">
        <f t="shared" si="192"/>
        <v>0</v>
      </c>
      <c r="I1472" s="97">
        <f t="shared" si="193"/>
        <v>0</v>
      </c>
      <c r="J1472" s="166"/>
      <c r="K1472" s="328">
        <v>5.3</v>
      </c>
      <c r="L1472" s="328">
        <v>0</v>
      </c>
      <c r="M1472" s="151">
        <f t="shared" si="194"/>
        <v>5.3</v>
      </c>
      <c r="N1472" s="97" t="str">
        <f t="shared" si="195"/>
        <v>N.M.</v>
      </c>
      <c r="O1472" s="273"/>
      <c r="P1472" s="166"/>
      <c r="Q1472" s="328">
        <v>5.3</v>
      </c>
      <c r="R1472" s="328">
        <v>0</v>
      </c>
      <c r="S1472" s="151">
        <f t="shared" si="196"/>
        <v>5.3</v>
      </c>
      <c r="T1472" s="97" t="str">
        <f t="shared" si="197"/>
        <v>N.M.</v>
      </c>
      <c r="U1472" s="166"/>
      <c r="V1472" s="328">
        <v>5.3</v>
      </c>
      <c r="W1472" s="328">
        <v>0</v>
      </c>
      <c r="X1472" s="151">
        <f t="shared" si="198"/>
        <v>5.3</v>
      </c>
      <c r="Y1472" s="97" t="str">
        <f t="shared" si="199"/>
        <v>N.M.</v>
      </c>
      <c r="Z1472" s="140"/>
    </row>
    <row r="1473" spans="1:26" s="69" customFormat="1" outlineLevel="2" x14ac:dyDescent="0.2">
      <c r="A1473" s="64" t="s">
        <v>1182</v>
      </c>
      <c r="B1473" s="65" t="s">
        <v>1632</v>
      </c>
      <c r="C1473" s="66" t="s">
        <v>2074</v>
      </c>
      <c r="D1473" s="67"/>
      <c r="E1473" s="68"/>
      <c r="F1473" s="328">
        <v>12.51</v>
      </c>
      <c r="G1473" s="328">
        <v>0</v>
      </c>
      <c r="H1473" s="151">
        <f t="shared" si="192"/>
        <v>12.51</v>
      </c>
      <c r="I1473" s="97" t="str">
        <f t="shared" si="193"/>
        <v>N.M.</v>
      </c>
      <c r="J1473" s="166"/>
      <c r="K1473" s="328">
        <v>12.51</v>
      </c>
      <c r="L1473" s="328">
        <v>0</v>
      </c>
      <c r="M1473" s="151">
        <f t="shared" si="194"/>
        <v>12.51</v>
      </c>
      <c r="N1473" s="97" t="str">
        <f t="shared" si="195"/>
        <v>N.M.</v>
      </c>
      <c r="O1473" s="273"/>
      <c r="P1473" s="166"/>
      <c r="Q1473" s="328">
        <v>12.51</v>
      </c>
      <c r="R1473" s="328">
        <v>0</v>
      </c>
      <c r="S1473" s="151">
        <f t="shared" si="196"/>
        <v>12.51</v>
      </c>
      <c r="T1473" s="97" t="str">
        <f t="shared" si="197"/>
        <v>N.M.</v>
      </c>
      <c r="U1473" s="166"/>
      <c r="V1473" s="328">
        <v>12.58</v>
      </c>
      <c r="W1473" s="328">
        <v>0</v>
      </c>
      <c r="X1473" s="151">
        <f t="shared" si="198"/>
        <v>12.58</v>
      </c>
      <c r="Y1473" s="97" t="str">
        <f t="shared" si="199"/>
        <v>N.M.</v>
      </c>
      <c r="Z1473" s="140"/>
    </row>
    <row r="1474" spans="1:26" s="69" customFormat="1" outlineLevel="2" x14ac:dyDescent="0.2">
      <c r="A1474" s="64" t="s">
        <v>1183</v>
      </c>
      <c r="B1474" s="65" t="s">
        <v>1633</v>
      </c>
      <c r="C1474" s="66" t="s">
        <v>2075</v>
      </c>
      <c r="D1474" s="67"/>
      <c r="E1474" s="68"/>
      <c r="F1474" s="328">
        <v>2.96</v>
      </c>
      <c r="G1474" s="328">
        <v>0</v>
      </c>
      <c r="H1474" s="151">
        <f t="shared" si="192"/>
        <v>2.96</v>
      </c>
      <c r="I1474" s="97" t="str">
        <f t="shared" si="193"/>
        <v>N.M.</v>
      </c>
      <c r="J1474" s="166"/>
      <c r="K1474" s="328">
        <v>6.16</v>
      </c>
      <c r="L1474" s="328">
        <v>0</v>
      </c>
      <c r="M1474" s="151">
        <f t="shared" si="194"/>
        <v>6.16</v>
      </c>
      <c r="N1474" s="97" t="str">
        <f t="shared" si="195"/>
        <v>N.M.</v>
      </c>
      <c r="O1474" s="273"/>
      <c r="P1474" s="166"/>
      <c r="Q1474" s="328">
        <v>6.16</v>
      </c>
      <c r="R1474" s="328">
        <v>0</v>
      </c>
      <c r="S1474" s="151">
        <f t="shared" si="196"/>
        <v>6.16</v>
      </c>
      <c r="T1474" s="97" t="str">
        <f t="shared" si="197"/>
        <v>N.M.</v>
      </c>
      <c r="U1474" s="166"/>
      <c r="V1474" s="328">
        <v>18.96</v>
      </c>
      <c r="W1474" s="328">
        <v>1.73</v>
      </c>
      <c r="X1474" s="151">
        <f t="shared" si="198"/>
        <v>17.23</v>
      </c>
      <c r="Y1474" s="97">
        <f t="shared" si="199"/>
        <v>9.9595375722543356</v>
      </c>
      <c r="Z1474" s="140"/>
    </row>
    <row r="1475" spans="1:26" s="69" customFormat="1" outlineLevel="2" x14ac:dyDescent="0.2">
      <c r="A1475" s="64" t="s">
        <v>1184</v>
      </c>
      <c r="B1475" s="65" t="s">
        <v>1634</v>
      </c>
      <c r="C1475" s="66" t="s">
        <v>2076</v>
      </c>
      <c r="D1475" s="67"/>
      <c r="E1475" s="68"/>
      <c r="F1475" s="328">
        <v>20.03</v>
      </c>
      <c r="G1475" s="328">
        <v>9.91</v>
      </c>
      <c r="H1475" s="151">
        <f t="shared" si="192"/>
        <v>10.120000000000001</v>
      </c>
      <c r="I1475" s="97">
        <f t="shared" si="193"/>
        <v>1.0211907164480323</v>
      </c>
      <c r="J1475" s="166"/>
      <c r="K1475" s="328">
        <v>20.420000000000002</v>
      </c>
      <c r="L1475" s="328">
        <v>33.94</v>
      </c>
      <c r="M1475" s="151">
        <f t="shared" si="194"/>
        <v>-13.519999999999996</v>
      </c>
      <c r="N1475" s="97">
        <f t="shared" si="195"/>
        <v>-0.39835002946375947</v>
      </c>
      <c r="O1475" s="273"/>
      <c r="P1475" s="166"/>
      <c r="Q1475" s="328">
        <v>20.420000000000002</v>
      </c>
      <c r="R1475" s="328">
        <v>33.94</v>
      </c>
      <c r="S1475" s="151">
        <f t="shared" si="196"/>
        <v>-13.519999999999996</v>
      </c>
      <c r="T1475" s="97">
        <f t="shared" si="197"/>
        <v>-0.39835002946375947</v>
      </c>
      <c r="U1475" s="166"/>
      <c r="V1475" s="328">
        <v>286.52000000000004</v>
      </c>
      <c r="W1475" s="328">
        <v>112.89</v>
      </c>
      <c r="X1475" s="151">
        <f t="shared" si="198"/>
        <v>173.63000000000005</v>
      </c>
      <c r="Y1475" s="97">
        <f t="shared" si="199"/>
        <v>1.5380458853751444</v>
      </c>
      <c r="Z1475" s="140"/>
    </row>
    <row r="1476" spans="1:26" s="69" customFormat="1" outlineLevel="2" x14ac:dyDescent="0.2">
      <c r="A1476" s="64" t="s">
        <v>1185</v>
      </c>
      <c r="B1476" s="65" t="s">
        <v>1635</v>
      </c>
      <c r="C1476" s="66" t="s">
        <v>2077</v>
      </c>
      <c r="D1476" s="67"/>
      <c r="E1476" s="68"/>
      <c r="F1476" s="328">
        <v>154.09</v>
      </c>
      <c r="G1476" s="328">
        <v>10.73</v>
      </c>
      <c r="H1476" s="151">
        <f t="shared" si="192"/>
        <v>143.36000000000001</v>
      </c>
      <c r="I1476" s="97" t="str">
        <f t="shared" si="193"/>
        <v>N.M.</v>
      </c>
      <c r="J1476" s="166"/>
      <c r="K1476" s="328">
        <v>550.06000000000006</v>
      </c>
      <c r="L1476" s="328">
        <v>30.37</v>
      </c>
      <c r="M1476" s="151">
        <f t="shared" si="194"/>
        <v>519.69000000000005</v>
      </c>
      <c r="N1476" s="97" t="str">
        <f t="shared" si="195"/>
        <v>N.M.</v>
      </c>
      <c r="O1476" s="273"/>
      <c r="P1476" s="166"/>
      <c r="Q1476" s="328">
        <v>550.06000000000006</v>
      </c>
      <c r="R1476" s="328">
        <v>30.37</v>
      </c>
      <c r="S1476" s="151">
        <f t="shared" si="196"/>
        <v>519.69000000000005</v>
      </c>
      <c r="T1476" s="97" t="str">
        <f t="shared" si="197"/>
        <v>N.M.</v>
      </c>
      <c r="U1476" s="166"/>
      <c r="V1476" s="328">
        <v>1282.8600000000001</v>
      </c>
      <c r="W1476" s="328">
        <v>1990.49</v>
      </c>
      <c r="X1476" s="151">
        <f t="shared" si="198"/>
        <v>-707.62999999999988</v>
      </c>
      <c r="Y1476" s="97">
        <f t="shared" si="199"/>
        <v>-0.35550542831162169</v>
      </c>
      <c r="Z1476" s="140"/>
    </row>
    <row r="1477" spans="1:26" s="69" customFormat="1" outlineLevel="2" x14ac:dyDescent="0.2">
      <c r="A1477" s="64" t="s">
        <v>1186</v>
      </c>
      <c r="B1477" s="65" t="s">
        <v>1636</v>
      </c>
      <c r="C1477" s="66" t="s">
        <v>2078</v>
      </c>
      <c r="D1477" s="67"/>
      <c r="E1477" s="68"/>
      <c r="F1477" s="328">
        <v>16.02</v>
      </c>
      <c r="G1477" s="328">
        <v>0</v>
      </c>
      <c r="H1477" s="151">
        <f t="shared" si="192"/>
        <v>16.02</v>
      </c>
      <c r="I1477" s="97" t="str">
        <f t="shared" si="193"/>
        <v>N.M.</v>
      </c>
      <c r="J1477" s="166"/>
      <c r="K1477" s="328">
        <v>32.54</v>
      </c>
      <c r="L1477" s="328">
        <v>0</v>
      </c>
      <c r="M1477" s="151">
        <f t="shared" si="194"/>
        <v>32.54</v>
      </c>
      <c r="N1477" s="97" t="str">
        <f t="shared" si="195"/>
        <v>N.M.</v>
      </c>
      <c r="O1477" s="273"/>
      <c r="P1477" s="166"/>
      <c r="Q1477" s="328">
        <v>32.54</v>
      </c>
      <c r="R1477" s="328">
        <v>0</v>
      </c>
      <c r="S1477" s="151">
        <f t="shared" si="196"/>
        <v>32.54</v>
      </c>
      <c r="T1477" s="97" t="str">
        <f t="shared" si="197"/>
        <v>N.M.</v>
      </c>
      <c r="U1477" s="166"/>
      <c r="V1477" s="328">
        <v>146.05000000000001</v>
      </c>
      <c r="W1477" s="328">
        <v>14.540000000000001</v>
      </c>
      <c r="X1477" s="151">
        <f t="shared" si="198"/>
        <v>131.51000000000002</v>
      </c>
      <c r="Y1477" s="97">
        <f t="shared" si="199"/>
        <v>9.0447042640990372</v>
      </c>
      <c r="Z1477" s="140"/>
    </row>
    <row r="1478" spans="1:26" s="69" customFormat="1" outlineLevel="2" x14ac:dyDescent="0.2">
      <c r="A1478" s="64" t="s">
        <v>1187</v>
      </c>
      <c r="B1478" s="65" t="s">
        <v>1637</v>
      </c>
      <c r="C1478" s="66" t="s">
        <v>2079</v>
      </c>
      <c r="D1478" s="67"/>
      <c r="E1478" s="68"/>
      <c r="F1478" s="328">
        <v>9.85</v>
      </c>
      <c r="G1478" s="328">
        <v>3.09</v>
      </c>
      <c r="H1478" s="151">
        <f t="shared" si="192"/>
        <v>6.76</v>
      </c>
      <c r="I1478" s="97">
        <f t="shared" si="193"/>
        <v>2.1877022653721685</v>
      </c>
      <c r="J1478" s="166"/>
      <c r="K1478" s="328">
        <v>15.64</v>
      </c>
      <c r="L1478" s="328">
        <v>3.09</v>
      </c>
      <c r="M1478" s="151">
        <f t="shared" si="194"/>
        <v>12.55</v>
      </c>
      <c r="N1478" s="97">
        <f t="shared" si="195"/>
        <v>4.0614886731391593</v>
      </c>
      <c r="O1478" s="273"/>
      <c r="P1478" s="166"/>
      <c r="Q1478" s="328">
        <v>15.64</v>
      </c>
      <c r="R1478" s="328">
        <v>3.09</v>
      </c>
      <c r="S1478" s="151">
        <f t="shared" si="196"/>
        <v>12.55</v>
      </c>
      <c r="T1478" s="97">
        <f t="shared" si="197"/>
        <v>4.0614886731391593</v>
      </c>
      <c r="U1478" s="166"/>
      <c r="V1478" s="328">
        <v>34.22</v>
      </c>
      <c r="W1478" s="328">
        <v>3.17</v>
      </c>
      <c r="X1478" s="151">
        <f t="shared" si="198"/>
        <v>31.049999999999997</v>
      </c>
      <c r="Y1478" s="97">
        <f t="shared" si="199"/>
        <v>9.7949526813880112</v>
      </c>
      <c r="Z1478" s="140"/>
    </row>
    <row r="1479" spans="1:26" s="69" customFormat="1" outlineLevel="2" x14ac:dyDescent="0.2">
      <c r="A1479" s="64" t="s">
        <v>1188</v>
      </c>
      <c r="B1479" s="65" t="s">
        <v>1638</v>
      </c>
      <c r="C1479" s="66" t="s">
        <v>2080</v>
      </c>
      <c r="D1479" s="67"/>
      <c r="E1479" s="68"/>
      <c r="F1479" s="328">
        <v>28.84</v>
      </c>
      <c r="G1479" s="328">
        <v>0</v>
      </c>
      <c r="H1479" s="151">
        <f t="shared" si="192"/>
        <v>28.84</v>
      </c>
      <c r="I1479" s="97" t="str">
        <f t="shared" si="193"/>
        <v>N.M.</v>
      </c>
      <c r="J1479" s="166"/>
      <c r="K1479" s="328">
        <v>38.119999999999997</v>
      </c>
      <c r="L1479" s="328">
        <v>0</v>
      </c>
      <c r="M1479" s="151">
        <f t="shared" si="194"/>
        <v>38.119999999999997</v>
      </c>
      <c r="N1479" s="97" t="str">
        <f t="shared" si="195"/>
        <v>N.M.</v>
      </c>
      <c r="O1479" s="273"/>
      <c r="P1479" s="166"/>
      <c r="Q1479" s="328">
        <v>38.119999999999997</v>
      </c>
      <c r="R1479" s="328">
        <v>0</v>
      </c>
      <c r="S1479" s="151">
        <f t="shared" si="196"/>
        <v>38.119999999999997</v>
      </c>
      <c r="T1479" s="97" t="str">
        <f t="shared" si="197"/>
        <v>N.M.</v>
      </c>
      <c r="U1479" s="166"/>
      <c r="V1479" s="328">
        <v>46.839999999999996</v>
      </c>
      <c r="W1479" s="328">
        <v>0</v>
      </c>
      <c r="X1479" s="151">
        <f t="shared" si="198"/>
        <v>46.839999999999996</v>
      </c>
      <c r="Y1479" s="97" t="str">
        <f t="shared" si="199"/>
        <v>N.M.</v>
      </c>
      <c r="Z1479" s="140"/>
    </row>
    <row r="1480" spans="1:26" s="69" customFormat="1" outlineLevel="2" x14ac:dyDescent="0.2">
      <c r="A1480" s="64" t="s">
        <v>1189</v>
      </c>
      <c r="B1480" s="65" t="s">
        <v>1639</v>
      </c>
      <c r="C1480" s="66" t="s">
        <v>2081</v>
      </c>
      <c r="D1480" s="67"/>
      <c r="E1480" s="68"/>
      <c r="F1480" s="328">
        <v>0</v>
      </c>
      <c r="G1480" s="328">
        <v>10.59</v>
      </c>
      <c r="H1480" s="151">
        <f t="shared" si="192"/>
        <v>-10.59</v>
      </c>
      <c r="I1480" s="97" t="str">
        <f t="shared" si="193"/>
        <v>N.M.</v>
      </c>
      <c r="J1480" s="166"/>
      <c r="K1480" s="328">
        <v>30.69</v>
      </c>
      <c r="L1480" s="328">
        <v>10.59</v>
      </c>
      <c r="M1480" s="151">
        <f t="shared" si="194"/>
        <v>20.100000000000001</v>
      </c>
      <c r="N1480" s="97">
        <f t="shared" si="195"/>
        <v>1.898016997167139</v>
      </c>
      <c r="O1480" s="273"/>
      <c r="P1480" s="166"/>
      <c r="Q1480" s="328">
        <v>30.69</v>
      </c>
      <c r="R1480" s="328">
        <v>10.59</v>
      </c>
      <c r="S1480" s="151">
        <f t="shared" si="196"/>
        <v>20.100000000000001</v>
      </c>
      <c r="T1480" s="97">
        <f t="shared" si="197"/>
        <v>1.898016997167139</v>
      </c>
      <c r="U1480" s="166"/>
      <c r="V1480" s="328">
        <v>157.14000000000001</v>
      </c>
      <c r="W1480" s="328">
        <v>28.830000000000002</v>
      </c>
      <c r="X1480" s="151">
        <f t="shared" si="198"/>
        <v>128.31</v>
      </c>
      <c r="Y1480" s="97">
        <f t="shared" si="199"/>
        <v>4.4505723204994796</v>
      </c>
      <c r="Z1480" s="140"/>
    </row>
    <row r="1481" spans="1:26" s="69" customFormat="1" outlineLevel="2" x14ac:dyDescent="0.2">
      <c r="A1481" s="64" t="s">
        <v>1190</v>
      </c>
      <c r="B1481" s="65" t="s">
        <v>1640</v>
      </c>
      <c r="C1481" s="66" t="s">
        <v>2082</v>
      </c>
      <c r="D1481" s="67"/>
      <c r="E1481" s="68"/>
      <c r="F1481" s="328">
        <v>1.97</v>
      </c>
      <c r="G1481" s="328">
        <v>0</v>
      </c>
      <c r="H1481" s="151">
        <f t="shared" si="192"/>
        <v>1.97</v>
      </c>
      <c r="I1481" s="97" t="str">
        <f t="shared" si="193"/>
        <v>N.M.</v>
      </c>
      <c r="J1481" s="166"/>
      <c r="K1481" s="328">
        <v>1.97</v>
      </c>
      <c r="L1481" s="328">
        <v>0</v>
      </c>
      <c r="M1481" s="151">
        <f t="shared" si="194"/>
        <v>1.97</v>
      </c>
      <c r="N1481" s="97" t="str">
        <f t="shared" si="195"/>
        <v>N.M.</v>
      </c>
      <c r="O1481" s="273"/>
      <c r="P1481" s="166"/>
      <c r="Q1481" s="328">
        <v>1.97</v>
      </c>
      <c r="R1481" s="328">
        <v>0</v>
      </c>
      <c r="S1481" s="151">
        <f t="shared" si="196"/>
        <v>1.97</v>
      </c>
      <c r="T1481" s="97" t="str">
        <f t="shared" si="197"/>
        <v>N.M.</v>
      </c>
      <c r="U1481" s="166"/>
      <c r="V1481" s="328">
        <v>28.53</v>
      </c>
      <c r="W1481" s="328">
        <v>0</v>
      </c>
      <c r="X1481" s="151">
        <f t="shared" si="198"/>
        <v>28.53</v>
      </c>
      <c r="Y1481" s="97" t="str">
        <f t="shared" si="199"/>
        <v>N.M.</v>
      </c>
      <c r="Z1481" s="140"/>
    </row>
    <row r="1482" spans="1:26" s="69" customFormat="1" outlineLevel="2" x14ac:dyDescent="0.2">
      <c r="A1482" s="64" t="s">
        <v>1191</v>
      </c>
      <c r="B1482" s="65" t="s">
        <v>1641</v>
      </c>
      <c r="C1482" s="66" t="s">
        <v>2083</v>
      </c>
      <c r="D1482" s="67"/>
      <c r="E1482" s="68"/>
      <c r="F1482" s="328">
        <v>182.34</v>
      </c>
      <c r="G1482" s="328">
        <v>31</v>
      </c>
      <c r="H1482" s="151">
        <f t="shared" si="192"/>
        <v>151.34</v>
      </c>
      <c r="I1482" s="97">
        <f t="shared" si="193"/>
        <v>4.8819354838709677</v>
      </c>
      <c r="J1482" s="166"/>
      <c r="K1482" s="328">
        <v>588.5</v>
      </c>
      <c r="L1482" s="328">
        <v>42.59</v>
      </c>
      <c r="M1482" s="151">
        <f t="shared" si="194"/>
        <v>545.91</v>
      </c>
      <c r="N1482" s="97" t="str">
        <f t="shared" si="195"/>
        <v>N.M.</v>
      </c>
      <c r="O1482" s="273"/>
      <c r="P1482" s="166"/>
      <c r="Q1482" s="328">
        <v>588.5</v>
      </c>
      <c r="R1482" s="328">
        <v>42.59</v>
      </c>
      <c r="S1482" s="151">
        <f t="shared" si="196"/>
        <v>545.91</v>
      </c>
      <c r="T1482" s="97" t="str">
        <f t="shared" si="197"/>
        <v>N.M.</v>
      </c>
      <c r="U1482" s="166"/>
      <c r="V1482" s="328">
        <v>2114.75</v>
      </c>
      <c r="W1482" s="328">
        <v>664.11</v>
      </c>
      <c r="X1482" s="151">
        <f t="shared" si="198"/>
        <v>1450.6399999999999</v>
      </c>
      <c r="Y1482" s="97">
        <f t="shared" si="199"/>
        <v>2.1843369321347366</v>
      </c>
      <c r="Z1482" s="140"/>
    </row>
    <row r="1483" spans="1:26" s="69" customFormat="1" outlineLevel="2" x14ac:dyDescent="0.2">
      <c r="A1483" s="64" t="s">
        <v>1192</v>
      </c>
      <c r="B1483" s="65" t="s">
        <v>1642</v>
      </c>
      <c r="C1483" s="66" t="s">
        <v>2084</v>
      </c>
      <c r="D1483" s="67"/>
      <c r="E1483" s="68"/>
      <c r="F1483" s="328">
        <v>0</v>
      </c>
      <c r="G1483" s="328">
        <v>0</v>
      </c>
      <c r="H1483" s="151">
        <f t="shared" si="192"/>
        <v>0</v>
      </c>
      <c r="I1483" s="97">
        <f t="shared" si="193"/>
        <v>0</v>
      </c>
      <c r="J1483" s="166"/>
      <c r="K1483" s="328">
        <v>0</v>
      </c>
      <c r="L1483" s="328">
        <v>0</v>
      </c>
      <c r="M1483" s="151">
        <f t="shared" si="194"/>
        <v>0</v>
      </c>
      <c r="N1483" s="97">
        <f t="shared" si="195"/>
        <v>0</v>
      </c>
      <c r="O1483" s="273"/>
      <c r="P1483" s="166"/>
      <c r="Q1483" s="328">
        <v>0</v>
      </c>
      <c r="R1483" s="328">
        <v>0</v>
      </c>
      <c r="S1483" s="151">
        <f t="shared" si="196"/>
        <v>0</v>
      </c>
      <c r="T1483" s="97">
        <f t="shared" si="197"/>
        <v>0</v>
      </c>
      <c r="U1483" s="166"/>
      <c r="V1483" s="328">
        <v>87.320000000000007</v>
      </c>
      <c r="W1483" s="328">
        <v>0</v>
      </c>
      <c r="X1483" s="151">
        <f t="shared" si="198"/>
        <v>87.320000000000007</v>
      </c>
      <c r="Y1483" s="97" t="str">
        <f t="shared" si="199"/>
        <v>N.M.</v>
      </c>
      <c r="Z1483" s="140"/>
    </row>
    <row r="1484" spans="1:26" s="69" customFormat="1" outlineLevel="2" x14ac:dyDescent="0.2">
      <c r="A1484" s="64" t="s">
        <v>1193</v>
      </c>
      <c r="B1484" s="65" t="s">
        <v>1643</v>
      </c>
      <c r="C1484" s="66" t="s">
        <v>2085</v>
      </c>
      <c r="D1484" s="67"/>
      <c r="E1484" s="68"/>
      <c r="F1484" s="328">
        <v>44.37</v>
      </c>
      <c r="G1484" s="328">
        <v>9.49</v>
      </c>
      <c r="H1484" s="151">
        <f t="shared" si="192"/>
        <v>34.879999999999995</v>
      </c>
      <c r="I1484" s="97">
        <f t="shared" si="193"/>
        <v>3.675447839831401</v>
      </c>
      <c r="J1484" s="166"/>
      <c r="K1484" s="328">
        <v>44.37</v>
      </c>
      <c r="L1484" s="328">
        <v>9.49</v>
      </c>
      <c r="M1484" s="151">
        <f t="shared" si="194"/>
        <v>34.879999999999995</v>
      </c>
      <c r="N1484" s="97">
        <f t="shared" si="195"/>
        <v>3.675447839831401</v>
      </c>
      <c r="O1484" s="273"/>
      <c r="P1484" s="166"/>
      <c r="Q1484" s="328">
        <v>44.37</v>
      </c>
      <c r="R1484" s="328">
        <v>9.49</v>
      </c>
      <c r="S1484" s="151">
        <f t="shared" si="196"/>
        <v>34.879999999999995</v>
      </c>
      <c r="T1484" s="97">
        <f t="shared" si="197"/>
        <v>3.675447839831401</v>
      </c>
      <c r="U1484" s="166"/>
      <c r="V1484" s="328">
        <v>158.96</v>
      </c>
      <c r="W1484" s="328">
        <v>9.49</v>
      </c>
      <c r="X1484" s="151">
        <f t="shared" si="198"/>
        <v>149.47</v>
      </c>
      <c r="Y1484" s="97" t="str">
        <f t="shared" si="199"/>
        <v>N.M.</v>
      </c>
      <c r="Z1484" s="140"/>
    </row>
    <row r="1485" spans="1:26" s="69" customFormat="1" outlineLevel="2" x14ac:dyDescent="0.2">
      <c r="A1485" s="64" t="s">
        <v>1194</v>
      </c>
      <c r="B1485" s="65" t="s">
        <v>1644</v>
      </c>
      <c r="C1485" s="66" t="s">
        <v>2086</v>
      </c>
      <c r="D1485" s="67"/>
      <c r="E1485" s="68"/>
      <c r="F1485" s="328">
        <v>0</v>
      </c>
      <c r="G1485" s="328">
        <v>0</v>
      </c>
      <c r="H1485" s="151">
        <f t="shared" si="192"/>
        <v>0</v>
      </c>
      <c r="I1485" s="97">
        <f t="shared" si="193"/>
        <v>0</v>
      </c>
      <c r="J1485" s="166"/>
      <c r="K1485" s="328">
        <v>0</v>
      </c>
      <c r="L1485" s="328">
        <v>91.36</v>
      </c>
      <c r="M1485" s="151">
        <f t="shared" si="194"/>
        <v>-91.36</v>
      </c>
      <c r="N1485" s="97" t="str">
        <f t="shared" si="195"/>
        <v>N.M.</v>
      </c>
      <c r="O1485" s="273"/>
      <c r="P1485" s="166"/>
      <c r="Q1485" s="328">
        <v>0</v>
      </c>
      <c r="R1485" s="328">
        <v>91.36</v>
      </c>
      <c r="S1485" s="151">
        <f t="shared" si="196"/>
        <v>-91.36</v>
      </c>
      <c r="T1485" s="97" t="str">
        <f t="shared" si="197"/>
        <v>N.M.</v>
      </c>
      <c r="U1485" s="166"/>
      <c r="V1485" s="328">
        <v>53.47</v>
      </c>
      <c r="W1485" s="328">
        <v>447.78000000000003</v>
      </c>
      <c r="X1485" s="151">
        <f t="shared" si="198"/>
        <v>-394.31000000000006</v>
      </c>
      <c r="Y1485" s="97">
        <f t="shared" si="199"/>
        <v>-0.88058868194202522</v>
      </c>
      <c r="Z1485" s="140"/>
    </row>
    <row r="1486" spans="1:26" s="69" customFormat="1" outlineLevel="2" x14ac:dyDescent="0.2">
      <c r="A1486" s="64" t="s">
        <v>1195</v>
      </c>
      <c r="B1486" s="65" t="s">
        <v>1645</v>
      </c>
      <c r="C1486" s="66" t="s">
        <v>2087</v>
      </c>
      <c r="D1486" s="67"/>
      <c r="E1486" s="68"/>
      <c r="F1486" s="328">
        <v>0.69000000000000006</v>
      </c>
      <c r="G1486" s="328">
        <v>0</v>
      </c>
      <c r="H1486" s="151">
        <f t="shared" si="192"/>
        <v>0.69000000000000006</v>
      </c>
      <c r="I1486" s="97" t="str">
        <f t="shared" si="193"/>
        <v>N.M.</v>
      </c>
      <c r="J1486" s="166"/>
      <c r="K1486" s="328">
        <v>1.67</v>
      </c>
      <c r="L1486" s="328">
        <v>1.52</v>
      </c>
      <c r="M1486" s="151">
        <f t="shared" si="194"/>
        <v>0.14999999999999991</v>
      </c>
      <c r="N1486" s="97">
        <f t="shared" si="195"/>
        <v>9.8684210526315735E-2</v>
      </c>
      <c r="O1486" s="273"/>
      <c r="P1486" s="166"/>
      <c r="Q1486" s="328">
        <v>1.67</v>
      </c>
      <c r="R1486" s="328">
        <v>1.52</v>
      </c>
      <c r="S1486" s="151">
        <f t="shared" si="196"/>
        <v>0.14999999999999991</v>
      </c>
      <c r="T1486" s="97">
        <f t="shared" si="197"/>
        <v>9.8684210526315735E-2</v>
      </c>
      <c r="U1486" s="166"/>
      <c r="V1486" s="328">
        <v>21.369999999999997</v>
      </c>
      <c r="W1486" s="328">
        <v>42.010000000000005</v>
      </c>
      <c r="X1486" s="151">
        <f t="shared" si="198"/>
        <v>-20.640000000000008</v>
      </c>
      <c r="Y1486" s="97">
        <f t="shared" si="199"/>
        <v>-0.49131159247798156</v>
      </c>
      <c r="Z1486" s="140"/>
    </row>
    <row r="1487" spans="1:26" s="69" customFormat="1" outlineLevel="2" x14ac:dyDescent="0.2">
      <c r="A1487" s="64" t="s">
        <v>1196</v>
      </c>
      <c r="B1487" s="65" t="s">
        <v>1646</v>
      </c>
      <c r="C1487" s="66" t="s">
        <v>2088</v>
      </c>
      <c r="D1487" s="67"/>
      <c r="E1487" s="68"/>
      <c r="F1487" s="328">
        <v>0</v>
      </c>
      <c r="G1487" s="328">
        <v>0</v>
      </c>
      <c r="H1487" s="151">
        <f t="shared" si="192"/>
        <v>0</v>
      </c>
      <c r="I1487" s="97">
        <f t="shared" si="193"/>
        <v>0</v>
      </c>
      <c r="J1487" s="166"/>
      <c r="K1487" s="328">
        <v>8.1300000000000008</v>
      </c>
      <c r="L1487" s="328">
        <v>0</v>
      </c>
      <c r="M1487" s="151">
        <f t="shared" si="194"/>
        <v>8.1300000000000008</v>
      </c>
      <c r="N1487" s="97" t="str">
        <f t="shared" si="195"/>
        <v>N.M.</v>
      </c>
      <c r="O1487" s="273"/>
      <c r="P1487" s="166"/>
      <c r="Q1487" s="328">
        <v>8.1300000000000008</v>
      </c>
      <c r="R1487" s="328">
        <v>0</v>
      </c>
      <c r="S1487" s="151">
        <f t="shared" si="196"/>
        <v>8.1300000000000008</v>
      </c>
      <c r="T1487" s="97" t="str">
        <f t="shared" si="197"/>
        <v>N.M.</v>
      </c>
      <c r="U1487" s="166"/>
      <c r="V1487" s="328">
        <v>60.77</v>
      </c>
      <c r="W1487" s="328">
        <v>18.650000000000002</v>
      </c>
      <c r="X1487" s="151">
        <f t="shared" si="198"/>
        <v>42.120000000000005</v>
      </c>
      <c r="Y1487" s="97">
        <f t="shared" si="199"/>
        <v>2.2584450402144771</v>
      </c>
      <c r="Z1487" s="140"/>
    </row>
    <row r="1488" spans="1:26" s="69" customFormat="1" outlineLevel="2" x14ac:dyDescent="0.2">
      <c r="A1488" s="64" t="s">
        <v>1197</v>
      </c>
      <c r="B1488" s="65" t="s">
        <v>1647</v>
      </c>
      <c r="C1488" s="66" t="s">
        <v>2089</v>
      </c>
      <c r="D1488" s="67"/>
      <c r="E1488" s="68"/>
      <c r="F1488" s="328">
        <v>0</v>
      </c>
      <c r="G1488" s="328">
        <v>0</v>
      </c>
      <c r="H1488" s="151">
        <f t="shared" si="192"/>
        <v>0</v>
      </c>
      <c r="I1488" s="97">
        <f t="shared" si="193"/>
        <v>0</v>
      </c>
      <c r="J1488" s="166"/>
      <c r="K1488" s="328">
        <v>0</v>
      </c>
      <c r="L1488" s="328">
        <v>0</v>
      </c>
      <c r="M1488" s="151">
        <f t="shared" si="194"/>
        <v>0</v>
      </c>
      <c r="N1488" s="97">
        <f t="shared" si="195"/>
        <v>0</v>
      </c>
      <c r="O1488" s="273"/>
      <c r="P1488" s="166"/>
      <c r="Q1488" s="328">
        <v>0</v>
      </c>
      <c r="R1488" s="328">
        <v>0</v>
      </c>
      <c r="S1488" s="151">
        <f t="shared" si="196"/>
        <v>0</v>
      </c>
      <c r="T1488" s="97">
        <f t="shared" si="197"/>
        <v>0</v>
      </c>
      <c r="U1488" s="166"/>
      <c r="V1488" s="328">
        <v>92.13</v>
      </c>
      <c r="W1488" s="328">
        <v>54.34</v>
      </c>
      <c r="X1488" s="151">
        <f t="shared" si="198"/>
        <v>37.789999999999992</v>
      </c>
      <c r="Y1488" s="97">
        <f t="shared" si="199"/>
        <v>0.69543614280456367</v>
      </c>
      <c r="Z1488" s="140"/>
    </row>
    <row r="1489" spans="1:26" s="69" customFormat="1" outlineLevel="2" x14ac:dyDescent="0.2">
      <c r="A1489" s="64" t="s">
        <v>1198</v>
      </c>
      <c r="B1489" s="65" t="s">
        <v>1648</v>
      </c>
      <c r="C1489" s="66" t="s">
        <v>2090</v>
      </c>
      <c r="D1489" s="67"/>
      <c r="E1489" s="68"/>
      <c r="F1489" s="328">
        <v>5.63</v>
      </c>
      <c r="G1489" s="328">
        <v>0</v>
      </c>
      <c r="H1489" s="151">
        <f t="shared" si="192"/>
        <v>5.63</v>
      </c>
      <c r="I1489" s="97" t="str">
        <f t="shared" si="193"/>
        <v>N.M.</v>
      </c>
      <c r="J1489" s="166"/>
      <c r="K1489" s="328">
        <v>5.63</v>
      </c>
      <c r="L1489" s="328">
        <v>0</v>
      </c>
      <c r="M1489" s="151">
        <f t="shared" si="194"/>
        <v>5.63</v>
      </c>
      <c r="N1489" s="97" t="str">
        <f t="shared" si="195"/>
        <v>N.M.</v>
      </c>
      <c r="O1489" s="273"/>
      <c r="P1489" s="166"/>
      <c r="Q1489" s="328">
        <v>5.63</v>
      </c>
      <c r="R1489" s="328">
        <v>0</v>
      </c>
      <c r="S1489" s="151">
        <f t="shared" si="196"/>
        <v>5.63</v>
      </c>
      <c r="T1489" s="97" t="str">
        <f t="shared" si="197"/>
        <v>N.M.</v>
      </c>
      <c r="U1489" s="166"/>
      <c r="V1489" s="328">
        <v>32.24</v>
      </c>
      <c r="W1489" s="328">
        <v>0</v>
      </c>
      <c r="X1489" s="151">
        <f t="shared" si="198"/>
        <v>32.24</v>
      </c>
      <c r="Y1489" s="97" t="str">
        <f t="shared" si="199"/>
        <v>N.M.</v>
      </c>
      <c r="Z1489" s="140"/>
    </row>
    <row r="1490" spans="1:26" s="69" customFormat="1" outlineLevel="2" x14ac:dyDescent="0.2">
      <c r="A1490" s="64" t="s">
        <v>1199</v>
      </c>
      <c r="B1490" s="65" t="s">
        <v>1649</v>
      </c>
      <c r="C1490" s="66" t="s">
        <v>2091</v>
      </c>
      <c r="D1490" s="67"/>
      <c r="E1490" s="68"/>
      <c r="F1490" s="328">
        <v>41.97</v>
      </c>
      <c r="G1490" s="328">
        <v>0</v>
      </c>
      <c r="H1490" s="151">
        <f t="shared" si="192"/>
        <v>41.97</v>
      </c>
      <c r="I1490" s="97" t="str">
        <f t="shared" si="193"/>
        <v>N.M.</v>
      </c>
      <c r="J1490" s="166"/>
      <c r="K1490" s="328">
        <v>41.97</v>
      </c>
      <c r="L1490" s="328">
        <v>0</v>
      </c>
      <c r="M1490" s="151">
        <f t="shared" si="194"/>
        <v>41.97</v>
      </c>
      <c r="N1490" s="97" t="str">
        <f t="shared" si="195"/>
        <v>N.M.</v>
      </c>
      <c r="O1490" s="273"/>
      <c r="P1490" s="166"/>
      <c r="Q1490" s="328">
        <v>41.97</v>
      </c>
      <c r="R1490" s="328">
        <v>0</v>
      </c>
      <c r="S1490" s="151">
        <f t="shared" si="196"/>
        <v>41.97</v>
      </c>
      <c r="T1490" s="97" t="str">
        <f t="shared" si="197"/>
        <v>N.M.</v>
      </c>
      <c r="U1490" s="166"/>
      <c r="V1490" s="328">
        <v>49.47</v>
      </c>
      <c r="W1490" s="328">
        <v>0</v>
      </c>
      <c r="X1490" s="151">
        <f t="shared" si="198"/>
        <v>49.47</v>
      </c>
      <c r="Y1490" s="97" t="str">
        <f t="shared" si="199"/>
        <v>N.M.</v>
      </c>
      <c r="Z1490" s="140"/>
    </row>
    <row r="1491" spans="1:26" s="69" customFormat="1" outlineLevel="2" x14ac:dyDescent="0.2">
      <c r="A1491" s="64" t="s">
        <v>1200</v>
      </c>
      <c r="B1491" s="65" t="s">
        <v>1650</v>
      </c>
      <c r="C1491" s="66" t="s">
        <v>2092</v>
      </c>
      <c r="D1491" s="67"/>
      <c r="E1491" s="68"/>
      <c r="F1491" s="328">
        <v>0</v>
      </c>
      <c r="G1491" s="328">
        <v>0</v>
      </c>
      <c r="H1491" s="151">
        <f t="shared" si="192"/>
        <v>0</v>
      </c>
      <c r="I1491" s="97">
        <f t="shared" si="193"/>
        <v>0</v>
      </c>
      <c r="J1491" s="166"/>
      <c r="K1491" s="328">
        <v>0</v>
      </c>
      <c r="L1491" s="328">
        <v>0</v>
      </c>
      <c r="M1491" s="151">
        <f t="shared" si="194"/>
        <v>0</v>
      </c>
      <c r="N1491" s="97">
        <f t="shared" si="195"/>
        <v>0</v>
      </c>
      <c r="O1491" s="273"/>
      <c r="P1491" s="166"/>
      <c r="Q1491" s="328">
        <v>0</v>
      </c>
      <c r="R1491" s="328">
        <v>0</v>
      </c>
      <c r="S1491" s="151">
        <f t="shared" si="196"/>
        <v>0</v>
      </c>
      <c r="T1491" s="97">
        <f t="shared" si="197"/>
        <v>0</v>
      </c>
      <c r="U1491" s="166"/>
      <c r="V1491" s="328">
        <v>129.65</v>
      </c>
      <c r="W1491" s="328">
        <v>8.1300000000000008</v>
      </c>
      <c r="X1491" s="151">
        <f t="shared" si="198"/>
        <v>121.52000000000001</v>
      </c>
      <c r="Y1491" s="97" t="str">
        <f t="shared" si="199"/>
        <v>N.M.</v>
      </c>
      <c r="Z1491" s="140"/>
    </row>
    <row r="1492" spans="1:26" s="69" customFormat="1" outlineLevel="2" x14ac:dyDescent="0.2">
      <c r="A1492" s="64" t="s">
        <v>1201</v>
      </c>
      <c r="B1492" s="65" t="s">
        <v>1651</v>
      </c>
      <c r="C1492" s="66" t="s">
        <v>2093</v>
      </c>
      <c r="D1492" s="67"/>
      <c r="E1492" s="68"/>
      <c r="F1492" s="328">
        <v>0</v>
      </c>
      <c r="G1492" s="328">
        <v>4.3899999999999997</v>
      </c>
      <c r="H1492" s="151">
        <f t="shared" si="192"/>
        <v>-4.3899999999999997</v>
      </c>
      <c r="I1492" s="97" t="str">
        <f t="shared" si="193"/>
        <v>N.M.</v>
      </c>
      <c r="J1492" s="166"/>
      <c r="K1492" s="328">
        <v>19.05</v>
      </c>
      <c r="L1492" s="328">
        <v>14.51</v>
      </c>
      <c r="M1492" s="151">
        <f t="shared" si="194"/>
        <v>4.5400000000000009</v>
      </c>
      <c r="N1492" s="97">
        <f t="shared" si="195"/>
        <v>0.31288766368022058</v>
      </c>
      <c r="O1492" s="273"/>
      <c r="P1492" s="166"/>
      <c r="Q1492" s="328">
        <v>19.05</v>
      </c>
      <c r="R1492" s="328">
        <v>14.51</v>
      </c>
      <c r="S1492" s="151">
        <f t="shared" si="196"/>
        <v>4.5400000000000009</v>
      </c>
      <c r="T1492" s="97">
        <f t="shared" si="197"/>
        <v>0.31288766368022058</v>
      </c>
      <c r="U1492" s="166"/>
      <c r="V1492" s="328">
        <v>44.63</v>
      </c>
      <c r="W1492" s="328">
        <v>14.51</v>
      </c>
      <c r="X1492" s="151">
        <f t="shared" si="198"/>
        <v>30.120000000000005</v>
      </c>
      <c r="Y1492" s="97">
        <f t="shared" si="199"/>
        <v>2.0758097863542386</v>
      </c>
      <c r="Z1492" s="140"/>
    </row>
    <row r="1493" spans="1:26" s="69" customFormat="1" outlineLevel="2" x14ac:dyDescent="0.2">
      <c r="A1493" s="64" t="s">
        <v>1202</v>
      </c>
      <c r="B1493" s="65" t="s">
        <v>1652</v>
      </c>
      <c r="C1493" s="66" t="s">
        <v>2094</v>
      </c>
      <c r="D1493" s="67"/>
      <c r="E1493" s="68"/>
      <c r="F1493" s="328">
        <v>-10257.94</v>
      </c>
      <c r="G1493" s="328">
        <v>-33042.550000000003</v>
      </c>
      <c r="H1493" s="151">
        <f t="shared" si="192"/>
        <v>22784.61</v>
      </c>
      <c r="I1493" s="97">
        <f t="shared" si="193"/>
        <v>0.68955362101290607</v>
      </c>
      <c r="J1493" s="166"/>
      <c r="K1493" s="328">
        <v>-32419.58</v>
      </c>
      <c r="L1493" s="328">
        <v>-113460.40000000001</v>
      </c>
      <c r="M1493" s="151">
        <f t="shared" si="194"/>
        <v>81040.820000000007</v>
      </c>
      <c r="N1493" s="97">
        <f t="shared" si="195"/>
        <v>0.71426524144106662</v>
      </c>
      <c r="O1493" s="273"/>
      <c r="P1493" s="166"/>
      <c r="Q1493" s="328">
        <v>-32419.58</v>
      </c>
      <c r="R1493" s="328">
        <v>-113460.40000000001</v>
      </c>
      <c r="S1493" s="151">
        <f t="shared" si="196"/>
        <v>81040.820000000007</v>
      </c>
      <c r="T1493" s="97">
        <f t="shared" si="197"/>
        <v>0.71426524144106662</v>
      </c>
      <c r="U1493" s="166"/>
      <c r="V1493" s="328">
        <v>-319594.66000000003</v>
      </c>
      <c r="W1493" s="328">
        <v>-673047.44000000006</v>
      </c>
      <c r="X1493" s="151">
        <f t="shared" si="198"/>
        <v>353452.78</v>
      </c>
      <c r="Y1493" s="97">
        <f t="shared" si="199"/>
        <v>0.52515284806669793</v>
      </c>
      <c r="Z1493" s="140"/>
    </row>
    <row r="1494" spans="1:26" s="69" customFormat="1" outlineLevel="2" x14ac:dyDescent="0.2">
      <c r="A1494" s="64" t="s">
        <v>1203</v>
      </c>
      <c r="B1494" s="65" t="s">
        <v>1653</v>
      </c>
      <c r="C1494" s="66" t="s">
        <v>2095</v>
      </c>
      <c r="D1494" s="67"/>
      <c r="E1494" s="68"/>
      <c r="F1494" s="328">
        <v>-57464</v>
      </c>
      <c r="G1494" s="328">
        <v>-31140</v>
      </c>
      <c r="H1494" s="151">
        <f t="shared" si="192"/>
        <v>-26324</v>
      </c>
      <c r="I1494" s="97">
        <f t="shared" si="193"/>
        <v>-0.84534360950545917</v>
      </c>
      <c r="J1494" s="166"/>
      <c r="K1494" s="328">
        <v>-172517</v>
      </c>
      <c r="L1494" s="328">
        <v>-96070</v>
      </c>
      <c r="M1494" s="151">
        <f t="shared" si="194"/>
        <v>-76447</v>
      </c>
      <c r="N1494" s="97">
        <f t="shared" si="195"/>
        <v>-0.79574268762360778</v>
      </c>
      <c r="O1494" s="273"/>
      <c r="P1494" s="166"/>
      <c r="Q1494" s="328">
        <v>-172517</v>
      </c>
      <c r="R1494" s="328">
        <v>-96070</v>
      </c>
      <c r="S1494" s="151">
        <f t="shared" si="196"/>
        <v>-76447</v>
      </c>
      <c r="T1494" s="97">
        <f t="shared" si="197"/>
        <v>-0.79574268762360778</v>
      </c>
      <c r="U1494" s="166"/>
      <c r="V1494" s="328">
        <v>-599930</v>
      </c>
      <c r="W1494" s="328">
        <v>-387891</v>
      </c>
      <c r="X1494" s="151">
        <f t="shared" si="198"/>
        <v>-212039</v>
      </c>
      <c r="Y1494" s="97">
        <f t="shared" si="199"/>
        <v>-0.54664583607250494</v>
      </c>
      <c r="Z1494" s="140"/>
    </row>
    <row r="1495" spans="1:26" s="69" customFormat="1" outlineLevel="2" x14ac:dyDescent="0.2">
      <c r="A1495" s="64" t="s">
        <v>1204</v>
      </c>
      <c r="B1495" s="65" t="s">
        <v>1654</v>
      </c>
      <c r="C1495" s="66" t="s">
        <v>2096</v>
      </c>
      <c r="D1495" s="67"/>
      <c r="E1495" s="68"/>
      <c r="F1495" s="328">
        <v>0.02</v>
      </c>
      <c r="G1495" s="328">
        <v>0.01</v>
      </c>
      <c r="H1495" s="151">
        <f t="shared" si="192"/>
        <v>0.01</v>
      </c>
      <c r="I1495" s="97">
        <f t="shared" si="193"/>
        <v>1</v>
      </c>
      <c r="J1495" s="166"/>
      <c r="K1495" s="328">
        <v>0.02</v>
      </c>
      <c r="L1495" s="328">
        <v>0.01</v>
      </c>
      <c r="M1495" s="151">
        <f t="shared" si="194"/>
        <v>0.01</v>
      </c>
      <c r="N1495" s="97">
        <f t="shared" si="195"/>
        <v>1</v>
      </c>
      <c r="O1495" s="273"/>
      <c r="P1495" s="166"/>
      <c r="Q1495" s="328">
        <v>0.02</v>
      </c>
      <c r="R1495" s="328">
        <v>0.01</v>
      </c>
      <c r="S1495" s="151">
        <f t="shared" si="196"/>
        <v>0.01</v>
      </c>
      <c r="T1495" s="97">
        <f t="shared" si="197"/>
        <v>1</v>
      </c>
      <c r="U1495" s="166"/>
      <c r="V1495" s="328">
        <v>9.0000000000000011E-2</v>
      </c>
      <c r="W1495" s="328">
        <v>0.03</v>
      </c>
      <c r="X1495" s="151">
        <f t="shared" si="198"/>
        <v>6.0000000000000012E-2</v>
      </c>
      <c r="Y1495" s="97">
        <f t="shared" si="199"/>
        <v>2.0000000000000004</v>
      </c>
      <c r="Z1495" s="140"/>
    </row>
    <row r="1496" spans="1:26" s="69" customFormat="1" outlineLevel="2" x14ac:dyDescent="0.2">
      <c r="A1496" s="64" t="s">
        <v>1205</v>
      </c>
      <c r="B1496" s="65" t="s">
        <v>1655</v>
      </c>
      <c r="C1496" s="66" t="s">
        <v>2097</v>
      </c>
      <c r="D1496" s="67"/>
      <c r="E1496" s="68"/>
      <c r="F1496" s="328">
        <v>-276.2</v>
      </c>
      <c r="G1496" s="328">
        <v>-316.58</v>
      </c>
      <c r="H1496" s="151">
        <f t="shared" si="192"/>
        <v>40.379999999999995</v>
      </c>
      <c r="I1496" s="97">
        <f t="shared" si="193"/>
        <v>0.12755069808579189</v>
      </c>
      <c r="J1496" s="166"/>
      <c r="K1496" s="328">
        <v>-780.69</v>
      </c>
      <c r="L1496" s="328">
        <v>-824.91</v>
      </c>
      <c r="M1496" s="151">
        <f t="shared" si="194"/>
        <v>44.219999999999914</v>
      </c>
      <c r="N1496" s="97">
        <f t="shared" si="195"/>
        <v>5.3605847910681063E-2</v>
      </c>
      <c r="O1496" s="273"/>
      <c r="P1496" s="166"/>
      <c r="Q1496" s="328">
        <v>-780.69</v>
      </c>
      <c r="R1496" s="328">
        <v>-824.91</v>
      </c>
      <c r="S1496" s="151">
        <f t="shared" si="196"/>
        <v>44.219999999999914</v>
      </c>
      <c r="T1496" s="97">
        <f t="shared" si="197"/>
        <v>5.3605847910681063E-2</v>
      </c>
      <c r="U1496" s="166"/>
      <c r="V1496" s="328">
        <v>-3518.46</v>
      </c>
      <c r="W1496" s="328">
        <v>-5017.34</v>
      </c>
      <c r="X1496" s="151">
        <f t="shared" si="198"/>
        <v>1498.88</v>
      </c>
      <c r="Y1496" s="97">
        <f t="shared" si="199"/>
        <v>0.2987399697847864</v>
      </c>
      <c r="Z1496" s="140"/>
    </row>
    <row r="1497" spans="1:26" s="69" customFormat="1" outlineLevel="2" x14ac:dyDescent="0.2">
      <c r="A1497" s="64" t="s">
        <v>1206</v>
      </c>
      <c r="B1497" s="65" t="s">
        <v>1656</v>
      </c>
      <c r="C1497" s="66" t="s">
        <v>2098</v>
      </c>
      <c r="D1497" s="67"/>
      <c r="E1497" s="68"/>
      <c r="F1497" s="328">
        <v>206474.47</v>
      </c>
      <c r="G1497" s="328">
        <v>225213.09</v>
      </c>
      <c r="H1497" s="151">
        <f t="shared" si="192"/>
        <v>-18738.619999999995</v>
      </c>
      <c r="I1497" s="97">
        <f t="shared" si="193"/>
        <v>-8.3203955862423434E-2</v>
      </c>
      <c r="J1497" s="166"/>
      <c r="K1497" s="328">
        <v>629748.41</v>
      </c>
      <c r="L1497" s="328">
        <v>619555.19000000006</v>
      </c>
      <c r="M1497" s="151">
        <f t="shared" si="194"/>
        <v>10193.219999999972</v>
      </c>
      <c r="N1497" s="97">
        <f t="shared" si="195"/>
        <v>1.6452481013031255E-2</v>
      </c>
      <c r="O1497" s="273"/>
      <c r="P1497" s="166"/>
      <c r="Q1497" s="328">
        <v>629748.41</v>
      </c>
      <c r="R1497" s="328">
        <v>619555.19000000006</v>
      </c>
      <c r="S1497" s="151">
        <f t="shared" si="196"/>
        <v>10193.219999999972</v>
      </c>
      <c r="T1497" s="97">
        <f t="shared" si="197"/>
        <v>1.6452481013031255E-2</v>
      </c>
      <c r="U1497" s="166"/>
      <c r="V1497" s="328">
        <v>2824558.8400000003</v>
      </c>
      <c r="W1497" s="328">
        <v>2998031.9619999998</v>
      </c>
      <c r="X1497" s="151">
        <f t="shared" si="198"/>
        <v>-173473.12199999951</v>
      </c>
      <c r="Y1497" s="97">
        <f t="shared" si="199"/>
        <v>-5.7862332422992199E-2</v>
      </c>
      <c r="Z1497" s="140"/>
    </row>
    <row r="1498" spans="1:26" s="69" customFormat="1" outlineLevel="2" x14ac:dyDescent="0.2">
      <c r="A1498" s="64" t="s">
        <v>1207</v>
      </c>
      <c r="B1498" s="65" t="s">
        <v>1657</v>
      </c>
      <c r="C1498" s="66" t="s">
        <v>2099</v>
      </c>
      <c r="D1498" s="67"/>
      <c r="E1498" s="68"/>
      <c r="F1498" s="328">
        <v>-78345.710000000006</v>
      </c>
      <c r="G1498" s="328">
        <v>-16548.900000000001</v>
      </c>
      <c r="H1498" s="151">
        <f t="shared" ref="H1498:H1561" si="200">+F1498-G1498</f>
        <v>-61796.810000000005</v>
      </c>
      <c r="I1498" s="97">
        <f t="shared" ref="I1498:I1561" si="201">IF(G1498&lt;0,IF(H1498=0,0,IF(OR(G1498=0,F1498=0),"N.M.",IF(ABS(H1498/G1498)&gt;=10,"N.M.",H1498/(-G1498)))),IF(H1498=0,0,IF(OR(G1498=0,F1498=0),"N.M.",IF(ABS(H1498/G1498)&gt;=10,"N.M.",H1498/G1498))))</f>
        <v>-3.7341944177558628</v>
      </c>
      <c r="J1498" s="166"/>
      <c r="K1498" s="328">
        <v>-358631.35000000003</v>
      </c>
      <c r="L1498" s="328">
        <v>257838.77000000002</v>
      </c>
      <c r="M1498" s="151">
        <f t="shared" ref="M1498:M1561" si="202">+K1498-L1498</f>
        <v>-616470.12000000011</v>
      </c>
      <c r="N1498" s="97">
        <f t="shared" ref="N1498:N1561" si="203">IF(L1498&lt;0,IF(M1498=0,0,IF(OR(L1498=0,K1498=0),"N.M.",IF(ABS(M1498/L1498)&gt;=10,"N.M.",M1498/(-L1498)))),IF(M1498=0,0,IF(OR(L1498=0,K1498=0),"N.M.",IF(ABS(M1498/L1498)&gt;=10,"N.M.",M1498/L1498))))</f>
        <v>-2.39091320517857</v>
      </c>
      <c r="O1498" s="273"/>
      <c r="P1498" s="166"/>
      <c r="Q1498" s="328">
        <v>-358631.35000000003</v>
      </c>
      <c r="R1498" s="328">
        <v>257838.77000000002</v>
      </c>
      <c r="S1498" s="151">
        <f t="shared" ref="S1498:S1561" si="204">+Q1498-R1498</f>
        <v>-616470.12000000011</v>
      </c>
      <c r="T1498" s="97">
        <f t="shared" ref="T1498:T1561" si="205">IF(R1498&lt;0,IF(S1498=0,0,IF(OR(R1498=0,Q1498=0),"N.M.",IF(ABS(S1498/R1498)&gt;=10,"N.M.",S1498/(-R1498)))),IF(S1498=0,0,IF(OR(R1498=0,Q1498=0),"N.M.",IF(ABS(S1498/R1498)&gt;=10,"N.M.",S1498/R1498))))</f>
        <v>-2.39091320517857</v>
      </c>
      <c r="U1498" s="166"/>
      <c r="V1498" s="328">
        <v>775278.45</v>
      </c>
      <c r="W1498" s="328">
        <v>-267076.73</v>
      </c>
      <c r="X1498" s="151">
        <f t="shared" ref="X1498:X1561" si="206">+V1498-W1498</f>
        <v>1042355.1799999999</v>
      </c>
      <c r="Y1498" s="97">
        <f t="shared" ref="Y1498:Y1561" si="207">IF(W1498&lt;0,IF(X1498=0,0,IF(OR(W1498=0,V1498=0),"N.M.",IF(ABS(X1498/W1498)&gt;=10,"N.M.",X1498/(-W1498)))),IF(X1498=0,0,IF(OR(W1498=0,V1498=0),"N.M.",IF(ABS(X1498/W1498)&gt;=10,"N.M.",X1498/W1498))))</f>
        <v>3.9028303963434028</v>
      </c>
      <c r="Z1498" s="140"/>
    </row>
    <row r="1499" spans="1:26" s="69" customFormat="1" outlineLevel="2" x14ac:dyDescent="0.2">
      <c r="A1499" s="64" t="s">
        <v>1208</v>
      </c>
      <c r="B1499" s="65" t="s">
        <v>1658</v>
      </c>
      <c r="C1499" s="66" t="s">
        <v>2100</v>
      </c>
      <c r="D1499" s="67"/>
      <c r="E1499" s="68"/>
      <c r="F1499" s="328">
        <v>0</v>
      </c>
      <c r="G1499" s="328">
        <v>0</v>
      </c>
      <c r="H1499" s="151">
        <f t="shared" si="200"/>
        <v>0</v>
      </c>
      <c r="I1499" s="97">
        <f t="shared" si="201"/>
        <v>0</v>
      </c>
      <c r="J1499" s="166"/>
      <c r="K1499" s="328">
        <v>20.14</v>
      </c>
      <c r="L1499" s="328">
        <v>0</v>
      </c>
      <c r="M1499" s="151">
        <f t="shared" si="202"/>
        <v>20.14</v>
      </c>
      <c r="N1499" s="97" t="str">
        <f t="shared" si="203"/>
        <v>N.M.</v>
      </c>
      <c r="O1499" s="273"/>
      <c r="P1499" s="166"/>
      <c r="Q1499" s="328">
        <v>20.14</v>
      </c>
      <c r="R1499" s="328">
        <v>0</v>
      </c>
      <c r="S1499" s="151">
        <f t="shared" si="204"/>
        <v>20.14</v>
      </c>
      <c r="T1499" s="97" t="str">
        <f t="shared" si="205"/>
        <v>N.M.</v>
      </c>
      <c r="U1499" s="166"/>
      <c r="V1499" s="328">
        <v>636.91999999999996</v>
      </c>
      <c r="W1499" s="328">
        <v>0</v>
      </c>
      <c r="X1499" s="151">
        <f t="shared" si="206"/>
        <v>636.91999999999996</v>
      </c>
      <c r="Y1499" s="97" t="str">
        <f t="shared" si="207"/>
        <v>N.M.</v>
      </c>
      <c r="Z1499" s="140"/>
    </row>
    <row r="1500" spans="1:26" s="69" customFormat="1" outlineLevel="2" x14ac:dyDescent="0.2">
      <c r="A1500" s="64" t="s">
        <v>1209</v>
      </c>
      <c r="B1500" s="65" t="s">
        <v>1659</v>
      </c>
      <c r="C1500" s="66" t="s">
        <v>2101</v>
      </c>
      <c r="D1500" s="67"/>
      <c r="E1500" s="68"/>
      <c r="F1500" s="328">
        <v>120347.84</v>
      </c>
      <c r="G1500" s="328">
        <v>42505.840000000004</v>
      </c>
      <c r="H1500" s="151">
        <f t="shared" si="200"/>
        <v>77842</v>
      </c>
      <c r="I1500" s="97">
        <f t="shared" si="201"/>
        <v>1.8313248250122804</v>
      </c>
      <c r="J1500" s="166"/>
      <c r="K1500" s="328">
        <v>294750.10000000003</v>
      </c>
      <c r="L1500" s="328">
        <v>190998.44</v>
      </c>
      <c r="M1500" s="151">
        <f t="shared" si="202"/>
        <v>103751.66000000003</v>
      </c>
      <c r="N1500" s="97">
        <f t="shared" si="203"/>
        <v>0.54320684504020045</v>
      </c>
      <c r="O1500" s="273"/>
      <c r="P1500" s="166"/>
      <c r="Q1500" s="328">
        <v>294750.10000000003</v>
      </c>
      <c r="R1500" s="328">
        <v>190998.44</v>
      </c>
      <c r="S1500" s="151">
        <f t="shared" si="204"/>
        <v>103751.66000000003</v>
      </c>
      <c r="T1500" s="97">
        <f t="shared" si="205"/>
        <v>0.54320684504020045</v>
      </c>
      <c r="U1500" s="166"/>
      <c r="V1500" s="328">
        <v>1064153.72</v>
      </c>
      <c r="W1500" s="328">
        <v>865197.40999999992</v>
      </c>
      <c r="X1500" s="151">
        <f t="shared" si="206"/>
        <v>198956.31000000006</v>
      </c>
      <c r="Y1500" s="97">
        <f t="shared" si="207"/>
        <v>0.22995481458965542</v>
      </c>
      <c r="Z1500" s="140"/>
    </row>
    <row r="1501" spans="1:26" s="69" customFormat="1" outlineLevel="2" x14ac:dyDescent="0.2">
      <c r="A1501" s="64" t="s">
        <v>1210</v>
      </c>
      <c r="B1501" s="65" t="s">
        <v>1660</v>
      </c>
      <c r="C1501" s="66" t="s">
        <v>2102</v>
      </c>
      <c r="D1501" s="67"/>
      <c r="E1501" s="68"/>
      <c r="F1501" s="328">
        <v>105380.62</v>
      </c>
      <c r="G1501" s="328">
        <v>35135.870000000003</v>
      </c>
      <c r="H1501" s="151">
        <f t="shared" si="200"/>
        <v>70244.75</v>
      </c>
      <c r="I1501" s="97">
        <f t="shared" si="201"/>
        <v>1.9992318391433026</v>
      </c>
      <c r="J1501" s="166"/>
      <c r="K1501" s="328">
        <v>375853.78</v>
      </c>
      <c r="L1501" s="328">
        <v>259445.97</v>
      </c>
      <c r="M1501" s="151">
        <f t="shared" si="202"/>
        <v>116407.81000000003</v>
      </c>
      <c r="N1501" s="97">
        <f t="shared" si="203"/>
        <v>0.44867842811356839</v>
      </c>
      <c r="O1501" s="273"/>
      <c r="P1501" s="166"/>
      <c r="Q1501" s="328">
        <v>375853.78</v>
      </c>
      <c r="R1501" s="328">
        <v>259445.97</v>
      </c>
      <c r="S1501" s="151">
        <f t="shared" si="204"/>
        <v>116407.81000000003</v>
      </c>
      <c r="T1501" s="97">
        <f t="shared" si="205"/>
        <v>0.44867842811356839</v>
      </c>
      <c r="U1501" s="166"/>
      <c r="V1501" s="328">
        <v>-1133131.31</v>
      </c>
      <c r="W1501" s="328">
        <v>1318649.818</v>
      </c>
      <c r="X1501" s="151">
        <f t="shared" si="206"/>
        <v>-2451781.128</v>
      </c>
      <c r="Y1501" s="97">
        <f t="shared" si="207"/>
        <v>-1.8593117706705664</v>
      </c>
      <c r="Z1501" s="140"/>
    </row>
    <row r="1502" spans="1:26" s="69" customFormat="1" outlineLevel="2" x14ac:dyDescent="0.2">
      <c r="A1502" s="64" t="s">
        <v>1211</v>
      </c>
      <c r="B1502" s="65" t="s">
        <v>1661</v>
      </c>
      <c r="C1502" s="66" t="s">
        <v>2103</v>
      </c>
      <c r="D1502" s="67"/>
      <c r="E1502" s="68"/>
      <c r="F1502" s="328">
        <v>159</v>
      </c>
      <c r="G1502" s="328">
        <v>5.19</v>
      </c>
      <c r="H1502" s="151">
        <f t="shared" si="200"/>
        <v>153.81</v>
      </c>
      <c r="I1502" s="97" t="str">
        <f t="shared" si="201"/>
        <v>N.M.</v>
      </c>
      <c r="J1502" s="166"/>
      <c r="K1502" s="328">
        <v>159</v>
      </c>
      <c r="L1502" s="328">
        <v>5.19</v>
      </c>
      <c r="M1502" s="151">
        <f t="shared" si="202"/>
        <v>153.81</v>
      </c>
      <c r="N1502" s="97" t="str">
        <f t="shared" si="203"/>
        <v>N.M.</v>
      </c>
      <c r="O1502" s="273"/>
      <c r="P1502" s="166"/>
      <c r="Q1502" s="328">
        <v>159</v>
      </c>
      <c r="R1502" s="328">
        <v>5.19</v>
      </c>
      <c r="S1502" s="151">
        <f t="shared" si="204"/>
        <v>153.81</v>
      </c>
      <c r="T1502" s="97" t="str">
        <f t="shared" si="205"/>
        <v>N.M.</v>
      </c>
      <c r="U1502" s="166"/>
      <c r="V1502" s="328">
        <v>4730.97</v>
      </c>
      <c r="W1502" s="328">
        <v>6024.87</v>
      </c>
      <c r="X1502" s="151">
        <f t="shared" si="206"/>
        <v>-1293.8999999999996</v>
      </c>
      <c r="Y1502" s="97">
        <f t="shared" si="207"/>
        <v>-0.21475982054384571</v>
      </c>
      <c r="Z1502" s="140"/>
    </row>
    <row r="1503" spans="1:26" s="69" customFormat="1" outlineLevel="2" x14ac:dyDescent="0.2">
      <c r="A1503" s="64" t="s">
        <v>1212</v>
      </c>
      <c r="B1503" s="65" t="s">
        <v>1662</v>
      </c>
      <c r="C1503" s="66" t="s">
        <v>2104</v>
      </c>
      <c r="D1503" s="67"/>
      <c r="E1503" s="68"/>
      <c r="F1503" s="328">
        <v>50.04</v>
      </c>
      <c r="G1503" s="328">
        <v>72.78</v>
      </c>
      <c r="H1503" s="151">
        <f t="shared" si="200"/>
        <v>-22.740000000000002</v>
      </c>
      <c r="I1503" s="97">
        <f t="shared" si="201"/>
        <v>-0.31244847485572963</v>
      </c>
      <c r="J1503" s="166"/>
      <c r="K1503" s="328">
        <v>71.55</v>
      </c>
      <c r="L1503" s="328">
        <v>198.98000000000002</v>
      </c>
      <c r="M1503" s="151">
        <f t="shared" si="202"/>
        <v>-127.43000000000002</v>
      </c>
      <c r="N1503" s="97">
        <f t="shared" si="203"/>
        <v>-0.6404161222233391</v>
      </c>
      <c r="O1503" s="273"/>
      <c r="P1503" s="166"/>
      <c r="Q1503" s="328">
        <v>71.55</v>
      </c>
      <c r="R1503" s="328">
        <v>198.98000000000002</v>
      </c>
      <c r="S1503" s="151">
        <f t="shared" si="204"/>
        <v>-127.43000000000002</v>
      </c>
      <c r="T1503" s="97">
        <f t="shared" si="205"/>
        <v>-0.6404161222233391</v>
      </c>
      <c r="U1503" s="166"/>
      <c r="V1503" s="328">
        <v>-198.20999999999998</v>
      </c>
      <c r="W1503" s="328">
        <v>-243.05</v>
      </c>
      <c r="X1503" s="151">
        <f t="shared" si="206"/>
        <v>44.840000000000032</v>
      </c>
      <c r="Y1503" s="97">
        <f t="shared" si="207"/>
        <v>0.18448878831516161</v>
      </c>
      <c r="Z1503" s="140"/>
    </row>
    <row r="1504" spans="1:26" s="69" customFormat="1" outlineLevel="2" x14ac:dyDescent="0.2">
      <c r="A1504" s="64" t="s">
        <v>1213</v>
      </c>
      <c r="B1504" s="65" t="s">
        <v>1663</v>
      </c>
      <c r="C1504" s="66" t="s">
        <v>2105</v>
      </c>
      <c r="D1504" s="67"/>
      <c r="E1504" s="68"/>
      <c r="F1504" s="328">
        <v>-106572.7</v>
      </c>
      <c r="G1504" s="328">
        <v>-53037.55</v>
      </c>
      <c r="H1504" s="151">
        <f t="shared" si="200"/>
        <v>-53535.149999999994</v>
      </c>
      <c r="I1504" s="97">
        <f t="shared" si="201"/>
        <v>-1.0093820321640044</v>
      </c>
      <c r="J1504" s="166"/>
      <c r="K1504" s="328">
        <v>99014.07</v>
      </c>
      <c r="L1504" s="328">
        <v>543826.28</v>
      </c>
      <c r="M1504" s="151">
        <f t="shared" si="202"/>
        <v>-444812.21</v>
      </c>
      <c r="N1504" s="97">
        <f t="shared" si="203"/>
        <v>-0.81793070022287262</v>
      </c>
      <c r="O1504" s="273"/>
      <c r="P1504" s="166"/>
      <c r="Q1504" s="328">
        <v>99014.07</v>
      </c>
      <c r="R1504" s="328">
        <v>543826.28</v>
      </c>
      <c r="S1504" s="151">
        <f t="shared" si="204"/>
        <v>-444812.21</v>
      </c>
      <c r="T1504" s="97">
        <f t="shared" si="205"/>
        <v>-0.81793070022287262</v>
      </c>
      <c r="U1504" s="166"/>
      <c r="V1504" s="328">
        <v>-215078.53999999998</v>
      </c>
      <c r="W1504" s="328">
        <v>1402223.96</v>
      </c>
      <c r="X1504" s="151">
        <f t="shared" si="206"/>
        <v>-1617302.5</v>
      </c>
      <c r="Y1504" s="97">
        <f t="shared" si="207"/>
        <v>-1.1533838717176106</v>
      </c>
      <c r="Z1504" s="140"/>
    </row>
    <row r="1505" spans="1:26" s="69" customFormat="1" outlineLevel="2" x14ac:dyDescent="0.2">
      <c r="A1505" s="64" t="s">
        <v>1214</v>
      </c>
      <c r="B1505" s="65" t="s">
        <v>1664</v>
      </c>
      <c r="C1505" s="66" t="s">
        <v>2106</v>
      </c>
      <c r="D1505" s="67"/>
      <c r="E1505" s="68"/>
      <c r="F1505" s="328">
        <v>344.86</v>
      </c>
      <c r="G1505" s="328">
        <v>161.25</v>
      </c>
      <c r="H1505" s="151">
        <f t="shared" si="200"/>
        <v>183.61</v>
      </c>
      <c r="I1505" s="97">
        <f t="shared" si="201"/>
        <v>1.1386666666666667</v>
      </c>
      <c r="J1505" s="166"/>
      <c r="K1505" s="328">
        <v>880.75</v>
      </c>
      <c r="L1505" s="328">
        <v>228.6</v>
      </c>
      <c r="M1505" s="151">
        <f t="shared" si="202"/>
        <v>652.15</v>
      </c>
      <c r="N1505" s="97">
        <f t="shared" si="203"/>
        <v>2.8527996500437447</v>
      </c>
      <c r="O1505" s="273"/>
      <c r="P1505" s="166"/>
      <c r="Q1505" s="328">
        <v>880.75</v>
      </c>
      <c r="R1505" s="328">
        <v>228.6</v>
      </c>
      <c r="S1505" s="151">
        <f t="shared" si="204"/>
        <v>652.15</v>
      </c>
      <c r="T1505" s="97">
        <f t="shared" si="205"/>
        <v>2.8527996500437447</v>
      </c>
      <c r="U1505" s="166"/>
      <c r="V1505" s="328">
        <v>2562.34</v>
      </c>
      <c r="W1505" s="328">
        <v>736.12</v>
      </c>
      <c r="X1505" s="151">
        <f t="shared" si="206"/>
        <v>1826.2200000000003</v>
      </c>
      <c r="Y1505" s="97">
        <f t="shared" si="207"/>
        <v>2.4808726838015542</v>
      </c>
      <c r="Z1505" s="140"/>
    </row>
    <row r="1506" spans="1:26" s="69" customFormat="1" outlineLevel="2" x14ac:dyDescent="0.2">
      <c r="A1506" s="64" t="s">
        <v>1215</v>
      </c>
      <c r="B1506" s="65" t="s">
        <v>1665</v>
      </c>
      <c r="C1506" s="66" t="s">
        <v>2107</v>
      </c>
      <c r="D1506" s="67"/>
      <c r="E1506" s="68"/>
      <c r="F1506" s="328">
        <v>-49460.03</v>
      </c>
      <c r="G1506" s="328">
        <v>-20481.240000000002</v>
      </c>
      <c r="H1506" s="151">
        <f t="shared" si="200"/>
        <v>-28978.789999999997</v>
      </c>
      <c r="I1506" s="97">
        <f t="shared" si="201"/>
        <v>-1.4148943130396399</v>
      </c>
      <c r="J1506" s="166"/>
      <c r="K1506" s="328">
        <v>-146060.58000000002</v>
      </c>
      <c r="L1506" s="328">
        <v>-63837.120000000003</v>
      </c>
      <c r="M1506" s="151">
        <f t="shared" si="202"/>
        <v>-82223.460000000021</v>
      </c>
      <c r="N1506" s="97">
        <f t="shared" si="203"/>
        <v>-1.2880195723115331</v>
      </c>
      <c r="O1506" s="273"/>
      <c r="P1506" s="166"/>
      <c r="Q1506" s="328">
        <v>-146060.58000000002</v>
      </c>
      <c r="R1506" s="328">
        <v>-63837.120000000003</v>
      </c>
      <c r="S1506" s="151">
        <f t="shared" si="204"/>
        <v>-82223.460000000021</v>
      </c>
      <c r="T1506" s="97">
        <f t="shared" si="205"/>
        <v>-1.2880195723115331</v>
      </c>
      <c r="U1506" s="166"/>
      <c r="V1506" s="328">
        <v>-586369.41</v>
      </c>
      <c r="W1506" s="328">
        <v>-706788.92</v>
      </c>
      <c r="X1506" s="151">
        <f t="shared" si="206"/>
        <v>120419.51000000001</v>
      </c>
      <c r="Y1506" s="97">
        <f t="shared" si="207"/>
        <v>0.17037549202101243</v>
      </c>
      <c r="Z1506" s="140"/>
    </row>
    <row r="1507" spans="1:26" s="69" customFormat="1" outlineLevel="2" x14ac:dyDescent="0.2">
      <c r="A1507" s="64" t="s">
        <v>1216</v>
      </c>
      <c r="B1507" s="65" t="s">
        <v>1666</v>
      </c>
      <c r="C1507" s="66" t="s">
        <v>2108</v>
      </c>
      <c r="D1507" s="67"/>
      <c r="E1507" s="68"/>
      <c r="F1507" s="328">
        <v>215.18</v>
      </c>
      <c r="G1507" s="328">
        <v>260.59000000000003</v>
      </c>
      <c r="H1507" s="151">
        <f t="shared" si="200"/>
        <v>-45.410000000000025</v>
      </c>
      <c r="I1507" s="97">
        <f t="shared" si="201"/>
        <v>-0.17425841359990799</v>
      </c>
      <c r="J1507" s="166"/>
      <c r="K1507" s="328">
        <v>952.16</v>
      </c>
      <c r="L1507" s="328">
        <v>1278.3800000000001</v>
      </c>
      <c r="M1507" s="151">
        <f t="shared" si="202"/>
        <v>-326.22000000000014</v>
      </c>
      <c r="N1507" s="97">
        <f t="shared" si="203"/>
        <v>-0.25518234014925151</v>
      </c>
      <c r="O1507" s="273"/>
      <c r="P1507" s="166"/>
      <c r="Q1507" s="328">
        <v>952.16</v>
      </c>
      <c r="R1507" s="328">
        <v>1278.3800000000001</v>
      </c>
      <c r="S1507" s="151">
        <f t="shared" si="204"/>
        <v>-326.22000000000014</v>
      </c>
      <c r="T1507" s="97">
        <f t="shared" si="205"/>
        <v>-0.25518234014925151</v>
      </c>
      <c r="U1507" s="166"/>
      <c r="V1507" s="328">
        <v>13695.44</v>
      </c>
      <c r="W1507" s="328">
        <v>4043.92</v>
      </c>
      <c r="X1507" s="151">
        <f t="shared" si="206"/>
        <v>9651.52</v>
      </c>
      <c r="Y1507" s="97">
        <f t="shared" si="207"/>
        <v>2.386674316010208</v>
      </c>
      <c r="Z1507" s="140"/>
    </row>
    <row r="1508" spans="1:26" s="69" customFormat="1" outlineLevel="2" x14ac:dyDescent="0.2">
      <c r="A1508" s="64" t="s">
        <v>1217</v>
      </c>
      <c r="B1508" s="65" t="s">
        <v>1667</v>
      </c>
      <c r="C1508" s="66" t="s">
        <v>2109</v>
      </c>
      <c r="D1508" s="67"/>
      <c r="E1508" s="68"/>
      <c r="F1508" s="328">
        <v>0</v>
      </c>
      <c r="G1508" s="328">
        <v>0</v>
      </c>
      <c r="H1508" s="151">
        <f t="shared" si="200"/>
        <v>0</v>
      </c>
      <c r="I1508" s="97">
        <f t="shared" si="201"/>
        <v>0</v>
      </c>
      <c r="J1508" s="166"/>
      <c r="K1508" s="328">
        <v>0</v>
      </c>
      <c r="L1508" s="328">
        <v>0</v>
      </c>
      <c r="M1508" s="151">
        <f t="shared" si="202"/>
        <v>0</v>
      </c>
      <c r="N1508" s="97">
        <f t="shared" si="203"/>
        <v>0</v>
      </c>
      <c r="O1508" s="273"/>
      <c r="P1508" s="166"/>
      <c r="Q1508" s="328">
        <v>0</v>
      </c>
      <c r="R1508" s="328">
        <v>0</v>
      </c>
      <c r="S1508" s="151">
        <f t="shared" si="204"/>
        <v>0</v>
      </c>
      <c r="T1508" s="97">
        <f t="shared" si="205"/>
        <v>0</v>
      </c>
      <c r="U1508" s="166"/>
      <c r="V1508" s="328">
        <v>5.92</v>
      </c>
      <c r="W1508" s="328">
        <v>18.43</v>
      </c>
      <c r="X1508" s="151">
        <f t="shared" si="206"/>
        <v>-12.51</v>
      </c>
      <c r="Y1508" s="97">
        <f t="shared" si="207"/>
        <v>-0.67878459034183392</v>
      </c>
      <c r="Z1508" s="140"/>
    </row>
    <row r="1509" spans="1:26" s="69" customFormat="1" outlineLevel="2" x14ac:dyDescent="0.2">
      <c r="A1509" s="64" t="s">
        <v>1218</v>
      </c>
      <c r="B1509" s="65" t="s">
        <v>1668</v>
      </c>
      <c r="C1509" s="66" t="s">
        <v>2110</v>
      </c>
      <c r="D1509" s="67"/>
      <c r="E1509" s="68"/>
      <c r="F1509" s="328">
        <v>2966.07</v>
      </c>
      <c r="G1509" s="328">
        <v>3449.87</v>
      </c>
      <c r="H1509" s="151">
        <f t="shared" si="200"/>
        <v>-483.79999999999973</v>
      </c>
      <c r="I1509" s="97">
        <f t="shared" si="201"/>
        <v>-0.14023716835706845</v>
      </c>
      <c r="J1509" s="166"/>
      <c r="K1509" s="328">
        <v>11188.82</v>
      </c>
      <c r="L1509" s="328">
        <v>10596.34</v>
      </c>
      <c r="M1509" s="151">
        <f t="shared" si="202"/>
        <v>592.47999999999956</v>
      </c>
      <c r="N1509" s="97">
        <f t="shared" si="203"/>
        <v>5.5913645655009142E-2</v>
      </c>
      <c r="O1509" s="273"/>
      <c r="P1509" s="166"/>
      <c r="Q1509" s="328">
        <v>11188.82</v>
      </c>
      <c r="R1509" s="328">
        <v>10596.34</v>
      </c>
      <c r="S1509" s="151">
        <f t="shared" si="204"/>
        <v>592.47999999999956</v>
      </c>
      <c r="T1509" s="97">
        <f t="shared" si="205"/>
        <v>5.5913645655009142E-2</v>
      </c>
      <c r="U1509" s="166"/>
      <c r="V1509" s="328">
        <v>35521.46</v>
      </c>
      <c r="W1509" s="328">
        <v>20361.849999999999</v>
      </c>
      <c r="X1509" s="151">
        <f t="shared" si="206"/>
        <v>15159.61</v>
      </c>
      <c r="Y1509" s="97">
        <f t="shared" si="207"/>
        <v>0.74451044477785666</v>
      </c>
      <c r="Z1509" s="140"/>
    </row>
    <row r="1510" spans="1:26" s="69" customFormat="1" outlineLevel="2" x14ac:dyDescent="0.2">
      <c r="A1510" s="64" t="s">
        <v>1219</v>
      </c>
      <c r="B1510" s="65" t="s">
        <v>1669</v>
      </c>
      <c r="C1510" s="66" t="s">
        <v>2111</v>
      </c>
      <c r="D1510" s="67"/>
      <c r="E1510" s="68"/>
      <c r="F1510" s="328">
        <v>147915.62</v>
      </c>
      <c r="G1510" s="328">
        <v>184455.54</v>
      </c>
      <c r="H1510" s="151">
        <f t="shared" si="200"/>
        <v>-36539.920000000013</v>
      </c>
      <c r="I1510" s="97">
        <f t="shared" si="201"/>
        <v>-0.19809608320791022</v>
      </c>
      <c r="J1510" s="166"/>
      <c r="K1510" s="328">
        <v>484996.14</v>
      </c>
      <c r="L1510" s="328">
        <v>630519.62</v>
      </c>
      <c r="M1510" s="151">
        <f t="shared" si="202"/>
        <v>-145523.47999999998</v>
      </c>
      <c r="N1510" s="97">
        <f t="shared" si="203"/>
        <v>-0.23079928900547136</v>
      </c>
      <c r="O1510" s="273"/>
      <c r="P1510" s="166"/>
      <c r="Q1510" s="328">
        <v>484996.14</v>
      </c>
      <c r="R1510" s="328">
        <v>630519.62</v>
      </c>
      <c r="S1510" s="151">
        <f t="shared" si="204"/>
        <v>-145523.47999999998</v>
      </c>
      <c r="T1510" s="97">
        <f t="shared" si="205"/>
        <v>-0.23079928900547136</v>
      </c>
      <c r="U1510" s="166"/>
      <c r="V1510" s="328">
        <v>2376555.0300000003</v>
      </c>
      <c r="W1510" s="328">
        <v>2665530.6800000002</v>
      </c>
      <c r="X1510" s="151">
        <f t="shared" si="206"/>
        <v>-288975.64999999991</v>
      </c>
      <c r="Y1510" s="97">
        <f t="shared" si="207"/>
        <v>-0.10841205174198178</v>
      </c>
      <c r="Z1510" s="140"/>
    </row>
    <row r="1511" spans="1:26" s="69" customFormat="1" outlineLevel="2" x14ac:dyDescent="0.2">
      <c r="A1511" s="64" t="s">
        <v>1220</v>
      </c>
      <c r="B1511" s="65" t="s">
        <v>1670</v>
      </c>
      <c r="C1511" s="66" t="s">
        <v>2112</v>
      </c>
      <c r="D1511" s="67"/>
      <c r="E1511" s="68"/>
      <c r="F1511" s="328">
        <v>9564.75</v>
      </c>
      <c r="G1511" s="328">
        <v>11957.84</v>
      </c>
      <c r="H1511" s="151">
        <f t="shared" si="200"/>
        <v>-2393.09</v>
      </c>
      <c r="I1511" s="97">
        <f t="shared" si="201"/>
        <v>-0.20012728051219955</v>
      </c>
      <c r="J1511" s="166"/>
      <c r="K1511" s="328">
        <v>35917.629999999997</v>
      </c>
      <c r="L1511" s="328">
        <v>33894.730000000003</v>
      </c>
      <c r="M1511" s="151">
        <f t="shared" si="202"/>
        <v>2022.8999999999942</v>
      </c>
      <c r="N1511" s="97">
        <f t="shared" si="203"/>
        <v>5.968184434571374E-2</v>
      </c>
      <c r="O1511" s="273"/>
      <c r="P1511" s="166"/>
      <c r="Q1511" s="328">
        <v>35917.629999999997</v>
      </c>
      <c r="R1511" s="328">
        <v>33894.730000000003</v>
      </c>
      <c r="S1511" s="151">
        <f t="shared" si="204"/>
        <v>2022.8999999999942</v>
      </c>
      <c r="T1511" s="97">
        <f t="shared" si="205"/>
        <v>5.968184434571374E-2</v>
      </c>
      <c r="U1511" s="166"/>
      <c r="V1511" s="328">
        <v>142455.88</v>
      </c>
      <c r="W1511" s="328">
        <v>140944.55000000002</v>
      </c>
      <c r="X1511" s="151">
        <f t="shared" si="206"/>
        <v>1511.3299999999872</v>
      </c>
      <c r="Y1511" s="97">
        <f t="shared" si="207"/>
        <v>1.0722869383739826E-2</v>
      </c>
      <c r="Z1511" s="140"/>
    </row>
    <row r="1512" spans="1:26" s="69" customFormat="1" outlineLevel="2" x14ac:dyDescent="0.2">
      <c r="A1512" s="64" t="s">
        <v>1221</v>
      </c>
      <c r="B1512" s="65" t="s">
        <v>1671</v>
      </c>
      <c r="C1512" s="66" t="s">
        <v>2113</v>
      </c>
      <c r="D1512" s="67"/>
      <c r="E1512" s="68"/>
      <c r="F1512" s="328">
        <v>416478.44</v>
      </c>
      <c r="G1512" s="328">
        <v>371998.94</v>
      </c>
      <c r="H1512" s="151">
        <f t="shared" si="200"/>
        <v>44479.5</v>
      </c>
      <c r="I1512" s="97">
        <f t="shared" si="201"/>
        <v>0.11956888909414634</v>
      </c>
      <c r="J1512" s="166"/>
      <c r="K1512" s="328">
        <v>1238556.17</v>
      </c>
      <c r="L1512" s="328">
        <v>1110866.21</v>
      </c>
      <c r="M1512" s="151">
        <f t="shared" si="202"/>
        <v>127689.95999999996</v>
      </c>
      <c r="N1512" s="97">
        <f t="shared" si="203"/>
        <v>0.11494629942880337</v>
      </c>
      <c r="O1512" s="273"/>
      <c r="P1512" s="166"/>
      <c r="Q1512" s="328">
        <v>1238556.17</v>
      </c>
      <c r="R1512" s="328">
        <v>1110866.21</v>
      </c>
      <c r="S1512" s="151">
        <f t="shared" si="204"/>
        <v>127689.95999999996</v>
      </c>
      <c r="T1512" s="97">
        <f t="shared" si="205"/>
        <v>0.11494629942880337</v>
      </c>
      <c r="U1512" s="166"/>
      <c r="V1512" s="328">
        <v>4592220.8100000005</v>
      </c>
      <c r="W1512" s="328">
        <v>4447137.82</v>
      </c>
      <c r="X1512" s="151">
        <f t="shared" si="206"/>
        <v>145082.99000000022</v>
      </c>
      <c r="Y1512" s="97">
        <f t="shared" si="207"/>
        <v>3.2623902355245697E-2</v>
      </c>
      <c r="Z1512" s="140"/>
    </row>
    <row r="1513" spans="1:26" s="69" customFormat="1" outlineLevel="2" x14ac:dyDescent="0.2">
      <c r="A1513" s="64" t="s">
        <v>1222</v>
      </c>
      <c r="B1513" s="65" t="s">
        <v>1672</v>
      </c>
      <c r="C1513" s="66" t="s">
        <v>2114</v>
      </c>
      <c r="D1513" s="67"/>
      <c r="E1513" s="68"/>
      <c r="F1513" s="328">
        <v>35160.400000000001</v>
      </c>
      <c r="G1513" s="328">
        <v>42300.04</v>
      </c>
      <c r="H1513" s="151">
        <f t="shared" si="200"/>
        <v>-7139.6399999999994</v>
      </c>
      <c r="I1513" s="97">
        <f t="shared" si="201"/>
        <v>-0.16878565599465153</v>
      </c>
      <c r="J1513" s="166"/>
      <c r="K1513" s="328">
        <v>112917.24</v>
      </c>
      <c r="L1513" s="328">
        <v>105572.42</v>
      </c>
      <c r="M1513" s="151">
        <f t="shared" si="202"/>
        <v>7344.820000000007</v>
      </c>
      <c r="N1513" s="97">
        <f t="shared" si="203"/>
        <v>6.9571389952034893E-2</v>
      </c>
      <c r="O1513" s="273"/>
      <c r="P1513" s="166"/>
      <c r="Q1513" s="328">
        <v>112917.24</v>
      </c>
      <c r="R1513" s="328">
        <v>105572.42</v>
      </c>
      <c r="S1513" s="151">
        <f t="shared" si="204"/>
        <v>7344.820000000007</v>
      </c>
      <c r="T1513" s="97">
        <f t="shared" si="205"/>
        <v>6.9571389952034893E-2</v>
      </c>
      <c r="U1513" s="166"/>
      <c r="V1513" s="328">
        <v>249006.97999999998</v>
      </c>
      <c r="W1513" s="328">
        <v>412009.04</v>
      </c>
      <c r="X1513" s="151">
        <f t="shared" si="206"/>
        <v>-163002.06</v>
      </c>
      <c r="Y1513" s="97">
        <f t="shared" si="207"/>
        <v>-0.39562738720490215</v>
      </c>
      <c r="Z1513" s="140"/>
    </row>
    <row r="1514" spans="1:26" s="69" customFormat="1" outlineLevel="2" x14ac:dyDescent="0.2">
      <c r="A1514" s="64" t="s">
        <v>1223</v>
      </c>
      <c r="B1514" s="65" t="s">
        <v>1673</v>
      </c>
      <c r="C1514" s="66" t="s">
        <v>2115</v>
      </c>
      <c r="D1514" s="67"/>
      <c r="E1514" s="68"/>
      <c r="F1514" s="328">
        <v>16064.24</v>
      </c>
      <c r="G1514" s="328">
        <v>13632.48</v>
      </c>
      <c r="H1514" s="151">
        <f t="shared" si="200"/>
        <v>2431.7600000000002</v>
      </c>
      <c r="I1514" s="97">
        <f t="shared" si="201"/>
        <v>0.17837986925343008</v>
      </c>
      <c r="J1514" s="166"/>
      <c r="K1514" s="328">
        <v>48550.32</v>
      </c>
      <c r="L1514" s="328">
        <v>42178.85</v>
      </c>
      <c r="M1514" s="151">
        <f t="shared" si="202"/>
        <v>6371.4700000000012</v>
      </c>
      <c r="N1514" s="97">
        <f t="shared" si="203"/>
        <v>0.15105840960576217</v>
      </c>
      <c r="O1514" s="273"/>
      <c r="P1514" s="166"/>
      <c r="Q1514" s="328">
        <v>48550.32</v>
      </c>
      <c r="R1514" s="328">
        <v>42178.85</v>
      </c>
      <c r="S1514" s="151">
        <f t="shared" si="204"/>
        <v>6371.4700000000012</v>
      </c>
      <c r="T1514" s="97">
        <f t="shared" si="205"/>
        <v>0.15105840960576217</v>
      </c>
      <c r="U1514" s="166"/>
      <c r="V1514" s="328">
        <v>176585.25</v>
      </c>
      <c r="W1514" s="328">
        <v>170120.98</v>
      </c>
      <c r="X1514" s="151">
        <f t="shared" si="206"/>
        <v>6464.2699999999895</v>
      </c>
      <c r="Y1514" s="97">
        <f t="shared" si="207"/>
        <v>3.7998076427728018E-2</v>
      </c>
      <c r="Z1514" s="140"/>
    </row>
    <row r="1515" spans="1:26" s="69" customFormat="1" outlineLevel="2" x14ac:dyDescent="0.2">
      <c r="A1515" s="64" t="s">
        <v>1224</v>
      </c>
      <c r="B1515" s="65" t="s">
        <v>1674</v>
      </c>
      <c r="C1515" s="66" t="s">
        <v>2116</v>
      </c>
      <c r="D1515" s="67"/>
      <c r="E1515" s="68"/>
      <c r="F1515" s="328">
        <v>-2.0300000000000002</v>
      </c>
      <c r="G1515" s="328">
        <v>871.73</v>
      </c>
      <c r="H1515" s="151">
        <f t="shared" si="200"/>
        <v>-873.76</v>
      </c>
      <c r="I1515" s="97">
        <f t="shared" si="201"/>
        <v>-1.0023287026946417</v>
      </c>
      <c r="J1515" s="166"/>
      <c r="K1515" s="328">
        <v>3821.98</v>
      </c>
      <c r="L1515" s="328">
        <v>1811.67</v>
      </c>
      <c r="M1515" s="151">
        <f t="shared" si="202"/>
        <v>2010.31</v>
      </c>
      <c r="N1515" s="97">
        <f t="shared" si="203"/>
        <v>1.1096446924660672</v>
      </c>
      <c r="O1515" s="273"/>
      <c r="P1515" s="166"/>
      <c r="Q1515" s="328">
        <v>3821.98</v>
      </c>
      <c r="R1515" s="328">
        <v>1811.67</v>
      </c>
      <c r="S1515" s="151">
        <f t="shared" si="204"/>
        <v>2010.31</v>
      </c>
      <c r="T1515" s="97">
        <f t="shared" si="205"/>
        <v>1.1096446924660672</v>
      </c>
      <c r="U1515" s="166"/>
      <c r="V1515" s="328">
        <v>13743.73</v>
      </c>
      <c r="W1515" s="328">
        <v>8955.7999999999993</v>
      </c>
      <c r="X1515" s="151">
        <f t="shared" si="206"/>
        <v>4787.93</v>
      </c>
      <c r="Y1515" s="97">
        <f t="shared" si="207"/>
        <v>0.53461778958886985</v>
      </c>
      <c r="Z1515" s="140"/>
    </row>
    <row r="1516" spans="1:26" s="69" customFormat="1" outlineLevel="2" x14ac:dyDescent="0.2">
      <c r="A1516" s="64" t="s">
        <v>1225</v>
      </c>
      <c r="B1516" s="65" t="s">
        <v>1675</v>
      </c>
      <c r="C1516" s="66" t="s">
        <v>2117</v>
      </c>
      <c r="D1516" s="67"/>
      <c r="E1516" s="68"/>
      <c r="F1516" s="328">
        <v>1175.52</v>
      </c>
      <c r="G1516" s="328">
        <v>571.26</v>
      </c>
      <c r="H1516" s="151">
        <f t="shared" si="200"/>
        <v>604.26</v>
      </c>
      <c r="I1516" s="97">
        <f t="shared" si="201"/>
        <v>1.0577670412771767</v>
      </c>
      <c r="J1516" s="166"/>
      <c r="K1516" s="328">
        <v>1901.14</v>
      </c>
      <c r="L1516" s="328">
        <v>3289.07</v>
      </c>
      <c r="M1516" s="151">
        <f t="shared" si="202"/>
        <v>-1387.93</v>
      </c>
      <c r="N1516" s="97">
        <f t="shared" si="203"/>
        <v>-0.42198250569309864</v>
      </c>
      <c r="O1516" s="273"/>
      <c r="P1516" s="166"/>
      <c r="Q1516" s="328">
        <v>1901.14</v>
      </c>
      <c r="R1516" s="328">
        <v>3289.07</v>
      </c>
      <c r="S1516" s="151">
        <f t="shared" si="204"/>
        <v>-1387.93</v>
      </c>
      <c r="T1516" s="97">
        <f t="shared" si="205"/>
        <v>-0.42198250569309864</v>
      </c>
      <c r="U1516" s="166"/>
      <c r="V1516" s="328">
        <v>9893.4600000000009</v>
      </c>
      <c r="W1516" s="328">
        <v>20533.939999999999</v>
      </c>
      <c r="X1516" s="151">
        <f t="shared" si="206"/>
        <v>-10640.479999999998</v>
      </c>
      <c r="Y1516" s="97">
        <f t="shared" si="207"/>
        <v>-0.51818988464951188</v>
      </c>
      <c r="Z1516" s="140"/>
    </row>
    <row r="1517" spans="1:26" s="69" customFormat="1" outlineLevel="2" x14ac:dyDescent="0.2">
      <c r="A1517" s="64" t="s">
        <v>1226</v>
      </c>
      <c r="B1517" s="65" t="s">
        <v>1676</v>
      </c>
      <c r="C1517" s="66" t="s">
        <v>2118</v>
      </c>
      <c r="D1517" s="67"/>
      <c r="E1517" s="68"/>
      <c r="F1517" s="328">
        <v>0</v>
      </c>
      <c r="G1517" s="328">
        <v>0</v>
      </c>
      <c r="H1517" s="151">
        <f t="shared" si="200"/>
        <v>0</v>
      </c>
      <c r="I1517" s="97">
        <f t="shared" si="201"/>
        <v>0</v>
      </c>
      <c r="J1517" s="166"/>
      <c r="K1517" s="328">
        <v>0</v>
      </c>
      <c r="L1517" s="328">
        <v>0</v>
      </c>
      <c r="M1517" s="151">
        <f t="shared" si="202"/>
        <v>0</v>
      </c>
      <c r="N1517" s="97">
        <f t="shared" si="203"/>
        <v>0</v>
      </c>
      <c r="O1517" s="273"/>
      <c r="P1517" s="166"/>
      <c r="Q1517" s="328">
        <v>0</v>
      </c>
      <c r="R1517" s="328">
        <v>0</v>
      </c>
      <c r="S1517" s="151">
        <f t="shared" si="204"/>
        <v>0</v>
      </c>
      <c r="T1517" s="97">
        <f t="shared" si="205"/>
        <v>0</v>
      </c>
      <c r="U1517" s="166"/>
      <c r="V1517" s="328">
        <v>0</v>
      </c>
      <c r="W1517" s="328">
        <v>30829.59</v>
      </c>
      <c r="X1517" s="151">
        <f t="shared" si="206"/>
        <v>-30829.59</v>
      </c>
      <c r="Y1517" s="97" t="str">
        <f t="shared" si="207"/>
        <v>N.M.</v>
      </c>
      <c r="Z1517" s="140"/>
    </row>
    <row r="1518" spans="1:26" s="69" customFormat="1" outlineLevel="2" x14ac:dyDescent="0.2">
      <c r="A1518" s="64" t="s">
        <v>1227</v>
      </c>
      <c r="B1518" s="65" t="s">
        <v>1677</v>
      </c>
      <c r="C1518" s="66" t="s">
        <v>2119</v>
      </c>
      <c r="D1518" s="67"/>
      <c r="E1518" s="68"/>
      <c r="F1518" s="328">
        <v>8158.49</v>
      </c>
      <c r="G1518" s="328">
        <v>10550.51</v>
      </c>
      <c r="H1518" s="151">
        <f t="shared" si="200"/>
        <v>-2392.0200000000004</v>
      </c>
      <c r="I1518" s="97">
        <f t="shared" si="201"/>
        <v>-0.22672079359196859</v>
      </c>
      <c r="J1518" s="166"/>
      <c r="K1518" s="328">
        <v>25363.010000000002</v>
      </c>
      <c r="L1518" s="328">
        <v>38164.75</v>
      </c>
      <c r="M1518" s="151">
        <f t="shared" si="202"/>
        <v>-12801.739999999998</v>
      </c>
      <c r="N1518" s="97">
        <f t="shared" si="203"/>
        <v>-0.33543361347840606</v>
      </c>
      <c r="O1518" s="273"/>
      <c r="P1518" s="166"/>
      <c r="Q1518" s="328">
        <v>25363.010000000002</v>
      </c>
      <c r="R1518" s="328">
        <v>38164.75</v>
      </c>
      <c r="S1518" s="151">
        <f t="shared" si="204"/>
        <v>-12801.739999999998</v>
      </c>
      <c r="T1518" s="97">
        <f t="shared" si="205"/>
        <v>-0.33543361347840606</v>
      </c>
      <c r="U1518" s="166"/>
      <c r="V1518" s="328">
        <v>139857.27000000002</v>
      </c>
      <c r="W1518" s="328">
        <v>193017.58000000002</v>
      </c>
      <c r="X1518" s="151">
        <f t="shared" si="206"/>
        <v>-53160.31</v>
      </c>
      <c r="Y1518" s="97">
        <f t="shared" si="207"/>
        <v>-0.27541693352491514</v>
      </c>
      <c r="Z1518" s="140"/>
    </row>
    <row r="1519" spans="1:26" s="69" customFormat="1" outlineLevel="2" x14ac:dyDescent="0.2">
      <c r="A1519" s="64" t="s">
        <v>1228</v>
      </c>
      <c r="B1519" s="65" t="s">
        <v>1678</v>
      </c>
      <c r="C1519" s="66" t="s">
        <v>2120</v>
      </c>
      <c r="D1519" s="67"/>
      <c r="E1519" s="68"/>
      <c r="F1519" s="328">
        <v>141542.99</v>
      </c>
      <c r="G1519" s="328">
        <v>120006.88</v>
      </c>
      <c r="H1519" s="151">
        <f t="shared" si="200"/>
        <v>21536.109999999986</v>
      </c>
      <c r="I1519" s="97">
        <f t="shared" si="201"/>
        <v>0.17945729444845149</v>
      </c>
      <c r="J1519" s="166"/>
      <c r="K1519" s="328">
        <v>415304.97000000003</v>
      </c>
      <c r="L1519" s="328">
        <v>364723.57</v>
      </c>
      <c r="M1519" s="151">
        <f t="shared" si="202"/>
        <v>50581.400000000023</v>
      </c>
      <c r="N1519" s="97">
        <f t="shared" si="203"/>
        <v>0.13868420952339336</v>
      </c>
      <c r="O1519" s="273"/>
      <c r="P1519" s="166"/>
      <c r="Q1519" s="328">
        <v>415304.97000000003</v>
      </c>
      <c r="R1519" s="328">
        <v>364723.57</v>
      </c>
      <c r="S1519" s="151">
        <f t="shared" si="204"/>
        <v>50581.400000000023</v>
      </c>
      <c r="T1519" s="97">
        <f t="shared" si="205"/>
        <v>0.13868420952339336</v>
      </c>
      <c r="U1519" s="166"/>
      <c r="V1519" s="328">
        <v>1804684.4</v>
      </c>
      <c r="W1519" s="328">
        <v>1672933.8800000001</v>
      </c>
      <c r="X1519" s="151">
        <f t="shared" si="206"/>
        <v>131750.51999999979</v>
      </c>
      <c r="Y1519" s="97">
        <f t="shared" si="207"/>
        <v>7.8754170487598571E-2</v>
      </c>
      <c r="Z1519" s="140"/>
    </row>
    <row r="1520" spans="1:26" s="69" customFormat="1" outlineLevel="2" x14ac:dyDescent="0.2">
      <c r="A1520" s="64" t="s">
        <v>1229</v>
      </c>
      <c r="B1520" s="65" t="s">
        <v>1679</v>
      </c>
      <c r="C1520" s="66" t="s">
        <v>2121</v>
      </c>
      <c r="D1520" s="67"/>
      <c r="E1520" s="68"/>
      <c r="F1520" s="328">
        <v>1533.8500000000001</v>
      </c>
      <c r="G1520" s="328">
        <v>-290.52</v>
      </c>
      <c r="H1520" s="151">
        <f t="shared" si="200"/>
        <v>1824.3700000000001</v>
      </c>
      <c r="I1520" s="97">
        <f t="shared" si="201"/>
        <v>6.279670934875397</v>
      </c>
      <c r="J1520" s="166"/>
      <c r="K1520" s="328">
        <v>1533.8500000000001</v>
      </c>
      <c r="L1520" s="328">
        <v>-290.52</v>
      </c>
      <c r="M1520" s="151">
        <f t="shared" si="202"/>
        <v>1824.3700000000001</v>
      </c>
      <c r="N1520" s="97">
        <f t="shared" si="203"/>
        <v>6.279670934875397</v>
      </c>
      <c r="O1520" s="273"/>
      <c r="P1520" s="166"/>
      <c r="Q1520" s="328">
        <v>1533.8500000000001</v>
      </c>
      <c r="R1520" s="328">
        <v>-290.52</v>
      </c>
      <c r="S1520" s="151">
        <f t="shared" si="204"/>
        <v>1824.3700000000001</v>
      </c>
      <c r="T1520" s="97">
        <f t="shared" si="205"/>
        <v>6.279670934875397</v>
      </c>
      <c r="U1520" s="166"/>
      <c r="V1520" s="328">
        <v>-3597.08</v>
      </c>
      <c r="W1520" s="328">
        <v>2755.4300000000003</v>
      </c>
      <c r="X1520" s="151">
        <f t="shared" si="206"/>
        <v>-6352.51</v>
      </c>
      <c r="Y1520" s="97">
        <f t="shared" si="207"/>
        <v>-2.3054514177460503</v>
      </c>
      <c r="Z1520" s="140"/>
    </row>
    <row r="1521" spans="1:26" s="69" customFormat="1" outlineLevel="2" x14ac:dyDescent="0.2">
      <c r="A1521" s="64" t="s">
        <v>1230</v>
      </c>
      <c r="B1521" s="65" t="s">
        <v>1680</v>
      </c>
      <c r="C1521" s="66" t="s">
        <v>2122</v>
      </c>
      <c r="D1521" s="67"/>
      <c r="E1521" s="68"/>
      <c r="F1521" s="328">
        <v>453.79</v>
      </c>
      <c r="G1521" s="328">
        <v>311</v>
      </c>
      <c r="H1521" s="151">
        <f t="shared" si="200"/>
        <v>142.79000000000002</v>
      </c>
      <c r="I1521" s="97">
        <f t="shared" si="201"/>
        <v>0.4591318327974277</v>
      </c>
      <c r="J1521" s="166"/>
      <c r="K1521" s="328">
        <v>485.63</v>
      </c>
      <c r="L1521" s="328">
        <v>1018.74</v>
      </c>
      <c r="M1521" s="151">
        <f t="shared" si="202"/>
        <v>-533.11</v>
      </c>
      <c r="N1521" s="97">
        <f t="shared" si="203"/>
        <v>-0.52330329622867466</v>
      </c>
      <c r="O1521" s="273"/>
      <c r="P1521" s="166"/>
      <c r="Q1521" s="328">
        <v>485.63</v>
      </c>
      <c r="R1521" s="328">
        <v>1018.74</v>
      </c>
      <c r="S1521" s="151">
        <f t="shared" si="204"/>
        <v>-533.11</v>
      </c>
      <c r="T1521" s="97">
        <f t="shared" si="205"/>
        <v>-0.52330329622867466</v>
      </c>
      <c r="U1521" s="166"/>
      <c r="V1521" s="328">
        <v>3541.8500000000004</v>
      </c>
      <c r="W1521" s="328">
        <v>3969.21</v>
      </c>
      <c r="X1521" s="151">
        <f t="shared" si="206"/>
        <v>-427.35999999999967</v>
      </c>
      <c r="Y1521" s="97">
        <f t="shared" si="207"/>
        <v>-0.10766878043741693</v>
      </c>
      <c r="Z1521" s="140"/>
    </row>
    <row r="1522" spans="1:26" s="69" customFormat="1" outlineLevel="2" x14ac:dyDescent="0.2">
      <c r="A1522" s="64" t="s">
        <v>1231</v>
      </c>
      <c r="B1522" s="65" t="s">
        <v>1681</v>
      </c>
      <c r="C1522" s="66" t="s">
        <v>2123</v>
      </c>
      <c r="D1522" s="67"/>
      <c r="E1522" s="68"/>
      <c r="F1522" s="328">
        <v>0</v>
      </c>
      <c r="G1522" s="328">
        <v>-75541</v>
      </c>
      <c r="H1522" s="151">
        <f t="shared" si="200"/>
        <v>75541</v>
      </c>
      <c r="I1522" s="97" t="str">
        <f t="shared" si="201"/>
        <v>N.M.</v>
      </c>
      <c r="J1522" s="166"/>
      <c r="K1522" s="328">
        <v>0</v>
      </c>
      <c r="L1522" s="328">
        <v>-75541</v>
      </c>
      <c r="M1522" s="151">
        <f t="shared" si="202"/>
        <v>75541</v>
      </c>
      <c r="N1522" s="97" t="str">
        <f t="shared" si="203"/>
        <v>N.M.</v>
      </c>
      <c r="O1522" s="273"/>
      <c r="P1522" s="166"/>
      <c r="Q1522" s="328">
        <v>0</v>
      </c>
      <c r="R1522" s="328">
        <v>-75541</v>
      </c>
      <c r="S1522" s="151">
        <f t="shared" si="204"/>
        <v>75541</v>
      </c>
      <c r="T1522" s="97" t="str">
        <f t="shared" si="205"/>
        <v>N.M.</v>
      </c>
      <c r="U1522" s="166"/>
      <c r="V1522" s="328">
        <v>0</v>
      </c>
      <c r="W1522" s="328">
        <v>-75541</v>
      </c>
      <c r="X1522" s="151">
        <f t="shared" si="206"/>
        <v>75541</v>
      </c>
      <c r="Y1522" s="97" t="str">
        <f t="shared" si="207"/>
        <v>N.M.</v>
      </c>
      <c r="Z1522" s="140"/>
    </row>
    <row r="1523" spans="1:26" s="69" customFormat="1" outlineLevel="2" x14ac:dyDescent="0.2">
      <c r="A1523" s="64" t="s">
        <v>1232</v>
      </c>
      <c r="B1523" s="65" t="s">
        <v>1682</v>
      </c>
      <c r="C1523" s="66" t="s">
        <v>2124</v>
      </c>
      <c r="D1523" s="67"/>
      <c r="E1523" s="68"/>
      <c r="F1523" s="328">
        <v>-899.29</v>
      </c>
      <c r="G1523" s="328">
        <v>476.29</v>
      </c>
      <c r="H1523" s="151">
        <f t="shared" si="200"/>
        <v>-1375.58</v>
      </c>
      <c r="I1523" s="97">
        <f t="shared" si="201"/>
        <v>-2.8881143840937242</v>
      </c>
      <c r="J1523" s="166"/>
      <c r="K1523" s="328">
        <v>230.13</v>
      </c>
      <c r="L1523" s="328">
        <v>1401.6100000000001</v>
      </c>
      <c r="M1523" s="151">
        <f t="shared" si="202"/>
        <v>-1171.48</v>
      </c>
      <c r="N1523" s="97">
        <f t="shared" si="203"/>
        <v>-0.83581024678762272</v>
      </c>
      <c r="O1523" s="273"/>
      <c r="P1523" s="166"/>
      <c r="Q1523" s="328">
        <v>230.13</v>
      </c>
      <c r="R1523" s="328">
        <v>1401.6100000000001</v>
      </c>
      <c r="S1523" s="151">
        <f t="shared" si="204"/>
        <v>-1171.48</v>
      </c>
      <c r="T1523" s="97">
        <f t="shared" si="205"/>
        <v>-0.83581024678762272</v>
      </c>
      <c r="U1523" s="166"/>
      <c r="V1523" s="328">
        <v>4435.0200000000004</v>
      </c>
      <c r="W1523" s="328">
        <v>5429.83</v>
      </c>
      <c r="X1523" s="151">
        <f t="shared" si="206"/>
        <v>-994.80999999999949</v>
      </c>
      <c r="Y1523" s="97">
        <f t="shared" si="207"/>
        <v>-0.18321199742901703</v>
      </c>
      <c r="Z1523" s="140"/>
    </row>
    <row r="1524" spans="1:26" s="69" customFormat="1" outlineLevel="2" x14ac:dyDescent="0.2">
      <c r="A1524" s="64" t="s">
        <v>1233</v>
      </c>
      <c r="B1524" s="65" t="s">
        <v>1683</v>
      </c>
      <c r="C1524" s="66" t="s">
        <v>2125</v>
      </c>
      <c r="D1524" s="67"/>
      <c r="E1524" s="68"/>
      <c r="F1524" s="328">
        <v>-318587.3</v>
      </c>
      <c r="G1524" s="328">
        <v>-464423.74</v>
      </c>
      <c r="H1524" s="151">
        <f t="shared" si="200"/>
        <v>145836.44</v>
      </c>
      <c r="I1524" s="97">
        <f t="shared" si="201"/>
        <v>0.3140159028046241</v>
      </c>
      <c r="J1524" s="166"/>
      <c r="K1524" s="328">
        <v>-944342.64</v>
      </c>
      <c r="L1524" s="328">
        <v>-1269774.5</v>
      </c>
      <c r="M1524" s="151">
        <f t="shared" si="202"/>
        <v>325431.86</v>
      </c>
      <c r="N1524" s="97">
        <f t="shared" si="203"/>
        <v>0.25629106585460648</v>
      </c>
      <c r="O1524" s="273"/>
      <c r="P1524" s="166"/>
      <c r="Q1524" s="328">
        <v>-944342.64</v>
      </c>
      <c r="R1524" s="328">
        <v>-1269774.5</v>
      </c>
      <c r="S1524" s="151">
        <f t="shared" si="204"/>
        <v>325431.86</v>
      </c>
      <c r="T1524" s="97">
        <f t="shared" si="205"/>
        <v>0.25629106585460648</v>
      </c>
      <c r="U1524" s="166"/>
      <c r="V1524" s="328">
        <v>-4753666.12</v>
      </c>
      <c r="W1524" s="328">
        <v>-4511833.16</v>
      </c>
      <c r="X1524" s="151">
        <f t="shared" si="206"/>
        <v>-241832.95999999996</v>
      </c>
      <c r="Y1524" s="97">
        <f t="shared" si="207"/>
        <v>-5.3599712450360187E-2</v>
      </c>
      <c r="Z1524" s="140"/>
    </row>
    <row r="1525" spans="1:26" s="69" customFormat="1" outlineLevel="2" x14ac:dyDescent="0.2">
      <c r="A1525" s="64" t="s">
        <v>1234</v>
      </c>
      <c r="B1525" s="65" t="s">
        <v>1684</v>
      </c>
      <c r="C1525" s="66" t="s">
        <v>2126</v>
      </c>
      <c r="D1525" s="67"/>
      <c r="E1525" s="68"/>
      <c r="F1525" s="328">
        <v>-97774.7</v>
      </c>
      <c r="G1525" s="328">
        <v>-95715.51</v>
      </c>
      <c r="H1525" s="151">
        <f t="shared" si="200"/>
        <v>-2059.1900000000023</v>
      </c>
      <c r="I1525" s="97">
        <f t="shared" si="201"/>
        <v>-2.1513650191071463E-2</v>
      </c>
      <c r="J1525" s="166"/>
      <c r="K1525" s="328">
        <v>-287921.19</v>
      </c>
      <c r="L1525" s="328">
        <v>-280159.95</v>
      </c>
      <c r="M1525" s="151">
        <f t="shared" si="202"/>
        <v>-7761.2399999999907</v>
      </c>
      <c r="N1525" s="97">
        <f t="shared" si="203"/>
        <v>-2.770288901036708E-2</v>
      </c>
      <c r="O1525" s="273"/>
      <c r="P1525" s="166"/>
      <c r="Q1525" s="328">
        <v>-287921.19</v>
      </c>
      <c r="R1525" s="328">
        <v>-280159.95</v>
      </c>
      <c r="S1525" s="151">
        <f t="shared" si="204"/>
        <v>-7761.2399999999907</v>
      </c>
      <c r="T1525" s="97">
        <f t="shared" si="205"/>
        <v>-2.770288901036708E-2</v>
      </c>
      <c r="U1525" s="166"/>
      <c r="V1525" s="328">
        <v>-1185984.48</v>
      </c>
      <c r="W1525" s="328">
        <v>-1212733.95</v>
      </c>
      <c r="X1525" s="151">
        <f t="shared" si="206"/>
        <v>26749.469999999972</v>
      </c>
      <c r="Y1525" s="97">
        <f t="shared" si="207"/>
        <v>2.205716266127453E-2</v>
      </c>
      <c r="Z1525" s="140"/>
    </row>
    <row r="1526" spans="1:26" s="69" customFormat="1" outlineLevel="2" x14ac:dyDescent="0.2">
      <c r="A1526" s="64" t="s">
        <v>1235</v>
      </c>
      <c r="B1526" s="65" t="s">
        <v>1685</v>
      </c>
      <c r="C1526" s="66" t="s">
        <v>2127</v>
      </c>
      <c r="D1526" s="67"/>
      <c r="E1526" s="68"/>
      <c r="F1526" s="328">
        <v>-200312.30000000002</v>
      </c>
      <c r="G1526" s="328">
        <v>-202460.25</v>
      </c>
      <c r="H1526" s="151">
        <f t="shared" si="200"/>
        <v>2147.9499999999825</v>
      </c>
      <c r="I1526" s="97">
        <f t="shared" si="201"/>
        <v>1.0609243048944089E-2</v>
      </c>
      <c r="J1526" s="166"/>
      <c r="K1526" s="328">
        <v>-589546.34</v>
      </c>
      <c r="L1526" s="328">
        <v>-592652.09</v>
      </c>
      <c r="M1526" s="151">
        <f t="shared" si="202"/>
        <v>3105.75</v>
      </c>
      <c r="N1526" s="97">
        <f t="shared" si="203"/>
        <v>5.2404269763057787E-3</v>
      </c>
      <c r="O1526" s="273"/>
      <c r="P1526" s="166"/>
      <c r="Q1526" s="328">
        <v>-589546.34</v>
      </c>
      <c r="R1526" s="328">
        <v>-592652.09</v>
      </c>
      <c r="S1526" s="151">
        <f t="shared" si="204"/>
        <v>3105.75</v>
      </c>
      <c r="T1526" s="97">
        <f t="shared" si="205"/>
        <v>5.2404269763057787E-3</v>
      </c>
      <c r="U1526" s="166"/>
      <c r="V1526" s="328">
        <v>-2405884.6799999997</v>
      </c>
      <c r="W1526" s="328">
        <v>-2508203.7799999998</v>
      </c>
      <c r="X1526" s="151">
        <f t="shared" si="206"/>
        <v>102319.10000000009</v>
      </c>
      <c r="Y1526" s="97">
        <f t="shared" si="207"/>
        <v>4.0793774738669797E-2</v>
      </c>
      <c r="Z1526" s="140"/>
    </row>
    <row r="1527" spans="1:26" s="69" customFormat="1" outlineLevel="2" x14ac:dyDescent="0.2">
      <c r="A1527" s="64" t="s">
        <v>1236</v>
      </c>
      <c r="B1527" s="65" t="s">
        <v>1686</v>
      </c>
      <c r="C1527" s="66" t="s">
        <v>2128</v>
      </c>
      <c r="D1527" s="67"/>
      <c r="E1527" s="68"/>
      <c r="F1527" s="328">
        <v>-70092.45</v>
      </c>
      <c r="G1527" s="328">
        <v>-55592.25</v>
      </c>
      <c r="H1527" s="151">
        <f t="shared" si="200"/>
        <v>-14500.199999999997</v>
      </c>
      <c r="I1527" s="97">
        <f t="shared" si="201"/>
        <v>-0.26083132091253719</v>
      </c>
      <c r="J1527" s="166"/>
      <c r="K1527" s="328">
        <v>-190469.73</v>
      </c>
      <c r="L1527" s="328">
        <v>-169937.33000000002</v>
      </c>
      <c r="M1527" s="151">
        <f t="shared" si="202"/>
        <v>-20532.399999999994</v>
      </c>
      <c r="N1527" s="97">
        <f t="shared" si="203"/>
        <v>-0.12082336470744828</v>
      </c>
      <c r="O1527" s="273"/>
      <c r="P1527" s="166"/>
      <c r="Q1527" s="328">
        <v>-190469.73</v>
      </c>
      <c r="R1527" s="328">
        <v>-169937.33000000002</v>
      </c>
      <c r="S1527" s="151">
        <f t="shared" si="204"/>
        <v>-20532.399999999994</v>
      </c>
      <c r="T1527" s="97">
        <f t="shared" si="205"/>
        <v>-0.12082336470744828</v>
      </c>
      <c r="U1527" s="166"/>
      <c r="V1527" s="328">
        <v>-770409.22</v>
      </c>
      <c r="W1527" s="328">
        <v>-697673.13000000012</v>
      </c>
      <c r="X1527" s="151">
        <f t="shared" si="206"/>
        <v>-72736.089999999851</v>
      </c>
      <c r="Y1527" s="97">
        <f t="shared" si="207"/>
        <v>-0.10425525489278889</v>
      </c>
      <c r="Z1527" s="140"/>
    </row>
    <row r="1528" spans="1:26" s="69" customFormat="1" outlineLevel="2" x14ac:dyDescent="0.2">
      <c r="A1528" s="64" t="s">
        <v>1237</v>
      </c>
      <c r="B1528" s="65" t="s">
        <v>1687</v>
      </c>
      <c r="C1528" s="66" t="s">
        <v>2129</v>
      </c>
      <c r="D1528" s="67"/>
      <c r="E1528" s="68"/>
      <c r="F1528" s="328">
        <v>-11746.1</v>
      </c>
      <c r="G1528" s="328">
        <v>-12300.57</v>
      </c>
      <c r="H1528" s="151">
        <f t="shared" si="200"/>
        <v>554.46999999999935</v>
      </c>
      <c r="I1528" s="97">
        <f t="shared" si="201"/>
        <v>4.5076772864997262E-2</v>
      </c>
      <c r="J1528" s="166"/>
      <c r="K1528" s="328">
        <v>-34614.99</v>
      </c>
      <c r="L1528" s="328">
        <v>-36096</v>
      </c>
      <c r="M1528" s="151">
        <f t="shared" si="202"/>
        <v>1481.010000000002</v>
      </c>
      <c r="N1528" s="97">
        <f t="shared" si="203"/>
        <v>4.1029753989361761E-2</v>
      </c>
      <c r="O1528" s="273"/>
      <c r="P1528" s="166"/>
      <c r="Q1528" s="328">
        <v>-34614.99</v>
      </c>
      <c r="R1528" s="328">
        <v>-36096</v>
      </c>
      <c r="S1528" s="151">
        <f t="shared" si="204"/>
        <v>1481.010000000002</v>
      </c>
      <c r="T1528" s="97">
        <f t="shared" si="205"/>
        <v>4.1029753989361761E-2</v>
      </c>
      <c r="U1528" s="166"/>
      <c r="V1528" s="328">
        <v>-143737.03</v>
      </c>
      <c r="W1528" s="328">
        <v>-164630.35999999999</v>
      </c>
      <c r="X1528" s="151">
        <f t="shared" si="206"/>
        <v>20893.329999999987</v>
      </c>
      <c r="Y1528" s="97">
        <f t="shared" si="207"/>
        <v>0.12691055282877345</v>
      </c>
      <c r="Z1528" s="140"/>
    </row>
    <row r="1529" spans="1:26" s="69" customFormat="1" outlineLevel="2" x14ac:dyDescent="0.2">
      <c r="A1529" s="64" t="s">
        <v>1238</v>
      </c>
      <c r="B1529" s="65" t="s">
        <v>1688</v>
      </c>
      <c r="C1529" s="66" t="s">
        <v>2130</v>
      </c>
      <c r="D1529" s="67"/>
      <c r="E1529" s="68"/>
      <c r="F1529" s="328">
        <v>-34909.15</v>
      </c>
      <c r="G1529" s="328">
        <v>-109242.12</v>
      </c>
      <c r="H1529" s="151">
        <f t="shared" si="200"/>
        <v>74332.97</v>
      </c>
      <c r="I1529" s="97">
        <f t="shared" si="201"/>
        <v>0.68044239712667609</v>
      </c>
      <c r="J1529" s="166"/>
      <c r="K1529" s="328">
        <v>-104830.90000000001</v>
      </c>
      <c r="L1529" s="328">
        <v>-211748.47</v>
      </c>
      <c r="M1529" s="151">
        <f t="shared" si="202"/>
        <v>106917.56999999999</v>
      </c>
      <c r="N1529" s="97">
        <f t="shared" si="203"/>
        <v>0.50492723749078328</v>
      </c>
      <c r="O1529" s="273"/>
      <c r="P1529" s="166"/>
      <c r="Q1529" s="328">
        <v>-104830.90000000001</v>
      </c>
      <c r="R1529" s="328">
        <v>-211748.47</v>
      </c>
      <c r="S1529" s="151">
        <f t="shared" si="204"/>
        <v>106917.56999999999</v>
      </c>
      <c r="T1529" s="97">
        <f t="shared" si="205"/>
        <v>0.50492723749078328</v>
      </c>
      <c r="U1529" s="166"/>
      <c r="V1529" s="328">
        <v>-713427.07000000007</v>
      </c>
      <c r="W1529" s="328">
        <v>-680257.18</v>
      </c>
      <c r="X1529" s="151">
        <f t="shared" si="206"/>
        <v>-33169.890000000014</v>
      </c>
      <c r="Y1529" s="97">
        <f t="shared" si="207"/>
        <v>-4.8760808375444137E-2</v>
      </c>
      <c r="Z1529" s="140"/>
    </row>
    <row r="1530" spans="1:26" s="69" customFormat="1" outlineLevel="2" x14ac:dyDescent="0.2">
      <c r="A1530" s="64" t="s">
        <v>1239</v>
      </c>
      <c r="B1530" s="65" t="s">
        <v>1689</v>
      </c>
      <c r="C1530" s="66" t="s">
        <v>2131</v>
      </c>
      <c r="D1530" s="67"/>
      <c r="E1530" s="68"/>
      <c r="F1530" s="328">
        <v>-37455.57</v>
      </c>
      <c r="G1530" s="328">
        <v>-74701.11</v>
      </c>
      <c r="H1530" s="151">
        <f t="shared" si="200"/>
        <v>37245.54</v>
      </c>
      <c r="I1530" s="97">
        <f t="shared" si="201"/>
        <v>0.49859419759626061</v>
      </c>
      <c r="J1530" s="166"/>
      <c r="K1530" s="328">
        <v>-145283.98000000001</v>
      </c>
      <c r="L1530" s="328">
        <v>-124268.77</v>
      </c>
      <c r="M1530" s="151">
        <f t="shared" si="202"/>
        <v>-21015.210000000006</v>
      </c>
      <c r="N1530" s="97">
        <f t="shared" si="203"/>
        <v>-0.16911095201151508</v>
      </c>
      <c r="O1530" s="273"/>
      <c r="P1530" s="166"/>
      <c r="Q1530" s="328">
        <v>-145283.98000000001</v>
      </c>
      <c r="R1530" s="328">
        <v>-124268.77</v>
      </c>
      <c r="S1530" s="151">
        <f t="shared" si="204"/>
        <v>-21015.210000000006</v>
      </c>
      <c r="T1530" s="97">
        <f t="shared" si="205"/>
        <v>-0.16911095201151508</v>
      </c>
      <c r="U1530" s="166"/>
      <c r="V1530" s="328">
        <v>-21699.010000000009</v>
      </c>
      <c r="W1530" s="328">
        <v>-43001.820000000007</v>
      </c>
      <c r="X1530" s="151">
        <f t="shared" si="206"/>
        <v>21302.809999999998</v>
      </c>
      <c r="Y1530" s="97">
        <f t="shared" si="207"/>
        <v>0.49539321824053018</v>
      </c>
      <c r="Z1530" s="140"/>
    </row>
    <row r="1531" spans="1:26" s="69" customFormat="1" outlineLevel="2" x14ac:dyDescent="0.2">
      <c r="A1531" s="64" t="s">
        <v>1240</v>
      </c>
      <c r="B1531" s="65" t="s">
        <v>1690</v>
      </c>
      <c r="C1531" s="66" t="s">
        <v>2132</v>
      </c>
      <c r="D1531" s="67"/>
      <c r="E1531" s="68"/>
      <c r="F1531" s="328">
        <v>18051.68</v>
      </c>
      <c r="G1531" s="328">
        <v>18051.68</v>
      </c>
      <c r="H1531" s="151">
        <f t="shared" si="200"/>
        <v>0</v>
      </c>
      <c r="I1531" s="97">
        <f t="shared" si="201"/>
        <v>0</v>
      </c>
      <c r="J1531" s="166"/>
      <c r="K1531" s="328">
        <v>54155.040000000001</v>
      </c>
      <c r="L1531" s="328">
        <v>54155.040000000001</v>
      </c>
      <c r="M1531" s="151">
        <f t="shared" si="202"/>
        <v>0</v>
      </c>
      <c r="N1531" s="97">
        <f t="shared" si="203"/>
        <v>0</v>
      </c>
      <c r="O1531" s="273"/>
      <c r="P1531" s="166"/>
      <c r="Q1531" s="328">
        <v>54155.040000000001</v>
      </c>
      <c r="R1531" s="328">
        <v>54155.040000000001</v>
      </c>
      <c r="S1531" s="151">
        <f t="shared" si="204"/>
        <v>0</v>
      </c>
      <c r="T1531" s="97">
        <f t="shared" si="205"/>
        <v>0</v>
      </c>
      <c r="U1531" s="166"/>
      <c r="V1531" s="328">
        <v>216620.16</v>
      </c>
      <c r="W1531" s="328">
        <v>216620.16</v>
      </c>
      <c r="X1531" s="151">
        <f t="shared" si="206"/>
        <v>0</v>
      </c>
      <c r="Y1531" s="97">
        <f t="shared" si="207"/>
        <v>0</v>
      </c>
      <c r="Z1531" s="140"/>
    </row>
    <row r="1532" spans="1:26" s="69" customFormat="1" outlineLevel="2" x14ac:dyDescent="0.2">
      <c r="A1532" s="64" t="s">
        <v>1241</v>
      </c>
      <c r="B1532" s="65" t="s">
        <v>1691</v>
      </c>
      <c r="C1532" s="66" t="s">
        <v>2133</v>
      </c>
      <c r="D1532" s="67"/>
      <c r="E1532" s="68"/>
      <c r="F1532" s="328">
        <v>-328619.96000000002</v>
      </c>
      <c r="G1532" s="328">
        <v>-130877.58</v>
      </c>
      <c r="H1532" s="151">
        <f t="shared" si="200"/>
        <v>-197742.38</v>
      </c>
      <c r="I1532" s="97">
        <f t="shared" si="201"/>
        <v>-1.510895754643385</v>
      </c>
      <c r="J1532" s="166"/>
      <c r="K1532" s="328">
        <v>-949821.64</v>
      </c>
      <c r="L1532" s="328">
        <v>-354024.74</v>
      </c>
      <c r="M1532" s="151">
        <f t="shared" si="202"/>
        <v>-595796.9</v>
      </c>
      <c r="N1532" s="97">
        <f t="shared" si="203"/>
        <v>-1.682924475843129</v>
      </c>
      <c r="O1532" s="273"/>
      <c r="P1532" s="166"/>
      <c r="Q1532" s="328">
        <v>-949821.64</v>
      </c>
      <c r="R1532" s="328">
        <v>-354024.74</v>
      </c>
      <c r="S1532" s="151">
        <f t="shared" si="204"/>
        <v>-595796.9</v>
      </c>
      <c r="T1532" s="97">
        <f t="shared" si="205"/>
        <v>-1.682924475843129</v>
      </c>
      <c r="U1532" s="166"/>
      <c r="V1532" s="328">
        <v>-2011895.8399999999</v>
      </c>
      <c r="W1532" s="328">
        <v>-221761.55</v>
      </c>
      <c r="X1532" s="151">
        <f t="shared" si="206"/>
        <v>-1790134.2899999998</v>
      </c>
      <c r="Y1532" s="97">
        <f t="shared" si="207"/>
        <v>-8.0723384644452558</v>
      </c>
      <c r="Z1532" s="140"/>
    </row>
    <row r="1533" spans="1:26" s="69" customFormat="1" outlineLevel="2" x14ac:dyDescent="0.2">
      <c r="A1533" s="64" t="s">
        <v>1242</v>
      </c>
      <c r="B1533" s="65" t="s">
        <v>1692</v>
      </c>
      <c r="C1533" s="66" t="s">
        <v>2134</v>
      </c>
      <c r="D1533" s="67"/>
      <c r="E1533" s="68"/>
      <c r="F1533" s="328">
        <v>11696.64</v>
      </c>
      <c r="G1533" s="328">
        <v>11620.74</v>
      </c>
      <c r="H1533" s="151">
        <f t="shared" si="200"/>
        <v>75.899999999999636</v>
      </c>
      <c r="I1533" s="97">
        <f t="shared" si="201"/>
        <v>6.531425709550307E-3</v>
      </c>
      <c r="J1533" s="166"/>
      <c r="K1533" s="328">
        <v>35066.51</v>
      </c>
      <c r="L1533" s="328">
        <v>34894.230000000003</v>
      </c>
      <c r="M1533" s="151">
        <f t="shared" si="202"/>
        <v>172.27999999999884</v>
      </c>
      <c r="N1533" s="97">
        <f t="shared" si="203"/>
        <v>4.9372059506686012E-3</v>
      </c>
      <c r="O1533" s="273"/>
      <c r="P1533" s="166"/>
      <c r="Q1533" s="328">
        <v>35066.51</v>
      </c>
      <c r="R1533" s="328">
        <v>34894.230000000003</v>
      </c>
      <c r="S1533" s="151">
        <f t="shared" si="204"/>
        <v>172.27999999999884</v>
      </c>
      <c r="T1533" s="97">
        <f t="shared" si="205"/>
        <v>4.9372059506686012E-3</v>
      </c>
      <c r="U1533" s="166"/>
      <c r="V1533" s="328">
        <v>139720.06</v>
      </c>
      <c r="W1533" s="328">
        <v>139760.73000000001</v>
      </c>
      <c r="X1533" s="151">
        <f t="shared" si="206"/>
        <v>-40.670000000012806</v>
      </c>
      <c r="Y1533" s="97">
        <f t="shared" si="207"/>
        <v>-2.9099733523152606E-4</v>
      </c>
      <c r="Z1533" s="140"/>
    </row>
    <row r="1534" spans="1:26" s="69" customFormat="1" outlineLevel="2" x14ac:dyDescent="0.2">
      <c r="A1534" s="64" t="s">
        <v>1243</v>
      </c>
      <c r="B1534" s="65" t="s">
        <v>1693</v>
      </c>
      <c r="C1534" s="66" t="s">
        <v>2135</v>
      </c>
      <c r="D1534" s="67"/>
      <c r="E1534" s="68"/>
      <c r="F1534" s="328">
        <v>57.18</v>
      </c>
      <c r="G1534" s="328">
        <v>89.76</v>
      </c>
      <c r="H1534" s="151">
        <f t="shared" si="200"/>
        <v>-32.580000000000005</v>
      </c>
      <c r="I1534" s="97">
        <f t="shared" si="201"/>
        <v>-0.36296791443850274</v>
      </c>
      <c r="J1534" s="166"/>
      <c r="K1534" s="328">
        <v>939.71</v>
      </c>
      <c r="L1534" s="328">
        <v>297.22000000000003</v>
      </c>
      <c r="M1534" s="151">
        <f t="shared" si="202"/>
        <v>642.49</v>
      </c>
      <c r="N1534" s="97">
        <f t="shared" si="203"/>
        <v>2.1616647601103556</v>
      </c>
      <c r="O1534" s="273"/>
      <c r="P1534" s="166"/>
      <c r="Q1534" s="328">
        <v>939.71</v>
      </c>
      <c r="R1534" s="328">
        <v>297.22000000000003</v>
      </c>
      <c r="S1534" s="151">
        <f t="shared" si="204"/>
        <v>642.49</v>
      </c>
      <c r="T1534" s="97">
        <f t="shared" si="205"/>
        <v>2.1616647601103556</v>
      </c>
      <c r="U1534" s="166"/>
      <c r="V1534" s="328">
        <v>3002.78</v>
      </c>
      <c r="W1534" s="328">
        <v>1108092.6099999999</v>
      </c>
      <c r="X1534" s="151">
        <f t="shared" si="206"/>
        <v>-1105089.8299999998</v>
      </c>
      <c r="Y1534" s="97">
        <f t="shared" si="207"/>
        <v>-0.99729013624592255</v>
      </c>
      <c r="Z1534" s="140"/>
    </row>
    <row r="1535" spans="1:26" s="69" customFormat="1" outlineLevel="2" x14ac:dyDescent="0.2">
      <c r="A1535" s="64" t="s">
        <v>1244</v>
      </c>
      <c r="B1535" s="65" t="s">
        <v>1694</v>
      </c>
      <c r="C1535" s="66" t="s">
        <v>2136</v>
      </c>
      <c r="D1535" s="67"/>
      <c r="E1535" s="68"/>
      <c r="F1535" s="328">
        <v>0</v>
      </c>
      <c r="G1535" s="328">
        <v>0</v>
      </c>
      <c r="H1535" s="151">
        <f t="shared" si="200"/>
        <v>0</v>
      </c>
      <c r="I1535" s="97">
        <f t="shared" si="201"/>
        <v>0</v>
      </c>
      <c r="J1535" s="166"/>
      <c r="K1535" s="328">
        <v>-4.82</v>
      </c>
      <c r="L1535" s="328">
        <v>0</v>
      </c>
      <c r="M1535" s="151">
        <f t="shared" si="202"/>
        <v>-4.82</v>
      </c>
      <c r="N1535" s="97" t="str">
        <f t="shared" si="203"/>
        <v>N.M.</v>
      </c>
      <c r="O1535" s="273"/>
      <c r="P1535" s="166"/>
      <c r="Q1535" s="328">
        <v>-4.82</v>
      </c>
      <c r="R1535" s="328">
        <v>0</v>
      </c>
      <c r="S1535" s="151">
        <f t="shared" si="204"/>
        <v>-4.82</v>
      </c>
      <c r="T1535" s="97" t="str">
        <f t="shared" si="205"/>
        <v>N.M.</v>
      </c>
      <c r="U1535" s="166"/>
      <c r="V1535" s="328">
        <v>0</v>
      </c>
      <c r="W1535" s="328">
        <v>0</v>
      </c>
      <c r="X1535" s="151">
        <f t="shared" si="206"/>
        <v>0</v>
      </c>
      <c r="Y1535" s="97">
        <f t="shared" si="207"/>
        <v>0</v>
      </c>
      <c r="Z1535" s="140"/>
    </row>
    <row r="1536" spans="1:26" s="69" customFormat="1" outlineLevel="2" x14ac:dyDescent="0.2">
      <c r="A1536" s="64" t="s">
        <v>1245</v>
      </c>
      <c r="B1536" s="65" t="s">
        <v>1695</v>
      </c>
      <c r="C1536" s="66" t="s">
        <v>2137</v>
      </c>
      <c r="D1536" s="67"/>
      <c r="E1536" s="68"/>
      <c r="F1536" s="328">
        <v>175807.72</v>
      </c>
      <c r="G1536" s="328">
        <v>52174.89</v>
      </c>
      <c r="H1536" s="151">
        <f t="shared" si="200"/>
        <v>123632.83</v>
      </c>
      <c r="I1536" s="97">
        <f t="shared" si="201"/>
        <v>2.3695848711899536</v>
      </c>
      <c r="J1536" s="166"/>
      <c r="K1536" s="328">
        <v>425865.24</v>
      </c>
      <c r="L1536" s="328">
        <v>110844.6</v>
      </c>
      <c r="M1536" s="151">
        <f t="shared" si="202"/>
        <v>315020.64</v>
      </c>
      <c r="N1536" s="97">
        <f t="shared" si="203"/>
        <v>2.8420025874061525</v>
      </c>
      <c r="O1536" s="273"/>
      <c r="P1536" s="166"/>
      <c r="Q1536" s="328">
        <v>425865.24</v>
      </c>
      <c r="R1536" s="328">
        <v>110844.6</v>
      </c>
      <c r="S1536" s="151">
        <f t="shared" si="204"/>
        <v>315020.64</v>
      </c>
      <c r="T1536" s="97">
        <f t="shared" si="205"/>
        <v>2.8420025874061525</v>
      </c>
      <c r="U1536" s="166"/>
      <c r="V1536" s="328">
        <v>1711551.41</v>
      </c>
      <c r="W1536" s="328">
        <v>680364.09</v>
      </c>
      <c r="X1536" s="151">
        <f t="shared" si="206"/>
        <v>1031187.32</v>
      </c>
      <c r="Y1536" s="97">
        <f t="shared" si="207"/>
        <v>1.5156404271718691</v>
      </c>
      <c r="Z1536" s="140"/>
    </row>
    <row r="1537" spans="1:26" s="69" customFormat="1" outlineLevel="2" x14ac:dyDescent="0.2">
      <c r="A1537" s="64" t="s">
        <v>1246</v>
      </c>
      <c r="B1537" s="65" t="s">
        <v>1696</v>
      </c>
      <c r="C1537" s="66" t="s">
        <v>2138</v>
      </c>
      <c r="D1537" s="67"/>
      <c r="E1537" s="68"/>
      <c r="F1537" s="328">
        <v>2217.71</v>
      </c>
      <c r="G1537" s="328">
        <v>1406.8700000000001</v>
      </c>
      <c r="H1537" s="151">
        <f t="shared" si="200"/>
        <v>810.83999999999992</v>
      </c>
      <c r="I1537" s="97">
        <f t="shared" si="201"/>
        <v>0.5763432300070368</v>
      </c>
      <c r="J1537" s="166"/>
      <c r="K1537" s="328">
        <v>3553.4900000000002</v>
      </c>
      <c r="L1537" s="328">
        <v>2983.48</v>
      </c>
      <c r="M1537" s="151">
        <f t="shared" si="202"/>
        <v>570.01000000000022</v>
      </c>
      <c r="N1537" s="97">
        <f t="shared" si="203"/>
        <v>0.19105541180098415</v>
      </c>
      <c r="O1537" s="273"/>
      <c r="P1537" s="166"/>
      <c r="Q1537" s="328">
        <v>3553.4900000000002</v>
      </c>
      <c r="R1537" s="328">
        <v>2983.48</v>
      </c>
      <c r="S1537" s="151">
        <f t="shared" si="204"/>
        <v>570.01000000000022</v>
      </c>
      <c r="T1537" s="97">
        <f t="shared" si="205"/>
        <v>0.19105541180098415</v>
      </c>
      <c r="U1537" s="166"/>
      <c r="V1537" s="328">
        <v>9943.65</v>
      </c>
      <c r="W1537" s="328">
        <v>17263.14</v>
      </c>
      <c r="X1537" s="151">
        <f t="shared" si="206"/>
        <v>-7319.49</v>
      </c>
      <c r="Y1537" s="97">
        <f t="shared" si="207"/>
        <v>-0.42399528706828538</v>
      </c>
      <c r="Z1537" s="140"/>
    </row>
    <row r="1538" spans="1:26" s="69" customFormat="1" outlineLevel="2" x14ac:dyDescent="0.2">
      <c r="A1538" s="64" t="s">
        <v>1247</v>
      </c>
      <c r="B1538" s="65" t="s">
        <v>1697</v>
      </c>
      <c r="C1538" s="66" t="s">
        <v>2139</v>
      </c>
      <c r="D1538" s="67"/>
      <c r="E1538" s="68"/>
      <c r="F1538" s="328">
        <v>77023.650000000009</v>
      </c>
      <c r="G1538" s="328">
        <v>260089.26</v>
      </c>
      <c r="H1538" s="151">
        <f t="shared" si="200"/>
        <v>-183065.61</v>
      </c>
      <c r="I1538" s="97">
        <f t="shared" si="201"/>
        <v>-0.70385686052549801</v>
      </c>
      <c r="J1538" s="166"/>
      <c r="K1538" s="328">
        <v>231161.95</v>
      </c>
      <c r="L1538" s="328">
        <v>260089.26</v>
      </c>
      <c r="M1538" s="151">
        <f t="shared" si="202"/>
        <v>-28927.309999999998</v>
      </c>
      <c r="N1538" s="97">
        <f t="shared" si="203"/>
        <v>-0.11122070169294955</v>
      </c>
      <c r="O1538" s="273"/>
      <c r="P1538" s="166"/>
      <c r="Q1538" s="328">
        <v>231161.95</v>
      </c>
      <c r="R1538" s="328">
        <v>260089.26</v>
      </c>
      <c r="S1538" s="151">
        <f t="shared" si="204"/>
        <v>-28927.309999999998</v>
      </c>
      <c r="T1538" s="97">
        <f t="shared" si="205"/>
        <v>-0.11122070169294955</v>
      </c>
      <c r="U1538" s="166"/>
      <c r="V1538" s="328">
        <v>953393.08000000007</v>
      </c>
      <c r="W1538" s="328">
        <v>260089.26</v>
      </c>
      <c r="X1538" s="151">
        <f t="shared" si="206"/>
        <v>693303.82000000007</v>
      </c>
      <c r="Y1538" s="97">
        <f t="shared" si="207"/>
        <v>2.6656380198090459</v>
      </c>
      <c r="Z1538" s="140"/>
    </row>
    <row r="1539" spans="1:26" s="69" customFormat="1" outlineLevel="2" x14ac:dyDescent="0.2">
      <c r="A1539" s="64" t="s">
        <v>1248</v>
      </c>
      <c r="B1539" s="65" t="s">
        <v>1698</v>
      </c>
      <c r="C1539" s="66" t="s">
        <v>2140</v>
      </c>
      <c r="D1539" s="67"/>
      <c r="E1539" s="68"/>
      <c r="F1539" s="328">
        <v>5500</v>
      </c>
      <c r="G1539" s="328">
        <v>3295.37</v>
      </c>
      <c r="H1539" s="151">
        <f t="shared" si="200"/>
        <v>2204.63</v>
      </c>
      <c r="I1539" s="97">
        <f t="shared" si="201"/>
        <v>0.66900833593799791</v>
      </c>
      <c r="J1539" s="166"/>
      <c r="K1539" s="328">
        <v>-23232.02</v>
      </c>
      <c r="L1539" s="328">
        <v>38162.71</v>
      </c>
      <c r="M1539" s="151">
        <f t="shared" si="202"/>
        <v>-61394.729999999996</v>
      </c>
      <c r="N1539" s="97">
        <f t="shared" si="203"/>
        <v>-1.6087623232207566</v>
      </c>
      <c r="O1539" s="273"/>
      <c r="P1539" s="166"/>
      <c r="Q1539" s="328">
        <v>-23232.02</v>
      </c>
      <c r="R1539" s="328">
        <v>38162.71</v>
      </c>
      <c r="S1539" s="151">
        <f t="shared" si="204"/>
        <v>-61394.729999999996</v>
      </c>
      <c r="T1539" s="97">
        <f t="shared" si="205"/>
        <v>-1.6087623232207566</v>
      </c>
      <c r="U1539" s="166"/>
      <c r="V1539" s="328">
        <v>43526.729999999996</v>
      </c>
      <c r="W1539" s="328">
        <v>55007.67</v>
      </c>
      <c r="X1539" s="151">
        <f t="shared" si="206"/>
        <v>-11480.940000000002</v>
      </c>
      <c r="Y1539" s="97">
        <f t="shared" si="207"/>
        <v>-0.20871525734502119</v>
      </c>
      <c r="Z1539" s="140"/>
    </row>
    <row r="1540" spans="1:26" s="69" customFormat="1" outlineLevel="2" x14ac:dyDescent="0.2">
      <c r="A1540" s="64" t="s">
        <v>1249</v>
      </c>
      <c r="B1540" s="65" t="s">
        <v>1699</v>
      </c>
      <c r="C1540" s="66" t="s">
        <v>2141</v>
      </c>
      <c r="D1540" s="67"/>
      <c r="E1540" s="68"/>
      <c r="F1540" s="328">
        <v>0</v>
      </c>
      <c r="G1540" s="328">
        <v>0</v>
      </c>
      <c r="H1540" s="151">
        <f t="shared" si="200"/>
        <v>0</v>
      </c>
      <c r="I1540" s="97">
        <f t="shared" si="201"/>
        <v>0</v>
      </c>
      <c r="J1540" s="166"/>
      <c r="K1540" s="328">
        <v>2000</v>
      </c>
      <c r="L1540" s="328">
        <v>1871.33</v>
      </c>
      <c r="M1540" s="151">
        <f t="shared" si="202"/>
        <v>128.67000000000007</v>
      </c>
      <c r="N1540" s="97">
        <f t="shared" si="203"/>
        <v>6.8758583467373513E-2</v>
      </c>
      <c r="O1540" s="273"/>
      <c r="P1540" s="166"/>
      <c r="Q1540" s="328">
        <v>2000</v>
      </c>
      <c r="R1540" s="328">
        <v>1871.33</v>
      </c>
      <c r="S1540" s="151">
        <f t="shared" si="204"/>
        <v>128.67000000000007</v>
      </c>
      <c r="T1540" s="97">
        <f t="shared" si="205"/>
        <v>6.8758583467373513E-2</v>
      </c>
      <c r="U1540" s="166"/>
      <c r="V1540" s="328">
        <v>4487.7800000000007</v>
      </c>
      <c r="W1540" s="328">
        <v>3480.98</v>
      </c>
      <c r="X1540" s="151">
        <f t="shared" si="206"/>
        <v>1006.8000000000006</v>
      </c>
      <c r="Y1540" s="97">
        <f t="shared" si="207"/>
        <v>0.28922889531109075</v>
      </c>
      <c r="Z1540" s="140"/>
    </row>
    <row r="1541" spans="1:26" s="69" customFormat="1" outlineLevel="2" x14ac:dyDescent="0.2">
      <c r="A1541" s="64" t="s">
        <v>1250</v>
      </c>
      <c r="B1541" s="65" t="s">
        <v>1700</v>
      </c>
      <c r="C1541" s="66" t="s">
        <v>2142</v>
      </c>
      <c r="D1541" s="67"/>
      <c r="E1541" s="68"/>
      <c r="F1541" s="328">
        <v>0</v>
      </c>
      <c r="G1541" s="328">
        <v>0</v>
      </c>
      <c r="H1541" s="151">
        <f t="shared" si="200"/>
        <v>0</v>
      </c>
      <c r="I1541" s="97">
        <f t="shared" si="201"/>
        <v>0</v>
      </c>
      <c r="J1541" s="166"/>
      <c r="K1541" s="328">
        <v>0</v>
      </c>
      <c r="L1541" s="328">
        <v>0</v>
      </c>
      <c r="M1541" s="151">
        <f t="shared" si="202"/>
        <v>0</v>
      </c>
      <c r="N1541" s="97">
        <f t="shared" si="203"/>
        <v>0</v>
      </c>
      <c r="O1541" s="273"/>
      <c r="P1541" s="166"/>
      <c r="Q1541" s="328">
        <v>0</v>
      </c>
      <c r="R1541" s="328">
        <v>0</v>
      </c>
      <c r="S1541" s="151">
        <f t="shared" si="204"/>
        <v>0</v>
      </c>
      <c r="T1541" s="97">
        <f t="shared" si="205"/>
        <v>0</v>
      </c>
      <c r="U1541" s="166"/>
      <c r="V1541" s="328">
        <v>0</v>
      </c>
      <c r="W1541" s="328">
        <v>16000</v>
      </c>
      <c r="X1541" s="151">
        <f t="shared" si="206"/>
        <v>-16000</v>
      </c>
      <c r="Y1541" s="97" t="str">
        <f t="shared" si="207"/>
        <v>N.M.</v>
      </c>
      <c r="Z1541" s="140"/>
    </row>
    <row r="1542" spans="1:26" s="69" customFormat="1" outlineLevel="2" x14ac:dyDescent="0.2">
      <c r="A1542" s="64" t="s">
        <v>1251</v>
      </c>
      <c r="B1542" s="65" t="s">
        <v>1701</v>
      </c>
      <c r="C1542" s="66" t="s">
        <v>2143</v>
      </c>
      <c r="D1542" s="67"/>
      <c r="E1542" s="68"/>
      <c r="F1542" s="328">
        <v>6000</v>
      </c>
      <c r="G1542" s="328">
        <v>3000</v>
      </c>
      <c r="H1542" s="151">
        <f t="shared" si="200"/>
        <v>3000</v>
      </c>
      <c r="I1542" s="97">
        <f t="shared" si="201"/>
        <v>1</v>
      </c>
      <c r="J1542" s="166"/>
      <c r="K1542" s="328">
        <v>6000</v>
      </c>
      <c r="L1542" s="328">
        <v>6000</v>
      </c>
      <c r="M1542" s="151">
        <f t="shared" si="202"/>
        <v>0</v>
      </c>
      <c r="N1542" s="97">
        <f t="shared" si="203"/>
        <v>0</v>
      </c>
      <c r="O1542" s="273"/>
      <c r="P1542" s="166"/>
      <c r="Q1542" s="328">
        <v>6000</v>
      </c>
      <c r="R1542" s="328">
        <v>6000</v>
      </c>
      <c r="S1542" s="151">
        <f t="shared" si="204"/>
        <v>0</v>
      </c>
      <c r="T1542" s="97">
        <f t="shared" si="205"/>
        <v>0</v>
      </c>
      <c r="U1542" s="166"/>
      <c r="V1542" s="328">
        <v>26500.03</v>
      </c>
      <c r="W1542" s="328">
        <v>6064.96</v>
      </c>
      <c r="X1542" s="151">
        <f t="shared" si="206"/>
        <v>20435.07</v>
      </c>
      <c r="Y1542" s="97">
        <f t="shared" si="207"/>
        <v>3.3693659974674195</v>
      </c>
      <c r="Z1542" s="140"/>
    </row>
    <row r="1543" spans="1:26" s="69" customFormat="1" outlineLevel="2" x14ac:dyDescent="0.2">
      <c r="A1543" s="64" t="s">
        <v>1252</v>
      </c>
      <c r="B1543" s="65" t="s">
        <v>1702</v>
      </c>
      <c r="C1543" s="66" t="s">
        <v>2144</v>
      </c>
      <c r="D1543" s="67"/>
      <c r="E1543" s="68"/>
      <c r="F1543" s="328">
        <v>0</v>
      </c>
      <c r="G1543" s="328">
        <v>42.31</v>
      </c>
      <c r="H1543" s="151">
        <f t="shared" si="200"/>
        <v>-42.31</v>
      </c>
      <c r="I1543" s="97" t="str">
        <f t="shared" si="201"/>
        <v>N.M.</v>
      </c>
      <c r="J1543" s="166"/>
      <c r="K1543" s="328">
        <v>60.17</v>
      </c>
      <c r="L1543" s="328">
        <v>45.79</v>
      </c>
      <c r="M1543" s="151">
        <f t="shared" si="202"/>
        <v>14.380000000000003</v>
      </c>
      <c r="N1543" s="97">
        <f t="shared" si="203"/>
        <v>0.31404236732911123</v>
      </c>
      <c r="O1543" s="273"/>
      <c r="P1543" s="166"/>
      <c r="Q1543" s="328">
        <v>60.17</v>
      </c>
      <c r="R1543" s="328">
        <v>45.79</v>
      </c>
      <c r="S1543" s="151">
        <f t="shared" si="204"/>
        <v>14.380000000000003</v>
      </c>
      <c r="T1543" s="97">
        <f t="shared" si="205"/>
        <v>0.31404236732911123</v>
      </c>
      <c r="U1543" s="166"/>
      <c r="V1543" s="328">
        <v>509</v>
      </c>
      <c r="W1543" s="328">
        <v>92.06</v>
      </c>
      <c r="X1543" s="151">
        <f t="shared" si="206"/>
        <v>416.94</v>
      </c>
      <c r="Y1543" s="97">
        <f t="shared" si="207"/>
        <v>4.5290028242450573</v>
      </c>
      <c r="Z1543" s="140"/>
    </row>
    <row r="1544" spans="1:26" s="69" customFormat="1" outlineLevel="2" x14ac:dyDescent="0.2">
      <c r="A1544" s="64" t="s">
        <v>1253</v>
      </c>
      <c r="B1544" s="65" t="s">
        <v>1703</v>
      </c>
      <c r="C1544" s="66" t="s">
        <v>2145</v>
      </c>
      <c r="D1544" s="67"/>
      <c r="E1544" s="68"/>
      <c r="F1544" s="328">
        <v>0</v>
      </c>
      <c r="G1544" s="328">
        <v>302</v>
      </c>
      <c r="H1544" s="151">
        <f t="shared" si="200"/>
        <v>-302</v>
      </c>
      <c r="I1544" s="97" t="str">
        <f t="shared" si="201"/>
        <v>N.M.</v>
      </c>
      <c r="J1544" s="166"/>
      <c r="K1544" s="328">
        <v>0.19</v>
      </c>
      <c r="L1544" s="328">
        <v>4355.32</v>
      </c>
      <c r="M1544" s="151">
        <f t="shared" si="202"/>
        <v>-4355.13</v>
      </c>
      <c r="N1544" s="97">
        <f t="shared" si="203"/>
        <v>-0.99995637519171965</v>
      </c>
      <c r="O1544" s="273"/>
      <c r="P1544" s="166"/>
      <c r="Q1544" s="328">
        <v>0.19</v>
      </c>
      <c r="R1544" s="328">
        <v>4355.32</v>
      </c>
      <c r="S1544" s="151">
        <f t="shared" si="204"/>
        <v>-4355.13</v>
      </c>
      <c r="T1544" s="97">
        <f t="shared" si="205"/>
        <v>-0.99995637519171965</v>
      </c>
      <c r="U1544" s="166"/>
      <c r="V1544" s="328">
        <v>147954.44</v>
      </c>
      <c r="W1544" s="328">
        <v>26145.99</v>
      </c>
      <c r="X1544" s="151">
        <f t="shared" si="206"/>
        <v>121808.45</v>
      </c>
      <c r="Y1544" s="97">
        <f t="shared" si="207"/>
        <v>4.6587813274616865</v>
      </c>
      <c r="Z1544" s="140"/>
    </row>
    <row r="1545" spans="1:26" s="69" customFormat="1" outlineLevel="2" x14ac:dyDescent="0.2">
      <c r="A1545" s="64" t="s">
        <v>1254</v>
      </c>
      <c r="B1545" s="65" t="s">
        <v>1704</v>
      </c>
      <c r="C1545" s="66" t="s">
        <v>2146</v>
      </c>
      <c r="D1545" s="67"/>
      <c r="E1545" s="68"/>
      <c r="F1545" s="328">
        <v>0</v>
      </c>
      <c r="G1545" s="328">
        <v>1.58</v>
      </c>
      <c r="H1545" s="151">
        <f t="shared" si="200"/>
        <v>-1.58</v>
      </c>
      <c r="I1545" s="97" t="str">
        <f t="shared" si="201"/>
        <v>N.M.</v>
      </c>
      <c r="J1545" s="166"/>
      <c r="K1545" s="328">
        <v>0</v>
      </c>
      <c r="L1545" s="328">
        <v>1.58</v>
      </c>
      <c r="M1545" s="151">
        <f t="shared" si="202"/>
        <v>-1.58</v>
      </c>
      <c r="N1545" s="97" t="str">
        <f t="shared" si="203"/>
        <v>N.M.</v>
      </c>
      <c r="O1545" s="273"/>
      <c r="P1545" s="166"/>
      <c r="Q1545" s="328">
        <v>0</v>
      </c>
      <c r="R1545" s="328">
        <v>1.58</v>
      </c>
      <c r="S1545" s="151">
        <f t="shared" si="204"/>
        <v>-1.58</v>
      </c>
      <c r="T1545" s="97" t="str">
        <f t="shared" si="205"/>
        <v>N.M.</v>
      </c>
      <c r="U1545" s="166"/>
      <c r="V1545" s="328">
        <v>234.58</v>
      </c>
      <c r="W1545" s="328">
        <v>149.50000000000003</v>
      </c>
      <c r="X1545" s="151">
        <f t="shared" si="206"/>
        <v>85.079999999999984</v>
      </c>
      <c r="Y1545" s="97">
        <f t="shared" si="207"/>
        <v>0.569096989966555</v>
      </c>
      <c r="Z1545" s="140"/>
    </row>
    <row r="1546" spans="1:26" s="69" customFormat="1" outlineLevel="2" x14ac:dyDescent="0.2">
      <c r="A1546" s="64" t="s">
        <v>1255</v>
      </c>
      <c r="B1546" s="65" t="s">
        <v>1705</v>
      </c>
      <c r="C1546" s="66" t="s">
        <v>2147</v>
      </c>
      <c r="D1546" s="67"/>
      <c r="E1546" s="68"/>
      <c r="F1546" s="328">
        <v>370.95</v>
      </c>
      <c r="G1546" s="328">
        <v>275.54000000000002</v>
      </c>
      <c r="H1546" s="151">
        <f t="shared" si="200"/>
        <v>95.409999999999968</v>
      </c>
      <c r="I1546" s="97">
        <f t="shared" si="201"/>
        <v>0.34626551498874925</v>
      </c>
      <c r="J1546" s="166"/>
      <c r="K1546" s="328">
        <v>2107.31</v>
      </c>
      <c r="L1546" s="328">
        <v>540.26</v>
      </c>
      <c r="M1546" s="151">
        <f t="shared" si="202"/>
        <v>1567.05</v>
      </c>
      <c r="N1546" s="97">
        <f t="shared" si="203"/>
        <v>2.9005478843519787</v>
      </c>
      <c r="O1546" s="273"/>
      <c r="P1546" s="166"/>
      <c r="Q1546" s="328">
        <v>2107.31</v>
      </c>
      <c r="R1546" s="328">
        <v>540.26</v>
      </c>
      <c r="S1546" s="151">
        <f t="shared" si="204"/>
        <v>1567.05</v>
      </c>
      <c r="T1546" s="97">
        <f t="shared" si="205"/>
        <v>2.9005478843519787</v>
      </c>
      <c r="U1546" s="166"/>
      <c r="V1546" s="328">
        <v>8110.84</v>
      </c>
      <c r="W1546" s="328">
        <v>7722.3600000000006</v>
      </c>
      <c r="X1546" s="151">
        <f t="shared" si="206"/>
        <v>388.47999999999956</v>
      </c>
      <c r="Y1546" s="97">
        <f t="shared" si="207"/>
        <v>5.030586504643652E-2</v>
      </c>
      <c r="Z1546" s="140"/>
    </row>
    <row r="1547" spans="1:26" s="69" customFormat="1" outlineLevel="2" x14ac:dyDescent="0.2">
      <c r="A1547" s="64" t="s">
        <v>1256</v>
      </c>
      <c r="B1547" s="65" t="s">
        <v>1706</v>
      </c>
      <c r="C1547" s="66" t="s">
        <v>2148</v>
      </c>
      <c r="D1547" s="67"/>
      <c r="E1547" s="68"/>
      <c r="F1547" s="328">
        <v>142358.09</v>
      </c>
      <c r="G1547" s="328">
        <v>18173.28</v>
      </c>
      <c r="H1547" s="151">
        <f t="shared" si="200"/>
        <v>124184.81</v>
      </c>
      <c r="I1547" s="97">
        <f t="shared" si="201"/>
        <v>6.8333735021966318</v>
      </c>
      <c r="J1547" s="166"/>
      <c r="K1547" s="328">
        <v>128668.86</v>
      </c>
      <c r="L1547" s="328">
        <v>86112.88</v>
      </c>
      <c r="M1547" s="151">
        <f t="shared" si="202"/>
        <v>42555.979999999996</v>
      </c>
      <c r="N1547" s="97">
        <f t="shared" si="203"/>
        <v>0.49418832583464861</v>
      </c>
      <c r="O1547" s="273"/>
      <c r="P1547" s="166"/>
      <c r="Q1547" s="328">
        <v>128668.86</v>
      </c>
      <c r="R1547" s="328">
        <v>86112.88</v>
      </c>
      <c r="S1547" s="151">
        <f t="shared" si="204"/>
        <v>42555.979999999996</v>
      </c>
      <c r="T1547" s="97">
        <f t="shared" si="205"/>
        <v>0.49418832583464861</v>
      </c>
      <c r="U1547" s="166"/>
      <c r="V1547" s="328">
        <v>368293.97000000003</v>
      </c>
      <c r="W1547" s="328">
        <v>258217.44</v>
      </c>
      <c r="X1547" s="151">
        <f t="shared" si="206"/>
        <v>110076.53000000003</v>
      </c>
      <c r="Y1547" s="97">
        <f t="shared" si="207"/>
        <v>0.42629394048674646</v>
      </c>
      <c r="Z1547" s="140"/>
    </row>
    <row r="1548" spans="1:26" s="69" customFormat="1" outlineLevel="2" x14ac:dyDescent="0.2">
      <c r="A1548" s="64" t="s">
        <v>1257</v>
      </c>
      <c r="B1548" s="65" t="s">
        <v>1707</v>
      </c>
      <c r="C1548" s="66" t="s">
        <v>2149</v>
      </c>
      <c r="D1548" s="67"/>
      <c r="E1548" s="68"/>
      <c r="F1548" s="328">
        <v>6747.2300000000005</v>
      </c>
      <c r="G1548" s="328">
        <v>9897.02</v>
      </c>
      <c r="H1548" s="151">
        <f t="shared" si="200"/>
        <v>-3149.79</v>
      </c>
      <c r="I1548" s="97">
        <f t="shared" si="201"/>
        <v>-0.31825640445305758</v>
      </c>
      <c r="J1548" s="166"/>
      <c r="K1548" s="328">
        <v>17158.428</v>
      </c>
      <c r="L1548" s="328">
        <v>22565.846000000001</v>
      </c>
      <c r="M1548" s="151">
        <f t="shared" si="202"/>
        <v>-5407.4180000000015</v>
      </c>
      <c r="N1548" s="97">
        <f t="shared" si="203"/>
        <v>-0.23962841898327239</v>
      </c>
      <c r="O1548" s="273"/>
      <c r="P1548" s="166"/>
      <c r="Q1548" s="328">
        <v>17158.428</v>
      </c>
      <c r="R1548" s="328">
        <v>22565.846000000001</v>
      </c>
      <c r="S1548" s="151">
        <f t="shared" si="204"/>
        <v>-5407.4180000000015</v>
      </c>
      <c r="T1548" s="97">
        <f t="shared" si="205"/>
        <v>-0.23962841898327239</v>
      </c>
      <c r="U1548" s="166"/>
      <c r="V1548" s="328">
        <v>77318.877000000008</v>
      </c>
      <c r="W1548" s="328">
        <v>75631.986000000004</v>
      </c>
      <c r="X1548" s="151">
        <f t="shared" si="206"/>
        <v>1686.8910000000033</v>
      </c>
      <c r="Y1548" s="97">
        <f t="shared" si="207"/>
        <v>2.2303936326622486E-2</v>
      </c>
      <c r="Z1548" s="140"/>
    </row>
    <row r="1549" spans="1:26" s="69" customFormat="1" outlineLevel="2" x14ac:dyDescent="0.2">
      <c r="A1549" s="64" t="s">
        <v>1258</v>
      </c>
      <c r="B1549" s="65" t="s">
        <v>1708</v>
      </c>
      <c r="C1549" s="66" t="s">
        <v>2150</v>
      </c>
      <c r="D1549" s="67"/>
      <c r="E1549" s="68"/>
      <c r="F1549" s="328">
        <v>345.37</v>
      </c>
      <c r="G1549" s="328">
        <v>54.78</v>
      </c>
      <c r="H1549" s="151">
        <f t="shared" si="200"/>
        <v>290.59000000000003</v>
      </c>
      <c r="I1549" s="97">
        <f t="shared" si="201"/>
        <v>5.3046732384081787</v>
      </c>
      <c r="J1549" s="166"/>
      <c r="K1549" s="328">
        <v>460.11</v>
      </c>
      <c r="L1549" s="328">
        <v>89.79</v>
      </c>
      <c r="M1549" s="151">
        <f t="shared" si="202"/>
        <v>370.32</v>
      </c>
      <c r="N1549" s="97">
        <f t="shared" si="203"/>
        <v>4.1242900100233877</v>
      </c>
      <c r="O1549" s="273"/>
      <c r="P1549" s="166"/>
      <c r="Q1549" s="328">
        <v>460.11</v>
      </c>
      <c r="R1549" s="328">
        <v>89.79</v>
      </c>
      <c r="S1549" s="151">
        <f t="shared" si="204"/>
        <v>370.32</v>
      </c>
      <c r="T1549" s="97">
        <f t="shared" si="205"/>
        <v>4.1242900100233877</v>
      </c>
      <c r="U1549" s="166"/>
      <c r="V1549" s="328">
        <v>785.96</v>
      </c>
      <c r="W1549" s="328">
        <v>274.86</v>
      </c>
      <c r="X1549" s="151">
        <f t="shared" si="206"/>
        <v>511.1</v>
      </c>
      <c r="Y1549" s="97">
        <f t="shared" si="207"/>
        <v>1.8594921050716728</v>
      </c>
      <c r="Z1549" s="140"/>
    </row>
    <row r="1550" spans="1:26" s="69" customFormat="1" outlineLevel="2" x14ac:dyDescent="0.2">
      <c r="A1550" s="64" t="s">
        <v>1259</v>
      </c>
      <c r="B1550" s="65" t="s">
        <v>1709</v>
      </c>
      <c r="C1550" s="66" t="s">
        <v>2151</v>
      </c>
      <c r="D1550" s="67"/>
      <c r="E1550" s="68"/>
      <c r="F1550" s="328">
        <v>2862</v>
      </c>
      <c r="G1550" s="328">
        <v>65605.03</v>
      </c>
      <c r="H1550" s="151">
        <f t="shared" si="200"/>
        <v>-62743.03</v>
      </c>
      <c r="I1550" s="97">
        <f t="shared" si="201"/>
        <v>-0.9563752962234755</v>
      </c>
      <c r="J1550" s="166"/>
      <c r="K1550" s="328">
        <v>-84542</v>
      </c>
      <c r="L1550" s="328">
        <v>170600.98</v>
      </c>
      <c r="M1550" s="151">
        <f t="shared" si="202"/>
        <v>-255142.98</v>
      </c>
      <c r="N1550" s="97">
        <f t="shared" si="203"/>
        <v>-1.4955540114716808</v>
      </c>
      <c r="O1550" s="273"/>
      <c r="P1550" s="166"/>
      <c r="Q1550" s="328">
        <v>-84542</v>
      </c>
      <c r="R1550" s="328">
        <v>170600.98</v>
      </c>
      <c r="S1550" s="151">
        <f t="shared" si="204"/>
        <v>-255142.98</v>
      </c>
      <c r="T1550" s="97">
        <f t="shared" si="205"/>
        <v>-1.4955540114716808</v>
      </c>
      <c r="U1550" s="166"/>
      <c r="V1550" s="328">
        <v>14449.970000000001</v>
      </c>
      <c r="W1550" s="328">
        <v>249424.13</v>
      </c>
      <c r="X1550" s="151">
        <f t="shared" si="206"/>
        <v>-234974.16</v>
      </c>
      <c r="Y1550" s="97">
        <f t="shared" si="207"/>
        <v>-0.94206667173701275</v>
      </c>
      <c r="Z1550" s="140"/>
    </row>
    <row r="1551" spans="1:26" s="69" customFormat="1" outlineLevel="2" x14ac:dyDescent="0.2">
      <c r="A1551" s="64" t="s">
        <v>1260</v>
      </c>
      <c r="B1551" s="65" t="s">
        <v>1710</v>
      </c>
      <c r="C1551" s="66" t="s">
        <v>2152</v>
      </c>
      <c r="D1551" s="67"/>
      <c r="E1551" s="68"/>
      <c r="F1551" s="328">
        <v>21740.55</v>
      </c>
      <c r="G1551" s="328">
        <v>15111.48</v>
      </c>
      <c r="H1551" s="151">
        <f t="shared" si="200"/>
        <v>6629.07</v>
      </c>
      <c r="I1551" s="97">
        <f t="shared" si="201"/>
        <v>0.43867774698441186</v>
      </c>
      <c r="J1551" s="166"/>
      <c r="K1551" s="328">
        <v>49598.89</v>
      </c>
      <c r="L1551" s="328">
        <v>71343.75</v>
      </c>
      <c r="M1551" s="151">
        <f t="shared" si="202"/>
        <v>-21744.86</v>
      </c>
      <c r="N1551" s="97">
        <f t="shared" si="203"/>
        <v>-0.30478997809899255</v>
      </c>
      <c r="O1551" s="273"/>
      <c r="P1551" s="166"/>
      <c r="Q1551" s="328">
        <v>49598.89</v>
      </c>
      <c r="R1551" s="328">
        <v>71343.75</v>
      </c>
      <c r="S1551" s="151">
        <f t="shared" si="204"/>
        <v>-21744.86</v>
      </c>
      <c r="T1551" s="97">
        <f t="shared" si="205"/>
        <v>-0.30478997809899255</v>
      </c>
      <c r="U1551" s="166"/>
      <c r="V1551" s="328">
        <v>724195.4</v>
      </c>
      <c r="W1551" s="328">
        <v>411084.89799999999</v>
      </c>
      <c r="X1551" s="151">
        <f t="shared" si="206"/>
        <v>313110.50200000004</v>
      </c>
      <c r="Y1551" s="97">
        <f t="shared" si="207"/>
        <v>0.76166870523178409</v>
      </c>
      <c r="Z1551" s="140"/>
    </row>
    <row r="1552" spans="1:26" s="69" customFormat="1" outlineLevel="2" x14ac:dyDescent="0.2">
      <c r="A1552" s="64" t="s">
        <v>1261</v>
      </c>
      <c r="B1552" s="65" t="s">
        <v>1711</v>
      </c>
      <c r="C1552" s="66" t="s">
        <v>2153</v>
      </c>
      <c r="D1552" s="67"/>
      <c r="E1552" s="68"/>
      <c r="F1552" s="328">
        <v>700</v>
      </c>
      <c r="G1552" s="328">
        <v>700</v>
      </c>
      <c r="H1552" s="151">
        <f t="shared" si="200"/>
        <v>0</v>
      </c>
      <c r="I1552" s="97">
        <f t="shared" si="201"/>
        <v>0</v>
      </c>
      <c r="J1552" s="166"/>
      <c r="K1552" s="328">
        <v>2100</v>
      </c>
      <c r="L1552" s="328">
        <v>2100</v>
      </c>
      <c r="M1552" s="151">
        <f t="shared" si="202"/>
        <v>0</v>
      </c>
      <c r="N1552" s="97">
        <f t="shared" si="203"/>
        <v>0</v>
      </c>
      <c r="O1552" s="273"/>
      <c r="P1552" s="166"/>
      <c r="Q1552" s="328">
        <v>2100</v>
      </c>
      <c r="R1552" s="328">
        <v>2100</v>
      </c>
      <c r="S1552" s="151">
        <f t="shared" si="204"/>
        <v>0</v>
      </c>
      <c r="T1552" s="97">
        <f t="shared" si="205"/>
        <v>0</v>
      </c>
      <c r="U1552" s="166"/>
      <c r="V1552" s="328">
        <v>15929.52</v>
      </c>
      <c r="W1552" s="328">
        <v>20446.12</v>
      </c>
      <c r="X1552" s="151">
        <f t="shared" si="206"/>
        <v>-4516.5999999999985</v>
      </c>
      <c r="Y1552" s="97">
        <f t="shared" si="207"/>
        <v>-0.22090254776945448</v>
      </c>
      <c r="Z1552" s="140"/>
    </row>
    <row r="1553" spans="1:26" s="69" customFormat="1" outlineLevel="2" x14ac:dyDescent="0.2">
      <c r="A1553" s="64" t="s">
        <v>1262</v>
      </c>
      <c r="B1553" s="65" t="s">
        <v>1712</v>
      </c>
      <c r="C1553" s="66" t="s">
        <v>2154</v>
      </c>
      <c r="D1553" s="67"/>
      <c r="E1553" s="68"/>
      <c r="F1553" s="328">
        <v>1233.83</v>
      </c>
      <c r="G1553" s="328">
        <v>11191.2</v>
      </c>
      <c r="H1553" s="151">
        <f t="shared" si="200"/>
        <v>-9957.3700000000008</v>
      </c>
      <c r="I1553" s="97">
        <f t="shared" si="201"/>
        <v>-0.88974998212881551</v>
      </c>
      <c r="J1553" s="166"/>
      <c r="K1553" s="328">
        <v>3568.4900000000002</v>
      </c>
      <c r="L1553" s="328">
        <v>33858.120000000003</v>
      </c>
      <c r="M1553" s="151">
        <f t="shared" si="202"/>
        <v>-30289.63</v>
      </c>
      <c r="N1553" s="97">
        <f t="shared" si="203"/>
        <v>-0.89460460297263988</v>
      </c>
      <c r="O1553" s="273"/>
      <c r="P1553" s="166"/>
      <c r="Q1553" s="328">
        <v>3568.4900000000002</v>
      </c>
      <c r="R1553" s="328">
        <v>33858.120000000003</v>
      </c>
      <c r="S1553" s="151">
        <f t="shared" si="204"/>
        <v>-30289.63</v>
      </c>
      <c r="T1553" s="97">
        <f t="shared" si="205"/>
        <v>-0.89460460297263988</v>
      </c>
      <c r="U1553" s="166"/>
      <c r="V1553" s="328">
        <v>164993.15</v>
      </c>
      <c r="W1553" s="328">
        <v>135689.22</v>
      </c>
      <c r="X1553" s="151">
        <f t="shared" si="206"/>
        <v>29303.929999999993</v>
      </c>
      <c r="Y1553" s="97">
        <f t="shared" si="207"/>
        <v>0.21596358207380065</v>
      </c>
      <c r="Z1553" s="140"/>
    </row>
    <row r="1554" spans="1:26" s="69" customFormat="1" outlineLevel="2" x14ac:dyDescent="0.2">
      <c r="A1554" s="64" t="s">
        <v>1263</v>
      </c>
      <c r="B1554" s="65" t="s">
        <v>1713</v>
      </c>
      <c r="C1554" s="66" t="s">
        <v>2155</v>
      </c>
      <c r="D1554" s="67"/>
      <c r="E1554" s="68"/>
      <c r="F1554" s="328">
        <v>0</v>
      </c>
      <c r="G1554" s="328">
        <v>6792.18</v>
      </c>
      <c r="H1554" s="151">
        <f t="shared" si="200"/>
        <v>-6792.18</v>
      </c>
      <c r="I1554" s="97" t="str">
        <f t="shared" si="201"/>
        <v>N.M.</v>
      </c>
      <c r="J1554" s="166"/>
      <c r="K1554" s="328">
        <v>0</v>
      </c>
      <c r="L1554" s="328">
        <v>21183.14</v>
      </c>
      <c r="M1554" s="151">
        <f t="shared" si="202"/>
        <v>-21183.14</v>
      </c>
      <c r="N1554" s="97" t="str">
        <f t="shared" si="203"/>
        <v>N.M.</v>
      </c>
      <c r="O1554" s="273"/>
      <c r="P1554" s="166"/>
      <c r="Q1554" s="328">
        <v>0</v>
      </c>
      <c r="R1554" s="328">
        <v>21183.14</v>
      </c>
      <c r="S1554" s="151">
        <f t="shared" si="204"/>
        <v>-21183.14</v>
      </c>
      <c r="T1554" s="97" t="str">
        <f t="shared" si="205"/>
        <v>N.M.</v>
      </c>
      <c r="U1554" s="166"/>
      <c r="V1554" s="328">
        <v>10677.14</v>
      </c>
      <c r="W1554" s="328">
        <v>79088.05</v>
      </c>
      <c r="X1554" s="151">
        <f t="shared" si="206"/>
        <v>-68410.91</v>
      </c>
      <c r="Y1554" s="97">
        <f t="shared" si="207"/>
        <v>-0.86499679787275074</v>
      </c>
      <c r="Z1554" s="140"/>
    </row>
    <row r="1555" spans="1:26" s="69" customFormat="1" outlineLevel="2" x14ac:dyDescent="0.2">
      <c r="A1555" s="64" t="s">
        <v>1294</v>
      </c>
      <c r="B1555" s="65" t="s">
        <v>1744</v>
      </c>
      <c r="C1555" s="66" t="s">
        <v>2179</v>
      </c>
      <c r="D1555" s="67"/>
      <c r="E1555" s="68"/>
      <c r="F1555" s="328">
        <v>1255.95</v>
      </c>
      <c r="G1555" s="328">
        <v>0</v>
      </c>
      <c r="H1555" s="151">
        <f t="shared" si="200"/>
        <v>1255.95</v>
      </c>
      <c r="I1555" s="97" t="str">
        <f t="shared" si="201"/>
        <v>N.M.</v>
      </c>
      <c r="J1555" s="166"/>
      <c r="K1555" s="328">
        <v>3976.05</v>
      </c>
      <c r="L1555" s="328">
        <v>0</v>
      </c>
      <c r="M1555" s="151">
        <f t="shared" si="202"/>
        <v>3976.05</v>
      </c>
      <c r="N1555" s="97" t="str">
        <f t="shared" si="203"/>
        <v>N.M.</v>
      </c>
      <c r="O1555" s="273"/>
      <c r="P1555" s="166"/>
      <c r="Q1555" s="328">
        <v>3976.05</v>
      </c>
      <c r="R1555" s="328">
        <v>0</v>
      </c>
      <c r="S1555" s="151">
        <f t="shared" si="204"/>
        <v>3976.05</v>
      </c>
      <c r="T1555" s="97" t="str">
        <f t="shared" si="205"/>
        <v>N.M.</v>
      </c>
      <c r="U1555" s="166"/>
      <c r="V1555" s="328">
        <v>19645.850000000002</v>
      </c>
      <c r="W1555" s="328">
        <v>4265.4800000000005</v>
      </c>
      <c r="X1555" s="151">
        <f t="shared" si="206"/>
        <v>15380.370000000003</v>
      </c>
      <c r="Y1555" s="97">
        <f t="shared" si="207"/>
        <v>3.6057770754991236</v>
      </c>
      <c r="Z1555" s="140"/>
    </row>
    <row r="1556" spans="1:26" s="69" customFormat="1" outlineLevel="2" x14ac:dyDescent="0.2">
      <c r="A1556" s="64" t="s">
        <v>1295</v>
      </c>
      <c r="B1556" s="65" t="s">
        <v>1745</v>
      </c>
      <c r="C1556" s="66" t="s">
        <v>2180</v>
      </c>
      <c r="D1556" s="67"/>
      <c r="E1556" s="68"/>
      <c r="F1556" s="328">
        <v>51140.33</v>
      </c>
      <c r="G1556" s="328">
        <v>57714.559999999998</v>
      </c>
      <c r="H1556" s="151">
        <f t="shared" si="200"/>
        <v>-6574.2299999999959</v>
      </c>
      <c r="I1556" s="97">
        <f t="shared" si="201"/>
        <v>-0.11390938439104441</v>
      </c>
      <c r="J1556" s="166"/>
      <c r="K1556" s="328">
        <v>126995.04000000001</v>
      </c>
      <c r="L1556" s="328">
        <v>163703.61000000002</v>
      </c>
      <c r="M1556" s="151">
        <f t="shared" si="202"/>
        <v>-36708.570000000007</v>
      </c>
      <c r="N1556" s="97">
        <f t="shared" si="203"/>
        <v>-0.22423799939414898</v>
      </c>
      <c r="O1556" s="273"/>
      <c r="P1556" s="166"/>
      <c r="Q1556" s="328">
        <v>126995.04000000001</v>
      </c>
      <c r="R1556" s="328">
        <v>163703.61000000002</v>
      </c>
      <c r="S1556" s="151">
        <f t="shared" si="204"/>
        <v>-36708.570000000007</v>
      </c>
      <c r="T1556" s="97">
        <f t="shared" si="205"/>
        <v>-0.22423799939414898</v>
      </c>
      <c r="U1556" s="166"/>
      <c r="V1556" s="328">
        <v>763130.82000000007</v>
      </c>
      <c r="W1556" s="328">
        <v>896844.03</v>
      </c>
      <c r="X1556" s="151">
        <f t="shared" si="206"/>
        <v>-133713.20999999996</v>
      </c>
      <c r="Y1556" s="97">
        <f t="shared" si="207"/>
        <v>-0.14909304798516634</v>
      </c>
      <c r="Z1556" s="140"/>
    </row>
    <row r="1557" spans="1:26" s="69" customFormat="1" outlineLevel="2" x14ac:dyDescent="0.2">
      <c r="A1557" s="64" t="s">
        <v>1296</v>
      </c>
      <c r="B1557" s="65" t="s">
        <v>1746</v>
      </c>
      <c r="C1557" s="66" t="s">
        <v>2181</v>
      </c>
      <c r="D1557" s="67"/>
      <c r="E1557" s="68"/>
      <c r="F1557" s="328">
        <v>525.54999999999995</v>
      </c>
      <c r="G1557" s="328">
        <v>3930.4900000000002</v>
      </c>
      <c r="H1557" s="151">
        <f t="shared" si="200"/>
        <v>-3404.9400000000005</v>
      </c>
      <c r="I1557" s="97">
        <f t="shared" si="201"/>
        <v>-0.86628893598508083</v>
      </c>
      <c r="J1557" s="166"/>
      <c r="K1557" s="328">
        <v>526.51</v>
      </c>
      <c r="L1557" s="328">
        <v>14782.02</v>
      </c>
      <c r="M1557" s="151">
        <f t="shared" si="202"/>
        <v>-14255.51</v>
      </c>
      <c r="N1557" s="97">
        <f t="shared" si="203"/>
        <v>-0.96438172861354532</v>
      </c>
      <c r="O1557" s="273"/>
      <c r="P1557" s="166"/>
      <c r="Q1557" s="328">
        <v>526.51</v>
      </c>
      <c r="R1557" s="328">
        <v>14782.02</v>
      </c>
      <c r="S1557" s="151">
        <f t="shared" si="204"/>
        <v>-14255.51</v>
      </c>
      <c r="T1557" s="97">
        <f t="shared" si="205"/>
        <v>-0.96438172861354532</v>
      </c>
      <c r="U1557" s="166"/>
      <c r="V1557" s="328">
        <v>1582.67</v>
      </c>
      <c r="W1557" s="328">
        <v>198223.47</v>
      </c>
      <c r="X1557" s="151">
        <f t="shared" si="206"/>
        <v>-196640.8</v>
      </c>
      <c r="Y1557" s="97">
        <f t="shared" si="207"/>
        <v>-0.99201572851085695</v>
      </c>
      <c r="Z1557" s="140"/>
    </row>
    <row r="1558" spans="1:26" s="69" customFormat="1" outlineLevel="2" x14ac:dyDescent="0.2">
      <c r="A1558" s="64" t="s">
        <v>1297</v>
      </c>
      <c r="B1558" s="65" t="s">
        <v>1747</v>
      </c>
      <c r="C1558" s="66" t="s">
        <v>2182</v>
      </c>
      <c r="D1558" s="67"/>
      <c r="E1558" s="68"/>
      <c r="F1558" s="328">
        <v>1013.26</v>
      </c>
      <c r="G1558" s="328">
        <v>240.33</v>
      </c>
      <c r="H1558" s="151">
        <f t="shared" si="200"/>
        <v>772.93</v>
      </c>
      <c r="I1558" s="97">
        <f t="shared" si="201"/>
        <v>3.2161195023509337</v>
      </c>
      <c r="J1558" s="166"/>
      <c r="K1558" s="328">
        <v>1998.9</v>
      </c>
      <c r="L1558" s="328">
        <v>6720.04</v>
      </c>
      <c r="M1558" s="151">
        <f t="shared" si="202"/>
        <v>-4721.1399999999994</v>
      </c>
      <c r="N1558" s="97">
        <f t="shared" si="203"/>
        <v>-0.70254641341420576</v>
      </c>
      <c r="O1558" s="273"/>
      <c r="P1558" s="166"/>
      <c r="Q1558" s="328">
        <v>1998.9</v>
      </c>
      <c r="R1558" s="328">
        <v>6720.04</v>
      </c>
      <c r="S1558" s="151">
        <f t="shared" si="204"/>
        <v>-4721.1399999999994</v>
      </c>
      <c r="T1558" s="97">
        <f t="shared" si="205"/>
        <v>-0.70254641341420576</v>
      </c>
      <c r="U1558" s="166"/>
      <c r="V1558" s="328">
        <v>5248.47</v>
      </c>
      <c r="W1558" s="328">
        <v>9090.619999999999</v>
      </c>
      <c r="X1558" s="151">
        <f t="shared" si="206"/>
        <v>-3842.1499999999987</v>
      </c>
      <c r="Y1558" s="97">
        <f t="shared" si="207"/>
        <v>-0.42264994026810043</v>
      </c>
      <c r="Z1558" s="140"/>
    </row>
    <row r="1559" spans="1:26" s="69" customFormat="1" outlineLevel="2" x14ac:dyDescent="0.2">
      <c r="A1559" s="64" t="s">
        <v>1298</v>
      </c>
      <c r="B1559" s="65" t="s">
        <v>1748</v>
      </c>
      <c r="C1559" s="66" t="s">
        <v>2183</v>
      </c>
      <c r="D1559" s="67"/>
      <c r="E1559" s="68"/>
      <c r="F1559" s="328">
        <v>91235.35</v>
      </c>
      <c r="G1559" s="328">
        <v>80851.92</v>
      </c>
      <c r="H1559" s="151">
        <f t="shared" si="200"/>
        <v>10383.430000000008</v>
      </c>
      <c r="I1559" s="97">
        <f t="shared" si="201"/>
        <v>0.12842527425446432</v>
      </c>
      <c r="J1559" s="166"/>
      <c r="K1559" s="328">
        <v>269587.75</v>
      </c>
      <c r="L1559" s="328">
        <v>254136.26</v>
      </c>
      <c r="M1559" s="151">
        <f t="shared" si="202"/>
        <v>15451.489999999991</v>
      </c>
      <c r="N1559" s="97">
        <f t="shared" si="203"/>
        <v>6.0800021216964435E-2</v>
      </c>
      <c r="O1559" s="273"/>
      <c r="P1559" s="166"/>
      <c r="Q1559" s="328">
        <v>269587.75</v>
      </c>
      <c r="R1559" s="328">
        <v>254136.26</v>
      </c>
      <c r="S1559" s="151">
        <f t="shared" si="204"/>
        <v>15451.489999999991</v>
      </c>
      <c r="T1559" s="97">
        <f t="shared" si="205"/>
        <v>6.0800021216964435E-2</v>
      </c>
      <c r="U1559" s="166"/>
      <c r="V1559" s="328">
        <v>1025205.87</v>
      </c>
      <c r="W1559" s="328">
        <v>1069320.8400000001</v>
      </c>
      <c r="X1559" s="151">
        <f t="shared" si="206"/>
        <v>-44114.970000000088</v>
      </c>
      <c r="Y1559" s="97">
        <f t="shared" si="207"/>
        <v>-4.1255129751328973E-2</v>
      </c>
      <c r="Z1559" s="140"/>
    </row>
    <row r="1560" spans="1:26" s="69" customFormat="1" outlineLevel="2" x14ac:dyDescent="0.2">
      <c r="A1560" s="64" t="s">
        <v>1299</v>
      </c>
      <c r="B1560" s="65" t="s">
        <v>1749</v>
      </c>
      <c r="C1560" s="66" t="s">
        <v>2184</v>
      </c>
      <c r="D1560" s="67"/>
      <c r="E1560" s="68"/>
      <c r="F1560" s="328">
        <v>51650.35</v>
      </c>
      <c r="G1560" s="328">
        <v>72963.070000000007</v>
      </c>
      <c r="H1560" s="151">
        <f t="shared" si="200"/>
        <v>-21312.720000000008</v>
      </c>
      <c r="I1560" s="97">
        <f t="shared" si="201"/>
        <v>-0.29210284051918328</v>
      </c>
      <c r="J1560" s="166"/>
      <c r="K1560" s="328">
        <v>176558.86000000002</v>
      </c>
      <c r="L1560" s="328">
        <v>165197.51999999999</v>
      </c>
      <c r="M1560" s="151">
        <f t="shared" si="202"/>
        <v>11361.340000000026</v>
      </c>
      <c r="N1560" s="97">
        <f t="shared" si="203"/>
        <v>6.8774276998831624E-2</v>
      </c>
      <c r="O1560" s="273"/>
      <c r="P1560" s="166"/>
      <c r="Q1560" s="328">
        <v>176558.86000000002</v>
      </c>
      <c r="R1560" s="328">
        <v>165197.51999999999</v>
      </c>
      <c r="S1560" s="151">
        <f t="shared" si="204"/>
        <v>11361.340000000026</v>
      </c>
      <c r="T1560" s="97">
        <f t="shared" si="205"/>
        <v>6.8774276998831624E-2</v>
      </c>
      <c r="U1560" s="166"/>
      <c r="V1560" s="328">
        <v>803924.99</v>
      </c>
      <c r="W1560" s="328">
        <v>743543.28</v>
      </c>
      <c r="X1560" s="151">
        <f t="shared" si="206"/>
        <v>60381.709999999963</v>
      </c>
      <c r="Y1560" s="97">
        <f t="shared" si="207"/>
        <v>8.1208063638205374E-2</v>
      </c>
      <c r="Z1560" s="140"/>
    </row>
    <row r="1561" spans="1:26" s="69" customFormat="1" outlineLevel="2" x14ac:dyDescent="0.2">
      <c r="A1561" s="64" t="s">
        <v>1300</v>
      </c>
      <c r="B1561" s="65" t="s">
        <v>1750</v>
      </c>
      <c r="C1561" s="66" t="s">
        <v>2185</v>
      </c>
      <c r="D1561" s="67"/>
      <c r="E1561" s="68"/>
      <c r="F1561" s="328">
        <v>0</v>
      </c>
      <c r="G1561" s="328">
        <v>31.330000000000002</v>
      </c>
      <c r="H1561" s="151">
        <f t="shared" si="200"/>
        <v>-31.330000000000002</v>
      </c>
      <c r="I1561" s="97" t="str">
        <f t="shared" si="201"/>
        <v>N.M.</v>
      </c>
      <c r="J1561" s="166"/>
      <c r="K1561" s="328">
        <v>0</v>
      </c>
      <c r="L1561" s="328">
        <v>31.330000000000002</v>
      </c>
      <c r="M1561" s="151">
        <f t="shared" si="202"/>
        <v>-31.330000000000002</v>
      </c>
      <c r="N1561" s="97" t="str">
        <f t="shared" si="203"/>
        <v>N.M.</v>
      </c>
      <c r="O1561" s="273"/>
      <c r="P1561" s="166"/>
      <c r="Q1561" s="328">
        <v>0</v>
      </c>
      <c r="R1561" s="328">
        <v>31.330000000000002</v>
      </c>
      <c r="S1561" s="151">
        <f t="shared" si="204"/>
        <v>-31.330000000000002</v>
      </c>
      <c r="T1561" s="97" t="str">
        <f t="shared" si="205"/>
        <v>N.M.</v>
      </c>
      <c r="U1561" s="166"/>
      <c r="V1561" s="328">
        <v>0</v>
      </c>
      <c r="W1561" s="328">
        <v>42.36</v>
      </c>
      <c r="X1561" s="151">
        <f t="shared" si="206"/>
        <v>-42.36</v>
      </c>
      <c r="Y1561" s="97" t="str">
        <f t="shared" si="207"/>
        <v>N.M.</v>
      </c>
      <c r="Z1561" s="140"/>
    </row>
    <row r="1562" spans="1:26" s="69" customFormat="1" outlineLevel="2" x14ac:dyDescent="0.2">
      <c r="A1562" s="64" t="s">
        <v>1301</v>
      </c>
      <c r="B1562" s="65" t="s">
        <v>1751</v>
      </c>
      <c r="C1562" s="66" t="s">
        <v>2186</v>
      </c>
      <c r="D1562" s="67"/>
      <c r="E1562" s="68"/>
      <c r="F1562" s="328">
        <v>0</v>
      </c>
      <c r="G1562" s="328">
        <v>97.68</v>
      </c>
      <c r="H1562" s="151">
        <f t="shared" ref="H1562:H1566" si="208">+F1562-G1562</f>
        <v>-97.68</v>
      </c>
      <c r="I1562" s="97" t="str">
        <f t="shared" ref="I1562:I1566" si="209">IF(G1562&lt;0,IF(H1562=0,0,IF(OR(G1562=0,F1562=0),"N.M.",IF(ABS(H1562/G1562)&gt;=10,"N.M.",H1562/(-G1562)))),IF(H1562=0,0,IF(OR(G1562=0,F1562=0),"N.M.",IF(ABS(H1562/G1562)&gt;=10,"N.M.",H1562/G1562))))</f>
        <v>N.M.</v>
      </c>
      <c r="J1562" s="166"/>
      <c r="K1562" s="328">
        <v>0</v>
      </c>
      <c r="L1562" s="328">
        <v>792.45</v>
      </c>
      <c r="M1562" s="151">
        <f t="shared" ref="M1562:M1566" si="210">+K1562-L1562</f>
        <v>-792.45</v>
      </c>
      <c r="N1562" s="97" t="str">
        <f t="shared" ref="N1562:N1566" si="211">IF(L1562&lt;0,IF(M1562=0,0,IF(OR(L1562=0,K1562=0),"N.M.",IF(ABS(M1562/L1562)&gt;=10,"N.M.",M1562/(-L1562)))),IF(M1562=0,0,IF(OR(L1562=0,K1562=0),"N.M.",IF(ABS(M1562/L1562)&gt;=10,"N.M.",M1562/L1562))))</f>
        <v>N.M.</v>
      </c>
      <c r="O1562" s="273"/>
      <c r="P1562" s="166"/>
      <c r="Q1562" s="328">
        <v>0</v>
      </c>
      <c r="R1562" s="328">
        <v>792.45</v>
      </c>
      <c r="S1562" s="151">
        <f t="shared" ref="S1562:S1566" si="212">+Q1562-R1562</f>
        <v>-792.45</v>
      </c>
      <c r="T1562" s="97" t="str">
        <f t="shared" ref="T1562:T1566" si="213">IF(R1562&lt;0,IF(S1562=0,0,IF(OR(R1562=0,Q1562=0),"N.M.",IF(ABS(S1562/R1562)&gt;=10,"N.M.",S1562/(-R1562)))),IF(S1562=0,0,IF(OR(R1562=0,Q1562=0),"N.M.",IF(ABS(S1562/R1562)&gt;=10,"N.M.",S1562/R1562))))</f>
        <v>N.M.</v>
      </c>
      <c r="U1562" s="166"/>
      <c r="V1562" s="328">
        <v>576.07000000000005</v>
      </c>
      <c r="W1562" s="328">
        <v>1496.91</v>
      </c>
      <c r="X1562" s="151">
        <f t="shared" ref="X1562:X1566" si="214">+V1562-W1562</f>
        <v>-920.84</v>
      </c>
      <c r="Y1562" s="97">
        <f t="shared" ref="Y1562:Y1566" si="215">IF(W1562&lt;0,IF(X1562=0,0,IF(OR(W1562=0,V1562=0),"N.M.",IF(ABS(X1562/W1562)&gt;=10,"N.M.",X1562/(-W1562)))),IF(X1562=0,0,IF(OR(W1562=0,V1562=0),"N.M.",IF(ABS(X1562/W1562)&gt;=10,"N.M.",X1562/W1562))))</f>
        <v>-0.61516056409536979</v>
      </c>
      <c r="Z1562" s="140"/>
    </row>
    <row r="1563" spans="1:26" s="69" customFormat="1" outlineLevel="2" x14ac:dyDescent="0.2">
      <c r="A1563" s="64" t="s">
        <v>1302</v>
      </c>
      <c r="B1563" s="65" t="s">
        <v>1752</v>
      </c>
      <c r="C1563" s="66" t="s">
        <v>2187</v>
      </c>
      <c r="D1563" s="67"/>
      <c r="E1563" s="68"/>
      <c r="F1563" s="328">
        <v>16.48</v>
      </c>
      <c r="G1563" s="328">
        <v>86.42</v>
      </c>
      <c r="H1563" s="151">
        <f t="shared" si="208"/>
        <v>-69.94</v>
      </c>
      <c r="I1563" s="97">
        <f t="shared" si="209"/>
        <v>-0.80930340199027995</v>
      </c>
      <c r="J1563" s="166"/>
      <c r="K1563" s="328">
        <v>121.86</v>
      </c>
      <c r="L1563" s="328">
        <v>260.66000000000003</v>
      </c>
      <c r="M1563" s="151">
        <f t="shared" si="210"/>
        <v>-138.80000000000001</v>
      </c>
      <c r="N1563" s="97">
        <f t="shared" si="211"/>
        <v>-0.53249443719788225</v>
      </c>
      <c r="O1563" s="273"/>
      <c r="P1563" s="166"/>
      <c r="Q1563" s="328">
        <v>121.86</v>
      </c>
      <c r="R1563" s="328">
        <v>260.66000000000003</v>
      </c>
      <c r="S1563" s="151">
        <f t="shared" si="212"/>
        <v>-138.80000000000001</v>
      </c>
      <c r="T1563" s="97">
        <f t="shared" si="213"/>
        <v>-0.53249443719788225</v>
      </c>
      <c r="U1563" s="166"/>
      <c r="V1563" s="328">
        <v>917.36</v>
      </c>
      <c r="W1563" s="328">
        <v>1128.52</v>
      </c>
      <c r="X1563" s="151">
        <f t="shared" si="214"/>
        <v>-211.15999999999997</v>
      </c>
      <c r="Y1563" s="97">
        <f t="shared" si="215"/>
        <v>-0.18711232410590861</v>
      </c>
      <c r="Z1563" s="140"/>
    </row>
    <row r="1564" spans="1:26" s="69" customFormat="1" outlineLevel="2" x14ac:dyDescent="0.2">
      <c r="A1564" s="64" t="s">
        <v>1303</v>
      </c>
      <c r="B1564" s="65" t="s">
        <v>1753</v>
      </c>
      <c r="C1564" s="66" t="s">
        <v>2188</v>
      </c>
      <c r="D1564" s="67"/>
      <c r="E1564" s="68"/>
      <c r="F1564" s="328">
        <v>1.22</v>
      </c>
      <c r="G1564" s="328">
        <v>35.93</v>
      </c>
      <c r="H1564" s="151">
        <f t="shared" si="208"/>
        <v>-34.71</v>
      </c>
      <c r="I1564" s="97">
        <f t="shared" si="209"/>
        <v>-0.96604508767047037</v>
      </c>
      <c r="J1564" s="166"/>
      <c r="K1564" s="328">
        <v>18.93</v>
      </c>
      <c r="L1564" s="328">
        <v>69.58</v>
      </c>
      <c r="M1564" s="151">
        <f t="shared" si="210"/>
        <v>-50.65</v>
      </c>
      <c r="N1564" s="97">
        <f t="shared" si="211"/>
        <v>-0.72793906294912336</v>
      </c>
      <c r="O1564" s="273"/>
      <c r="P1564" s="166"/>
      <c r="Q1564" s="328">
        <v>18.93</v>
      </c>
      <c r="R1564" s="328">
        <v>69.58</v>
      </c>
      <c r="S1564" s="151">
        <f t="shared" si="212"/>
        <v>-50.65</v>
      </c>
      <c r="T1564" s="97">
        <f t="shared" si="213"/>
        <v>-0.72793906294912336</v>
      </c>
      <c r="U1564" s="166"/>
      <c r="V1564" s="328">
        <v>160.66</v>
      </c>
      <c r="W1564" s="328">
        <v>69.58</v>
      </c>
      <c r="X1564" s="151">
        <f t="shared" si="214"/>
        <v>91.08</v>
      </c>
      <c r="Y1564" s="97">
        <f t="shared" si="215"/>
        <v>1.3089968381718884</v>
      </c>
      <c r="Z1564" s="140"/>
    </row>
    <row r="1565" spans="1:26" s="69" customFormat="1" outlineLevel="2" x14ac:dyDescent="0.2">
      <c r="A1565" s="64" t="s">
        <v>1304</v>
      </c>
      <c r="B1565" s="65" t="s">
        <v>1754</v>
      </c>
      <c r="C1565" s="66" t="s">
        <v>2189</v>
      </c>
      <c r="D1565" s="67"/>
      <c r="E1565" s="68"/>
      <c r="F1565" s="328">
        <v>843.87</v>
      </c>
      <c r="G1565" s="328">
        <v>1220.22</v>
      </c>
      <c r="H1565" s="151">
        <f t="shared" si="208"/>
        <v>-376.35</v>
      </c>
      <c r="I1565" s="97">
        <f t="shared" si="209"/>
        <v>-0.30842798839553526</v>
      </c>
      <c r="J1565" s="166"/>
      <c r="K1565" s="328">
        <v>1838.51</v>
      </c>
      <c r="L1565" s="328">
        <v>6439.03</v>
      </c>
      <c r="M1565" s="151">
        <f t="shared" si="210"/>
        <v>-4600.5199999999995</v>
      </c>
      <c r="N1565" s="97">
        <f t="shared" si="211"/>
        <v>-0.71447407451122291</v>
      </c>
      <c r="O1565" s="273"/>
      <c r="P1565" s="166"/>
      <c r="Q1565" s="328">
        <v>1838.51</v>
      </c>
      <c r="R1565" s="328">
        <v>6439.03</v>
      </c>
      <c r="S1565" s="151">
        <f t="shared" si="212"/>
        <v>-4600.5199999999995</v>
      </c>
      <c r="T1565" s="97">
        <f t="shared" si="213"/>
        <v>-0.71447407451122291</v>
      </c>
      <c r="U1565" s="166"/>
      <c r="V1565" s="328">
        <v>13156.29</v>
      </c>
      <c r="W1565" s="328">
        <v>22391.01</v>
      </c>
      <c r="X1565" s="151">
        <f t="shared" si="214"/>
        <v>-9234.7199999999975</v>
      </c>
      <c r="Y1565" s="97">
        <f t="shared" si="215"/>
        <v>-0.41242980999963819</v>
      </c>
      <c r="Z1565" s="140"/>
    </row>
    <row r="1566" spans="1:26" x14ac:dyDescent="0.2">
      <c r="A1566" s="79" t="s">
        <v>752</v>
      </c>
      <c r="B1566" s="48" t="s">
        <v>583</v>
      </c>
      <c r="C1566" s="80" t="s">
        <v>286</v>
      </c>
      <c r="D1566" s="79"/>
      <c r="E1566" s="49"/>
      <c r="F1566" s="107">
        <v>31954281.260000017</v>
      </c>
      <c r="G1566" s="107">
        <v>36305676.095000021</v>
      </c>
      <c r="H1566" s="105">
        <f t="shared" si="208"/>
        <v>-4351394.8350000046</v>
      </c>
      <c r="I1566" s="124">
        <f t="shared" si="209"/>
        <v>-0.1198543947677447</v>
      </c>
      <c r="J1566" s="168"/>
      <c r="K1566" s="107">
        <v>120681991.498</v>
      </c>
      <c r="L1566" s="107">
        <v>127697331.79400007</v>
      </c>
      <c r="M1566" s="105">
        <f t="shared" si="210"/>
        <v>-7015340.2960000783</v>
      </c>
      <c r="N1566" s="124">
        <f t="shared" si="211"/>
        <v>-5.4937250429923999E-2</v>
      </c>
      <c r="O1566" s="260"/>
      <c r="P1566" s="168"/>
      <c r="Q1566" s="107">
        <v>120681991.498</v>
      </c>
      <c r="R1566" s="107">
        <v>127697331.79400007</v>
      </c>
      <c r="S1566" s="105">
        <f t="shared" si="212"/>
        <v>-7015340.2960000783</v>
      </c>
      <c r="T1566" s="124">
        <f t="shared" si="213"/>
        <v>-5.4937250429923999E-2</v>
      </c>
      <c r="U1566" s="168"/>
      <c r="V1566" s="107">
        <v>581548152.7089988</v>
      </c>
      <c r="W1566" s="107">
        <v>471547636.57600015</v>
      </c>
      <c r="X1566" s="105">
        <f t="shared" si="214"/>
        <v>110000516.13299865</v>
      </c>
      <c r="Y1566" s="124">
        <f t="shared" si="215"/>
        <v>0.23327551152993567</v>
      </c>
    </row>
    <row r="1567" spans="1:26" x14ac:dyDescent="0.2">
      <c r="A1567" s="38"/>
      <c r="B1567" s="71"/>
      <c r="C1567" s="38"/>
      <c r="D1567" s="38"/>
      <c r="E1567" s="70" t="s">
        <v>19</v>
      </c>
      <c r="F1567" s="107"/>
      <c r="G1567" s="107"/>
      <c r="H1567" s="301"/>
      <c r="J1567" s="168"/>
      <c r="K1567" s="107"/>
      <c r="L1567" s="107"/>
      <c r="M1567" s="301"/>
      <c r="P1567" s="168"/>
      <c r="Q1567" s="107"/>
      <c r="R1567" s="107"/>
      <c r="S1567" s="301"/>
      <c r="U1567" s="168"/>
      <c r="V1567" s="107"/>
      <c r="W1567" s="107"/>
      <c r="X1567" s="301"/>
    </row>
    <row r="1568" spans="1:26" s="46" customFormat="1" ht="12.75" customHeight="1" x14ac:dyDescent="0.2">
      <c r="A1568" s="41"/>
      <c r="B1568" s="41"/>
      <c r="C1568" s="75" t="s">
        <v>285</v>
      </c>
      <c r="D1568" s="41"/>
      <c r="E1568" s="49"/>
      <c r="F1568" s="107"/>
      <c r="G1568" s="107"/>
      <c r="H1568" s="301"/>
      <c r="I1568" s="103"/>
      <c r="J1568" s="168"/>
      <c r="K1568" s="107"/>
      <c r="L1568" s="107"/>
      <c r="M1568" s="301"/>
      <c r="N1568" s="103"/>
      <c r="O1568" s="255"/>
      <c r="P1568" s="168"/>
      <c r="Q1568" s="107"/>
      <c r="R1568" s="107"/>
      <c r="S1568" s="301"/>
      <c r="T1568" s="103"/>
      <c r="U1568" s="168"/>
      <c r="V1568" s="107"/>
      <c r="W1568" s="107"/>
      <c r="X1568" s="301"/>
      <c r="Y1568" s="103"/>
      <c r="Z1568" s="140"/>
    </row>
    <row r="1569" spans="1:26" s="76" customFormat="1" x14ac:dyDescent="0.2">
      <c r="C1569" s="78" t="s">
        <v>284</v>
      </c>
      <c r="D1569" s="76" t="s">
        <v>283</v>
      </c>
      <c r="E1569" s="49"/>
      <c r="F1569" s="107"/>
      <c r="G1569" s="107"/>
      <c r="H1569" s="301"/>
      <c r="I1569" s="103"/>
      <c r="J1569" s="168"/>
      <c r="K1569" s="107"/>
      <c r="L1569" s="107"/>
      <c r="M1569" s="301"/>
      <c r="N1569" s="103"/>
      <c r="O1569" s="255"/>
      <c r="P1569" s="168"/>
      <c r="Q1569" s="107"/>
      <c r="R1569" s="107"/>
      <c r="S1569" s="301"/>
      <c r="T1569" s="103"/>
      <c r="U1569" s="168"/>
      <c r="V1569" s="107"/>
      <c r="W1569" s="107"/>
      <c r="X1569" s="301"/>
      <c r="Y1569" s="103"/>
      <c r="Z1569" s="140"/>
    </row>
    <row r="1570" spans="1:26" s="76" customFormat="1" x14ac:dyDescent="0.2">
      <c r="C1570" s="78" t="s">
        <v>282</v>
      </c>
      <c r="D1570" s="41" t="s">
        <v>281</v>
      </c>
      <c r="E1570" s="72"/>
      <c r="F1570" s="107"/>
      <c r="G1570" s="107"/>
      <c r="H1570" s="301"/>
      <c r="I1570" s="103"/>
      <c r="J1570" s="168"/>
      <c r="K1570" s="107"/>
      <c r="L1570" s="107"/>
      <c r="M1570" s="301"/>
      <c r="N1570" s="103"/>
      <c r="O1570" s="255"/>
      <c r="P1570" s="168"/>
      <c r="Q1570" s="107"/>
      <c r="R1570" s="107"/>
      <c r="S1570" s="301"/>
      <c r="T1570" s="103"/>
      <c r="U1570" s="168"/>
      <c r="V1570" s="107"/>
      <c r="W1570" s="107"/>
      <c r="X1570" s="301"/>
      <c r="Y1570" s="103"/>
      <c r="Z1570" s="140"/>
    </row>
    <row r="1571" spans="1:26" s="46" customFormat="1" x14ac:dyDescent="0.2">
      <c r="A1571" s="41"/>
      <c r="B1571" s="71"/>
      <c r="C1571" s="60" t="s">
        <v>280</v>
      </c>
      <c r="D1571" s="41"/>
      <c r="E1571" s="49"/>
      <c r="F1571" s="107"/>
      <c r="G1571" s="107"/>
      <c r="H1571" s="301"/>
      <c r="I1571" s="103"/>
      <c r="J1571" s="168"/>
      <c r="K1571" s="107"/>
      <c r="L1571" s="107"/>
      <c r="M1571" s="301"/>
      <c r="N1571" s="103"/>
      <c r="O1571" s="255"/>
      <c r="P1571" s="168"/>
      <c r="Q1571" s="107"/>
      <c r="R1571" s="107"/>
      <c r="S1571" s="301"/>
      <c r="T1571" s="103"/>
      <c r="U1571" s="168"/>
      <c r="V1571" s="107"/>
      <c r="W1571" s="107"/>
      <c r="X1571" s="301"/>
      <c r="Y1571" s="103"/>
      <c r="Z1571" s="140"/>
    </row>
    <row r="1572" spans="1:26" s="46" customFormat="1" x14ac:dyDescent="0.2">
      <c r="A1572" s="41"/>
      <c r="B1572" s="71"/>
      <c r="C1572" s="41"/>
      <c r="D1572" s="41"/>
      <c r="E1572" s="74"/>
      <c r="F1572" s="107"/>
      <c r="G1572" s="107"/>
      <c r="H1572" s="301"/>
      <c r="I1572" s="103"/>
      <c r="J1572" s="168"/>
      <c r="K1572" s="107"/>
      <c r="L1572" s="107"/>
      <c r="M1572" s="301"/>
      <c r="N1572" s="103"/>
      <c r="O1572" s="255"/>
      <c r="P1572" s="168"/>
      <c r="Q1572" s="107"/>
      <c r="R1572" s="107"/>
      <c r="S1572" s="301"/>
      <c r="T1572" s="103"/>
      <c r="U1572" s="168"/>
      <c r="V1572" s="107"/>
      <c r="W1572" s="107"/>
      <c r="X1572" s="301"/>
      <c r="Y1572" s="103"/>
      <c r="Z1572" s="140"/>
    </row>
    <row r="1573" spans="1:26" s="46" customFormat="1" x14ac:dyDescent="0.2">
      <c r="A1573" s="41"/>
      <c r="B1573" s="71"/>
      <c r="C1573" s="75" t="s">
        <v>279</v>
      </c>
      <c r="D1573" s="41"/>
      <c r="E1573" s="74"/>
      <c r="F1573" s="107"/>
      <c r="G1573" s="107"/>
      <c r="H1573" s="301"/>
      <c r="I1573" s="103"/>
      <c r="J1573" s="168"/>
      <c r="K1573" s="107"/>
      <c r="L1573" s="107"/>
      <c r="M1573" s="301"/>
      <c r="N1573" s="103"/>
      <c r="O1573" s="255"/>
      <c r="P1573" s="168"/>
      <c r="Q1573" s="107"/>
      <c r="R1573" s="107"/>
      <c r="S1573" s="301"/>
      <c r="T1573" s="103"/>
      <c r="U1573" s="168"/>
      <c r="V1573" s="107"/>
      <c r="W1573" s="107"/>
      <c r="X1573" s="301"/>
      <c r="Y1573" s="103"/>
      <c r="Z1573" s="140"/>
    </row>
    <row r="1574" spans="1:26" s="46" customFormat="1" x14ac:dyDescent="0.2">
      <c r="A1574" s="41" t="s">
        <v>278</v>
      </c>
      <c r="B1574" s="73">
        <v>4</v>
      </c>
      <c r="C1574" s="41" t="s">
        <v>277</v>
      </c>
      <c r="D1574" s="41"/>
      <c r="E1574" s="49"/>
      <c r="F1574" s="107">
        <v>22098513.280000001</v>
      </c>
      <c r="G1574" s="107">
        <v>31548662.965000007</v>
      </c>
      <c r="H1574" s="301"/>
      <c r="I1574" s="103"/>
      <c r="J1574" s="168"/>
      <c r="K1574" s="107">
        <v>102832754.82799993</v>
      </c>
      <c r="L1574" s="107">
        <v>113267628.08500004</v>
      </c>
      <c r="M1574" s="301"/>
      <c r="N1574" s="103"/>
      <c r="O1574" s="255"/>
      <c r="P1574" s="168"/>
      <c r="Q1574" s="107">
        <v>102832754.82799993</v>
      </c>
      <c r="R1574" s="107">
        <v>113267628.08500004</v>
      </c>
      <c r="S1574" s="301"/>
      <c r="T1574" s="103"/>
      <c r="U1574" s="168"/>
      <c r="V1574" s="107">
        <v>513304445.60400003</v>
      </c>
      <c r="W1574" s="107">
        <v>412142172.48699987</v>
      </c>
      <c r="X1574" s="301"/>
      <c r="Y1574" s="103"/>
      <c r="Z1574" s="140"/>
    </row>
    <row r="1575" spans="1:26" s="46" customFormat="1" x14ac:dyDescent="0.2">
      <c r="A1575" s="41" t="s">
        <v>276</v>
      </c>
      <c r="B1575" s="73">
        <v>5</v>
      </c>
      <c r="C1575" s="41" t="s">
        <v>49</v>
      </c>
      <c r="D1575" s="41"/>
      <c r="E1575" s="72"/>
      <c r="F1575" s="107">
        <v>9855767.9799999986</v>
      </c>
      <c r="G1575" s="107">
        <v>4757013.1300000008</v>
      </c>
      <c r="H1575" s="301"/>
      <c r="I1575" s="103"/>
      <c r="J1575" s="168"/>
      <c r="K1575" s="107">
        <v>17849236.670000002</v>
      </c>
      <c r="L1575" s="107">
        <v>14429703.708999999</v>
      </c>
      <c r="M1575" s="301"/>
      <c r="N1575" s="103"/>
      <c r="O1575" s="255"/>
      <c r="P1575" s="168"/>
      <c r="Q1575" s="107">
        <v>17849236.670000002</v>
      </c>
      <c r="R1575" s="107">
        <v>14429703.708999999</v>
      </c>
      <c r="S1575" s="301"/>
      <c r="T1575" s="103"/>
      <c r="U1575" s="168"/>
      <c r="V1575" s="107">
        <v>68243707.105000019</v>
      </c>
      <c r="W1575" s="107">
        <v>59405464.088999987</v>
      </c>
      <c r="X1575" s="301"/>
      <c r="Y1575" s="103"/>
      <c r="Z1575" s="140"/>
    </row>
    <row r="1576" spans="1:26" s="46" customFormat="1" x14ac:dyDescent="0.2">
      <c r="A1576" s="41"/>
      <c r="B1576" s="71"/>
      <c r="C1576" s="60" t="s">
        <v>275</v>
      </c>
      <c r="D1576" s="41"/>
      <c r="E1576" s="49"/>
      <c r="F1576" s="107"/>
      <c r="G1576" s="107"/>
      <c r="H1576" s="301"/>
      <c r="I1576" s="103"/>
      <c r="J1576" s="168"/>
      <c r="K1576" s="107"/>
      <c r="L1576" s="107"/>
      <c r="M1576" s="301"/>
      <c r="N1576" s="103"/>
      <c r="O1576" s="255"/>
      <c r="P1576" s="168"/>
      <c r="Q1576" s="107"/>
      <c r="R1576" s="107"/>
      <c r="S1576" s="301"/>
      <c r="T1576" s="103"/>
      <c r="U1576" s="168"/>
      <c r="V1576" s="107"/>
      <c r="W1576" s="107"/>
      <c r="X1576" s="301"/>
      <c r="Y1576" s="103"/>
      <c r="Z1576" s="140"/>
    </row>
    <row r="1577" spans="1:26" s="46" customFormat="1" x14ac:dyDescent="0.2">
      <c r="A1577" s="41"/>
      <c r="B1577" s="71"/>
      <c r="C1577" s="60"/>
      <c r="D1577" s="41"/>
      <c r="E1577" s="49"/>
      <c r="F1577" s="107"/>
      <c r="G1577" s="107"/>
      <c r="H1577" s="301"/>
      <c r="I1577" s="103"/>
      <c r="J1577" s="168"/>
      <c r="K1577" s="107"/>
      <c r="L1577" s="107"/>
      <c r="M1577" s="301"/>
      <c r="N1577" s="103"/>
      <c r="O1577" s="255"/>
      <c r="P1577" s="168"/>
      <c r="Q1577" s="107"/>
      <c r="R1577" s="107"/>
      <c r="S1577" s="301"/>
      <c r="T1577" s="103"/>
      <c r="U1577" s="168"/>
      <c r="V1577" s="107"/>
      <c r="W1577" s="107"/>
      <c r="X1577" s="301"/>
      <c r="Y1577" s="103"/>
      <c r="Z1577" s="140"/>
    </row>
    <row r="1578" spans="1:26" x14ac:dyDescent="0.2">
      <c r="F1578" s="105"/>
      <c r="G1578" s="105"/>
      <c r="K1578" s="105"/>
      <c r="L1578" s="105"/>
      <c r="Q1578" s="105"/>
      <c r="R1578" s="105"/>
      <c r="V1578" s="105"/>
      <c r="W1578" s="105"/>
    </row>
    <row r="1579" spans="1:26" x14ac:dyDescent="0.2">
      <c r="F1579" s="105"/>
      <c r="G1579" s="105"/>
      <c r="K1579" s="105"/>
      <c r="L1579" s="105"/>
      <c r="Q1579" s="105"/>
      <c r="R1579" s="105"/>
      <c r="V1579" s="105"/>
      <c r="W1579" s="105"/>
    </row>
    <row r="1580" spans="1:26" x14ac:dyDescent="0.2">
      <c r="F1580" s="105"/>
      <c r="G1580" s="105"/>
      <c r="K1580" s="105"/>
      <c r="L1580" s="105"/>
      <c r="Q1580" s="105"/>
      <c r="R1580" s="105"/>
      <c r="V1580" s="105"/>
      <c r="W1580" s="105"/>
    </row>
    <row r="1581" spans="1:26" x14ac:dyDescent="0.2">
      <c r="F1581" s="105"/>
      <c r="G1581" s="105"/>
      <c r="K1581" s="105"/>
      <c r="L1581" s="105"/>
      <c r="Q1581" s="105"/>
      <c r="R1581" s="105"/>
      <c r="V1581" s="105"/>
      <c r="W1581" s="105"/>
    </row>
    <row r="1582" spans="1:26" x14ac:dyDescent="0.2">
      <c r="F1582" s="105"/>
      <c r="G1582" s="105"/>
      <c r="K1582" s="105"/>
      <c r="L1582" s="105"/>
      <c r="Q1582" s="105"/>
      <c r="R1582" s="105"/>
      <c r="V1582" s="105"/>
      <c r="W1582" s="105"/>
    </row>
    <row r="1583" spans="1:26" x14ac:dyDescent="0.2">
      <c r="F1583" s="105"/>
      <c r="G1583" s="105"/>
      <c r="K1583" s="105"/>
      <c r="L1583" s="105"/>
      <c r="Q1583" s="105"/>
      <c r="R1583" s="105"/>
      <c r="V1583" s="105"/>
      <c r="W1583" s="105"/>
    </row>
    <row r="1584" spans="1:26" x14ac:dyDescent="0.2">
      <c r="F1584" s="105"/>
      <c r="G1584" s="105"/>
      <c r="K1584" s="105"/>
      <c r="L1584" s="105"/>
      <c r="Q1584" s="105"/>
      <c r="R1584" s="105"/>
      <c r="V1584" s="105"/>
      <c r="W1584" s="105"/>
    </row>
    <row r="1585" spans="6:25" x14ac:dyDescent="0.2">
      <c r="F1585" s="105"/>
      <c r="G1585" s="105"/>
      <c r="K1585" s="105"/>
      <c r="L1585" s="105"/>
      <c r="Q1585" s="105"/>
      <c r="R1585" s="105"/>
      <c r="V1585" s="105"/>
      <c r="W1585" s="105"/>
    </row>
    <row r="1586" spans="6:25" x14ac:dyDescent="0.2">
      <c r="F1586" s="105"/>
      <c r="G1586" s="105"/>
      <c r="K1586" s="105"/>
      <c r="L1586" s="105"/>
      <c r="Q1586" s="105"/>
      <c r="R1586" s="105"/>
      <c r="V1586" s="105"/>
      <c r="W1586" s="105"/>
    </row>
    <row r="1587" spans="6:25" x14ac:dyDescent="0.2">
      <c r="F1587" s="105"/>
      <c r="G1587" s="105"/>
      <c r="K1587" s="105"/>
      <c r="L1587" s="105"/>
      <c r="Q1587" s="105"/>
      <c r="R1587" s="105"/>
      <c r="V1587" s="105"/>
      <c r="W1587" s="105"/>
    </row>
    <row r="1588" spans="6:25" x14ac:dyDescent="0.2">
      <c r="F1588" s="105"/>
      <c r="G1588" s="105"/>
      <c r="K1588" s="105"/>
      <c r="L1588" s="105"/>
      <c r="Q1588" s="105"/>
      <c r="R1588" s="105"/>
      <c r="V1588" s="105"/>
      <c r="W1588" s="105"/>
    </row>
    <row r="1589" spans="6:25" x14ac:dyDescent="0.2">
      <c r="F1589" s="105"/>
      <c r="G1589" s="105"/>
      <c r="H1589" s="105"/>
      <c r="I1589" s="124"/>
      <c r="K1589" s="105"/>
      <c r="L1589" s="105"/>
      <c r="M1589" s="105"/>
      <c r="N1589" s="124"/>
      <c r="O1589" s="260"/>
      <c r="Q1589" s="105"/>
      <c r="R1589" s="105"/>
      <c r="S1589" s="105"/>
      <c r="T1589" s="124"/>
      <c r="V1589" s="105"/>
      <c r="W1589" s="105"/>
      <c r="X1589" s="105"/>
      <c r="Y1589" s="124"/>
    </row>
    <row r="1590" spans="6:25" x14ac:dyDescent="0.2">
      <c r="F1590" s="105"/>
      <c r="G1590" s="105"/>
      <c r="K1590" s="105"/>
      <c r="L1590" s="105"/>
      <c r="Q1590" s="105"/>
      <c r="R1590" s="105"/>
      <c r="V1590" s="105"/>
      <c r="W1590" s="105"/>
    </row>
    <row r="1591" spans="6:25" x14ac:dyDescent="0.2">
      <c r="F1591" s="105"/>
      <c r="G1591" s="105"/>
      <c r="K1591" s="105"/>
      <c r="L1591" s="105"/>
      <c r="Q1591" s="105"/>
      <c r="R1591" s="105"/>
      <c r="V1591" s="105"/>
      <c r="W1591" s="105"/>
    </row>
    <row r="1592" spans="6:25" x14ac:dyDescent="0.2">
      <c r="F1592" s="105"/>
      <c r="G1592" s="105"/>
      <c r="K1592" s="105"/>
      <c r="L1592" s="105"/>
      <c r="Q1592" s="105"/>
      <c r="R1592" s="105"/>
      <c r="V1592" s="105"/>
      <c r="W1592" s="105"/>
    </row>
    <row r="1593" spans="6:25" x14ac:dyDescent="0.2">
      <c r="F1593" s="105"/>
      <c r="G1593" s="105"/>
      <c r="K1593" s="105"/>
      <c r="L1593" s="105"/>
      <c r="Q1593" s="105"/>
      <c r="R1593" s="105"/>
      <c r="V1593" s="105"/>
      <c r="W1593" s="105"/>
    </row>
    <row r="1594" spans="6:25" x14ac:dyDescent="0.2">
      <c r="F1594" s="105"/>
      <c r="G1594" s="105"/>
      <c r="K1594" s="105"/>
      <c r="L1594" s="105"/>
      <c r="Q1594" s="105"/>
      <c r="R1594" s="105"/>
      <c r="V1594" s="105"/>
      <c r="W1594" s="105"/>
    </row>
    <row r="1595" spans="6:25" x14ac:dyDescent="0.2">
      <c r="F1595" s="105"/>
      <c r="G1595" s="105"/>
      <c r="K1595" s="105"/>
      <c r="L1595" s="105"/>
      <c r="Q1595" s="105"/>
      <c r="R1595" s="105"/>
      <c r="V1595" s="105"/>
      <c r="W1595" s="105"/>
    </row>
    <row r="1596" spans="6:25" x14ac:dyDescent="0.2">
      <c r="F1596" s="105"/>
      <c r="G1596" s="105"/>
      <c r="K1596" s="105"/>
      <c r="L1596" s="105"/>
      <c r="Q1596" s="105"/>
      <c r="R1596" s="105"/>
      <c r="V1596" s="105"/>
      <c r="W1596" s="105"/>
    </row>
    <row r="1597" spans="6:25" x14ac:dyDescent="0.2">
      <c r="F1597" s="105"/>
      <c r="G1597" s="105"/>
      <c r="K1597" s="105"/>
      <c r="L1597" s="105"/>
      <c r="Q1597" s="105"/>
      <c r="R1597" s="105"/>
      <c r="V1597" s="105"/>
      <c r="W1597" s="105"/>
    </row>
    <row r="1598" spans="6:25" x14ac:dyDescent="0.2">
      <c r="F1598" s="105"/>
      <c r="G1598" s="105"/>
      <c r="K1598" s="105"/>
      <c r="L1598" s="105"/>
      <c r="Q1598" s="105"/>
      <c r="R1598" s="105"/>
      <c r="V1598" s="105"/>
      <c r="W1598" s="105"/>
    </row>
    <row r="1599" spans="6:25" x14ac:dyDescent="0.2">
      <c r="F1599" s="105"/>
      <c r="G1599" s="105"/>
      <c r="K1599" s="105"/>
      <c r="L1599" s="105"/>
      <c r="Q1599" s="105"/>
      <c r="R1599" s="105"/>
      <c r="V1599" s="105"/>
      <c r="W1599" s="105"/>
    </row>
    <row r="1600" spans="6:25" x14ac:dyDescent="0.2">
      <c r="F1600" s="105"/>
      <c r="G1600" s="105"/>
      <c r="K1600" s="105"/>
      <c r="L1600" s="105"/>
      <c r="Q1600" s="105"/>
      <c r="R1600" s="105"/>
      <c r="V1600" s="105"/>
      <c r="W1600" s="105"/>
    </row>
    <row r="1601" spans="6:23" x14ac:dyDescent="0.2">
      <c r="F1601" s="105"/>
      <c r="G1601" s="105"/>
      <c r="K1601" s="105"/>
      <c r="L1601" s="105"/>
      <c r="Q1601" s="105"/>
      <c r="R1601" s="105"/>
      <c r="V1601" s="105"/>
      <c r="W1601" s="105"/>
    </row>
    <row r="1602" spans="6:23" x14ac:dyDescent="0.2">
      <c r="F1602" s="105"/>
      <c r="G1602" s="105"/>
      <c r="K1602" s="105"/>
      <c r="L1602" s="105"/>
      <c r="Q1602" s="105"/>
      <c r="R1602" s="105"/>
      <c r="V1602" s="105"/>
      <c r="W1602" s="105"/>
    </row>
    <row r="1603" spans="6:23" x14ac:dyDescent="0.2">
      <c r="F1603" s="105"/>
      <c r="G1603" s="105"/>
      <c r="K1603" s="105"/>
      <c r="L1603" s="105"/>
      <c r="Q1603" s="105"/>
      <c r="R1603" s="105"/>
      <c r="V1603" s="105"/>
      <c r="W1603" s="105"/>
    </row>
    <row r="1604" spans="6:23" x14ac:dyDescent="0.2">
      <c r="F1604" s="105"/>
      <c r="G1604" s="105"/>
      <c r="K1604" s="105"/>
      <c r="L1604" s="105"/>
      <c r="Q1604" s="105"/>
      <c r="R1604" s="105"/>
      <c r="V1604" s="105"/>
      <c r="W1604" s="105"/>
    </row>
    <row r="1605" spans="6:23" x14ac:dyDescent="0.2">
      <c r="F1605" s="105"/>
      <c r="G1605" s="105"/>
      <c r="K1605" s="105"/>
      <c r="L1605" s="105"/>
      <c r="Q1605" s="105"/>
      <c r="R1605" s="105"/>
      <c r="V1605" s="105"/>
      <c r="W1605" s="105"/>
    </row>
    <row r="1606" spans="6:23" x14ac:dyDescent="0.2">
      <c r="F1606" s="105"/>
      <c r="G1606" s="105"/>
      <c r="K1606" s="105"/>
      <c r="L1606" s="105"/>
      <c r="Q1606" s="105"/>
      <c r="R1606" s="105"/>
      <c r="V1606" s="105"/>
      <c r="W1606" s="105"/>
    </row>
    <row r="1607" spans="6:23" x14ac:dyDescent="0.2">
      <c r="F1607" s="105"/>
      <c r="G1607" s="105"/>
      <c r="K1607" s="105"/>
      <c r="L1607" s="105"/>
      <c r="Q1607" s="105"/>
      <c r="R1607" s="105"/>
      <c r="V1607" s="105"/>
      <c r="W1607" s="105"/>
    </row>
    <row r="1608" spans="6:23" x14ac:dyDescent="0.2">
      <c r="F1608" s="105"/>
      <c r="G1608" s="105"/>
      <c r="K1608" s="105"/>
      <c r="L1608" s="105"/>
      <c r="Q1608" s="105"/>
      <c r="R1608" s="105"/>
      <c r="V1608" s="105"/>
      <c r="W1608" s="105"/>
    </row>
    <row r="1609" spans="6:23" x14ac:dyDescent="0.2">
      <c r="F1609" s="105"/>
      <c r="G1609" s="105"/>
      <c r="K1609" s="105"/>
      <c r="L1609" s="105"/>
      <c r="Q1609" s="105"/>
      <c r="R1609" s="105"/>
      <c r="V1609" s="105"/>
      <c r="W1609" s="105"/>
    </row>
    <row r="1610" spans="6:23" x14ac:dyDescent="0.2">
      <c r="F1610" s="105"/>
      <c r="G1610" s="105"/>
      <c r="K1610" s="105"/>
      <c r="L1610" s="105"/>
      <c r="Q1610" s="105"/>
      <c r="R1610" s="105"/>
      <c r="V1610" s="105"/>
      <c r="W1610" s="105"/>
    </row>
    <row r="1611" spans="6:23" x14ac:dyDescent="0.2">
      <c r="F1611" s="105"/>
      <c r="G1611" s="105"/>
      <c r="K1611" s="105"/>
      <c r="L1611" s="105"/>
      <c r="Q1611" s="105"/>
      <c r="R1611" s="105"/>
      <c r="V1611" s="105"/>
      <c r="W1611" s="105"/>
    </row>
    <row r="1612" spans="6:23" x14ac:dyDescent="0.2">
      <c r="F1612" s="105"/>
      <c r="G1612" s="105"/>
      <c r="K1612" s="105"/>
      <c r="L1612" s="105"/>
      <c r="Q1612" s="105"/>
      <c r="R1612" s="105"/>
      <c r="V1612" s="105"/>
      <c r="W1612" s="105"/>
    </row>
    <row r="1613" spans="6:23" x14ac:dyDescent="0.2">
      <c r="F1613" s="105"/>
      <c r="G1613" s="105"/>
      <c r="K1613" s="105"/>
      <c r="L1613" s="105"/>
      <c r="Q1613" s="105"/>
      <c r="R1613" s="105"/>
      <c r="V1613" s="105"/>
      <c r="W1613" s="105"/>
    </row>
    <row r="1614" spans="6:23" x14ac:dyDescent="0.2">
      <c r="F1614" s="105"/>
      <c r="G1614" s="105"/>
      <c r="K1614" s="105"/>
      <c r="L1614" s="105"/>
      <c r="Q1614" s="105"/>
      <c r="R1614" s="105"/>
      <c r="V1614" s="105"/>
      <c r="W1614" s="105"/>
    </row>
    <row r="1615" spans="6:23" x14ac:dyDescent="0.2">
      <c r="F1615" s="105"/>
      <c r="G1615" s="105"/>
      <c r="K1615" s="105"/>
      <c r="L1615" s="105"/>
      <c r="Q1615" s="105"/>
      <c r="R1615" s="105"/>
      <c r="V1615" s="105"/>
      <c r="W1615" s="105"/>
    </row>
    <row r="1616" spans="6:23" x14ac:dyDescent="0.2">
      <c r="F1616" s="105"/>
      <c r="G1616" s="105"/>
      <c r="K1616" s="105"/>
      <c r="L1616" s="105"/>
      <c r="Q1616" s="105"/>
      <c r="R1616" s="105"/>
      <c r="V1616" s="105"/>
      <c r="W1616" s="105"/>
    </row>
    <row r="1617" spans="6:23" x14ac:dyDescent="0.2">
      <c r="F1617" s="105"/>
      <c r="G1617" s="105"/>
      <c r="K1617" s="105"/>
      <c r="L1617" s="105"/>
      <c r="Q1617" s="105"/>
      <c r="R1617" s="105"/>
      <c r="V1617" s="105"/>
      <c r="W1617" s="105"/>
    </row>
    <row r="1618" spans="6:23" x14ac:dyDescent="0.2">
      <c r="F1618" s="105"/>
      <c r="G1618" s="105"/>
      <c r="K1618" s="105"/>
      <c r="L1618" s="105"/>
      <c r="Q1618" s="105"/>
      <c r="R1618" s="105"/>
      <c r="V1618" s="105"/>
      <c r="W1618" s="105"/>
    </row>
    <row r="1619" spans="6:23" x14ac:dyDescent="0.2">
      <c r="F1619" s="105"/>
      <c r="G1619" s="105"/>
      <c r="K1619" s="105"/>
      <c r="L1619" s="105"/>
      <c r="Q1619" s="105"/>
      <c r="R1619" s="105"/>
      <c r="V1619" s="105"/>
      <c r="W1619" s="105"/>
    </row>
    <row r="1620" spans="6:23" x14ac:dyDescent="0.2">
      <c r="F1620" s="105"/>
      <c r="G1620" s="105"/>
      <c r="K1620" s="105"/>
      <c r="L1620" s="105"/>
      <c r="Q1620" s="105"/>
      <c r="R1620" s="105"/>
      <c r="V1620" s="105"/>
      <c r="W1620" s="105"/>
    </row>
    <row r="1621" spans="6:23" x14ac:dyDescent="0.2">
      <c r="F1621" s="105"/>
      <c r="G1621" s="105"/>
      <c r="K1621" s="105"/>
      <c r="L1621" s="105"/>
      <c r="Q1621" s="105"/>
      <c r="R1621" s="105"/>
      <c r="V1621" s="105"/>
      <c r="W1621" s="105"/>
    </row>
    <row r="1622" spans="6:23" x14ac:dyDescent="0.2">
      <c r="F1622" s="105"/>
      <c r="G1622" s="105"/>
      <c r="K1622" s="105"/>
      <c r="L1622" s="105"/>
      <c r="Q1622" s="105"/>
      <c r="R1622" s="105"/>
      <c r="V1622" s="105"/>
      <c r="W1622" s="105"/>
    </row>
    <row r="1623" spans="6:23" x14ac:dyDescent="0.2">
      <c r="F1623" s="105"/>
      <c r="G1623" s="105"/>
      <c r="K1623" s="105"/>
      <c r="L1623" s="105"/>
      <c r="Q1623" s="105"/>
      <c r="R1623" s="105"/>
      <c r="V1623" s="105"/>
      <c r="W1623" s="105"/>
    </row>
    <row r="1624" spans="6:23" x14ac:dyDescent="0.2">
      <c r="F1624" s="105"/>
      <c r="G1624" s="105"/>
      <c r="K1624" s="105"/>
      <c r="L1624" s="105"/>
      <c r="Q1624" s="105"/>
      <c r="R1624" s="105"/>
      <c r="V1624" s="105"/>
      <c r="W1624" s="105"/>
    </row>
    <row r="1625" spans="6:23" x14ac:dyDescent="0.2">
      <c r="F1625" s="105"/>
      <c r="G1625" s="105"/>
      <c r="K1625" s="105"/>
      <c r="L1625" s="105"/>
      <c r="Q1625" s="105"/>
      <c r="R1625" s="105"/>
      <c r="V1625" s="105"/>
      <c r="W1625" s="105"/>
    </row>
    <row r="1626" spans="6:23" x14ac:dyDescent="0.2">
      <c r="F1626" s="105"/>
      <c r="G1626" s="105"/>
      <c r="K1626" s="105"/>
      <c r="L1626" s="105"/>
      <c r="Q1626" s="105"/>
      <c r="R1626" s="105"/>
      <c r="V1626" s="105"/>
      <c r="W1626" s="105"/>
    </row>
    <row r="1627" spans="6:23" x14ac:dyDescent="0.2">
      <c r="F1627" s="105"/>
      <c r="G1627" s="105"/>
      <c r="K1627" s="105"/>
      <c r="L1627" s="105"/>
      <c r="Q1627" s="105"/>
      <c r="R1627" s="105"/>
      <c r="V1627" s="105"/>
      <c r="W1627" s="105"/>
    </row>
    <row r="1628" spans="6:23" x14ac:dyDescent="0.2">
      <c r="F1628" s="105"/>
      <c r="G1628" s="105"/>
      <c r="K1628" s="105"/>
      <c r="L1628" s="105"/>
      <c r="Q1628" s="105"/>
      <c r="R1628" s="105"/>
      <c r="V1628" s="105"/>
      <c r="W1628" s="105"/>
    </row>
    <row r="1629" spans="6:23" x14ac:dyDescent="0.2">
      <c r="F1629" s="105"/>
      <c r="G1629" s="105"/>
      <c r="K1629" s="105"/>
      <c r="L1629" s="105"/>
      <c r="Q1629" s="105"/>
      <c r="R1629" s="105"/>
      <c r="V1629" s="105"/>
      <c r="W1629" s="105"/>
    </row>
    <row r="1630" spans="6:23" x14ac:dyDescent="0.2">
      <c r="F1630" s="105"/>
      <c r="G1630" s="105"/>
      <c r="K1630" s="105"/>
      <c r="L1630" s="105"/>
      <c r="Q1630" s="105"/>
      <c r="R1630" s="105"/>
      <c r="V1630" s="105"/>
      <c r="W1630" s="105"/>
    </row>
    <row r="1631" spans="6:23" x14ac:dyDescent="0.2">
      <c r="F1631" s="105"/>
      <c r="G1631" s="105"/>
      <c r="K1631" s="105"/>
      <c r="L1631" s="105"/>
      <c r="Q1631" s="105"/>
      <c r="R1631" s="105"/>
      <c r="V1631" s="105"/>
      <c r="W1631" s="105"/>
    </row>
    <row r="1632" spans="6:23" x14ac:dyDescent="0.2">
      <c r="F1632" s="105"/>
      <c r="G1632" s="105"/>
      <c r="K1632" s="105"/>
      <c r="L1632" s="105"/>
      <c r="Q1632" s="105"/>
      <c r="R1632" s="105"/>
      <c r="V1632" s="105"/>
      <c r="W1632" s="105"/>
    </row>
    <row r="1633" spans="6:23" x14ac:dyDescent="0.2">
      <c r="F1633" s="105"/>
      <c r="G1633" s="105"/>
      <c r="K1633" s="105"/>
      <c r="L1633" s="105"/>
      <c r="Q1633" s="105"/>
      <c r="R1633" s="105"/>
      <c r="V1633" s="105"/>
      <c r="W1633" s="105"/>
    </row>
    <row r="1634" spans="6:23" x14ac:dyDescent="0.2">
      <c r="F1634" s="105"/>
      <c r="G1634" s="105"/>
      <c r="K1634" s="105"/>
      <c r="L1634" s="105"/>
      <c r="Q1634" s="105"/>
      <c r="R1634" s="105"/>
      <c r="V1634" s="105"/>
      <c r="W1634" s="105"/>
    </row>
    <row r="1635" spans="6:23" x14ac:dyDescent="0.2">
      <c r="F1635" s="105"/>
      <c r="G1635" s="105"/>
      <c r="K1635" s="105"/>
      <c r="L1635" s="105"/>
      <c r="Q1635" s="105"/>
      <c r="R1635" s="105"/>
      <c r="V1635" s="105"/>
      <c r="W1635" s="105"/>
    </row>
    <row r="1636" spans="6:23" x14ac:dyDescent="0.2">
      <c r="F1636" s="105"/>
      <c r="G1636" s="105"/>
      <c r="K1636" s="105"/>
      <c r="L1636" s="105"/>
      <c r="Q1636" s="105"/>
      <c r="R1636" s="105"/>
      <c r="V1636" s="105"/>
      <c r="W1636" s="105"/>
    </row>
    <row r="1637" spans="6:23" x14ac:dyDescent="0.2">
      <c r="F1637" s="105"/>
      <c r="G1637" s="105"/>
      <c r="K1637" s="105"/>
      <c r="L1637" s="105"/>
      <c r="Q1637" s="105"/>
      <c r="R1637" s="105"/>
      <c r="V1637" s="105"/>
      <c r="W1637" s="105"/>
    </row>
    <row r="1638" spans="6:23" x14ac:dyDescent="0.2">
      <c r="F1638" s="105"/>
      <c r="G1638" s="105"/>
      <c r="K1638" s="105"/>
      <c r="L1638" s="105"/>
      <c r="Q1638" s="105"/>
      <c r="R1638" s="105"/>
      <c r="V1638" s="105"/>
      <c r="W1638" s="105"/>
    </row>
    <row r="1639" spans="6:23" x14ac:dyDescent="0.2">
      <c r="F1639" s="105"/>
      <c r="G1639" s="105"/>
      <c r="K1639" s="105"/>
      <c r="L1639" s="105"/>
      <c r="Q1639" s="105"/>
      <c r="R1639" s="105"/>
      <c r="V1639" s="105"/>
      <c r="W1639" s="105"/>
    </row>
    <row r="1640" spans="6:23" x14ac:dyDescent="0.2">
      <c r="F1640" s="105"/>
      <c r="G1640" s="105"/>
      <c r="K1640" s="105"/>
      <c r="L1640" s="105"/>
      <c r="Q1640" s="105"/>
      <c r="R1640" s="105"/>
      <c r="V1640" s="105"/>
      <c r="W1640" s="105"/>
    </row>
    <row r="1641" spans="6:23" x14ac:dyDescent="0.2">
      <c r="F1641" s="105"/>
      <c r="G1641" s="105"/>
      <c r="K1641" s="105"/>
      <c r="L1641" s="105"/>
      <c r="Q1641" s="105"/>
      <c r="R1641" s="105"/>
      <c r="V1641" s="105"/>
      <c r="W1641" s="105"/>
    </row>
    <row r="1642" spans="6:23" x14ac:dyDescent="0.2">
      <c r="F1642" s="105"/>
      <c r="G1642" s="105"/>
      <c r="K1642" s="105"/>
      <c r="L1642" s="105"/>
      <c r="Q1642" s="105"/>
      <c r="R1642" s="105"/>
      <c r="V1642" s="105"/>
      <c r="W1642" s="105"/>
    </row>
    <row r="1643" spans="6:23" x14ac:dyDescent="0.2">
      <c r="F1643" s="105"/>
      <c r="G1643" s="105"/>
      <c r="K1643" s="105"/>
      <c r="L1643" s="105"/>
      <c r="Q1643" s="105"/>
      <c r="R1643" s="105"/>
      <c r="V1643" s="105"/>
      <c r="W1643" s="105"/>
    </row>
    <row r="1644" spans="6:23" x14ac:dyDescent="0.2">
      <c r="F1644" s="105"/>
      <c r="G1644" s="105"/>
      <c r="K1644" s="105"/>
      <c r="L1644" s="105"/>
      <c r="Q1644" s="105"/>
      <c r="R1644" s="105"/>
      <c r="V1644" s="105"/>
      <c r="W1644" s="105"/>
    </row>
    <row r="1645" spans="6:23" x14ac:dyDescent="0.2">
      <c r="F1645" s="105"/>
      <c r="G1645" s="105"/>
      <c r="K1645" s="105"/>
      <c r="L1645" s="105"/>
      <c r="Q1645" s="105"/>
      <c r="R1645" s="105"/>
      <c r="V1645" s="105"/>
      <c r="W1645" s="105"/>
    </row>
    <row r="1646" spans="6:23" x14ac:dyDescent="0.2">
      <c r="F1646" s="105"/>
      <c r="G1646" s="105"/>
      <c r="K1646" s="105"/>
      <c r="L1646" s="105"/>
      <c r="Q1646" s="105"/>
      <c r="R1646" s="105"/>
      <c r="V1646" s="105"/>
      <c r="W1646" s="105"/>
    </row>
    <row r="1647" spans="6:23" x14ac:dyDescent="0.2">
      <c r="F1647" s="105"/>
      <c r="G1647" s="105"/>
      <c r="K1647" s="105"/>
      <c r="L1647" s="105"/>
      <c r="Q1647" s="105"/>
      <c r="R1647" s="105"/>
      <c r="V1647" s="105"/>
      <c r="W1647" s="105"/>
    </row>
    <row r="1648" spans="6:23" x14ac:dyDescent="0.2">
      <c r="F1648" s="105"/>
      <c r="G1648" s="105"/>
      <c r="K1648" s="105"/>
      <c r="L1648" s="105"/>
      <c r="Q1648" s="105"/>
      <c r="R1648" s="105"/>
      <c r="V1648" s="105"/>
      <c r="W1648" s="105"/>
    </row>
    <row r="1649" spans="6:23" x14ac:dyDescent="0.2">
      <c r="F1649" s="105"/>
      <c r="G1649" s="105"/>
      <c r="K1649" s="105"/>
      <c r="L1649" s="105"/>
      <c r="Q1649" s="105"/>
      <c r="R1649" s="105"/>
      <c r="V1649" s="105"/>
      <c r="W1649" s="105"/>
    </row>
    <row r="1650" spans="6:23" x14ac:dyDescent="0.2">
      <c r="F1650" s="105"/>
      <c r="G1650" s="105"/>
      <c r="K1650" s="105"/>
      <c r="L1650" s="105"/>
      <c r="Q1650" s="105"/>
      <c r="R1650" s="105"/>
      <c r="V1650" s="105"/>
      <c r="W1650" s="105"/>
    </row>
    <row r="1651" spans="6:23" x14ac:dyDescent="0.2">
      <c r="F1651" s="105"/>
      <c r="G1651" s="105"/>
      <c r="K1651" s="105"/>
      <c r="L1651" s="105"/>
      <c r="Q1651" s="105"/>
      <c r="R1651" s="105"/>
      <c r="V1651" s="105"/>
      <c r="W1651" s="105"/>
    </row>
    <row r="1652" spans="6:23" x14ac:dyDescent="0.2">
      <c r="F1652" s="105"/>
      <c r="G1652" s="105"/>
      <c r="K1652" s="105"/>
      <c r="L1652" s="105"/>
      <c r="Q1652" s="105"/>
      <c r="R1652" s="105"/>
      <c r="V1652" s="105"/>
      <c r="W1652" s="105"/>
    </row>
    <row r="1653" spans="6:23" x14ac:dyDescent="0.2">
      <c r="F1653" s="105"/>
      <c r="G1653" s="105"/>
      <c r="K1653" s="105"/>
      <c r="L1653" s="105"/>
      <c r="Q1653" s="105"/>
      <c r="R1653" s="105"/>
      <c r="V1653" s="105"/>
      <c r="W1653" s="105"/>
    </row>
    <row r="1654" spans="6:23" x14ac:dyDescent="0.2">
      <c r="F1654" s="105"/>
      <c r="G1654" s="105"/>
      <c r="K1654" s="105"/>
      <c r="L1654" s="105"/>
      <c r="Q1654" s="105"/>
      <c r="R1654" s="105"/>
      <c r="V1654" s="105"/>
      <c r="W1654" s="105"/>
    </row>
    <row r="1655" spans="6:23" x14ac:dyDescent="0.2">
      <c r="F1655" s="105"/>
      <c r="G1655" s="105"/>
      <c r="K1655" s="105"/>
      <c r="L1655" s="105"/>
      <c r="Q1655" s="105"/>
      <c r="R1655" s="105"/>
      <c r="V1655" s="105"/>
      <c r="W1655" s="105"/>
    </row>
    <row r="1656" spans="6:23" x14ac:dyDescent="0.2">
      <c r="F1656" s="105"/>
      <c r="G1656" s="105"/>
      <c r="K1656" s="105"/>
      <c r="L1656" s="105"/>
      <c r="Q1656" s="105"/>
      <c r="R1656" s="105"/>
      <c r="V1656" s="105"/>
      <c r="W1656" s="105"/>
    </row>
    <row r="1657" spans="6:23" x14ac:dyDescent="0.2">
      <c r="F1657" s="105"/>
      <c r="G1657" s="105"/>
      <c r="K1657" s="105"/>
      <c r="L1657" s="105"/>
      <c r="Q1657" s="105"/>
      <c r="R1657" s="105"/>
      <c r="V1657" s="105"/>
      <c r="W1657" s="105"/>
    </row>
    <row r="1658" spans="6:23" x14ac:dyDescent="0.2">
      <c r="F1658" s="105"/>
      <c r="G1658" s="105"/>
      <c r="K1658" s="105"/>
      <c r="L1658" s="105"/>
      <c r="Q1658" s="105"/>
      <c r="R1658" s="105"/>
      <c r="V1658" s="105"/>
      <c r="W1658" s="105"/>
    </row>
    <row r="1659" spans="6:23" x14ac:dyDescent="0.2">
      <c r="F1659" s="105"/>
      <c r="G1659" s="105"/>
      <c r="K1659" s="105"/>
      <c r="L1659" s="105"/>
      <c r="Q1659" s="105"/>
      <c r="R1659" s="105"/>
      <c r="V1659" s="105"/>
      <c r="W1659" s="105"/>
    </row>
    <row r="1660" spans="6:23" x14ac:dyDescent="0.2">
      <c r="F1660" s="105"/>
      <c r="G1660" s="105"/>
      <c r="K1660" s="105"/>
      <c r="L1660" s="105"/>
      <c r="Q1660" s="105"/>
      <c r="R1660" s="105"/>
      <c r="V1660" s="105"/>
      <c r="W1660" s="105"/>
    </row>
    <row r="1661" spans="6:23" x14ac:dyDescent="0.2">
      <c r="F1661" s="105"/>
      <c r="G1661" s="105"/>
      <c r="K1661" s="105"/>
      <c r="L1661" s="105"/>
      <c r="Q1661" s="105"/>
      <c r="R1661" s="105"/>
      <c r="V1661" s="105"/>
      <c r="W1661" s="105"/>
    </row>
    <row r="1662" spans="6:23" x14ac:dyDescent="0.2">
      <c r="F1662" s="105"/>
      <c r="G1662" s="105"/>
      <c r="K1662" s="105"/>
      <c r="L1662" s="105"/>
      <c r="Q1662" s="105"/>
      <c r="R1662" s="105"/>
      <c r="V1662" s="105"/>
      <c r="W1662" s="105"/>
    </row>
    <row r="1663" spans="6:23" x14ac:dyDescent="0.2">
      <c r="F1663" s="105"/>
      <c r="G1663" s="105"/>
      <c r="K1663" s="105"/>
      <c r="L1663" s="105"/>
      <c r="Q1663" s="105"/>
      <c r="R1663" s="105"/>
      <c r="V1663" s="105"/>
      <c r="W1663" s="105"/>
    </row>
    <row r="1664" spans="6:23" x14ac:dyDescent="0.2">
      <c r="F1664" s="105"/>
      <c r="G1664" s="105"/>
      <c r="K1664" s="105"/>
      <c r="L1664" s="105"/>
      <c r="Q1664" s="105"/>
      <c r="R1664" s="105"/>
      <c r="V1664" s="105"/>
      <c r="W1664" s="105"/>
    </row>
    <row r="1665" spans="6:23" x14ac:dyDescent="0.2">
      <c r="F1665" s="105"/>
      <c r="G1665" s="105"/>
      <c r="K1665" s="105"/>
      <c r="L1665" s="105"/>
      <c r="Q1665" s="105"/>
      <c r="R1665" s="105"/>
      <c r="V1665" s="105"/>
      <c r="W1665" s="105"/>
    </row>
    <row r="1666" spans="6:23" x14ac:dyDescent="0.2">
      <c r="F1666" s="105"/>
      <c r="G1666" s="105"/>
      <c r="K1666" s="105"/>
      <c r="L1666" s="105"/>
      <c r="Q1666" s="105"/>
      <c r="R1666" s="105"/>
      <c r="V1666" s="105"/>
      <c r="W1666" s="105"/>
    </row>
    <row r="1667" spans="6:23" x14ac:dyDescent="0.2">
      <c r="F1667" s="105"/>
      <c r="G1667" s="105"/>
      <c r="K1667" s="105"/>
      <c r="L1667" s="105"/>
      <c r="Q1667" s="105"/>
      <c r="R1667" s="105"/>
      <c r="V1667" s="105"/>
      <c r="W1667" s="105"/>
    </row>
    <row r="1668" spans="6:23" x14ac:dyDescent="0.2">
      <c r="F1668" s="105"/>
      <c r="G1668" s="105"/>
      <c r="K1668" s="105"/>
      <c r="L1668" s="105"/>
      <c r="Q1668" s="105"/>
      <c r="R1668" s="105"/>
      <c r="V1668" s="105"/>
      <c r="W1668" s="105"/>
    </row>
    <row r="1669" spans="6:23" x14ac:dyDescent="0.2">
      <c r="F1669" s="105"/>
      <c r="G1669" s="105"/>
      <c r="K1669" s="105"/>
      <c r="L1669" s="105"/>
      <c r="Q1669" s="105"/>
      <c r="R1669" s="105"/>
      <c r="V1669" s="105"/>
      <c r="W1669" s="105"/>
    </row>
    <row r="1670" spans="6:23" x14ac:dyDescent="0.2">
      <c r="F1670" s="105"/>
      <c r="G1670" s="105"/>
      <c r="K1670" s="105"/>
      <c r="L1670" s="105"/>
      <c r="Q1670" s="105"/>
      <c r="R1670" s="105"/>
      <c r="V1670" s="105"/>
      <c r="W1670" s="105"/>
    </row>
    <row r="1671" spans="6:23" x14ac:dyDescent="0.2">
      <c r="F1671" s="105"/>
      <c r="G1671" s="105"/>
      <c r="K1671" s="105"/>
      <c r="L1671" s="105"/>
      <c r="Q1671" s="105"/>
      <c r="R1671" s="105"/>
      <c r="V1671" s="105"/>
      <c r="W1671" s="105"/>
    </row>
    <row r="1672" spans="6:23" x14ac:dyDescent="0.2">
      <c r="F1672" s="105"/>
      <c r="G1672" s="105"/>
      <c r="K1672" s="105"/>
      <c r="L1672" s="105"/>
      <c r="Q1672" s="105"/>
      <c r="R1672" s="105"/>
      <c r="V1672" s="105"/>
      <c r="W1672" s="105"/>
    </row>
    <row r="1673" spans="6:23" x14ac:dyDescent="0.2">
      <c r="F1673" s="105"/>
      <c r="G1673" s="105"/>
      <c r="K1673" s="105"/>
      <c r="L1673" s="105"/>
      <c r="Q1673" s="105"/>
      <c r="R1673" s="105"/>
      <c r="V1673" s="105"/>
      <c r="W1673" s="105"/>
    </row>
    <row r="1674" spans="6:23" x14ac:dyDescent="0.2">
      <c r="F1674" s="105"/>
      <c r="G1674" s="105"/>
      <c r="K1674" s="105"/>
      <c r="L1674" s="105"/>
      <c r="Q1674" s="105"/>
      <c r="R1674" s="105"/>
      <c r="V1674" s="105"/>
      <c r="W1674" s="105"/>
    </row>
    <row r="1675" spans="6:23" x14ac:dyDescent="0.2">
      <c r="F1675" s="105"/>
      <c r="G1675" s="105"/>
      <c r="K1675" s="105"/>
      <c r="L1675" s="105"/>
      <c r="Q1675" s="105"/>
      <c r="R1675" s="105"/>
      <c r="V1675" s="105"/>
      <c r="W1675" s="105"/>
    </row>
    <row r="1676" spans="6:23" x14ac:dyDescent="0.2">
      <c r="F1676" s="105"/>
      <c r="G1676" s="105"/>
      <c r="K1676" s="105"/>
      <c r="L1676" s="105"/>
      <c r="Q1676" s="105"/>
      <c r="R1676" s="105"/>
      <c r="V1676" s="105"/>
      <c r="W1676" s="105"/>
    </row>
    <row r="1677" spans="6:23" x14ac:dyDescent="0.2">
      <c r="F1677" s="105"/>
      <c r="G1677" s="105"/>
      <c r="K1677" s="105"/>
      <c r="L1677" s="105"/>
      <c r="Q1677" s="105"/>
      <c r="R1677" s="105"/>
      <c r="V1677" s="105"/>
      <c r="W1677" s="105"/>
    </row>
    <row r="1678" spans="6:23" x14ac:dyDescent="0.2">
      <c r="F1678" s="105"/>
      <c r="G1678" s="105"/>
      <c r="K1678" s="105"/>
      <c r="L1678" s="105"/>
      <c r="Q1678" s="105"/>
      <c r="R1678" s="105"/>
      <c r="V1678" s="105"/>
      <c r="W1678" s="105"/>
    </row>
    <row r="1679" spans="6:23" x14ac:dyDescent="0.2">
      <c r="F1679" s="105"/>
      <c r="G1679" s="105"/>
      <c r="K1679" s="105"/>
      <c r="L1679" s="105"/>
      <c r="Q1679" s="105"/>
      <c r="R1679" s="105"/>
      <c r="V1679" s="105"/>
      <c r="W1679" s="105"/>
    </row>
    <row r="1680" spans="6:23" x14ac:dyDescent="0.2">
      <c r="F1680" s="105"/>
      <c r="G1680" s="105"/>
      <c r="K1680" s="105"/>
      <c r="L1680" s="105"/>
      <c r="Q1680" s="105"/>
      <c r="R1680" s="105"/>
      <c r="V1680" s="105"/>
      <c r="W1680" s="105"/>
    </row>
    <row r="1681" spans="6:25" x14ac:dyDescent="0.2">
      <c r="F1681" s="105"/>
      <c r="G1681" s="105"/>
      <c r="K1681" s="105"/>
      <c r="L1681" s="105"/>
      <c r="Q1681" s="105"/>
      <c r="R1681" s="105"/>
      <c r="V1681" s="105"/>
      <c r="W1681" s="105"/>
    </row>
    <row r="1682" spans="6:25" x14ac:dyDescent="0.2">
      <c r="F1682" s="105"/>
      <c r="G1682" s="105"/>
      <c r="K1682" s="105"/>
      <c r="L1682" s="105"/>
      <c r="Q1682" s="105"/>
      <c r="R1682" s="105"/>
      <c r="V1682" s="105"/>
      <c r="W1682" s="105"/>
    </row>
    <row r="1683" spans="6:25" x14ac:dyDescent="0.2">
      <c r="F1683" s="105"/>
      <c r="G1683" s="105"/>
      <c r="K1683" s="105"/>
      <c r="L1683" s="105"/>
      <c r="Q1683" s="105"/>
      <c r="R1683" s="105"/>
      <c r="V1683" s="105"/>
      <c r="W1683" s="105"/>
    </row>
    <row r="1684" spans="6:25" x14ac:dyDescent="0.2">
      <c r="F1684" s="105"/>
      <c r="G1684" s="105"/>
      <c r="K1684" s="105"/>
      <c r="L1684" s="105"/>
      <c r="Q1684" s="105"/>
      <c r="R1684" s="105"/>
      <c r="V1684" s="105"/>
      <c r="W1684" s="105"/>
    </row>
    <row r="1685" spans="6:25" x14ac:dyDescent="0.2">
      <c r="F1685" s="105"/>
      <c r="G1685" s="105"/>
      <c r="K1685" s="105"/>
      <c r="L1685" s="105"/>
      <c r="Q1685" s="105"/>
      <c r="R1685" s="105"/>
      <c r="V1685" s="105"/>
      <c r="W1685" s="105"/>
    </row>
    <row r="1686" spans="6:25" x14ac:dyDescent="0.2">
      <c r="F1686" s="105"/>
      <c r="G1686" s="105"/>
      <c r="K1686" s="105"/>
      <c r="L1686" s="105"/>
      <c r="Q1686" s="105"/>
      <c r="R1686" s="105"/>
      <c r="V1686" s="105"/>
      <c r="W1686" s="105"/>
    </row>
    <row r="1687" spans="6:25" x14ac:dyDescent="0.2">
      <c r="F1687" s="105"/>
      <c r="G1687" s="105"/>
      <c r="K1687" s="105"/>
      <c r="L1687" s="105"/>
      <c r="Q1687" s="105"/>
      <c r="R1687" s="105"/>
      <c r="V1687" s="105"/>
      <c r="W1687" s="105"/>
    </row>
    <row r="1688" spans="6:25" x14ac:dyDescent="0.2">
      <c r="F1688" s="105"/>
      <c r="G1688" s="105"/>
      <c r="H1688" s="105"/>
      <c r="I1688" s="124"/>
      <c r="K1688" s="105"/>
      <c r="L1688" s="105"/>
      <c r="M1688" s="105"/>
      <c r="N1688" s="124"/>
      <c r="O1688" s="260"/>
      <c r="Q1688" s="105"/>
      <c r="R1688" s="105"/>
      <c r="S1688" s="105"/>
      <c r="T1688" s="124"/>
      <c r="V1688" s="105"/>
      <c r="W1688" s="105"/>
      <c r="X1688" s="105"/>
      <c r="Y1688" s="124"/>
    </row>
    <row r="1689" spans="6:25" x14ac:dyDescent="0.2">
      <c r="F1689" s="105"/>
      <c r="G1689" s="105"/>
      <c r="K1689" s="105"/>
      <c r="L1689" s="105"/>
      <c r="Q1689" s="105"/>
      <c r="R1689" s="105"/>
      <c r="V1689" s="105"/>
      <c r="W1689" s="105"/>
    </row>
    <row r="1690" spans="6:25" x14ac:dyDescent="0.2">
      <c r="F1690" s="105"/>
      <c r="G1690" s="105"/>
      <c r="K1690" s="105"/>
      <c r="L1690" s="105"/>
      <c r="Q1690" s="105"/>
      <c r="R1690" s="105"/>
      <c r="V1690" s="105"/>
      <c r="W1690" s="105"/>
    </row>
    <row r="1691" spans="6:25" x14ac:dyDescent="0.2">
      <c r="F1691" s="105"/>
      <c r="G1691" s="105"/>
      <c r="K1691" s="105"/>
      <c r="L1691" s="105"/>
      <c r="Q1691" s="105"/>
      <c r="R1691" s="105"/>
      <c r="V1691" s="105"/>
      <c r="W1691" s="105"/>
    </row>
    <row r="1692" spans="6:25" x14ac:dyDescent="0.2">
      <c r="F1692" s="105"/>
      <c r="G1692" s="105"/>
      <c r="K1692" s="105"/>
      <c r="L1692" s="105"/>
      <c r="Q1692" s="105"/>
      <c r="R1692" s="105"/>
      <c r="V1692" s="105"/>
      <c r="W1692" s="105"/>
    </row>
    <row r="1693" spans="6:25" x14ac:dyDescent="0.2">
      <c r="F1693" s="105"/>
      <c r="G1693" s="105"/>
      <c r="K1693" s="105"/>
      <c r="L1693" s="105"/>
      <c r="Q1693" s="105"/>
      <c r="R1693" s="105"/>
      <c r="V1693" s="105"/>
      <c r="W1693" s="105"/>
    </row>
    <row r="1694" spans="6:25" x14ac:dyDescent="0.2">
      <c r="F1694" s="105"/>
      <c r="G1694" s="105"/>
      <c r="K1694" s="105"/>
      <c r="L1694" s="105"/>
      <c r="Q1694" s="105"/>
      <c r="R1694" s="105"/>
      <c r="V1694" s="105"/>
      <c r="W1694" s="105"/>
    </row>
    <row r="1695" spans="6:25" x14ac:dyDescent="0.2">
      <c r="F1695" s="105"/>
      <c r="G1695" s="105"/>
      <c r="K1695" s="105"/>
      <c r="L1695" s="105"/>
      <c r="Q1695" s="105"/>
      <c r="R1695" s="105"/>
      <c r="V1695" s="105"/>
      <c r="W1695" s="105"/>
    </row>
    <row r="1696" spans="6:25" x14ac:dyDescent="0.2">
      <c r="F1696" s="105"/>
      <c r="G1696" s="105"/>
      <c r="K1696" s="105"/>
      <c r="L1696" s="105"/>
      <c r="Q1696" s="105"/>
      <c r="R1696" s="105"/>
      <c r="V1696" s="105"/>
      <c r="W1696" s="105"/>
    </row>
    <row r="1697" spans="6:23" x14ac:dyDescent="0.2">
      <c r="F1697" s="105"/>
      <c r="G1697" s="105"/>
      <c r="K1697" s="105"/>
      <c r="L1697" s="105"/>
      <c r="Q1697" s="105"/>
      <c r="R1697" s="105"/>
      <c r="V1697" s="105"/>
      <c r="W1697" s="105"/>
    </row>
    <row r="1698" spans="6:23" x14ac:dyDescent="0.2">
      <c r="F1698" s="105"/>
      <c r="G1698" s="105"/>
      <c r="K1698" s="105"/>
      <c r="L1698" s="105"/>
      <c r="Q1698" s="105"/>
      <c r="R1698" s="105"/>
      <c r="V1698" s="105"/>
      <c r="W1698" s="105"/>
    </row>
    <row r="1699" spans="6:23" x14ac:dyDescent="0.2">
      <c r="F1699" s="105"/>
      <c r="G1699" s="105"/>
      <c r="K1699" s="105"/>
      <c r="L1699" s="105"/>
      <c r="Q1699" s="105"/>
      <c r="R1699" s="105"/>
      <c r="V1699" s="105"/>
      <c r="W1699" s="105"/>
    </row>
    <row r="1700" spans="6:23" x14ac:dyDescent="0.2">
      <c r="F1700" s="105"/>
      <c r="G1700" s="105"/>
      <c r="K1700" s="105"/>
      <c r="L1700" s="105"/>
      <c r="Q1700" s="105"/>
      <c r="R1700" s="105"/>
      <c r="V1700" s="105"/>
      <c r="W1700" s="105"/>
    </row>
    <row r="1701" spans="6:23" x14ac:dyDescent="0.2">
      <c r="F1701" s="105"/>
      <c r="G1701" s="105"/>
      <c r="K1701" s="105"/>
      <c r="L1701" s="105"/>
      <c r="Q1701" s="105"/>
      <c r="R1701" s="105"/>
      <c r="V1701" s="105"/>
      <c r="W1701" s="105"/>
    </row>
    <row r="1702" spans="6:23" x14ac:dyDescent="0.2">
      <c r="F1702" s="105"/>
      <c r="G1702" s="105"/>
      <c r="K1702" s="105"/>
      <c r="L1702" s="105"/>
      <c r="Q1702" s="105"/>
      <c r="R1702" s="105"/>
      <c r="V1702" s="105"/>
      <c r="W1702" s="105"/>
    </row>
    <row r="1703" spans="6:23" x14ac:dyDescent="0.2">
      <c r="F1703" s="105"/>
      <c r="G1703" s="105"/>
      <c r="K1703" s="105"/>
      <c r="L1703" s="105"/>
      <c r="Q1703" s="105"/>
      <c r="R1703" s="105"/>
      <c r="V1703" s="105"/>
      <c r="W1703" s="105"/>
    </row>
    <row r="1704" spans="6:23" x14ac:dyDescent="0.2">
      <c r="F1704" s="105"/>
      <c r="G1704" s="105"/>
      <c r="K1704" s="105"/>
      <c r="L1704" s="105"/>
      <c r="Q1704" s="105"/>
      <c r="R1704" s="105"/>
      <c r="V1704" s="105"/>
      <c r="W1704" s="105"/>
    </row>
    <row r="1705" spans="6:23" x14ac:dyDescent="0.2">
      <c r="F1705" s="105"/>
      <c r="G1705" s="105"/>
      <c r="K1705" s="105"/>
      <c r="L1705" s="105"/>
      <c r="Q1705" s="105"/>
      <c r="R1705" s="105"/>
      <c r="V1705" s="105"/>
      <c r="W1705" s="105"/>
    </row>
    <row r="1706" spans="6:23" x14ac:dyDescent="0.2">
      <c r="F1706" s="105"/>
      <c r="G1706" s="105"/>
      <c r="K1706" s="105"/>
      <c r="L1706" s="105"/>
      <c r="Q1706" s="105"/>
      <c r="R1706" s="105"/>
      <c r="V1706" s="105"/>
      <c r="W1706" s="105"/>
    </row>
    <row r="1707" spans="6:23" x14ac:dyDescent="0.2">
      <c r="F1707" s="105"/>
      <c r="G1707" s="105"/>
      <c r="K1707" s="105"/>
      <c r="L1707" s="105"/>
      <c r="Q1707" s="105"/>
      <c r="R1707" s="105"/>
      <c r="V1707" s="105"/>
      <c r="W1707" s="105"/>
    </row>
    <row r="1708" spans="6:23" x14ac:dyDescent="0.2">
      <c r="F1708" s="105"/>
      <c r="G1708" s="105"/>
      <c r="K1708" s="105"/>
      <c r="L1708" s="105"/>
      <c r="Q1708" s="105"/>
      <c r="R1708" s="105"/>
      <c r="V1708" s="105"/>
      <c r="W1708" s="105"/>
    </row>
    <row r="1709" spans="6:23" x14ac:dyDescent="0.2">
      <c r="F1709" s="105"/>
      <c r="G1709" s="105"/>
      <c r="K1709" s="105"/>
      <c r="L1709" s="105"/>
      <c r="Q1709" s="105"/>
      <c r="R1709" s="105"/>
      <c r="V1709" s="105"/>
      <c r="W1709" s="105"/>
    </row>
    <row r="1710" spans="6:23" x14ac:dyDescent="0.2">
      <c r="F1710" s="105"/>
      <c r="G1710" s="105"/>
      <c r="K1710" s="105"/>
      <c r="L1710" s="105"/>
      <c r="Q1710" s="105"/>
      <c r="R1710" s="105"/>
      <c r="V1710" s="105"/>
      <c r="W1710" s="105"/>
    </row>
    <row r="1711" spans="6:23" x14ac:dyDescent="0.2">
      <c r="F1711" s="105"/>
      <c r="G1711" s="105"/>
      <c r="K1711" s="105"/>
      <c r="L1711" s="105"/>
      <c r="Q1711" s="105"/>
      <c r="R1711" s="105"/>
      <c r="V1711" s="105"/>
      <c r="W1711" s="105"/>
    </row>
    <row r="1712" spans="6:23" x14ac:dyDescent="0.2">
      <c r="F1712" s="105"/>
      <c r="G1712" s="105"/>
      <c r="K1712" s="105"/>
      <c r="L1712" s="105"/>
      <c r="Q1712" s="105"/>
      <c r="R1712" s="105"/>
      <c r="V1712" s="105"/>
      <c r="W1712" s="105"/>
    </row>
    <row r="1713" spans="6:23" x14ac:dyDescent="0.2">
      <c r="F1713" s="105"/>
      <c r="G1713" s="105"/>
      <c r="K1713" s="105"/>
      <c r="L1713" s="105"/>
      <c r="Q1713" s="105"/>
      <c r="R1713" s="105"/>
      <c r="V1713" s="105"/>
      <c r="W1713" s="105"/>
    </row>
    <row r="1714" spans="6:23" x14ac:dyDescent="0.2">
      <c r="F1714" s="105"/>
      <c r="G1714" s="105"/>
      <c r="K1714" s="105"/>
      <c r="L1714" s="105"/>
      <c r="Q1714" s="105"/>
      <c r="R1714" s="105"/>
      <c r="V1714" s="105"/>
      <c r="W1714" s="105"/>
    </row>
    <row r="1715" spans="6:23" x14ac:dyDescent="0.2">
      <c r="F1715" s="105"/>
      <c r="G1715" s="105"/>
      <c r="K1715" s="105"/>
      <c r="L1715" s="105"/>
      <c r="Q1715" s="105"/>
      <c r="R1715" s="105"/>
      <c r="V1715" s="105"/>
      <c r="W1715" s="105"/>
    </row>
    <row r="1716" spans="6:23" x14ac:dyDescent="0.2">
      <c r="F1716" s="105"/>
      <c r="G1716" s="105"/>
      <c r="K1716" s="105"/>
      <c r="L1716" s="105"/>
      <c r="Q1716" s="105"/>
      <c r="R1716" s="105"/>
      <c r="V1716" s="105"/>
      <c r="W1716" s="105"/>
    </row>
    <row r="1717" spans="6:23" x14ac:dyDescent="0.2">
      <c r="F1717" s="105"/>
      <c r="G1717" s="105"/>
      <c r="K1717" s="105"/>
      <c r="L1717" s="105"/>
      <c r="Q1717" s="105"/>
      <c r="R1717" s="105"/>
      <c r="V1717" s="105"/>
      <c r="W1717" s="105"/>
    </row>
    <row r="1718" spans="6:23" x14ac:dyDescent="0.2">
      <c r="F1718" s="105"/>
      <c r="G1718" s="105"/>
      <c r="K1718" s="105"/>
      <c r="L1718" s="105"/>
      <c r="Q1718" s="105"/>
      <c r="R1718" s="105"/>
      <c r="V1718" s="105"/>
      <c r="W1718" s="105"/>
    </row>
    <row r="1719" spans="6:23" x14ac:dyDescent="0.2">
      <c r="F1719" s="105"/>
      <c r="G1719" s="105"/>
      <c r="K1719" s="105"/>
      <c r="L1719" s="105"/>
      <c r="Q1719" s="105"/>
      <c r="R1719" s="105"/>
      <c r="V1719" s="105"/>
      <c r="W1719" s="105"/>
    </row>
    <row r="1720" spans="6:23" x14ac:dyDescent="0.2">
      <c r="F1720" s="105"/>
      <c r="G1720" s="105"/>
      <c r="K1720" s="105"/>
      <c r="L1720" s="105"/>
      <c r="Q1720" s="105"/>
      <c r="R1720" s="105"/>
      <c r="V1720" s="105"/>
      <c r="W1720" s="105"/>
    </row>
    <row r="1721" spans="6:23" x14ac:dyDescent="0.2">
      <c r="F1721" s="105"/>
      <c r="G1721" s="105"/>
      <c r="K1721" s="105"/>
      <c r="L1721" s="105"/>
      <c r="Q1721" s="105"/>
      <c r="R1721" s="105"/>
      <c r="V1721" s="105"/>
      <c r="W1721" s="105"/>
    </row>
    <row r="1722" spans="6:23" x14ac:dyDescent="0.2">
      <c r="F1722" s="105"/>
      <c r="G1722" s="105"/>
      <c r="K1722" s="105"/>
      <c r="L1722" s="105"/>
      <c r="Q1722" s="105"/>
      <c r="R1722" s="105"/>
      <c r="V1722" s="105"/>
      <c r="W1722" s="105"/>
    </row>
    <row r="1723" spans="6:23" x14ac:dyDescent="0.2">
      <c r="F1723" s="105"/>
      <c r="G1723" s="105"/>
      <c r="K1723" s="105"/>
      <c r="L1723" s="105"/>
      <c r="Q1723" s="105"/>
      <c r="R1723" s="105"/>
      <c r="V1723" s="105"/>
      <c r="W1723" s="105"/>
    </row>
    <row r="1724" spans="6:23" x14ac:dyDescent="0.2">
      <c r="F1724" s="105"/>
      <c r="G1724" s="105"/>
      <c r="K1724" s="105"/>
      <c r="L1724" s="105"/>
      <c r="Q1724" s="105"/>
      <c r="R1724" s="105"/>
      <c r="V1724" s="105"/>
      <c r="W1724" s="105"/>
    </row>
    <row r="1725" spans="6:23" x14ac:dyDescent="0.2">
      <c r="F1725" s="105"/>
      <c r="G1725" s="105"/>
      <c r="K1725" s="105"/>
      <c r="L1725" s="105"/>
      <c r="Q1725" s="105"/>
      <c r="R1725" s="105"/>
      <c r="V1725" s="105"/>
      <c r="W1725" s="105"/>
    </row>
    <row r="1726" spans="6:23" x14ac:dyDescent="0.2">
      <c r="F1726" s="105"/>
      <c r="G1726" s="105"/>
      <c r="K1726" s="105"/>
      <c r="L1726" s="105"/>
      <c r="Q1726" s="105"/>
      <c r="R1726" s="105"/>
      <c r="V1726" s="105"/>
      <c r="W1726" s="105"/>
    </row>
    <row r="1727" spans="6:23" x14ac:dyDescent="0.2">
      <c r="F1727" s="105"/>
      <c r="G1727" s="105"/>
      <c r="K1727" s="105"/>
      <c r="L1727" s="105"/>
      <c r="Q1727" s="105"/>
      <c r="R1727" s="105"/>
      <c r="V1727" s="105"/>
      <c r="W1727" s="105"/>
    </row>
    <row r="1728" spans="6:23" x14ac:dyDescent="0.2">
      <c r="F1728" s="105"/>
      <c r="G1728" s="105"/>
      <c r="K1728" s="105"/>
      <c r="L1728" s="105"/>
      <c r="Q1728" s="105"/>
      <c r="R1728" s="105"/>
      <c r="V1728" s="105"/>
      <c r="W1728" s="105"/>
    </row>
    <row r="1729" spans="6:23" x14ac:dyDescent="0.2">
      <c r="F1729" s="105"/>
      <c r="G1729" s="105"/>
      <c r="K1729" s="105"/>
      <c r="L1729" s="105"/>
      <c r="Q1729" s="105"/>
      <c r="R1729" s="105"/>
      <c r="V1729" s="105"/>
      <c r="W1729" s="105"/>
    </row>
    <row r="1730" spans="6:23" x14ac:dyDescent="0.2">
      <c r="F1730" s="105"/>
      <c r="G1730" s="105"/>
      <c r="K1730" s="105"/>
      <c r="L1730" s="105"/>
      <c r="Q1730" s="105"/>
      <c r="R1730" s="105"/>
      <c r="V1730" s="105"/>
      <c r="W1730" s="105"/>
    </row>
    <row r="1731" spans="6:23" x14ac:dyDescent="0.2">
      <c r="F1731" s="105"/>
      <c r="G1731" s="105"/>
      <c r="K1731" s="105"/>
      <c r="L1731" s="105"/>
      <c r="Q1731" s="105"/>
      <c r="R1731" s="105"/>
      <c r="V1731" s="105"/>
      <c r="W1731" s="105"/>
    </row>
    <row r="1732" spans="6:23" x14ac:dyDescent="0.2">
      <c r="F1732" s="105"/>
      <c r="G1732" s="105"/>
      <c r="K1732" s="105"/>
      <c r="L1732" s="105"/>
      <c r="Q1732" s="105"/>
      <c r="R1732" s="105"/>
      <c r="V1732" s="105"/>
      <c r="W1732" s="105"/>
    </row>
    <row r="1733" spans="6:23" x14ac:dyDescent="0.2">
      <c r="F1733" s="105"/>
      <c r="G1733" s="105"/>
      <c r="K1733" s="105"/>
      <c r="L1733" s="105"/>
      <c r="Q1733" s="105"/>
      <c r="R1733" s="105"/>
      <c r="V1733" s="105"/>
      <c r="W1733" s="105"/>
    </row>
    <row r="1734" spans="6:23" x14ac:dyDescent="0.2">
      <c r="F1734" s="105"/>
      <c r="G1734" s="105"/>
      <c r="K1734" s="105"/>
      <c r="L1734" s="105"/>
      <c r="Q1734" s="105"/>
      <c r="R1734" s="105"/>
      <c r="V1734" s="105"/>
      <c r="W1734" s="105"/>
    </row>
    <row r="1735" spans="6:23" x14ac:dyDescent="0.2">
      <c r="F1735" s="105"/>
      <c r="G1735" s="105"/>
      <c r="K1735" s="105"/>
      <c r="L1735" s="105"/>
      <c r="Q1735" s="105"/>
      <c r="R1735" s="105"/>
      <c r="V1735" s="105"/>
      <c r="W1735" s="105"/>
    </row>
    <row r="1736" spans="6:23" x14ac:dyDescent="0.2">
      <c r="F1736" s="105"/>
      <c r="G1736" s="105"/>
      <c r="K1736" s="105"/>
      <c r="L1736" s="105"/>
      <c r="Q1736" s="105"/>
      <c r="R1736" s="105"/>
      <c r="V1736" s="105"/>
      <c r="W1736" s="105"/>
    </row>
    <row r="1737" spans="6:23" x14ac:dyDescent="0.2">
      <c r="F1737" s="105"/>
      <c r="G1737" s="105"/>
      <c r="K1737" s="105"/>
      <c r="L1737" s="105"/>
      <c r="Q1737" s="105"/>
      <c r="R1737" s="105"/>
      <c r="V1737" s="105"/>
      <c r="W1737" s="105"/>
    </row>
    <row r="1738" spans="6:23" x14ac:dyDescent="0.2">
      <c r="F1738" s="105"/>
      <c r="G1738" s="105"/>
      <c r="K1738" s="105"/>
      <c r="L1738" s="105"/>
      <c r="Q1738" s="105"/>
      <c r="R1738" s="105"/>
      <c r="V1738" s="105"/>
      <c r="W1738" s="105"/>
    </row>
    <row r="1739" spans="6:23" x14ac:dyDescent="0.2">
      <c r="F1739" s="105"/>
      <c r="G1739" s="105"/>
      <c r="K1739" s="105"/>
      <c r="L1739" s="105"/>
      <c r="Q1739" s="105"/>
      <c r="R1739" s="105"/>
      <c r="V1739" s="105"/>
      <c r="W1739" s="105"/>
    </row>
    <row r="1740" spans="6:23" x14ac:dyDescent="0.2">
      <c r="F1740" s="105"/>
      <c r="G1740" s="105"/>
      <c r="K1740" s="105"/>
      <c r="L1740" s="105"/>
      <c r="Q1740" s="105"/>
      <c r="R1740" s="105"/>
      <c r="V1740" s="105"/>
      <c r="W1740" s="105"/>
    </row>
    <row r="1741" spans="6:23" x14ac:dyDescent="0.2">
      <c r="F1741" s="105"/>
      <c r="G1741" s="105"/>
      <c r="K1741" s="105"/>
      <c r="L1741" s="105"/>
      <c r="Q1741" s="105"/>
      <c r="R1741" s="105"/>
      <c r="V1741" s="105"/>
      <c r="W1741" s="105"/>
    </row>
    <row r="1742" spans="6:23" x14ac:dyDescent="0.2">
      <c r="F1742" s="105"/>
      <c r="G1742" s="105"/>
      <c r="K1742" s="105"/>
      <c r="L1742" s="105"/>
      <c r="Q1742" s="105"/>
      <c r="R1742" s="105"/>
      <c r="V1742" s="105"/>
      <c r="W1742" s="105"/>
    </row>
    <row r="1743" spans="6:23" x14ac:dyDescent="0.2">
      <c r="F1743" s="105"/>
      <c r="G1743" s="105"/>
      <c r="K1743" s="105"/>
      <c r="L1743" s="105"/>
      <c r="Q1743" s="105"/>
      <c r="R1743" s="105"/>
      <c r="V1743" s="105"/>
      <c r="W1743" s="105"/>
    </row>
    <row r="1744" spans="6:23" x14ac:dyDescent="0.2">
      <c r="F1744" s="105"/>
      <c r="G1744" s="105"/>
      <c r="K1744" s="105"/>
      <c r="L1744" s="105"/>
      <c r="Q1744" s="105"/>
      <c r="R1744" s="105"/>
      <c r="V1744" s="105"/>
      <c r="W1744" s="105"/>
    </row>
    <row r="1745" spans="6:23" x14ac:dyDescent="0.2">
      <c r="F1745" s="105"/>
      <c r="G1745" s="105"/>
      <c r="K1745" s="105"/>
      <c r="L1745" s="105"/>
      <c r="Q1745" s="105"/>
      <c r="R1745" s="105"/>
      <c r="V1745" s="105"/>
      <c r="W1745" s="105"/>
    </row>
    <row r="1746" spans="6:23" x14ac:dyDescent="0.2">
      <c r="F1746" s="105"/>
      <c r="G1746" s="105"/>
      <c r="K1746" s="105"/>
      <c r="L1746" s="105"/>
      <c r="Q1746" s="105"/>
      <c r="R1746" s="105"/>
      <c r="V1746" s="105"/>
      <c r="W1746" s="105"/>
    </row>
    <row r="1747" spans="6:23" x14ac:dyDescent="0.2">
      <c r="F1747" s="105"/>
      <c r="G1747" s="105"/>
      <c r="K1747" s="105"/>
      <c r="L1747" s="105"/>
      <c r="Q1747" s="105"/>
      <c r="R1747" s="105"/>
      <c r="V1747" s="105"/>
      <c r="W1747" s="105"/>
    </row>
    <row r="1748" spans="6:23" x14ac:dyDescent="0.2">
      <c r="F1748" s="105"/>
      <c r="G1748" s="105"/>
      <c r="K1748" s="105"/>
      <c r="L1748" s="105"/>
      <c r="Q1748" s="105"/>
      <c r="R1748" s="105"/>
      <c r="V1748" s="105"/>
      <c r="W1748" s="105"/>
    </row>
    <row r="1749" spans="6:23" x14ac:dyDescent="0.2">
      <c r="F1749" s="105"/>
      <c r="G1749" s="105"/>
      <c r="K1749" s="105"/>
      <c r="L1749" s="105"/>
      <c r="Q1749" s="105"/>
      <c r="R1749" s="105"/>
      <c r="V1749" s="105"/>
      <c r="W1749" s="105"/>
    </row>
    <row r="1750" spans="6:23" x14ac:dyDescent="0.2">
      <c r="F1750" s="105"/>
      <c r="G1750" s="105"/>
      <c r="K1750" s="105"/>
      <c r="L1750" s="105"/>
      <c r="Q1750" s="105"/>
      <c r="R1750" s="105"/>
      <c r="V1750" s="105"/>
      <c r="W1750" s="105"/>
    </row>
    <row r="1751" spans="6:23" x14ac:dyDescent="0.2">
      <c r="F1751" s="105"/>
      <c r="G1751" s="105"/>
      <c r="K1751" s="105"/>
      <c r="L1751" s="105"/>
      <c r="Q1751" s="105"/>
      <c r="R1751" s="105"/>
      <c r="V1751" s="105"/>
      <c r="W1751" s="105"/>
    </row>
    <row r="1752" spans="6:23" x14ac:dyDescent="0.2">
      <c r="F1752" s="105"/>
      <c r="G1752" s="105"/>
      <c r="K1752" s="105"/>
      <c r="L1752" s="105"/>
      <c r="Q1752" s="105"/>
      <c r="R1752" s="105"/>
      <c r="V1752" s="105"/>
      <c r="W1752" s="105"/>
    </row>
    <row r="1753" spans="6:23" x14ac:dyDescent="0.2">
      <c r="F1753" s="105"/>
      <c r="G1753" s="105"/>
      <c r="K1753" s="105"/>
      <c r="L1753" s="105"/>
      <c r="Q1753" s="105"/>
      <c r="R1753" s="105"/>
      <c r="V1753" s="105"/>
      <c r="W1753" s="105"/>
    </row>
    <row r="1754" spans="6:23" x14ac:dyDescent="0.2">
      <c r="F1754" s="105"/>
      <c r="G1754" s="105"/>
      <c r="K1754" s="105"/>
      <c r="L1754" s="105"/>
      <c r="Q1754" s="105"/>
      <c r="R1754" s="105"/>
      <c r="V1754" s="105"/>
      <c r="W1754" s="105"/>
    </row>
    <row r="1755" spans="6:23" x14ac:dyDescent="0.2">
      <c r="F1755" s="105"/>
      <c r="G1755" s="105"/>
      <c r="K1755" s="105"/>
      <c r="L1755" s="105"/>
      <c r="Q1755" s="105"/>
      <c r="R1755" s="105"/>
      <c r="V1755" s="105"/>
      <c r="W1755" s="105"/>
    </row>
    <row r="1756" spans="6:23" x14ac:dyDescent="0.2">
      <c r="F1756" s="105"/>
      <c r="G1756" s="105"/>
      <c r="K1756" s="105"/>
      <c r="L1756" s="105"/>
      <c r="Q1756" s="105"/>
      <c r="R1756" s="105"/>
      <c r="V1756" s="105"/>
      <c r="W1756" s="105"/>
    </row>
    <row r="1757" spans="6:23" x14ac:dyDescent="0.2">
      <c r="F1757" s="105"/>
      <c r="G1757" s="105"/>
      <c r="K1757" s="105"/>
      <c r="L1757" s="105"/>
      <c r="Q1757" s="105"/>
      <c r="R1757" s="105"/>
      <c r="V1757" s="105"/>
      <c r="W1757" s="105"/>
    </row>
    <row r="1758" spans="6:23" x14ac:dyDescent="0.2">
      <c r="F1758" s="105"/>
      <c r="G1758" s="105"/>
      <c r="K1758" s="105"/>
      <c r="L1758" s="105"/>
      <c r="Q1758" s="105"/>
      <c r="R1758" s="105"/>
      <c r="V1758" s="105"/>
      <c r="W1758" s="105"/>
    </row>
    <row r="1759" spans="6:23" x14ac:dyDescent="0.2">
      <c r="F1759" s="105"/>
      <c r="G1759" s="105"/>
      <c r="K1759" s="105"/>
      <c r="L1759" s="105"/>
      <c r="Q1759" s="105"/>
      <c r="R1759" s="105"/>
      <c r="V1759" s="105"/>
      <c r="W1759" s="105"/>
    </row>
    <row r="1760" spans="6:23" x14ac:dyDescent="0.2">
      <c r="F1760" s="105"/>
      <c r="G1760" s="105"/>
      <c r="K1760" s="105"/>
      <c r="L1760" s="105"/>
      <c r="Q1760" s="105"/>
      <c r="R1760" s="105"/>
      <c r="V1760" s="105"/>
      <c r="W1760" s="105"/>
    </row>
    <row r="1761" spans="6:23" x14ac:dyDescent="0.2">
      <c r="F1761" s="105"/>
      <c r="G1761" s="105"/>
      <c r="K1761" s="105"/>
      <c r="L1761" s="105"/>
      <c r="Q1761" s="105"/>
      <c r="R1761" s="105"/>
      <c r="V1761" s="105"/>
      <c r="W1761" s="105"/>
    </row>
    <row r="1762" spans="6:23" x14ac:dyDescent="0.2">
      <c r="F1762" s="105"/>
      <c r="G1762" s="105"/>
      <c r="K1762" s="105"/>
      <c r="L1762" s="105"/>
      <c r="Q1762" s="105"/>
      <c r="R1762" s="105"/>
      <c r="V1762" s="105"/>
      <c r="W1762" s="105"/>
    </row>
    <row r="1763" spans="6:23" x14ac:dyDescent="0.2">
      <c r="F1763" s="105"/>
      <c r="G1763" s="105"/>
      <c r="K1763" s="105"/>
      <c r="L1763" s="105"/>
      <c r="Q1763" s="105"/>
      <c r="R1763" s="105"/>
      <c r="V1763" s="105"/>
      <c r="W1763" s="105"/>
    </row>
    <row r="1764" spans="6:23" x14ac:dyDescent="0.2">
      <c r="F1764" s="105"/>
      <c r="G1764" s="105"/>
      <c r="K1764" s="105"/>
      <c r="L1764" s="105"/>
      <c r="Q1764" s="105"/>
      <c r="R1764" s="105"/>
      <c r="V1764" s="105"/>
      <c r="W1764" s="105"/>
    </row>
    <row r="1765" spans="6:23" x14ac:dyDescent="0.2">
      <c r="F1765" s="105"/>
      <c r="G1765" s="105"/>
      <c r="K1765" s="105"/>
      <c r="L1765" s="105"/>
      <c r="Q1765" s="105"/>
      <c r="R1765" s="105"/>
      <c r="V1765" s="105"/>
      <c r="W1765" s="105"/>
    </row>
    <row r="1766" spans="6:23" x14ac:dyDescent="0.2">
      <c r="F1766" s="105"/>
      <c r="G1766" s="105"/>
      <c r="K1766" s="105"/>
      <c r="L1766" s="105"/>
      <c r="Q1766" s="105"/>
      <c r="R1766" s="105"/>
      <c r="V1766" s="105"/>
      <c r="W1766" s="105"/>
    </row>
    <row r="1767" spans="6:23" x14ac:dyDescent="0.2">
      <c r="F1767" s="105"/>
      <c r="G1767" s="105"/>
      <c r="K1767" s="105"/>
      <c r="L1767" s="105"/>
      <c r="Q1767" s="105"/>
      <c r="R1767" s="105"/>
      <c r="V1767" s="105"/>
      <c r="W1767" s="105"/>
    </row>
    <row r="1768" spans="6:23" x14ac:dyDescent="0.2">
      <c r="F1768" s="105"/>
      <c r="G1768" s="105"/>
      <c r="K1768" s="105"/>
      <c r="L1768" s="105"/>
      <c r="Q1768" s="105"/>
      <c r="R1768" s="105"/>
      <c r="V1768" s="105"/>
      <c r="W1768" s="105"/>
    </row>
    <row r="1769" spans="6:23" x14ac:dyDescent="0.2">
      <c r="F1769" s="105"/>
      <c r="G1769" s="105"/>
      <c r="K1769" s="105"/>
      <c r="L1769" s="105"/>
      <c r="Q1769" s="105"/>
      <c r="R1769" s="105"/>
      <c r="V1769" s="105"/>
      <c r="W1769" s="105"/>
    </row>
    <row r="1770" spans="6:23" x14ac:dyDescent="0.2">
      <c r="F1770" s="105"/>
      <c r="G1770" s="105"/>
      <c r="K1770" s="105"/>
      <c r="L1770" s="105"/>
      <c r="Q1770" s="105"/>
      <c r="R1770" s="105"/>
      <c r="V1770" s="105"/>
      <c r="W1770" s="105"/>
    </row>
    <row r="1771" spans="6:23" x14ac:dyDescent="0.2">
      <c r="F1771" s="105"/>
      <c r="G1771" s="105"/>
      <c r="K1771" s="105"/>
      <c r="L1771" s="105"/>
      <c r="Q1771" s="105"/>
      <c r="R1771" s="105"/>
      <c r="V1771" s="105"/>
      <c r="W1771" s="105"/>
    </row>
    <row r="1772" spans="6:23" x14ac:dyDescent="0.2">
      <c r="F1772" s="105"/>
      <c r="G1772" s="105"/>
      <c r="K1772" s="105"/>
      <c r="L1772" s="105"/>
      <c r="Q1772" s="105"/>
      <c r="R1772" s="105"/>
      <c r="V1772" s="105"/>
      <c r="W1772" s="105"/>
    </row>
    <row r="1773" spans="6:23" x14ac:dyDescent="0.2">
      <c r="F1773" s="105"/>
      <c r="G1773" s="105"/>
      <c r="K1773" s="105"/>
      <c r="L1773" s="105"/>
      <c r="Q1773" s="105"/>
      <c r="R1773" s="105"/>
      <c r="V1773" s="105"/>
      <c r="W1773" s="105"/>
    </row>
    <row r="1774" spans="6:23" x14ac:dyDescent="0.2">
      <c r="F1774" s="105"/>
      <c r="G1774" s="105"/>
      <c r="K1774" s="105"/>
      <c r="L1774" s="105"/>
      <c r="Q1774" s="105"/>
      <c r="R1774" s="105"/>
      <c r="V1774" s="105"/>
      <c r="W1774" s="105"/>
    </row>
    <row r="1775" spans="6:23" x14ac:dyDescent="0.2">
      <c r="F1775" s="105"/>
      <c r="G1775" s="105"/>
      <c r="K1775" s="105"/>
      <c r="L1775" s="105"/>
      <c r="Q1775" s="105"/>
      <c r="R1775" s="105"/>
      <c r="V1775" s="105"/>
      <c r="W1775" s="105"/>
    </row>
    <row r="1776" spans="6:23" x14ac:dyDescent="0.2">
      <c r="F1776" s="105"/>
      <c r="G1776" s="105"/>
      <c r="K1776" s="105"/>
      <c r="L1776" s="105"/>
      <c r="Q1776" s="105"/>
      <c r="R1776" s="105"/>
      <c r="V1776" s="105"/>
      <c r="W1776" s="105"/>
    </row>
    <row r="1777" spans="6:23" x14ac:dyDescent="0.2">
      <c r="F1777" s="105"/>
      <c r="G1777" s="105"/>
      <c r="K1777" s="105"/>
      <c r="L1777" s="105"/>
      <c r="Q1777" s="105"/>
      <c r="R1777" s="105"/>
      <c r="V1777" s="105"/>
      <c r="W1777" s="105"/>
    </row>
    <row r="1778" spans="6:23" x14ac:dyDescent="0.2">
      <c r="F1778" s="105"/>
      <c r="G1778" s="105"/>
      <c r="K1778" s="105"/>
      <c r="L1778" s="105"/>
      <c r="Q1778" s="105"/>
      <c r="R1778" s="105"/>
      <c r="V1778" s="105"/>
      <c r="W1778" s="105"/>
    </row>
    <row r="1779" spans="6:23" x14ac:dyDescent="0.2">
      <c r="F1779" s="105"/>
      <c r="G1779" s="105"/>
      <c r="K1779" s="105"/>
      <c r="L1779" s="105"/>
      <c r="Q1779" s="105"/>
      <c r="R1779" s="105"/>
      <c r="V1779" s="105"/>
      <c r="W1779" s="105"/>
    </row>
    <row r="1780" spans="6:23" x14ac:dyDescent="0.2">
      <c r="F1780" s="105"/>
      <c r="G1780" s="105"/>
      <c r="K1780" s="105"/>
      <c r="L1780" s="105"/>
      <c r="Q1780" s="105"/>
      <c r="R1780" s="105"/>
      <c r="V1780" s="105"/>
      <c r="W1780" s="105"/>
    </row>
    <row r="1781" spans="6:23" x14ac:dyDescent="0.2">
      <c r="F1781" s="105"/>
      <c r="G1781" s="105"/>
      <c r="K1781" s="105"/>
      <c r="L1781" s="105"/>
      <c r="Q1781" s="105"/>
      <c r="R1781" s="105"/>
      <c r="V1781" s="105"/>
      <c r="W1781" s="105"/>
    </row>
    <row r="1782" spans="6:23" x14ac:dyDescent="0.2">
      <c r="F1782" s="105"/>
      <c r="G1782" s="105"/>
      <c r="K1782" s="105"/>
      <c r="L1782" s="105"/>
      <c r="Q1782" s="105"/>
      <c r="R1782" s="105"/>
      <c r="V1782" s="105"/>
      <c r="W1782" s="105"/>
    </row>
    <row r="1783" spans="6:23" x14ac:dyDescent="0.2">
      <c r="F1783" s="105"/>
      <c r="G1783" s="105"/>
      <c r="K1783" s="105"/>
      <c r="L1783" s="105"/>
      <c r="Q1783" s="105"/>
      <c r="R1783" s="105"/>
      <c r="V1783" s="105"/>
      <c r="W1783" s="105"/>
    </row>
    <row r="1784" spans="6:23" x14ac:dyDescent="0.2">
      <c r="F1784" s="105"/>
      <c r="G1784" s="105"/>
      <c r="K1784" s="105"/>
      <c r="L1784" s="105"/>
      <c r="Q1784" s="105"/>
      <c r="R1784" s="105"/>
      <c r="V1784" s="105"/>
      <c r="W1784" s="105"/>
    </row>
    <row r="1785" spans="6:23" x14ac:dyDescent="0.2">
      <c r="F1785" s="105"/>
      <c r="G1785" s="105"/>
      <c r="K1785" s="105"/>
      <c r="L1785" s="105"/>
      <c r="Q1785" s="105"/>
      <c r="R1785" s="105"/>
      <c r="V1785" s="105"/>
      <c r="W1785" s="105"/>
    </row>
    <row r="1786" spans="6:23" x14ac:dyDescent="0.2">
      <c r="F1786" s="105"/>
      <c r="G1786" s="105"/>
      <c r="K1786" s="105"/>
      <c r="L1786" s="105"/>
      <c r="Q1786" s="105"/>
      <c r="R1786" s="105"/>
      <c r="V1786" s="105"/>
      <c r="W1786" s="105"/>
    </row>
    <row r="1787" spans="6:23" x14ac:dyDescent="0.2">
      <c r="F1787" s="105"/>
      <c r="G1787" s="105"/>
      <c r="K1787" s="105"/>
      <c r="L1787" s="105"/>
      <c r="Q1787" s="105"/>
      <c r="R1787" s="105"/>
      <c r="V1787" s="105"/>
      <c r="W1787" s="105"/>
    </row>
    <row r="1788" spans="6:23" x14ac:dyDescent="0.2">
      <c r="F1788" s="105"/>
      <c r="G1788" s="105"/>
      <c r="K1788" s="105"/>
      <c r="L1788" s="105"/>
      <c r="Q1788" s="105"/>
      <c r="R1788" s="105"/>
      <c r="V1788" s="105"/>
      <c r="W1788" s="105"/>
    </row>
    <row r="1789" spans="6:23" x14ac:dyDescent="0.2">
      <c r="F1789" s="105"/>
      <c r="G1789" s="105"/>
      <c r="K1789" s="105"/>
      <c r="L1789" s="105"/>
      <c r="Q1789" s="105"/>
      <c r="R1789" s="105"/>
      <c r="V1789" s="105"/>
      <c r="W1789" s="105"/>
    </row>
    <row r="1790" spans="6:23" x14ac:dyDescent="0.2">
      <c r="F1790" s="105"/>
      <c r="G1790" s="105"/>
      <c r="K1790" s="105"/>
      <c r="L1790" s="105"/>
      <c r="Q1790" s="105"/>
      <c r="R1790" s="105"/>
      <c r="V1790" s="105"/>
      <c r="W1790" s="105"/>
    </row>
    <row r="1791" spans="6:23" x14ac:dyDescent="0.2">
      <c r="F1791" s="105"/>
      <c r="G1791" s="105"/>
      <c r="K1791" s="105"/>
      <c r="L1791" s="105"/>
      <c r="Q1791" s="105"/>
      <c r="R1791" s="105"/>
      <c r="V1791" s="105"/>
      <c r="W1791" s="105"/>
    </row>
    <row r="1792" spans="6:23" x14ac:dyDescent="0.2">
      <c r="F1792" s="105"/>
      <c r="G1792" s="105"/>
      <c r="K1792" s="105"/>
      <c r="L1792" s="105"/>
      <c r="Q1792" s="105"/>
      <c r="R1792" s="105"/>
      <c r="V1792" s="105"/>
      <c r="W1792" s="105"/>
    </row>
    <row r="1793" spans="6:23" x14ac:dyDescent="0.2">
      <c r="F1793" s="105"/>
      <c r="G1793" s="105"/>
      <c r="K1793" s="105"/>
      <c r="L1793" s="105"/>
      <c r="Q1793" s="105"/>
      <c r="R1793" s="105"/>
      <c r="V1793" s="105"/>
      <c r="W1793" s="105"/>
    </row>
    <row r="1794" spans="6:23" x14ac:dyDescent="0.2">
      <c r="F1794" s="105"/>
      <c r="G1794" s="105"/>
      <c r="K1794" s="105"/>
      <c r="L1794" s="105"/>
      <c r="Q1794" s="105"/>
      <c r="R1794" s="105"/>
      <c r="V1794" s="105"/>
      <c r="W1794" s="105"/>
    </row>
    <row r="1795" spans="6:23" x14ac:dyDescent="0.2">
      <c r="F1795" s="105"/>
      <c r="G1795" s="105"/>
      <c r="K1795" s="105"/>
      <c r="L1795" s="105"/>
      <c r="Q1795" s="105"/>
      <c r="R1795" s="105"/>
      <c r="V1795" s="105"/>
      <c r="W1795" s="105"/>
    </row>
    <row r="1796" spans="6:23" x14ac:dyDescent="0.2">
      <c r="F1796" s="105"/>
      <c r="G1796" s="105"/>
      <c r="K1796" s="105"/>
      <c r="L1796" s="105"/>
      <c r="Q1796" s="105"/>
      <c r="R1796" s="105"/>
      <c r="V1796" s="105"/>
      <c r="W1796" s="105"/>
    </row>
    <row r="1797" spans="6:23" x14ac:dyDescent="0.2">
      <c r="F1797" s="105"/>
      <c r="G1797" s="105"/>
      <c r="K1797" s="105"/>
      <c r="L1797" s="105"/>
      <c r="Q1797" s="105"/>
      <c r="R1797" s="105"/>
      <c r="V1797" s="105"/>
      <c r="W1797" s="105"/>
    </row>
    <row r="1798" spans="6:23" x14ac:dyDescent="0.2">
      <c r="F1798" s="105"/>
      <c r="G1798" s="105"/>
      <c r="K1798" s="105"/>
      <c r="L1798" s="105"/>
      <c r="Q1798" s="105"/>
      <c r="R1798" s="105"/>
      <c r="V1798" s="105"/>
      <c r="W1798" s="105"/>
    </row>
    <row r="1799" spans="6:23" x14ac:dyDescent="0.2">
      <c r="F1799" s="105"/>
      <c r="G1799" s="105"/>
      <c r="K1799" s="105"/>
      <c r="L1799" s="105"/>
      <c r="Q1799" s="105"/>
      <c r="R1799" s="105"/>
      <c r="V1799" s="105"/>
      <c r="W1799" s="105"/>
    </row>
    <row r="1800" spans="6:23" x14ac:dyDescent="0.2">
      <c r="F1800" s="105"/>
      <c r="G1800" s="105"/>
      <c r="K1800" s="105"/>
      <c r="L1800" s="105"/>
      <c r="Q1800" s="105"/>
      <c r="R1800" s="105"/>
      <c r="V1800" s="105"/>
      <c r="W1800" s="105"/>
    </row>
    <row r="1801" spans="6:23" x14ac:dyDescent="0.2">
      <c r="F1801" s="105"/>
      <c r="G1801" s="105"/>
      <c r="K1801" s="105"/>
      <c r="L1801" s="105"/>
      <c r="Q1801" s="105"/>
      <c r="R1801" s="105"/>
      <c r="V1801" s="105"/>
      <c r="W1801" s="105"/>
    </row>
    <row r="1802" spans="6:23" x14ac:dyDescent="0.2">
      <c r="F1802" s="105"/>
      <c r="G1802" s="105"/>
      <c r="K1802" s="105"/>
      <c r="L1802" s="105"/>
      <c r="Q1802" s="105"/>
      <c r="R1802" s="105"/>
      <c r="V1802" s="105"/>
      <c r="W1802" s="105"/>
    </row>
    <row r="1803" spans="6:23" x14ac:dyDescent="0.2">
      <c r="F1803" s="105"/>
      <c r="G1803" s="105"/>
      <c r="K1803" s="105"/>
      <c r="L1803" s="105"/>
      <c r="Q1803" s="105"/>
      <c r="R1803" s="105"/>
      <c r="V1803" s="105"/>
      <c r="W1803" s="105"/>
    </row>
    <row r="1804" spans="6:23" x14ac:dyDescent="0.2">
      <c r="F1804" s="105"/>
      <c r="G1804" s="105"/>
      <c r="K1804" s="105"/>
      <c r="L1804" s="105"/>
      <c r="Q1804" s="105"/>
      <c r="R1804" s="105"/>
      <c r="V1804" s="105"/>
      <c r="W1804" s="105"/>
    </row>
    <row r="1805" spans="6:23" x14ac:dyDescent="0.2">
      <c r="F1805" s="105"/>
      <c r="G1805" s="105"/>
      <c r="K1805" s="105"/>
      <c r="L1805" s="105"/>
      <c r="Q1805" s="105"/>
      <c r="R1805" s="105"/>
      <c r="V1805" s="105"/>
      <c r="W1805" s="105"/>
    </row>
    <row r="1806" spans="6:23" x14ac:dyDescent="0.2">
      <c r="F1806" s="105"/>
      <c r="G1806" s="105"/>
      <c r="K1806" s="105"/>
      <c r="L1806" s="105"/>
      <c r="Q1806" s="105"/>
      <c r="R1806" s="105"/>
      <c r="V1806" s="105"/>
      <c r="W1806" s="105"/>
    </row>
    <row r="1807" spans="6:23" x14ac:dyDescent="0.2">
      <c r="F1807" s="105"/>
      <c r="G1807" s="105"/>
      <c r="K1807" s="105"/>
      <c r="L1807" s="105"/>
      <c r="Q1807" s="105"/>
      <c r="R1807" s="105"/>
      <c r="V1807" s="105"/>
      <c r="W1807" s="105"/>
    </row>
    <row r="1808" spans="6:23" x14ac:dyDescent="0.2">
      <c r="F1808" s="105"/>
      <c r="G1808" s="105"/>
      <c r="K1808" s="105"/>
      <c r="L1808" s="105"/>
      <c r="Q1808" s="105"/>
      <c r="R1808" s="105"/>
      <c r="V1808" s="105"/>
      <c r="W1808" s="105"/>
    </row>
    <row r="1809" spans="6:23" x14ac:dyDescent="0.2">
      <c r="F1809" s="105"/>
      <c r="G1809" s="105"/>
      <c r="K1809" s="105"/>
      <c r="L1809" s="105"/>
      <c r="Q1809" s="105"/>
      <c r="R1809" s="105"/>
      <c r="V1809" s="105"/>
      <c r="W1809" s="105"/>
    </row>
    <row r="1810" spans="6:23" x14ac:dyDescent="0.2">
      <c r="F1810" s="105"/>
      <c r="G1810" s="105"/>
      <c r="K1810" s="105"/>
      <c r="L1810" s="105"/>
      <c r="Q1810" s="105"/>
      <c r="R1810" s="105"/>
      <c r="V1810" s="105"/>
      <c r="W1810" s="105"/>
    </row>
    <row r="1811" spans="6:23" x14ac:dyDescent="0.2">
      <c r="F1811" s="105"/>
      <c r="G1811" s="105"/>
      <c r="K1811" s="105"/>
      <c r="L1811" s="105"/>
      <c r="Q1811" s="105"/>
      <c r="R1811" s="105"/>
      <c r="V1811" s="105"/>
      <c r="W1811" s="105"/>
    </row>
    <row r="1812" spans="6:23" x14ac:dyDescent="0.2">
      <c r="F1812" s="105"/>
      <c r="G1812" s="105"/>
      <c r="K1812" s="105"/>
      <c r="L1812" s="105"/>
      <c r="Q1812" s="105"/>
      <c r="R1812" s="105"/>
      <c r="V1812" s="105"/>
      <c r="W1812" s="105"/>
    </row>
    <row r="1813" spans="6:23" x14ac:dyDescent="0.2">
      <c r="F1813" s="105"/>
      <c r="G1813" s="105"/>
      <c r="K1813" s="105"/>
      <c r="L1813" s="105"/>
      <c r="Q1813" s="105"/>
      <c r="R1813" s="105"/>
      <c r="V1813" s="105"/>
      <c r="W1813" s="105"/>
    </row>
    <row r="1814" spans="6:23" x14ac:dyDescent="0.2">
      <c r="F1814" s="105"/>
      <c r="G1814" s="105"/>
      <c r="K1814" s="105"/>
      <c r="L1814" s="105"/>
      <c r="Q1814" s="105"/>
      <c r="R1814" s="105"/>
      <c r="V1814" s="105"/>
      <c r="W1814" s="105"/>
    </row>
    <row r="1815" spans="6:23" x14ac:dyDescent="0.2">
      <c r="F1815" s="105"/>
      <c r="G1815" s="105"/>
      <c r="K1815" s="105"/>
      <c r="L1815" s="105"/>
      <c r="Q1815" s="105"/>
      <c r="R1815" s="105"/>
      <c r="V1815" s="105"/>
      <c r="W1815" s="105"/>
    </row>
    <row r="1816" spans="6:23" x14ac:dyDescent="0.2">
      <c r="F1816" s="105"/>
      <c r="G1816" s="105"/>
      <c r="K1816" s="105"/>
      <c r="L1816" s="105"/>
      <c r="Q1816" s="105"/>
      <c r="R1816" s="105"/>
      <c r="V1816" s="105"/>
      <c r="W1816" s="105"/>
    </row>
    <row r="1817" spans="6:23" x14ac:dyDescent="0.2">
      <c r="F1817" s="105"/>
      <c r="G1817" s="105"/>
      <c r="K1817" s="105"/>
      <c r="L1817" s="105"/>
      <c r="Q1817" s="105"/>
      <c r="R1817" s="105"/>
      <c r="V1817" s="105"/>
      <c r="W1817" s="105"/>
    </row>
    <row r="1818" spans="6:23" x14ac:dyDescent="0.2">
      <c r="F1818" s="105"/>
      <c r="G1818" s="105"/>
      <c r="K1818" s="105"/>
      <c r="L1818" s="105"/>
      <c r="Q1818" s="105"/>
      <c r="R1818" s="105"/>
      <c r="V1818" s="105"/>
      <c r="W1818" s="105"/>
    </row>
    <row r="1819" spans="6:23" x14ac:dyDescent="0.2">
      <c r="F1819" s="105"/>
      <c r="G1819" s="105"/>
      <c r="K1819" s="105"/>
      <c r="L1819" s="105"/>
      <c r="Q1819" s="105"/>
      <c r="R1819" s="105"/>
      <c r="V1819" s="105"/>
      <c r="W1819" s="105"/>
    </row>
    <row r="1820" spans="6:23" x14ac:dyDescent="0.2">
      <c r="F1820" s="105"/>
      <c r="G1820" s="105"/>
      <c r="K1820" s="105"/>
      <c r="L1820" s="105"/>
      <c r="Q1820" s="105"/>
      <c r="R1820" s="105"/>
      <c r="V1820" s="105"/>
      <c r="W1820" s="105"/>
    </row>
    <row r="1821" spans="6:23" x14ac:dyDescent="0.2">
      <c r="F1821" s="105"/>
      <c r="G1821" s="105"/>
      <c r="K1821" s="105"/>
      <c r="L1821" s="105"/>
      <c r="Q1821" s="105"/>
      <c r="R1821" s="105"/>
      <c r="V1821" s="105"/>
      <c r="W1821" s="105"/>
    </row>
    <row r="1822" spans="6:23" x14ac:dyDescent="0.2">
      <c r="F1822" s="105"/>
      <c r="G1822" s="105"/>
      <c r="K1822" s="105"/>
      <c r="L1822" s="105"/>
      <c r="Q1822" s="105"/>
      <c r="R1822" s="105"/>
      <c r="V1822" s="105"/>
      <c r="W1822" s="105"/>
    </row>
    <row r="1823" spans="6:23" x14ac:dyDescent="0.2">
      <c r="F1823" s="105"/>
      <c r="G1823" s="105"/>
      <c r="K1823" s="105"/>
      <c r="L1823" s="105"/>
      <c r="Q1823" s="105"/>
      <c r="R1823" s="105"/>
      <c r="V1823" s="105"/>
      <c r="W1823" s="105"/>
    </row>
    <row r="1824" spans="6:23" x14ac:dyDescent="0.2">
      <c r="F1824" s="105"/>
      <c r="G1824" s="105"/>
      <c r="K1824" s="105"/>
      <c r="L1824" s="105"/>
      <c r="Q1824" s="105"/>
      <c r="R1824" s="105"/>
      <c r="V1824" s="105"/>
      <c r="W1824" s="105"/>
    </row>
    <row r="1825" spans="6:23" x14ac:dyDescent="0.2">
      <c r="F1825" s="105"/>
      <c r="G1825" s="105"/>
      <c r="K1825" s="105"/>
      <c r="L1825" s="105"/>
      <c r="Q1825" s="105"/>
      <c r="R1825" s="105"/>
      <c r="V1825" s="105"/>
      <c r="W1825" s="105"/>
    </row>
    <row r="1826" spans="6:23" x14ac:dyDescent="0.2">
      <c r="F1826" s="105"/>
      <c r="G1826" s="105"/>
      <c r="K1826" s="105"/>
      <c r="L1826" s="105"/>
      <c r="Q1826" s="105"/>
      <c r="R1826" s="105"/>
      <c r="V1826" s="105"/>
      <c r="W1826" s="105"/>
    </row>
    <row r="1827" spans="6:23" x14ac:dyDescent="0.2">
      <c r="F1827" s="105"/>
      <c r="G1827" s="105"/>
      <c r="K1827" s="105"/>
      <c r="L1827" s="105"/>
      <c r="Q1827" s="105"/>
      <c r="R1827" s="105"/>
      <c r="V1827" s="105"/>
      <c r="W1827" s="105"/>
    </row>
    <row r="1828" spans="6:23" x14ac:dyDescent="0.2">
      <c r="F1828" s="105"/>
      <c r="G1828" s="105"/>
      <c r="K1828" s="105"/>
      <c r="L1828" s="105"/>
      <c r="Q1828" s="105"/>
      <c r="R1828" s="105"/>
      <c r="V1828" s="105"/>
      <c r="W1828" s="105"/>
    </row>
    <row r="1829" spans="6:23" x14ac:dyDescent="0.2">
      <c r="F1829" s="105"/>
      <c r="G1829" s="105"/>
      <c r="K1829" s="105"/>
      <c r="L1829" s="105"/>
      <c r="Q1829" s="105"/>
      <c r="R1829" s="105"/>
      <c r="V1829" s="105"/>
      <c r="W1829" s="105"/>
    </row>
    <row r="1830" spans="6:23" x14ac:dyDescent="0.2">
      <c r="F1830" s="105"/>
      <c r="G1830" s="105"/>
      <c r="K1830" s="105"/>
      <c r="L1830" s="105"/>
      <c r="Q1830" s="105"/>
      <c r="R1830" s="105"/>
      <c r="V1830" s="105"/>
      <c r="W1830" s="105"/>
    </row>
    <row r="1831" spans="6:23" x14ac:dyDescent="0.2">
      <c r="F1831" s="105"/>
      <c r="G1831" s="105"/>
      <c r="K1831" s="105"/>
      <c r="L1831" s="105"/>
      <c r="Q1831" s="105"/>
      <c r="R1831" s="105"/>
      <c r="V1831" s="105"/>
      <c r="W1831" s="105"/>
    </row>
    <row r="1832" spans="6:23" x14ac:dyDescent="0.2">
      <c r="F1832" s="105"/>
      <c r="G1832" s="105"/>
      <c r="K1832" s="105"/>
      <c r="L1832" s="105"/>
      <c r="Q1832" s="105"/>
      <c r="R1832" s="105"/>
      <c r="V1832" s="105"/>
      <c r="W1832" s="105"/>
    </row>
    <row r="1833" spans="6:23" x14ac:dyDescent="0.2">
      <c r="F1833" s="105"/>
      <c r="G1833" s="105"/>
      <c r="K1833" s="105"/>
      <c r="L1833" s="105"/>
      <c r="Q1833" s="105"/>
      <c r="R1833" s="105"/>
      <c r="V1833" s="105"/>
      <c r="W1833" s="105"/>
    </row>
    <row r="1834" spans="6:23" x14ac:dyDescent="0.2">
      <c r="F1834" s="105"/>
      <c r="G1834" s="105"/>
      <c r="K1834" s="105"/>
      <c r="L1834" s="105"/>
      <c r="Q1834" s="105"/>
      <c r="R1834" s="105"/>
      <c r="V1834" s="105"/>
      <c r="W1834" s="105"/>
    </row>
    <row r="1835" spans="6:23" x14ac:dyDescent="0.2">
      <c r="F1835" s="105"/>
      <c r="G1835" s="105"/>
      <c r="K1835" s="105"/>
      <c r="L1835" s="105"/>
      <c r="Q1835" s="105"/>
      <c r="R1835" s="105"/>
      <c r="V1835" s="105"/>
      <c r="W1835" s="105"/>
    </row>
    <row r="1836" spans="6:23" x14ac:dyDescent="0.2">
      <c r="F1836" s="105"/>
      <c r="G1836" s="105"/>
      <c r="K1836" s="105"/>
      <c r="L1836" s="105"/>
      <c r="Q1836" s="105"/>
      <c r="R1836" s="105"/>
      <c r="V1836" s="105"/>
      <c r="W1836" s="105"/>
    </row>
    <row r="1837" spans="6:23" x14ac:dyDescent="0.2">
      <c r="F1837" s="105"/>
      <c r="G1837" s="105"/>
      <c r="K1837" s="105"/>
      <c r="L1837" s="105"/>
      <c r="Q1837" s="105"/>
      <c r="R1837" s="105"/>
      <c r="V1837" s="105"/>
      <c r="W1837" s="105"/>
    </row>
    <row r="1838" spans="6:23" x14ac:dyDescent="0.2">
      <c r="F1838" s="105"/>
      <c r="G1838" s="105"/>
      <c r="K1838" s="105"/>
      <c r="L1838" s="105"/>
      <c r="Q1838" s="105"/>
      <c r="R1838" s="105"/>
      <c r="V1838" s="105"/>
      <c r="W1838" s="105"/>
    </row>
    <row r="1839" spans="6:23" x14ac:dyDescent="0.2">
      <c r="F1839" s="105"/>
      <c r="G1839" s="105"/>
      <c r="K1839" s="105"/>
      <c r="L1839" s="105"/>
      <c r="Q1839" s="105"/>
      <c r="R1839" s="105"/>
      <c r="V1839" s="105"/>
      <c r="W1839" s="105"/>
    </row>
    <row r="1840" spans="6:23" x14ac:dyDescent="0.2">
      <c r="F1840" s="105"/>
      <c r="G1840" s="105"/>
      <c r="K1840" s="105"/>
      <c r="L1840" s="105"/>
      <c r="Q1840" s="105"/>
      <c r="R1840" s="105"/>
      <c r="V1840" s="105"/>
      <c r="W1840" s="105"/>
    </row>
    <row r="1841" spans="6:23" x14ac:dyDescent="0.2">
      <c r="F1841" s="105"/>
      <c r="G1841" s="105"/>
      <c r="K1841" s="105"/>
      <c r="L1841" s="105"/>
      <c r="Q1841" s="105"/>
      <c r="R1841" s="105"/>
      <c r="V1841" s="105"/>
      <c r="W1841" s="105"/>
    </row>
    <row r="1842" spans="6:23" x14ac:dyDescent="0.2">
      <c r="F1842" s="105"/>
      <c r="G1842" s="105"/>
      <c r="K1842" s="105"/>
      <c r="L1842" s="105"/>
      <c r="Q1842" s="105"/>
      <c r="R1842" s="105"/>
      <c r="V1842" s="105"/>
      <c r="W1842" s="105"/>
    </row>
    <row r="1843" spans="6:23" x14ac:dyDescent="0.2">
      <c r="F1843" s="105"/>
      <c r="G1843" s="105"/>
      <c r="K1843" s="105"/>
      <c r="L1843" s="105"/>
      <c r="Q1843" s="105"/>
      <c r="R1843" s="105"/>
      <c r="V1843" s="105"/>
      <c r="W1843" s="105"/>
    </row>
    <row r="1844" spans="6:23" x14ac:dyDescent="0.2">
      <c r="F1844" s="105"/>
      <c r="G1844" s="105"/>
      <c r="K1844" s="105"/>
      <c r="L1844" s="105"/>
      <c r="Q1844" s="105"/>
      <c r="R1844" s="105"/>
      <c r="V1844" s="105"/>
      <c r="W1844" s="105"/>
    </row>
    <row r="1845" spans="6:23" x14ac:dyDescent="0.2">
      <c r="F1845" s="105"/>
      <c r="G1845" s="105"/>
      <c r="K1845" s="105"/>
      <c r="L1845" s="105"/>
      <c r="Q1845" s="105"/>
      <c r="R1845" s="105"/>
      <c r="V1845" s="105"/>
      <c r="W1845" s="105"/>
    </row>
    <row r="1846" spans="6:23" x14ac:dyDescent="0.2">
      <c r="F1846" s="105"/>
      <c r="G1846" s="105"/>
      <c r="K1846" s="105"/>
      <c r="L1846" s="105"/>
      <c r="Q1846" s="105"/>
      <c r="R1846" s="105"/>
      <c r="V1846" s="105"/>
      <c r="W1846" s="105"/>
    </row>
    <row r="1847" spans="6:23" x14ac:dyDescent="0.2">
      <c r="F1847" s="105"/>
      <c r="G1847" s="105"/>
      <c r="K1847" s="105"/>
      <c r="L1847" s="105"/>
      <c r="Q1847" s="105"/>
      <c r="R1847" s="105"/>
      <c r="V1847" s="105"/>
      <c r="W1847" s="105"/>
    </row>
    <row r="1848" spans="6:23" x14ac:dyDescent="0.2">
      <c r="F1848" s="105"/>
      <c r="G1848" s="105"/>
      <c r="K1848" s="105"/>
      <c r="L1848" s="105"/>
      <c r="Q1848" s="105"/>
      <c r="R1848" s="105"/>
      <c r="V1848" s="105"/>
      <c r="W1848" s="105"/>
    </row>
    <row r="1849" spans="6:23" x14ac:dyDescent="0.2">
      <c r="F1849" s="105"/>
      <c r="G1849" s="105"/>
      <c r="K1849" s="105"/>
      <c r="L1849" s="105"/>
      <c r="Q1849" s="105"/>
      <c r="R1849" s="105"/>
      <c r="V1849" s="105"/>
      <c r="W1849" s="105"/>
    </row>
    <row r="1850" spans="6:23" x14ac:dyDescent="0.2">
      <c r="F1850" s="105"/>
      <c r="G1850" s="105"/>
      <c r="K1850" s="105"/>
      <c r="L1850" s="105"/>
      <c r="Q1850" s="105"/>
      <c r="R1850" s="105"/>
      <c r="V1850" s="105"/>
      <c r="W1850" s="105"/>
    </row>
    <row r="1851" spans="6:23" x14ac:dyDescent="0.2">
      <c r="F1851" s="105"/>
      <c r="G1851" s="105"/>
      <c r="K1851" s="105"/>
      <c r="L1851" s="105"/>
      <c r="Q1851" s="105"/>
      <c r="R1851" s="105"/>
      <c r="V1851" s="105"/>
      <c r="W1851" s="105"/>
    </row>
    <row r="1852" spans="6:23" x14ac:dyDescent="0.2">
      <c r="F1852" s="105"/>
      <c r="G1852" s="105"/>
      <c r="K1852" s="105"/>
      <c r="L1852" s="105"/>
      <c r="Q1852" s="105"/>
      <c r="R1852" s="105"/>
      <c r="V1852" s="105"/>
      <c r="W1852" s="105"/>
    </row>
    <row r="1853" spans="6:23" x14ac:dyDescent="0.2">
      <c r="F1853" s="105"/>
      <c r="G1853" s="105"/>
      <c r="K1853" s="105"/>
      <c r="L1853" s="105"/>
      <c r="Q1853" s="105"/>
      <c r="R1853" s="105"/>
      <c r="V1853" s="105"/>
      <c r="W1853" s="105"/>
    </row>
    <row r="1854" spans="6:23" x14ac:dyDescent="0.2">
      <c r="F1854" s="105"/>
      <c r="G1854" s="105"/>
      <c r="K1854" s="105"/>
      <c r="L1854" s="105"/>
      <c r="Q1854" s="105"/>
      <c r="R1854" s="105"/>
      <c r="V1854" s="105"/>
      <c r="W1854" s="105"/>
    </row>
    <row r="1855" spans="6:23" x14ac:dyDescent="0.2">
      <c r="F1855" s="105"/>
      <c r="G1855" s="105"/>
      <c r="K1855" s="105"/>
      <c r="L1855" s="105"/>
      <c r="Q1855" s="105"/>
      <c r="R1855" s="105"/>
      <c r="V1855" s="105"/>
      <c r="W1855" s="105"/>
    </row>
    <row r="1856" spans="6:23" x14ac:dyDescent="0.2">
      <c r="F1856" s="105"/>
      <c r="G1856" s="105"/>
      <c r="K1856" s="105"/>
      <c r="L1856" s="105"/>
      <c r="Q1856" s="105"/>
      <c r="R1856" s="105"/>
      <c r="V1856" s="105"/>
      <c r="W1856" s="105"/>
    </row>
    <row r="1857" spans="6:23" x14ac:dyDescent="0.2">
      <c r="F1857" s="105"/>
      <c r="G1857" s="105"/>
      <c r="K1857" s="105"/>
      <c r="L1857" s="105"/>
      <c r="Q1857" s="105"/>
      <c r="R1857" s="105"/>
      <c r="V1857" s="105"/>
      <c r="W1857" s="105"/>
    </row>
    <row r="1858" spans="6:23" x14ac:dyDescent="0.2">
      <c r="F1858" s="105"/>
      <c r="G1858" s="105"/>
      <c r="K1858" s="105"/>
      <c r="L1858" s="105"/>
      <c r="Q1858" s="105"/>
      <c r="R1858" s="105"/>
      <c r="V1858" s="105"/>
      <c r="W1858" s="105"/>
    </row>
    <row r="1859" spans="6:23" x14ac:dyDescent="0.2">
      <c r="F1859" s="105"/>
      <c r="G1859" s="105"/>
      <c r="K1859" s="105"/>
      <c r="L1859" s="105"/>
      <c r="Q1859" s="105"/>
      <c r="R1859" s="105"/>
      <c r="V1859" s="105"/>
      <c r="W1859" s="105"/>
    </row>
    <row r="1860" spans="6:23" x14ac:dyDescent="0.2">
      <c r="F1860" s="105"/>
      <c r="G1860" s="105"/>
      <c r="K1860" s="105"/>
      <c r="L1860" s="105"/>
      <c r="Q1860" s="105"/>
      <c r="R1860" s="105"/>
      <c r="V1860" s="105"/>
      <c r="W1860" s="105"/>
    </row>
    <row r="1861" spans="6:23" x14ac:dyDescent="0.2">
      <c r="F1861" s="105"/>
      <c r="G1861" s="105"/>
      <c r="K1861" s="105"/>
      <c r="L1861" s="105"/>
      <c r="Q1861" s="105"/>
      <c r="R1861" s="105"/>
      <c r="V1861" s="105"/>
      <c r="W1861" s="105"/>
    </row>
    <row r="1862" spans="6:23" x14ac:dyDescent="0.2">
      <c r="F1862" s="105"/>
      <c r="G1862" s="105"/>
      <c r="K1862" s="105"/>
      <c r="L1862" s="105"/>
      <c r="Q1862" s="105"/>
      <c r="R1862" s="105"/>
      <c r="V1862" s="105"/>
      <c r="W1862" s="105"/>
    </row>
    <row r="1863" spans="6:23" x14ac:dyDescent="0.2">
      <c r="F1863" s="105"/>
      <c r="G1863" s="105"/>
      <c r="K1863" s="105"/>
      <c r="L1863" s="105"/>
      <c r="Q1863" s="105"/>
      <c r="R1863" s="105"/>
      <c r="V1863" s="105"/>
      <c r="W1863" s="105"/>
    </row>
    <row r="1864" spans="6:23" x14ac:dyDescent="0.2">
      <c r="F1864" s="105"/>
      <c r="G1864" s="105"/>
      <c r="K1864" s="105"/>
      <c r="L1864" s="105"/>
      <c r="Q1864" s="105"/>
      <c r="R1864" s="105"/>
      <c r="V1864" s="105"/>
      <c r="W1864" s="105"/>
    </row>
    <row r="1865" spans="6:23" x14ac:dyDescent="0.2">
      <c r="F1865" s="105"/>
      <c r="G1865" s="105"/>
      <c r="K1865" s="105"/>
      <c r="L1865" s="105"/>
      <c r="Q1865" s="105"/>
      <c r="R1865" s="105"/>
      <c r="V1865" s="105"/>
      <c r="W1865" s="105"/>
    </row>
    <row r="1866" spans="6:23" x14ac:dyDescent="0.2">
      <c r="F1866" s="105"/>
      <c r="G1866" s="105"/>
      <c r="K1866" s="105"/>
      <c r="L1866" s="105"/>
      <c r="Q1866" s="105"/>
      <c r="R1866" s="105"/>
      <c r="V1866" s="105"/>
      <c r="W1866" s="105"/>
    </row>
    <row r="1867" spans="6:23" x14ac:dyDescent="0.2">
      <c r="F1867" s="105"/>
      <c r="G1867" s="105"/>
      <c r="K1867" s="105"/>
      <c r="L1867" s="105"/>
      <c r="Q1867" s="105"/>
      <c r="R1867" s="105"/>
      <c r="V1867" s="105"/>
      <c r="W1867" s="105"/>
    </row>
    <row r="1868" spans="6:23" x14ac:dyDescent="0.2">
      <c r="F1868" s="105"/>
      <c r="G1868" s="105"/>
      <c r="K1868" s="105"/>
      <c r="L1868" s="105"/>
      <c r="Q1868" s="105"/>
      <c r="R1868" s="105"/>
      <c r="V1868" s="105"/>
      <c r="W1868" s="105"/>
    </row>
    <row r="1869" spans="6:23" x14ac:dyDescent="0.2">
      <c r="F1869" s="105"/>
      <c r="G1869" s="105"/>
      <c r="K1869" s="105"/>
      <c r="L1869" s="105"/>
      <c r="Q1869" s="105"/>
      <c r="R1869" s="105"/>
      <c r="V1869" s="105"/>
      <c r="W1869" s="105"/>
    </row>
    <row r="1870" spans="6:23" x14ac:dyDescent="0.2">
      <c r="F1870" s="105"/>
      <c r="G1870" s="105"/>
      <c r="K1870" s="105"/>
      <c r="L1870" s="105"/>
      <c r="Q1870" s="105"/>
      <c r="R1870" s="105"/>
      <c r="V1870" s="105"/>
      <c r="W1870" s="105"/>
    </row>
    <row r="1871" spans="6:23" x14ac:dyDescent="0.2">
      <c r="F1871" s="105"/>
      <c r="G1871" s="105"/>
      <c r="K1871" s="105"/>
      <c r="L1871" s="105"/>
      <c r="Q1871" s="105"/>
      <c r="R1871" s="105"/>
      <c r="V1871" s="105"/>
      <c r="W1871" s="105"/>
    </row>
    <row r="1872" spans="6:23" x14ac:dyDescent="0.2">
      <c r="F1872" s="105"/>
      <c r="G1872" s="105"/>
      <c r="K1872" s="105"/>
      <c r="L1872" s="105"/>
      <c r="Q1872" s="105"/>
      <c r="R1872" s="105"/>
      <c r="V1872" s="105"/>
      <c r="W1872" s="105"/>
    </row>
    <row r="1873" spans="6:23" x14ac:dyDescent="0.2">
      <c r="F1873" s="105"/>
      <c r="G1873" s="105"/>
      <c r="K1873" s="105"/>
      <c r="L1873" s="105"/>
      <c r="Q1873" s="105"/>
      <c r="R1873" s="105"/>
      <c r="V1873" s="105"/>
      <c r="W1873" s="105"/>
    </row>
    <row r="1874" spans="6:23" x14ac:dyDescent="0.2">
      <c r="F1874" s="105"/>
      <c r="G1874" s="105"/>
      <c r="K1874" s="105"/>
      <c r="L1874" s="105"/>
      <c r="Q1874" s="105"/>
      <c r="R1874" s="105"/>
      <c r="V1874" s="105"/>
      <c r="W1874" s="105"/>
    </row>
    <row r="1875" spans="6:23" x14ac:dyDescent="0.2">
      <c r="F1875" s="105"/>
      <c r="G1875" s="105"/>
      <c r="K1875" s="105"/>
      <c r="L1875" s="105"/>
      <c r="Q1875" s="105"/>
      <c r="R1875" s="105"/>
      <c r="V1875" s="105"/>
      <c r="W1875" s="105"/>
    </row>
    <row r="1876" spans="6:23" x14ac:dyDescent="0.2">
      <c r="F1876" s="105"/>
      <c r="G1876" s="105"/>
      <c r="K1876" s="105"/>
      <c r="L1876" s="105"/>
      <c r="Q1876" s="105"/>
      <c r="R1876" s="105"/>
      <c r="V1876" s="105"/>
      <c r="W1876" s="105"/>
    </row>
    <row r="1877" spans="6:23" x14ac:dyDescent="0.2">
      <c r="F1877" s="105"/>
      <c r="G1877" s="105"/>
      <c r="K1877" s="105"/>
      <c r="L1877" s="105"/>
      <c r="Q1877" s="105"/>
      <c r="R1877" s="105"/>
      <c r="V1877" s="105"/>
      <c r="W1877" s="105"/>
    </row>
    <row r="1878" spans="6:23" x14ac:dyDescent="0.2">
      <c r="F1878" s="105"/>
      <c r="G1878" s="105"/>
      <c r="K1878" s="105"/>
      <c r="L1878" s="105"/>
      <c r="Q1878" s="105"/>
      <c r="R1878" s="105"/>
      <c r="V1878" s="105"/>
      <c r="W1878" s="105"/>
    </row>
    <row r="1879" spans="6:23" x14ac:dyDescent="0.2">
      <c r="F1879" s="105"/>
      <c r="G1879" s="105"/>
      <c r="K1879" s="105"/>
      <c r="L1879" s="105"/>
      <c r="Q1879" s="105"/>
      <c r="R1879" s="105"/>
      <c r="V1879" s="105"/>
      <c r="W1879" s="105"/>
    </row>
    <row r="1880" spans="6:23" x14ac:dyDescent="0.2">
      <c r="F1880" s="105"/>
      <c r="G1880" s="105"/>
      <c r="K1880" s="105"/>
      <c r="L1880" s="105"/>
      <c r="Q1880" s="105"/>
      <c r="R1880" s="105"/>
      <c r="V1880" s="105"/>
      <c r="W1880" s="105"/>
    </row>
    <row r="1881" spans="6:23" x14ac:dyDescent="0.2">
      <c r="F1881" s="105"/>
      <c r="G1881" s="105"/>
      <c r="K1881" s="105"/>
      <c r="L1881" s="105"/>
      <c r="Q1881" s="105"/>
      <c r="R1881" s="105"/>
      <c r="V1881" s="105"/>
      <c r="W1881" s="105"/>
    </row>
    <row r="1882" spans="6:23" x14ac:dyDescent="0.2">
      <c r="F1882" s="105"/>
      <c r="G1882" s="105"/>
      <c r="K1882" s="105"/>
      <c r="L1882" s="105"/>
      <c r="Q1882" s="105"/>
      <c r="R1882" s="105"/>
      <c r="V1882" s="105"/>
      <c r="W1882" s="105"/>
    </row>
    <row r="1883" spans="6:23" x14ac:dyDescent="0.2">
      <c r="F1883" s="105"/>
      <c r="G1883" s="105"/>
      <c r="K1883" s="105"/>
      <c r="L1883" s="105"/>
      <c r="Q1883" s="105"/>
      <c r="R1883" s="105"/>
      <c r="V1883" s="105"/>
      <c r="W1883" s="105"/>
    </row>
    <row r="1884" spans="6:23" x14ac:dyDescent="0.2">
      <c r="F1884" s="105"/>
      <c r="G1884" s="105"/>
      <c r="K1884" s="105"/>
      <c r="L1884" s="105"/>
      <c r="Q1884" s="105"/>
      <c r="R1884" s="105"/>
      <c r="V1884" s="105"/>
      <c r="W1884" s="105"/>
    </row>
    <row r="1885" spans="6:23" x14ac:dyDescent="0.2">
      <c r="F1885" s="105"/>
      <c r="G1885" s="105"/>
      <c r="K1885" s="105"/>
      <c r="L1885" s="105"/>
      <c r="Q1885" s="105"/>
      <c r="R1885" s="105"/>
      <c r="V1885" s="105"/>
      <c r="W1885" s="105"/>
    </row>
    <row r="1886" spans="6:23" x14ac:dyDescent="0.2">
      <c r="F1886" s="105"/>
      <c r="G1886" s="105"/>
      <c r="K1886" s="105"/>
      <c r="L1886" s="105"/>
      <c r="Q1886" s="105"/>
      <c r="R1886" s="105"/>
      <c r="V1886" s="105"/>
      <c r="W1886" s="105"/>
    </row>
    <row r="1887" spans="6:23" x14ac:dyDescent="0.2">
      <c r="F1887" s="105"/>
      <c r="G1887" s="105"/>
      <c r="K1887" s="105"/>
      <c r="L1887" s="105"/>
      <c r="Q1887" s="105"/>
      <c r="R1887" s="105"/>
      <c r="V1887" s="105"/>
      <c r="W1887" s="105"/>
    </row>
    <row r="1888" spans="6:23" x14ac:dyDescent="0.2">
      <c r="F1888" s="105"/>
      <c r="G1888" s="105"/>
      <c r="K1888" s="105"/>
      <c r="L1888" s="105"/>
      <c r="Q1888" s="105"/>
      <c r="R1888" s="105"/>
      <c r="V1888" s="105"/>
      <c r="W1888" s="105"/>
    </row>
    <row r="1889" spans="6:23" x14ac:dyDescent="0.2">
      <c r="F1889" s="105"/>
      <c r="G1889" s="105"/>
      <c r="K1889" s="105"/>
      <c r="L1889" s="105"/>
      <c r="Q1889" s="105"/>
      <c r="R1889" s="105"/>
      <c r="V1889" s="105"/>
      <c r="W1889" s="105"/>
    </row>
    <row r="1890" spans="6:23" x14ac:dyDescent="0.2">
      <c r="F1890" s="105"/>
      <c r="G1890" s="105"/>
      <c r="K1890" s="105"/>
      <c r="L1890" s="105"/>
      <c r="Q1890" s="105"/>
      <c r="R1890" s="105"/>
      <c r="V1890" s="105"/>
      <c r="W1890" s="105"/>
    </row>
    <row r="1891" spans="6:23" x14ac:dyDescent="0.2">
      <c r="F1891" s="105"/>
      <c r="G1891" s="105"/>
      <c r="K1891" s="105"/>
      <c r="L1891" s="105"/>
      <c r="Q1891" s="105"/>
      <c r="R1891" s="105"/>
      <c r="V1891" s="105"/>
      <c r="W1891" s="105"/>
    </row>
    <row r="1892" spans="6:23" x14ac:dyDescent="0.2">
      <c r="F1892" s="105"/>
      <c r="G1892" s="105"/>
      <c r="K1892" s="105"/>
      <c r="L1892" s="105"/>
      <c r="Q1892" s="105"/>
      <c r="R1892" s="105"/>
      <c r="V1892" s="105"/>
      <c r="W1892" s="105"/>
    </row>
    <row r="1893" spans="6:23" x14ac:dyDescent="0.2">
      <c r="F1893" s="105"/>
      <c r="G1893" s="105"/>
      <c r="K1893" s="105"/>
      <c r="L1893" s="105"/>
      <c r="Q1893" s="105"/>
      <c r="R1893" s="105"/>
      <c r="V1893" s="105"/>
      <c r="W1893" s="105"/>
    </row>
    <row r="1894" spans="6:23" x14ac:dyDescent="0.2">
      <c r="F1894" s="105"/>
      <c r="G1894" s="105"/>
      <c r="K1894" s="105"/>
      <c r="L1894" s="105"/>
      <c r="Q1894" s="105"/>
      <c r="R1894" s="105"/>
      <c r="V1894" s="105"/>
      <c r="W1894" s="105"/>
    </row>
    <row r="1895" spans="6:23" x14ac:dyDescent="0.2">
      <c r="F1895" s="105"/>
      <c r="G1895" s="105"/>
      <c r="K1895" s="105"/>
      <c r="L1895" s="105"/>
      <c r="Q1895" s="105"/>
      <c r="R1895" s="105"/>
      <c r="V1895" s="105"/>
      <c r="W1895" s="105"/>
    </row>
    <row r="1896" spans="6:23" x14ac:dyDescent="0.2">
      <c r="F1896" s="105"/>
      <c r="G1896" s="105"/>
      <c r="K1896" s="105"/>
      <c r="L1896" s="105"/>
      <c r="Q1896" s="105"/>
      <c r="R1896" s="105"/>
      <c r="V1896" s="105"/>
      <c r="W1896" s="105"/>
    </row>
    <row r="1897" spans="6:23" x14ac:dyDescent="0.2">
      <c r="F1897" s="105"/>
      <c r="G1897" s="105"/>
      <c r="K1897" s="105"/>
      <c r="L1897" s="105"/>
      <c r="Q1897" s="105"/>
      <c r="R1897" s="105"/>
      <c r="V1897" s="105"/>
      <c r="W1897" s="105"/>
    </row>
    <row r="1898" spans="6:23" x14ac:dyDescent="0.2">
      <c r="F1898" s="105"/>
      <c r="G1898" s="105"/>
      <c r="K1898" s="105"/>
      <c r="L1898" s="105"/>
      <c r="Q1898" s="105"/>
      <c r="R1898" s="105"/>
      <c r="V1898" s="105"/>
      <c r="W1898" s="105"/>
    </row>
    <row r="1899" spans="6:23" x14ac:dyDescent="0.2">
      <c r="F1899" s="105"/>
      <c r="G1899" s="105"/>
      <c r="K1899" s="105"/>
      <c r="L1899" s="105"/>
      <c r="Q1899" s="105"/>
      <c r="R1899" s="105"/>
      <c r="V1899" s="105"/>
      <c r="W1899" s="105"/>
    </row>
    <row r="1900" spans="6:23" x14ac:dyDescent="0.2">
      <c r="F1900" s="105"/>
      <c r="G1900" s="105"/>
      <c r="K1900" s="105"/>
      <c r="L1900" s="105"/>
      <c r="Q1900" s="105"/>
      <c r="R1900" s="105"/>
      <c r="V1900" s="105"/>
      <c r="W1900" s="105"/>
    </row>
    <row r="1901" spans="6:23" x14ac:dyDescent="0.2">
      <c r="F1901" s="105"/>
      <c r="G1901" s="105"/>
      <c r="K1901" s="105"/>
      <c r="L1901" s="105"/>
      <c r="Q1901" s="105"/>
      <c r="R1901" s="105"/>
      <c r="V1901" s="105"/>
      <c r="W1901" s="105"/>
    </row>
    <row r="1902" spans="6:23" x14ac:dyDescent="0.2">
      <c r="F1902" s="105"/>
      <c r="G1902" s="105"/>
      <c r="K1902" s="105"/>
      <c r="L1902" s="105"/>
      <c r="Q1902" s="105"/>
      <c r="R1902" s="105"/>
      <c r="V1902" s="105"/>
      <c r="W1902" s="105"/>
    </row>
    <row r="1903" spans="6:23" x14ac:dyDescent="0.2">
      <c r="F1903" s="105"/>
      <c r="G1903" s="105"/>
      <c r="K1903" s="105"/>
      <c r="L1903" s="105"/>
      <c r="Q1903" s="105"/>
      <c r="R1903" s="105"/>
      <c r="V1903" s="105"/>
      <c r="W1903" s="105"/>
    </row>
    <row r="1904" spans="6:23" x14ac:dyDescent="0.2">
      <c r="F1904" s="105"/>
      <c r="G1904" s="105"/>
      <c r="K1904" s="105"/>
      <c r="L1904" s="105"/>
      <c r="Q1904" s="105"/>
      <c r="R1904" s="105"/>
      <c r="V1904" s="105"/>
      <c r="W1904" s="105"/>
    </row>
    <row r="1905" spans="6:25" x14ac:dyDescent="0.2">
      <c r="F1905" s="105"/>
      <c r="G1905" s="105"/>
      <c r="K1905" s="105"/>
      <c r="L1905" s="105"/>
      <c r="Q1905" s="105"/>
      <c r="R1905" s="105"/>
      <c r="V1905" s="105"/>
      <c r="W1905" s="105"/>
    </row>
    <row r="1906" spans="6:25" x14ac:dyDescent="0.2">
      <c r="F1906" s="105"/>
      <c r="G1906" s="105"/>
      <c r="K1906" s="105"/>
      <c r="L1906" s="105"/>
      <c r="Q1906" s="105"/>
      <c r="R1906" s="105"/>
      <c r="V1906" s="105"/>
      <c r="W1906" s="105"/>
    </row>
    <row r="1907" spans="6:25" x14ac:dyDescent="0.2">
      <c r="F1907" s="105"/>
      <c r="G1907" s="105"/>
      <c r="K1907" s="105"/>
      <c r="L1907" s="105"/>
      <c r="Q1907" s="105"/>
      <c r="R1907" s="105"/>
      <c r="V1907" s="105"/>
      <c r="W1907" s="105"/>
    </row>
    <row r="1908" spans="6:25" x14ac:dyDescent="0.2">
      <c r="F1908" s="105"/>
      <c r="G1908" s="105"/>
      <c r="K1908" s="105"/>
      <c r="L1908" s="105"/>
      <c r="Q1908" s="105"/>
      <c r="R1908" s="105"/>
      <c r="V1908" s="105"/>
      <c r="W1908" s="105"/>
    </row>
    <row r="1909" spans="6:25" x14ac:dyDescent="0.2">
      <c r="F1909" s="105"/>
      <c r="G1909" s="105"/>
      <c r="K1909" s="105"/>
      <c r="L1909" s="105"/>
      <c r="Q1909" s="105"/>
      <c r="R1909" s="105"/>
      <c r="V1909" s="105"/>
      <c r="W1909" s="105"/>
    </row>
    <row r="1910" spans="6:25" x14ac:dyDescent="0.2">
      <c r="F1910" s="105"/>
      <c r="G1910" s="105"/>
      <c r="K1910" s="105"/>
      <c r="L1910" s="105"/>
      <c r="Q1910" s="105"/>
      <c r="R1910" s="105"/>
      <c r="V1910" s="105"/>
      <c r="W1910" s="105"/>
    </row>
    <row r="1911" spans="6:25" x14ac:dyDescent="0.2">
      <c r="F1911" s="105"/>
      <c r="G1911" s="105"/>
      <c r="K1911" s="105"/>
      <c r="L1911" s="105"/>
      <c r="Q1911" s="105"/>
      <c r="R1911" s="105"/>
      <c r="V1911" s="105"/>
      <c r="W1911" s="105"/>
    </row>
    <row r="1912" spans="6:25" x14ac:dyDescent="0.2">
      <c r="F1912" s="105"/>
      <c r="G1912" s="105"/>
      <c r="K1912" s="105"/>
      <c r="L1912" s="105"/>
      <c r="Q1912" s="105"/>
      <c r="R1912" s="105"/>
      <c r="V1912" s="105"/>
      <c r="W1912" s="105"/>
    </row>
    <row r="1913" spans="6:25" x14ac:dyDescent="0.2">
      <c r="F1913" s="105"/>
      <c r="G1913" s="105"/>
      <c r="K1913" s="105"/>
      <c r="L1913" s="105"/>
      <c r="Q1913" s="105"/>
      <c r="R1913" s="105"/>
      <c r="V1913" s="105"/>
      <c r="W1913" s="105"/>
    </row>
    <row r="1914" spans="6:25" x14ac:dyDescent="0.2">
      <c r="F1914" s="105"/>
      <c r="G1914" s="105"/>
      <c r="K1914" s="105"/>
      <c r="L1914" s="105"/>
      <c r="Q1914" s="105"/>
      <c r="R1914" s="105"/>
      <c r="V1914" s="105"/>
      <c r="W1914" s="105"/>
    </row>
    <row r="1915" spans="6:25" x14ac:dyDescent="0.2">
      <c r="F1915" s="105"/>
      <c r="G1915" s="105"/>
      <c r="K1915" s="105"/>
      <c r="L1915" s="105"/>
      <c r="Q1915" s="105"/>
      <c r="R1915" s="105"/>
      <c r="V1915" s="105"/>
      <c r="W1915" s="105"/>
    </row>
    <row r="1916" spans="6:25" x14ac:dyDescent="0.2">
      <c r="F1916" s="105"/>
      <c r="G1916" s="105"/>
      <c r="K1916" s="105"/>
      <c r="L1916" s="105"/>
      <c r="Q1916" s="105"/>
      <c r="R1916" s="105"/>
      <c r="V1916" s="105"/>
      <c r="W1916" s="105"/>
    </row>
    <row r="1917" spans="6:25" x14ac:dyDescent="0.2">
      <c r="F1917" s="105"/>
      <c r="G1917" s="105"/>
      <c r="K1917" s="105"/>
      <c r="L1917" s="105"/>
      <c r="Q1917" s="105"/>
      <c r="R1917" s="105"/>
      <c r="V1917" s="105"/>
      <c r="W1917" s="105"/>
    </row>
    <row r="1918" spans="6:25" x14ac:dyDescent="0.2">
      <c r="F1918" s="105"/>
      <c r="G1918" s="105"/>
      <c r="H1918" s="105"/>
      <c r="I1918" s="124"/>
      <c r="K1918" s="105"/>
      <c r="L1918" s="105"/>
      <c r="M1918" s="105"/>
      <c r="N1918" s="124"/>
      <c r="O1918" s="260"/>
      <c r="Q1918" s="105"/>
      <c r="R1918" s="105"/>
      <c r="S1918" s="105"/>
      <c r="T1918" s="124"/>
      <c r="V1918" s="105"/>
      <c r="W1918" s="105"/>
      <c r="X1918" s="105"/>
      <c r="Y1918" s="124"/>
    </row>
    <row r="1919" spans="6:25" x14ac:dyDescent="0.2">
      <c r="F1919" s="105"/>
      <c r="G1919" s="105"/>
      <c r="K1919" s="105"/>
      <c r="L1919" s="105"/>
      <c r="Q1919" s="105"/>
      <c r="R1919" s="105"/>
      <c r="V1919" s="105"/>
      <c r="W1919" s="105"/>
    </row>
    <row r="1920" spans="6:25" x14ac:dyDescent="0.2">
      <c r="F1920" s="105"/>
      <c r="G1920" s="105"/>
      <c r="K1920" s="105"/>
      <c r="L1920" s="105"/>
      <c r="Q1920" s="105"/>
      <c r="R1920" s="105"/>
      <c r="V1920" s="105"/>
      <c r="W1920" s="105"/>
    </row>
    <row r="1921" spans="6:23" x14ac:dyDescent="0.2">
      <c r="F1921" s="105"/>
      <c r="G1921" s="105"/>
      <c r="K1921" s="105"/>
      <c r="L1921" s="105"/>
      <c r="Q1921" s="105"/>
      <c r="R1921" s="105"/>
      <c r="V1921" s="105"/>
      <c r="W1921" s="105"/>
    </row>
    <row r="1922" spans="6:23" x14ac:dyDescent="0.2">
      <c r="F1922" s="105"/>
      <c r="G1922" s="105"/>
      <c r="K1922" s="105"/>
      <c r="L1922" s="105"/>
      <c r="Q1922" s="105"/>
      <c r="R1922" s="105"/>
      <c r="V1922" s="105"/>
      <c r="W1922" s="105"/>
    </row>
    <row r="1923" spans="6:23" x14ac:dyDescent="0.2">
      <c r="F1923" s="105"/>
      <c r="G1923" s="105"/>
      <c r="K1923" s="105"/>
      <c r="L1923" s="105"/>
      <c r="Q1923" s="105"/>
      <c r="R1923" s="105"/>
      <c r="V1923" s="105"/>
      <c r="W1923" s="105"/>
    </row>
    <row r="1924" spans="6:23" x14ac:dyDescent="0.2">
      <c r="F1924" s="105"/>
      <c r="G1924" s="105"/>
      <c r="K1924" s="105"/>
      <c r="L1924" s="105"/>
      <c r="Q1924" s="105"/>
      <c r="R1924" s="105"/>
      <c r="V1924" s="105"/>
      <c r="W1924" s="105"/>
    </row>
    <row r="1925" spans="6:23" x14ac:dyDescent="0.2">
      <c r="F1925" s="105"/>
      <c r="G1925" s="105"/>
      <c r="K1925" s="105"/>
      <c r="L1925" s="105"/>
      <c r="Q1925" s="105"/>
      <c r="R1925" s="105"/>
      <c r="V1925" s="105"/>
      <c r="W1925" s="105"/>
    </row>
    <row r="1926" spans="6:23" x14ac:dyDescent="0.2">
      <c r="F1926" s="105"/>
      <c r="G1926" s="105"/>
      <c r="K1926" s="105"/>
      <c r="L1926" s="105"/>
      <c r="Q1926" s="105"/>
      <c r="R1926" s="105"/>
      <c r="V1926" s="105"/>
      <c r="W1926" s="105"/>
    </row>
    <row r="1927" spans="6:23" x14ac:dyDescent="0.2">
      <c r="F1927" s="105"/>
      <c r="G1927" s="105"/>
      <c r="K1927" s="105"/>
      <c r="L1927" s="105"/>
      <c r="Q1927" s="105"/>
      <c r="R1927" s="105"/>
      <c r="V1927" s="105"/>
      <c r="W1927" s="105"/>
    </row>
    <row r="1928" spans="6:23" x14ac:dyDescent="0.2">
      <c r="F1928" s="105"/>
      <c r="G1928" s="105"/>
      <c r="K1928" s="105"/>
      <c r="L1928" s="105"/>
      <c r="Q1928" s="105"/>
      <c r="R1928" s="105"/>
      <c r="V1928" s="105"/>
      <c r="W1928" s="105"/>
    </row>
    <row r="1929" spans="6:23" x14ac:dyDescent="0.2">
      <c r="F1929" s="105"/>
      <c r="G1929" s="105"/>
      <c r="K1929" s="105"/>
      <c r="L1929" s="105"/>
      <c r="Q1929" s="105"/>
      <c r="R1929" s="105"/>
      <c r="V1929" s="105"/>
      <c r="W1929" s="105"/>
    </row>
    <row r="1930" spans="6:23" x14ac:dyDescent="0.2">
      <c r="F1930" s="105"/>
      <c r="G1930" s="105"/>
      <c r="K1930" s="105"/>
      <c r="L1930" s="105"/>
      <c r="Q1930" s="105"/>
      <c r="R1930" s="105"/>
      <c r="V1930" s="105"/>
      <c r="W1930" s="105"/>
    </row>
    <row r="1931" spans="6:23" x14ac:dyDescent="0.2">
      <c r="F1931" s="105"/>
      <c r="G1931" s="105"/>
      <c r="K1931" s="105"/>
      <c r="L1931" s="105"/>
      <c r="Q1931" s="105"/>
      <c r="R1931" s="105"/>
      <c r="V1931" s="105"/>
      <c r="W1931" s="105"/>
    </row>
    <row r="1932" spans="6:23" x14ac:dyDescent="0.2">
      <c r="F1932" s="105"/>
      <c r="G1932" s="105"/>
      <c r="K1932" s="105"/>
      <c r="L1932" s="105"/>
      <c r="Q1932" s="105"/>
      <c r="R1932" s="105"/>
      <c r="V1932" s="105"/>
      <c r="W1932" s="105"/>
    </row>
    <row r="1933" spans="6:23" x14ac:dyDescent="0.2">
      <c r="F1933" s="105"/>
      <c r="G1933" s="105"/>
      <c r="K1933" s="105"/>
      <c r="L1933" s="105"/>
      <c r="Q1933" s="105"/>
      <c r="R1933" s="105"/>
      <c r="V1933" s="105"/>
      <c r="W1933" s="105"/>
    </row>
    <row r="1934" spans="6:23" x14ac:dyDescent="0.2">
      <c r="F1934" s="105"/>
      <c r="G1934" s="105"/>
      <c r="K1934" s="105"/>
      <c r="L1934" s="105"/>
      <c r="Q1934" s="105"/>
      <c r="R1934" s="105"/>
      <c r="V1934" s="105"/>
      <c r="W1934" s="105"/>
    </row>
    <row r="1935" spans="6:23" x14ac:dyDescent="0.2">
      <c r="F1935" s="105"/>
      <c r="G1935" s="105"/>
      <c r="K1935" s="105"/>
      <c r="L1935" s="105"/>
      <c r="Q1935" s="105"/>
      <c r="R1935" s="105"/>
      <c r="V1935" s="105"/>
      <c r="W1935" s="105"/>
    </row>
    <row r="1936" spans="6:23" x14ac:dyDescent="0.2">
      <c r="F1936" s="105"/>
      <c r="G1936" s="105"/>
      <c r="K1936" s="105"/>
      <c r="L1936" s="105"/>
      <c r="Q1936" s="105"/>
      <c r="R1936" s="105"/>
      <c r="V1936" s="105"/>
      <c r="W1936" s="105"/>
    </row>
    <row r="1937" spans="6:23" x14ac:dyDescent="0.2">
      <c r="F1937" s="105"/>
      <c r="G1937" s="105"/>
      <c r="K1937" s="105"/>
      <c r="L1937" s="105"/>
      <c r="Q1937" s="105"/>
      <c r="R1937" s="105"/>
      <c r="V1937" s="105"/>
      <c r="W1937" s="105"/>
    </row>
    <row r="1938" spans="6:23" x14ac:dyDescent="0.2">
      <c r="F1938" s="105"/>
      <c r="G1938" s="105"/>
      <c r="K1938" s="105"/>
      <c r="L1938" s="105"/>
      <c r="Q1938" s="105"/>
      <c r="R1938" s="105"/>
      <c r="V1938" s="105"/>
      <c r="W1938" s="105"/>
    </row>
    <row r="1939" spans="6:23" x14ac:dyDescent="0.2">
      <c r="F1939" s="105"/>
      <c r="G1939" s="105"/>
      <c r="K1939" s="105"/>
      <c r="L1939" s="105"/>
      <c r="Q1939" s="105"/>
      <c r="R1939" s="105"/>
      <c r="V1939" s="105"/>
      <c r="W1939" s="105"/>
    </row>
    <row r="1940" spans="6:23" x14ac:dyDescent="0.2">
      <c r="F1940" s="105"/>
      <c r="G1940" s="105"/>
      <c r="K1940" s="105"/>
      <c r="L1940" s="105"/>
      <c r="Q1940" s="105"/>
      <c r="R1940" s="105"/>
      <c r="V1940" s="105"/>
      <c r="W1940" s="105"/>
    </row>
    <row r="1941" spans="6:23" x14ac:dyDescent="0.2">
      <c r="F1941" s="105"/>
      <c r="G1941" s="105"/>
      <c r="K1941" s="105"/>
      <c r="L1941" s="105"/>
      <c r="Q1941" s="105"/>
      <c r="R1941" s="105"/>
      <c r="V1941" s="105"/>
      <c r="W1941" s="105"/>
    </row>
    <row r="1942" spans="6:23" x14ac:dyDescent="0.2">
      <c r="F1942" s="105"/>
      <c r="G1942" s="105"/>
      <c r="K1942" s="105"/>
      <c r="L1942" s="105"/>
      <c r="Q1942" s="105"/>
      <c r="R1942" s="105"/>
      <c r="V1942" s="105"/>
      <c r="W1942" s="105"/>
    </row>
    <row r="1943" spans="6:23" x14ac:dyDescent="0.2">
      <c r="F1943" s="105"/>
      <c r="G1943" s="105"/>
      <c r="K1943" s="105"/>
      <c r="L1943" s="105"/>
      <c r="Q1943" s="105"/>
      <c r="R1943" s="105"/>
      <c r="V1943" s="105"/>
      <c r="W1943" s="105"/>
    </row>
    <row r="1944" spans="6:23" x14ac:dyDescent="0.2">
      <c r="F1944" s="105"/>
      <c r="G1944" s="105"/>
      <c r="K1944" s="105"/>
      <c r="L1944" s="105"/>
      <c r="Q1944" s="105"/>
      <c r="R1944" s="105"/>
      <c r="V1944" s="105"/>
      <c r="W1944" s="105"/>
    </row>
    <row r="1945" spans="6:23" x14ac:dyDescent="0.2">
      <c r="F1945" s="105"/>
      <c r="G1945" s="105"/>
      <c r="K1945" s="105"/>
      <c r="L1945" s="105"/>
      <c r="Q1945" s="105"/>
      <c r="R1945" s="105"/>
      <c r="V1945" s="105"/>
      <c r="W1945" s="105"/>
    </row>
    <row r="1946" spans="6:23" x14ac:dyDescent="0.2">
      <c r="F1946" s="105"/>
      <c r="G1946" s="105"/>
      <c r="K1946" s="105"/>
      <c r="L1946" s="105"/>
      <c r="Q1946" s="105"/>
      <c r="R1946" s="105"/>
      <c r="V1946" s="105"/>
      <c r="W1946" s="105"/>
    </row>
    <row r="1947" spans="6:23" x14ac:dyDescent="0.2">
      <c r="F1947" s="105"/>
      <c r="G1947" s="105"/>
      <c r="K1947" s="105"/>
      <c r="L1947" s="105"/>
      <c r="Q1947" s="105"/>
      <c r="R1947" s="105"/>
      <c r="V1947" s="105"/>
      <c r="W1947" s="105"/>
    </row>
    <row r="1948" spans="6:23" x14ac:dyDescent="0.2">
      <c r="F1948" s="105"/>
      <c r="G1948" s="105"/>
      <c r="K1948" s="105"/>
      <c r="L1948" s="105"/>
      <c r="Q1948" s="105"/>
      <c r="R1948" s="105"/>
      <c r="V1948" s="105"/>
      <c r="W1948" s="105"/>
    </row>
    <row r="1949" spans="6:23" x14ac:dyDescent="0.2">
      <c r="F1949" s="105"/>
      <c r="G1949" s="105"/>
      <c r="K1949" s="105"/>
      <c r="L1949" s="105"/>
      <c r="Q1949" s="105"/>
      <c r="R1949" s="105"/>
      <c r="V1949" s="105"/>
      <c r="W1949" s="105"/>
    </row>
    <row r="1950" spans="6:23" x14ac:dyDescent="0.2">
      <c r="F1950" s="105"/>
      <c r="G1950" s="105"/>
      <c r="K1950" s="105"/>
      <c r="L1950" s="105"/>
      <c r="Q1950" s="105"/>
      <c r="R1950" s="105"/>
      <c r="V1950" s="105"/>
      <c r="W1950" s="105"/>
    </row>
    <row r="1951" spans="6:23" x14ac:dyDescent="0.2">
      <c r="F1951" s="105"/>
      <c r="G1951" s="105"/>
      <c r="K1951" s="105"/>
      <c r="L1951" s="105"/>
      <c r="Q1951" s="105"/>
      <c r="R1951" s="105"/>
      <c r="V1951" s="105"/>
      <c r="W1951" s="105"/>
    </row>
    <row r="1952" spans="6:23" x14ac:dyDescent="0.2">
      <c r="F1952" s="105"/>
      <c r="G1952" s="105"/>
      <c r="K1952" s="105"/>
      <c r="L1952" s="105"/>
      <c r="Q1952" s="105"/>
      <c r="R1952" s="105"/>
      <c r="V1952" s="105"/>
      <c r="W1952" s="105"/>
    </row>
    <row r="1953" spans="6:25" x14ac:dyDescent="0.2">
      <c r="F1953" s="105"/>
      <c r="G1953" s="105"/>
      <c r="K1953" s="105"/>
      <c r="L1953" s="105"/>
      <c r="Q1953" s="105"/>
      <c r="R1953" s="105"/>
      <c r="V1953" s="105"/>
      <c r="W1953" s="105"/>
    </row>
    <row r="1954" spans="6:25" x14ac:dyDescent="0.2">
      <c r="F1954" s="105"/>
      <c r="G1954" s="105"/>
      <c r="K1954" s="105"/>
      <c r="L1954" s="105"/>
      <c r="Q1954" s="105"/>
      <c r="R1954" s="105"/>
      <c r="V1954" s="105"/>
      <c r="W1954" s="105"/>
    </row>
    <row r="1955" spans="6:25" x14ac:dyDescent="0.2">
      <c r="F1955" s="105"/>
      <c r="G1955" s="105"/>
      <c r="K1955" s="105"/>
      <c r="L1955" s="105"/>
      <c r="Q1955" s="105"/>
      <c r="R1955" s="105"/>
      <c r="V1955" s="105"/>
      <c r="W1955" s="105"/>
    </row>
    <row r="1956" spans="6:25" x14ac:dyDescent="0.2">
      <c r="F1956" s="105"/>
      <c r="G1956" s="105"/>
      <c r="K1956" s="105"/>
      <c r="L1956" s="105"/>
      <c r="Q1956" s="105"/>
      <c r="R1956" s="105"/>
      <c r="V1956" s="105"/>
      <c r="W1956" s="105"/>
    </row>
    <row r="1957" spans="6:25" x14ac:dyDescent="0.2">
      <c r="F1957" s="105"/>
      <c r="G1957" s="105"/>
      <c r="K1957" s="105"/>
      <c r="L1957" s="105"/>
      <c r="Q1957" s="105"/>
      <c r="R1957" s="105"/>
      <c r="V1957" s="105"/>
      <c r="W1957" s="105"/>
    </row>
    <row r="1958" spans="6:25" x14ac:dyDescent="0.2">
      <c r="F1958" s="105"/>
      <c r="G1958" s="105"/>
      <c r="K1958" s="105"/>
      <c r="L1958" s="105"/>
      <c r="Q1958" s="105"/>
      <c r="R1958" s="105"/>
      <c r="V1958" s="105"/>
      <c r="W1958" s="105"/>
    </row>
    <row r="1959" spans="6:25" x14ac:dyDescent="0.2">
      <c r="F1959" s="105"/>
      <c r="G1959" s="105"/>
      <c r="K1959" s="105"/>
      <c r="L1959" s="105"/>
      <c r="Q1959" s="105"/>
      <c r="R1959" s="105"/>
      <c r="V1959" s="105"/>
      <c r="W1959" s="105"/>
    </row>
    <row r="1960" spans="6:25" x14ac:dyDescent="0.2">
      <c r="F1960" s="105"/>
      <c r="G1960" s="105"/>
      <c r="H1960" s="105"/>
      <c r="I1960" s="124"/>
      <c r="K1960" s="105"/>
      <c r="L1960" s="105"/>
      <c r="M1960" s="105"/>
      <c r="N1960" s="124"/>
      <c r="O1960" s="260"/>
      <c r="Q1960" s="105"/>
      <c r="R1960" s="105"/>
      <c r="S1960" s="105"/>
      <c r="T1960" s="124"/>
      <c r="V1960" s="105"/>
      <c r="W1960" s="105"/>
      <c r="X1960" s="105"/>
      <c r="Y1960" s="124"/>
    </row>
    <row r="1961" spans="6:25" x14ac:dyDescent="0.2">
      <c r="F1961" s="105"/>
      <c r="G1961" s="105"/>
      <c r="K1961" s="105"/>
      <c r="L1961" s="105"/>
      <c r="Q1961" s="105"/>
      <c r="R1961" s="105"/>
      <c r="V1961" s="105"/>
      <c r="W1961" s="105"/>
    </row>
    <row r="1962" spans="6:25" x14ac:dyDescent="0.2">
      <c r="F1962" s="105"/>
      <c r="G1962" s="105"/>
      <c r="K1962" s="105"/>
      <c r="L1962" s="105"/>
      <c r="Q1962" s="105"/>
      <c r="R1962" s="105"/>
      <c r="V1962" s="105"/>
      <c r="W1962" s="105"/>
    </row>
    <row r="1963" spans="6:25" x14ac:dyDescent="0.2">
      <c r="F1963" s="105"/>
      <c r="G1963" s="105"/>
      <c r="K1963" s="105"/>
      <c r="L1963" s="105"/>
      <c r="Q1963" s="105"/>
      <c r="R1963" s="105"/>
      <c r="V1963" s="105"/>
      <c r="W1963" s="105"/>
    </row>
    <row r="1964" spans="6:25" x14ac:dyDescent="0.2">
      <c r="F1964" s="105"/>
      <c r="G1964" s="105"/>
      <c r="K1964" s="105"/>
      <c r="L1964" s="105"/>
      <c r="Q1964" s="105"/>
      <c r="R1964" s="105"/>
      <c r="V1964" s="105"/>
      <c r="W1964" s="105"/>
    </row>
    <row r="1965" spans="6:25" x14ac:dyDescent="0.2">
      <c r="F1965" s="105"/>
      <c r="G1965" s="105"/>
      <c r="K1965" s="105"/>
      <c r="L1965" s="105"/>
      <c r="Q1965" s="105"/>
      <c r="R1965" s="105"/>
      <c r="V1965" s="105"/>
      <c r="W1965" s="105"/>
    </row>
    <row r="1966" spans="6:25" x14ac:dyDescent="0.2">
      <c r="F1966" s="105"/>
      <c r="G1966" s="105"/>
      <c r="K1966" s="105"/>
      <c r="L1966" s="105"/>
      <c r="Q1966" s="105"/>
      <c r="R1966" s="105"/>
      <c r="V1966" s="105"/>
      <c r="W1966" s="105"/>
    </row>
    <row r="1967" spans="6:25" x14ac:dyDescent="0.2">
      <c r="F1967" s="105"/>
      <c r="G1967" s="105"/>
      <c r="K1967" s="105"/>
      <c r="L1967" s="105"/>
      <c r="Q1967" s="105"/>
      <c r="R1967" s="105"/>
      <c r="V1967" s="105"/>
      <c r="W1967" s="105"/>
    </row>
    <row r="1968" spans="6:25" x14ac:dyDescent="0.2">
      <c r="F1968" s="105"/>
      <c r="G1968" s="105"/>
      <c r="K1968" s="105"/>
      <c r="L1968" s="105"/>
      <c r="Q1968" s="105"/>
      <c r="R1968" s="105"/>
      <c r="V1968" s="105"/>
      <c r="W1968" s="105"/>
    </row>
    <row r="1969" spans="6:23" x14ac:dyDescent="0.2">
      <c r="F1969" s="105"/>
      <c r="G1969" s="105"/>
      <c r="K1969" s="105"/>
      <c r="L1969" s="105"/>
      <c r="Q1969" s="105"/>
      <c r="R1969" s="105"/>
      <c r="V1969" s="105"/>
      <c r="W1969" s="105"/>
    </row>
    <row r="1970" spans="6:23" x14ac:dyDescent="0.2">
      <c r="F1970" s="105"/>
      <c r="G1970" s="105"/>
      <c r="K1970" s="105"/>
      <c r="L1970" s="105"/>
      <c r="Q1970" s="105"/>
      <c r="R1970" s="105"/>
      <c r="V1970" s="105"/>
      <c r="W1970" s="105"/>
    </row>
    <row r="1971" spans="6:23" x14ac:dyDescent="0.2">
      <c r="F1971" s="105"/>
      <c r="G1971" s="105"/>
      <c r="K1971" s="105"/>
      <c r="L1971" s="105"/>
      <c r="Q1971" s="105"/>
      <c r="R1971" s="105"/>
      <c r="V1971" s="105"/>
      <c r="W1971" s="105"/>
    </row>
    <row r="1972" spans="6:23" x14ac:dyDescent="0.2">
      <c r="F1972" s="105"/>
      <c r="G1972" s="105"/>
      <c r="K1972" s="105"/>
      <c r="L1972" s="105"/>
      <c r="Q1972" s="105"/>
      <c r="R1972" s="105"/>
      <c r="V1972" s="105"/>
      <c r="W1972" s="105"/>
    </row>
    <row r="1973" spans="6:23" x14ac:dyDescent="0.2">
      <c r="F1973" s="105"/>
      <c r="G1973" s="105"/>
      <c r="K1973" s="105"/>
      <c r="L1973" s="105"/>
      <c r="Q1973" s="105"/>
      <c r="R1973" s="105"/>
      <c r="V1973" s="105"/>
      <c r="W1973" s="105"/>
    </row>
    <row r="1974" spans="6:23" x14ac:dyDescent="0.2">
      <c r="F1974" s="105"/>
      <c r="G1974" s="105"/>
      <c r="K1974" s="105"/>
      <c r="L1974" s="105"/>
      <c r="Q1974" s="105"/>
      <c r="R1974" s="105"/>
      <c r="V1974" s="105"/>
      <c r="W1974" s="105"/>
    </row>
    <row r="1975" spans="6:23" x14ac:dyDescent="0.2">
      <c r="F1975" s="105"/>
      <c r="G1975" s="105"/>
      <c r="K1975" s="105"/>
      <c r="L1975" s="105"/>
      <c r="Q1975" s="105"/>
      <c r="R1975" s="105"/>
      <c r="V1975" s="105"/>
      <c r="W1975" s="105"/>
    </row>
    <row r="1976" spans="6:23" x14ac:dyDescent="0.2">
      <c r="F1976" s="105"/>
      <c r="G1976" s="105"/>
      <c r="K1976" s="105"/>
      <c r="L1976" s="105"/>
      <c r="Q1976" s="105"/>
      <c r="R1976" s="105"/>
      <c r="V1976" s="105"/>
      <c r="W1976" s="105"/>
    </row>
    <row r="1977" spans="6:23" x14ac:dyDescent="0.2">
      <c r="F1977" s="105"/>
      <c r="G1977" s="105"/>
      <c r="K1977" s="105"/>
      <c r="L1977" s="105"/>
      <c r="Q1977" s="105"/>
      <c r="R1977" s="105"/>
      <c r="V1977" s="105"/>
      <c r="W1977" s="105"/>
    </row>
    <row r="1978" spans="6:23" x14ac:dyDescent="0.2">
      <c r="F1978" s="105"/>
      <c r="G1978" s="105"/>
      <c r="K1978" s="105"/>
      <c r="L1978" s="105"/>
      <c r="Q1978" s="105"/>
      <c r="R1978" s="105"/>
      <c r="V1978" s="105"/>
      <c r="W1978" s="105"/>
    </row>
    <row r="1979" spans="6:23" x14ac:dyDescent="0.2">
      <c r="F1979" s="105"/>
      <c r="G1979" s="105"/>
      <c r="K1979" s="105"/>
      <c r="L1979" s="105"/>
      <c r="Q1979" s="105"/>
      <c r="R1979" s="105"/>
      <c r="V1979" s="105"/>
      <c r="W1979" s="105"/>
    </row>
    <row r="1980" spans="6:23" x14ac:dyDescent="0.2">
      <c r="F1980" s="105"/>
      <c r="G1980" s="105"/>
      <c r="K1980" s="105"/>
      <c r="L1980" s="105"/>
      <c r="Q1980" s="105"/>
      <c r="R1980" s="105"/>
      <c r="V1980" s="105"/>
      <c r="W1980" s="105"/>
    </row>
    <row r="1981" spans="6:23" x14ac:dyDescent="0.2">
      <c r="F1981" s="105"/>
      <c r="G1981" s="105"/>
      <c r="K1981" s="105"/>
      <c r="L1981" s="105"/>
      <c r="Q1981" s="105"/>
      <c r="R1981" s="105"/>
      <c r="V1981" s="105"/>
      <c r="W1981" s="105"/>
    </row>
    <row r="1982" spans="6:23" x14ac:dyDescent="0.2">
      <c r="F1982" s="105"/>
      <c r="G1982" s="105"/>
      <c r="K1982" s="105"/>
      <c r="L1982" s="105"/>
      <c r="Q1982" s="105"/>
      <c r="R1982" s="105"/>
      <c r="V1982" s="105"/>
      <c r="W1982" s="105"/>
    </row>
    <row r="1983" spans="6:23" x14ac:dyDescent="0.2">
      <c r="F1983" s="105"/>
      <c r="G1983" s="105"/>
      <c r="K1983" s="105"/>
      <c r="L1983" s="105"/>
      <c r="Q1983" s="105"/>
      <c r="R1983" s="105"/>
      <c r="V1983" s="105"/>
      <c r="W1983" s="105"/>
    </row>
    <row r="1984" spans="6:23" x14ac:dyDescent="0.2">
      <c r="F1984" s="105"/>
      <c r="G1984" s="105"/>
      <c r="K1984" s="105"/>
      <c r="L1984" s="105"/>
      <c r="Q1984" s="105"/>
      <c r="R1984" s="105"/>
      <c r="V1984" s="105"/>
      <c r="W1984" s="105"/>
    </row>
    <row r="1985" spans="6:23" x14ac:dyDescent="0.2">
      <c r="F1985" s="105"/>
      <c r="G1985" s="105"/>
      <c r="K1985" s="105"/>
      <c r="L1985" s="105"/>
      <c r="Q1985" s="105"/>
      <c r="R1985" s="105"/>
      <c r="V1985" s="105"/>
      <c r="W1985" s="105"/>
    </row>
    <row r="1986" spans="6:23" x14ac:dyDescent="0.2">
      <c r="F1986" s="105"/>
      <c r="G1986" s="105"/>
      <c r="K1986" s="105"/>
      <c r="L1986" s="105"/>
      <c r="Q1986" s="105"/>
      <c r="R1986" s="105"/>
      <c r="V1986" s="105"/>
      <c r="W1986" s="105"/>
    </row>
    <row r="1987" spans="6:23" x14ac:dyDescent="0.2">
      <c r="F1987" s="105"/>
      <c r="G1987" s="105"/>
      <c r="K1987" s="105"/>
      <c r="L1987" s="105"/>
      <c r="Q1987" s="105"/>
      <c r="R1987" s="105"/>
      <c r="V1987" s="105"/>
      <c r="W1987" s="105"/>
    </row>
    <row r="1988" spans="6:23" x14ac:dyDescent="0.2">
      <c r="F1988" s="105"/>
      <c r="G1988" s="105"/>
      <c r="K1988" s="105"/>
      <c r="L1988" s="105"/>
      <c r="Q1988" s="105"/>
      <c r="R1988" s="105"/>
      <c r="V1988" s="105"/>
      <c r="W1988" s="105"/>
    </row>
    <row r="1989" spans="6:23" x14ac:dyDescent="0.2">
      <c r="F1989" s="105"/>
      <c r="G1989" s="105"/>
      <c r="K1989" s="105"/>
      <c r="L1989" s="105"/>
      <c r="Q1989" s="105"/>
      <c r="R1989" s="105"/>
      <c r="V1989" s="105"/>
      <c r="W1989" s="105"/>
    </row>
    <row r="1990" spans="6:23" x14ac:dyDescent="0.2">
      <c r="F1990" s="105"/>
      <c r="G1990" s="105"/>
      <c r="K1990" s="105"/>
      <c r="L1990" s="105"/>
      <c r="Q1990" s="105"/>
      <c r="R1990" s="105"/>
      <c r="V1990" s="105"/>
      <c r="W1990" s="105"/>
    </row>
    <row r="1991" spans="6:23" x14ac:dyDescent="0.2">
      <c r="F1991" s="105"/>
      <c r="G1991" s="105"/>
      <c r="K1991" s="105"/>
      <c r="L1991" s="105"/>
      <c r="Q1991" s="105"/>
      <c r="R1991" s="105"/>
      <c r="V1991" s="105"/>
      <c r="W1991" s="105"/>
    </row>
    <row r="1992" spans="6:23" x14ac:dyDescent="0.2">
      <c r="F1992" s="105"/>
      <c r="G1992" s="105"/>
      <c r="K1992" s="105"/>
      <c r="L1992" s="105"/>
      <c r="Q1992" s="105"/>
      <c r="R1992" s="105"/>
      <c r="V1992" s="105"/>
      <c r="W1992" s="105"/>
    </row>
    <row r="1993" spans="6:23" x14ac:dyDescent="0.2">
      <c r="F1993" s="105"/>
      <c r="G1993" s="105"/>
      <c r="K1993" s="105"/>
      <c r="L1993" s="105"/>
      <c r="Q1993" s="105"/>
      <c r="R1993" s="105"/>
      <c r="V1993" s="105"/>
      <c r="W1993" s="105"/>
    </row>
    <row r="1994" spans="6:23" x14ac:dyDescent="0.2">
      <c r="F1994" s="105"/>
      <c r="G1994" s="105"/>
      <c r="K1994" s="105"/>
      <c r="L1994" s="105"/>
      <c r="Q1994" s="105"/>
      <c r="R1994" s="105"/>
      <c r="V1994" s="105"/>
      <c r="W1994" s="105"/>
    </row>
    <row r="1995" spans="6:23" x14ac:dyDescent="0.2">
      <c r="F1995" s="105"/>
      <c r="G1995" s="105"/>
      <c r="K1995" s="105"/>
      <c r="L1995" s="105"/>
      <c r="Q1995" s="105"/>
      <c r="R1995" s="105"/>
      <c r="V1995" s="105"/>
      <c r="W1995" s="105"/>
    </row>
    <row r="1996" spans="6:23" x14ac:dyDescent="0.2">
      <c r="F1996" s="105"/>
      <c r="G1996" s="105"/>
      <c r="K1996" s="105"/>
      <c r="L1996" s="105"/>
      <c r="Q1996" s="105"/>
      <c r="R1996" s="105"/>
      <c r="V1996" s="105"/>
      <c r="W1996" s="105"/>
    </row>
    <row r="1997" spans="6:23" x14ac:dyDescent="0.2">
      <c r="F1997" s="105"/>
      <c r="G1997" s="105"/>
      <c r="K1997" s="105"/>
      <c r="L1997" s="105"/>
      <c r="Q1997" s="105"/>
      <c r="R1997" s="105"/>
      <c r="V1997" s="105"/>
      <c r="W1997" s="105"/>
    </row>
    <row r="1998" spans="6:23" x14ac:dyDescent="0.2">
      <c r="F1998" s="105"/>
      <c r="G1998" s="105"/>
      <c r="K1998" s="105"/>
      <c r="L1998" s="105"/>
      <c r="Q1998" s="105"/>
      <c r="R1998" s="105"/>
      <c r="V1998" s="105"/>
      <c r="W1998" s="105"/>
    </row>
    <row r="1999" spans="6:23" x14ac:dyDescent="0.2">
      <c r="F1999" s="105"/>
      <c r="G1999" s="105"/>
      <c r="K1999" s="105"/>
      <c r="L1999" s="105"/>
      <c r="Q1999" s="105"/>
      <c r="R1999" s="105"/>
      <c r="V1999" s="105"/>
      <c r="W1999" s="105"/>
    </row>
    <row r="2000" spans="6:23" x14ac:dyDescent="0.2">
      <c r="F2000" s="105"/>
      <c r="G2000" s="105"/>
      <c r="K2000" s="105"/>
      <c r="L2000" s="105"/>
      <c r="Q2000" s="105"/>
      <c r="R2000" s="105"/>
      <c r="V2000" s="105"/>
      <c r="W2000" s="105"/>
    </row>
    <row r="2001" spans="6:23" x14ac:dyDescent="0.2">
      <c r="F2001" s="105"/>
      <c r="G2001" s="105"/>
      <c r="K2001" s="105"/>
      <c r="L2001" s="105"/>
      <c r="Q2001" s="105"/>
      <c r="R2001" s="105"/>
      <c r="V2001" s="105"/>
      <c r="W2001" s="105"/>
    </row>
    <row r="2002" spans="6:23" x14ac:dyDescent="0.2">
      <c r="F2002" s="105"/>
      <c r="G2002" s="105"/>
      <c r="K2002" s="105"/>
      <c r="L2002" s="105"/>
      <c r="Q2002" s="105"/>
      <c r="R2002" s="105"/>
      <c r="V2002" s="105"/>
      <c r="W2002" s="105"/>
    </row>
    <row r="2003" spans="6:23" x14ac:dyDescent="0.2">
      <c r="F2003" s="105"/>
      <c r="G2003" s="105"/>
      <c r="K2003" s="105"/>
      <c r="L2003" s="105"/>
      <c r="Q2003" s="105"/>
      <c r="R2003" s="105"/>
      <c r="V2003" s="105"/>
      <c r="W2003" s="105"/>
    </row>
    <row r="2004" spans="6:23" x14ac:dyDescent="0.2">
      <c r="F2004" s="105"/>
      <c r="G2004" s="105"/>
      <c r="K2004" s="105"/>
      <c r="L2004" s="105"/>
      <c r="Q2004" s="105"/>
      <c r="R2004" s="105"/>
      <c r="V2004" s="105"/>
      <c r="W2004" s="105"/>
    </row>
    <row r="2005" spans="6:23" x14ac:dyDescent="0.2">
      <c r="F2005" s="105"/>
      <c r="G2005" s="105"/>
      <c r="K2005" s="105"/>
      <c r="L2005" s="105"/>
      <c r="Q2005" s="105"/>
      <c r="R2005" s="105"/>
      <c r="V2005" s="105"/>
      <c r="W2005" s="105"/>
    </row>
    <row r="2006" spans="6:23" x14ac:dyDescent="0.2">
      <c r="F2006" s="105"/>
      <c r="G2006" s="105"/>
      <c r="K2006" s="105"/>
      <c r="L2006" s="105"/>
      <c r="Q2006" s="105"/>
      <c r="R2006" s="105"/>
      <c r="V2006" s="105"/>
      <c r="W2006" s="105"/>
    </row>
    <row r="2007" spans="6:23" x14ac:dyDescent="0.2">
      <c r="F2007" s="105"/>
      <c r="G2007" s="105"/>
      <c r="K2007" s="105"/>
      <c r="L2007" s="105"/>
      <c r="Q2007" s="105"/>
      <c r="R2007" s="105"/>
      <c r="V2007" s="105"/>
      <c r="W2007" s="105"/>
    </row>
    <row r="2008" spans="6:23" x14ac:dyDescent="0.2">
      <c r="F2008" s="105"/>
      <c r="G2008" s="105"/>
      <c r="K2008" s="105"/>
      <c r="L2008" s="105"/>
      <c r="Q2008" s="105"/>
      <c r="R2008" s="105"/>
      <c r="V2008" s="105"/>
      <c r="W2008" s="105"/>
    </row>
    <row r="2009" spans="6:23" x14ac:dyDescent="0.2">
      <c r="F2009" s="105"/>
      <c r="G2009" s="105"/>
      <c r="K2009" s="105"/>
      <c r="L2009" s="105"/>
      <c r="Q2009" s="105"/>
      <c r="R2009" s="105"/>
      <c r="V2009" s="105"/>
      <c r="W2009" s="105"/>
    </row>
    <row r="2010" spans="6:23" x14ac:dyDescent="0.2">
      <c r="F2010" s="105"/>
      <c r="G2010" s="105"/>
      <c r="K2010" s="105"/>
      <c r="L2010" s="105"/>
      <c r="Q2010" s="105"/>
      <c r="R2010" s="105"/>
      <c r="V2010" s="105"/>
      <c r="W2010" s="105"/>
    </row>
    <row r="2011" spans="6:23" x14ac:dyDescent="0.2">
      <c r="F2011" s="105"/>
      <c r="G2011" s="105"/>
      <c r="K2011" s="105"/>
      <c r="L2011" s="105"/>
      <c r="Q2011" s="105"/>
      <c r="R2011" s="105"/>
      <c r="V2011" s="105"/>
      <c r="W2011" s="105"/>
    </row>
    <row r="2012" spans="6:23" x14ac:dyDescent="0.2">
      <c r="F2012" s="105"/>
      <c r="G2012" s="105"/>
      <c r="K2012" s="105"/>
      <c r="L2012" s="105"/>
      <c r="Q2012" s="105"/>
      <c r="R2012" s="105"/>
      <c r="V2012" s="105"/>
      <c r="W2012" s="105"/>
    </row>
    <row r="2013" spans="6:23" x14ac:dyDescent="0.2">
      <c r="F2013" s="105"/>
      <c r="G2013" s="105"/>
      <c r="K2013" s="105"/>
      <c r="L2013" s="105"/>
      <c r="Q2013" s="105"/>
      <c r="R2013" s="105"/>
      <c r="V2013" s="105"/>
      <c r="W2013" s="105"/>
    </row>
    <row r="2014" spans="6:23" x14ac:dyDescent="0.2">
      <c r="F2014" s="105"/>
      <c r="G2014" s="105"/>
      <c r="K2014" s="105"/>
      <c r="L2014" s="105"/>
      <c r="Q2014" s="105"/>
      <c r="R2014" s="105"/>
      <c r="V2014" s="105"/>
      <c r="W2014" s="105"/>
    </row>
    <row r="2015" spans="6:23" x14ac:dyDescent="0.2">
      <c r="F2015" s="105"/>
      <c r="G2015" s="105"/>
      <c r="K2015" s="105"/>
      <c r="L2015" s="105"/>
      <c r="Q2015" s="105"/>
      <c r="R2015" s="105"/>
      <c r="V2015" s="105"/>
      <c r="W2015" s="105"/>
    </row>
    <row r="2016" spans="6:23" x14ac:dyDescent="0.2">
      <c r="F2016" s="105"/>
      <c r="G2016" s="105"/>
      <c r="K2016" s="105"/>
      <c r="L2016" s="105"/>
      <c r="Q2016" s="105"/>
      <c r="R2016" s="105"/>
      <c r="V2016" s="105"/>
      <c r="W2016" s="105"/>
    </row>
    <row r="2017" spans="6:23" x14ac:dyDescent="0.2">
      <c r="F2017" s="105"/>
      <c r="G2017" s="105"/>
      <c r="K2017" s="105"/>
      <c r="L2017" s="105"/>
      <c r="Q2017" s="105"/>
      <c r="R2017" s="105"/>
      <c r="V2017" s="105"/>
      <c r="W2017" s="105"/>
    </row>
    <row r="2018" spans="6:23" x14ac:dyDescent="0.2">
      <c r="F2018" s="105"/>
      <c r="G2018" s="105"/>
      <c r="K2018" s="105"/>
      <c r="L2018" s="105"/>
      <c r="Q2018" s="105"/>
      <c r="R2018" s="105"/>
      <c r="V2018" s="105"/>
      <c r="W2018" s="105"/>
    </row>
    <row r="2019" spans="6:23" x14ac:dyDescent="0.2">
      <c r="F2019" s="105"/>
      <c r="G2019" s="105"/>
      <c r="K2019" s="105"/>
      <c r="L2019" s="105"/>
      <c r="Q2019" s="105"/>
      <c r="R2019" s="105"/>
      <c r="V2019" s="105"/>
      <c r="W2019" s="105"/>
    </row>
    <row r="2020" spans="6:23" x14ac:dyDescent="0.2">
      <c r="F2020" s="105"/>
      <c r="G2020" s="105"/>
      <c r="K2020" s="105"/>
      <c r="L2020" s="105"/>
      <c r="Q2020" s="105"/>
      <c r="R2020" s="105"/>
      <c r="V2020" s="105"/>
      <c r="W2020" s="105"/>
    </row>
    <row r="2021" spans="6:23" x14ac:dyDescent="0.2">
      <c r="F2021" s="105"/>
      <c r="G2021" s="105"/>
      <c r="K2021" s="105"/>
      <c r="L2021" s="105"/>
      <c r="Q2021" s="105"/>
      <c r="R2021" s="105"/>
      <c r="V2021" s="105"/>
      <c r="W2021" s="105"/>
    </row>
    <row r="2022" spans="6:23" x14ac:dyDescent="0.2">
      <c r="F2022" s="105"/>
      <c r="G2022" s="105"/>
      <c r="K2022" s="105"/>
      <c r="L2022" s="105"/>
      <c r="Q2022" s="105"/>
      <c r="R2022" s="105"/>
      <c r="V2022" s="105"/>
      <c r="W2022" s="105"/>
    </row>
    <row r="2023" spans="6:23" x14ac:dyDescent="0.2">
      <c r="F2023" s="105"/>
      <c r="G2023" s="105"/>
      <c r="K2023" s="105"/>
      <c r="L2023" s="105"/>
      <c r="Q2023" s="105"/>
      <c r="R2023" s="105"/>
      <c r="V2023" s="105"/>
      <c r="W2023" s="105"/>
    </row>
    <row r="2024" spans="6:23" x14ac:dyDescent="0.2">
      <c r="F2024" s="105"/>
      <c r="G2024" s="105"/>
      <c r="K2024" s="105"/>
      <c r="L2024" s="105"/>
      <c r="Q2024" s="105"/>
      <c r="R2024" s="105"/>
      <c r="V2024" s="105"/>
      <c r="W2024" s="105"/>
    </row>
    <row r="2025" spans="6:23" x14ac:dyDescent="0.2">
      <c r="F2025" s="105"/>
      <c r="G2025" s="105"/>
      <c r="K2025" s="105"/>
      <c r="L2025" s="105"/>
      <c r="Q2025" s="105"/>
      <c r="R2025" s="105"/>
      <c r="V2025" s="105"/>
      <c r="W2025" s="105"/>
    </row>
    <row r="2026" spans="6:23" x14ac:dyDescent="0.2">
      <c r="F2026" s="105"/>
      <c r="G2026" s="105"/>
      <c r="K2026" s="105"/>
      <c r="L2026" s="105"/>
      <c r="Q2026" s="105"/>
      <c r="R2026" s="105"/>
      <c r="V2026" s="105"/>
      <c r="W2026" s="105"/>
    </row>
    <row r="2027" spans="6:23" x14ac:dyDescent="0.2">
      <c r="F2027" s="105"/>
      <c r="G2027" s="105"/>
      <c r="K2027" s="105"/>
      <c r="L2027" s="105"/>
      <c r="Q2027" s="105"/>
      <c r="R2027" s="105"/>
      <c r="V2027" s="105"/>
      <c r="W2027" s="105"/>
    </row>
    <row r="2028" spans="6:23" x14ac:dyDescent="0.2">
      <c r="F2028" s="105"/>
      <c r="G2028" s="105"/>
      <c r="K2028" s="105"/>
      <c r="L2028" s="105"/>
      <c r="Q2028" s="105"/>
      <c r="R2028" s="105"/>
      <c r="V2028" s="105"/>
      <c r="W2028" s="105"/>
    </row>
    <row r="2029" spans="6:23" x14ac:dyDescent="0.2">
      <c r="F2029" s="105"/>
      <c r="G2029" s="105"/>
      <c r="K2029" s="105"/>
      <c r="L2029" s="105"/>
      <c r="Q2029" s="105"/>
      <c r="R2029" s="105"/>
      <c r="V2029" s="105"/>
      <c r="W2029" s="105"/>
    </row>
    <row r="2030" spans="6:23" x14ac:dyDescent="0.2">
      <c r="F2030" s="105"/>
      <c r="G2030" s="105"/>
      <c r="K2030" s="105"/>
      <c r="L2030" s="105"/>
      <c r="Q2030" s="105"/>
      <c r="R2030" s="105"/>
      <c r="V2030" s="105"/>
      <c r="W2030" s="105"/>
    </row>
    <row r="2031" spans="6:23" x14ac:dyDescent="0.2">
      <c r="F2031" s="105"/>
      <c r="G2031" s="105"/>
      <c r="K2031" s="105"/>
      <c r="L2031" s="105"/>
      <c r="Q2031" s="105"/>
      <c r="R2031" s="105"/>
      <c r="V2031" s="105"/>
      <c r="W2031" s="105"/>
    </row>
    <row r="2032" spans="6:23" x14ac:dyDescent="0.2">
      <c r="F2032" s="105"/>
      <c r="G2032" s="105"/>
      <c r="K2032" s="105"/>
      <c r="L2032" s="105"/>
      <c r="Q2032" s="105"/>
      <c r="R2032" s="105"/>
      <c r="V2032" s="105"/>
      <c r="W2032" s="105"/>
    </row>
    <row r="2033" spans="6:23" x14ac:dyDescent="0.2">
      <c r="F2033" s="105"/>
      <c r="G2033" s="105"/>
      <c r="K2033" s="105"/>
      <c r="L2033" s="105"/>
      <c r="Q2033" s="105"/>
      <c r="R2033" s="105"/>
      <c r="V2033" s="105"/>
      <c r="W2033" s="105"/>
    </row>
    <row r="2034" spans="6:23" x14ac:dyDescent="0.2">
      <c r="F2034" s="105"/>
      <c r="G2034" s="105"/>
      <c r="K2034" s="105"/>
      <c r="L2034" s="105"/>
      <c r="Q2034" s="105"/>
      <c r="R2034" s="105"/>
      <c r="V2034" s="105"/>
      <c r="W2034" s="105"/>
    </row>
    <row r="2035" spans="6:23" x14ac:dyDescent="0.2">
      <c r="F2035" s="105"/>
      <c r="G2035" s="105"/>
      <c r="K2035" s="105"/>
      <c r="L2035" s="105"/>
      <c r="Q2035" s="105"/>
      <c r="R2035" s="105"/>
      <c r="V2035" s="105"/>
      <c r="W2035" s="105"/>
    </row>
    <row r="2036" spans="6:23" x14ac:dyDescent="0.2">
      <c r="F2036" s="105"/>
      <c r="G2036" s="105"/>
      <c r="K2036" s="105"/>
      <c r="L2036" s="105"/>
      <c r="Q2036" s="105"/>
      <c r="R2036" s="105"/>
      <c r="V2036" s="105"/>
      <c r="W2036" s="105"/>
    </row>
    <row r="2037" spans="6:23" x14ac:dyDescent="0.2">
      <c r="F2037" s="105"/>
      <c r="G2037" s="105"/>
      <c r="K2037" s="105"/>
      <c r="L2037" s="105"/>
      <c r="Q2037" s="105"/>
      <c r="R2037" s="105"/>
      <c r="V2037" s="105"/>
      <c r="W2037" s="105"/>
    </row>
    <row r="2038" spans="6:23" x14ac:dyDescent="0.2">
      <c r="F2038" s="105"/>
      <c r="G2038" s="105"/>
      <c r="K2038" s="105"/>
      <c r="L2038" s="105"/>
      <c r="Q2038" s="105"/>
      <c r="R2038" s="105"/>
      <c r="V2038" s="105"/>
      <c r="W2038" s="105"/>
    </row>
    <row r="2039" spans="6:23" x14ac:dyDescent="0.2">
      <c r="F2039" s="105"/>
      <c r="G2039" s="105"/>
      <c r="K2039" s="105"/>
      <c r="L2039" s="105"/>
      <c r="Q2039" s="105"/>
      <c r="R2039" s="105"/>
      <c r="V2039" s="105"/>
      <c r="W2039" s="105"/>
    </row>
    <row r="2040" spans="6:23" x14ac:dyDescent="0.2">
      <c r="F2040" s="105"/>
      <c r="G2040" s="105"/>
      <c r="K2040" s="105"/>
      <c r="L2040" s="105"/>
      <c r="Q2040" s="105"/>
      <c r="R2040" s="105"/>
      <c r="V2040" s="105"/>
      <c r="W2040" s="105"/>
    </row>
    <row r="2041" spans="6:23" x14ac:dyDescent="0.2">
      <c r="F2041" s="105"/>
      <c r="G2041" s="105"/>
      <c r="K2041" s="105"/>
      <c r="L2041" s="105"/>
      <c r="Q2041" s="105"/>
      <c r="R2041" s="105"/>
      <c r="V2041" s="105"/>
      <c r="W2041" s="105"/>
    </row>
    <row r="2042" spans="6:23" x14ac:dyDescent="0.2">
      <c r="F2042" s="105"/>
      <c r="G2042" s="105"/>
      <c r="K2042" s="105"/>
      <c r="L2042" s="105"/>
      <c r="Q2042" s="105"/>
      <c r="R2042" s="105"/>
      <c r="V2042" s="105"/>
      <c r="W2042" s="105"/>
    </row>
    <row r="2043" spans="6:23" x14ac:dyDescent="0.2">
      <c r="F2043" s="105"/>
      <c r="G2043" s="105"/>
      <c r="K2043" s="105"/>
      <c r="L2043" s="105"/>
      <c r="Q2043" s="105"/>
      <c r="R2043" s="105"/>
      <c r="V2043" s="105"/>
      <c r="W2043" s="105"/>
    </row>
    <row r="2044" spans="6:23" x14ac:dyDescent="0.2">
      <c r="F2044" s="105"/>
      <c r="G2044" s="105"/>
      <c r="K2044" s="105"/>
      <c r="L2044" s="105"/>
      <c r="Q2044" s="105"/>
      <c r="R2044" s="105"/>
      <c r="V2044" s="105"/>
      <c r="W2044" s="105"/>
    </row>
    <row r="2045" spans="6:23" x14ac:dyDescent="0.2">
      <c r="F2045" s="105"/>
      <c r="G2045" s="105"/>
      <c r="K2045" s="105"/>
      <c r="L2045" s="105"/>
      <c r="Q2045" s="105"/>
      <c r="R2045" s="105"/>
      <c r="V2045" s="105"/>
      <c r="W2045" s="105"/>
    </row>
    <row r="2046" spans="6:23" x14ac:dyDescent="0.2">
      <c r="F2046" s="105"/>
      <c r="G2046" s="105"/>
      <c r="K2046" s="105"/>
      <c r="L2046" s="105"/>
      <c r="Q2046" s="105"/>
      <c r="R2046" s="105"/>
      <c r="V2046" s="105"/>
      <c r="W2046" s="105"/>
    </row>
    <row r="2047" spans="6:23" x14ac:dyDescent="0.2">
      <c r="F2047" s="105"/>
      <c r="G2047" s="105"/>
      <c r="K2047" s="105"/>
      <c r="L2047" s="105"/>
      <c r="Q2047" s="105"/>
      <c r="R2047" s="105"/>
      <c r="V2047" s="105"/>
      <c r="W2047" s="105"/>
    </row>
    <row r="2048" spans="6:23" x14ac:dyDescent="0.2">
      <c r="F2048" s="105"/>
      <c r="G2048" s="105"/>
      <c r="K2048" s="105"/>
      <c r="L2048" s="105"/>
      <c r="Q2048" s="105"/>
      <c r="R2048" s="105"/>
      <c r="V2048" s="105"/>
      <c r="W2048" s="105"/>
    </row>
    <row r="2049" spans="6:23" x14ac:dyDescent="0.2">
      <c r="F2049" s="105"/>
      <c r="G2049" s="105"/>
      <c r="K2049" s="105"/>
      <c r="L2049" s="105"/>
      <c r="Q2049" s="105"/>
      <c r="R2049" s="105"/>
      <c r="V2049" s="105"/>
      <c r="W2049" s="105"/>
    </row>
    <row r="2050" spans="6:23" x14ac:dyDescent="0.2">
      <c r="F2050" s="105"/>
      <c r="G2050" s="105"/>
      <c r="K2050" s="105"/>
      <c r="L2050" s="105"/>
      <c r="Q2050" s="105"/>
      <c r="R2050" s="105"/>
      <c r="V2050" s="105"/>
      <c r="W2050" s="105"/>
    </row>
    <row r="2051" spans="6:23" x14ac:dyDescent="0.2">
      <c r="F2051" s="105"/>
      <c r="G2051" s="105"/>
      <c r="K2051" s="105"/>
      <c r="L2051" s="105"/>
      <c r="Q2051" s="105"/>
      <c r="R2051" s="105"/>
      <c r="V2051" s="105"/>
      <c r="W2051" s="105"/>
    </row>
    <row r="2052" spans="6:23" x14ac:dyDescent="0.2">
      <c r="F2052" s="105"/>
      <c r="G2052" s="105"/>
      <c r="K2052" s="105"/>
      <c r="L2052" s="105"/>
      <c r="Q2052" s="105"/>
      <c r="R2052" s="105"/>
      <c r="V2052" s="105"/>
      <c r="W2052" s="105"/>
    </row>
    <row r="2053" spans="6:23" x14ac:dyDescent="0.2">
      <c r="F2053" s="105"/>
      <c r="G2053" s="105"/>
      <c r="K2053" s="105"/>
      <c r="L2053" s="105"/>
      <c r="Q2053" s="105"/>
      <c r="R2053" s="105"/>
      <c r="V2053" s="105"/>
      <c r="W2053" s="105"/>
    </row>
    <row r="2054" spans="6:23" x14ac:dyDescent="0.2">
      <c r="F2054" s="105"/>
      <c r="G2054" s="105"/>
      <c r="K2054" s="105"/>
      <c r="L2054" s="105"/>
      <c r="Q2054" s="105"/>
      <c r="R2054" s="105"/>
      <c r="V2054" s="105"/>
      <c r="W2054" s="105"/>
    </row>
    <row r="2055" spans="6:23" x14ac:dyDescent="0.2">
      <c r="F2055" s="105"/>
      <c r="G2055" s="105"/>
      <c r="K2055" s="105"/>
      <c r="L2055" s="105"/>
      <c r="Q2055" s="105"/>
      <c r="R2055" s="105"/>
      <c r="V2055" s="105"/>
      <c r="W2055" s="105"/>
    </row>
    <row r="2056" spans="6:23" x14ac:dyDescent="0.2">
      <c r="F2056" s="105"/>
      <c r="G2056" s="105"/>
      <c r="K2056" s="105"/>
      <c r="L2056" s="105"/>
      <c r="Q2056" s="105"/>
      <c r="R2056" s="105"/>
      <c r="V2056" s="105"/>
      <c r="W2056" s="105"/>
    </row>
    <row r="2057" spans="6:23" x14ac:dyDescent="0.2">
      <c r="F2057" s="105"/>
      <c r="G2057" s="105"/>
      <c r="K2057" s="105"/>
      <c r="L2057" s="105"/>
      <c r="Q2057" s="105"/>
      <c r="R2057" s="105"/>
      <c r="V2057" s="105"/>
      <c r="W2057" s="105"/>
    </row>
    <row r="2058" spans="6:23" x14ac:dyDescent="0.2">
      <c r="F2058" s="105"/>
      <c r="G2058" s="105"/>
      <c r="K2058" s="105"/>
      <c r="L2058" s="105"/>
      <c r="Q2058" s="105"/>
      <c r="R2058" s="105"/>
      <c r="V2058" s="105"/>
      <c r="W2058" s="105"/>
    </row>
    <row r="2059" spans="6:23" x14ac:dyDescent="0.2">
      <c r="F2059" s="105"/>
      <c r="G2059" s="105"/>
      <c r="K2059" s="105"/>
      <c r="L2059" s="105"/>
      <c r="Q2059" s="105"/>
      <c r="R2059" s="105"/>
      <c r="V2059" s="105"/>
      <c r="W2059" s="105"/>
    </row>
    <row r="2060" spans="6:23" x14ac:dyDescent="0.2">
      <c r="F2060" s="105"/>
      <c r="G2060" s="105"/>
      <c r="K2060" s="105"/>
      <c r="L2060" s="105"/>
      <c r="Q2060" s="105"/>
      <c r="R2060" s="105"/>
      <c r="V2060" s="105"/>
      <c r="W2060" s="105"/>
    </row>
    <row r="2061" spans="6:23" x14ac:dyDescent="0.2">
      <c r="F2061" s="105"/>
      <c r="G2061" s="105"/>
      <c r="K2061" s="105"/>
      <c r="L2061" s="105"/>
      <c r="Q2061" s="105"/>
      <c r="R2061" s="105"/>
      <c r="V2061" s="105"/>
      <c r="W2061" s="105"/>
    </row>
    <row r="2062" spans="6:23" x14ac:dyDescent="0.2">
      <c r="F2062" s="105"/>
      <c r="G2062" s="105"/>
      <c r="K2062" s="105"/>
      <c r="L2062" s="105"/>
      <c r="Q2062" s="105"/>
      <c r="R2062" s="105"/>
      <c r="V2062" s="105"/>
      <c r="W2062" s="105"/>
    </row>
    <row r="2063" spans="6:23" x14ac:dyDescent="0.2">
      <c r="F2063" s="105"/>
      <c r="G2063" s="105"/>
      <c r="K2063" s="105"/>
      <c r="L2063" s="105"/>
      <c r="Q2063" s="105"/>
      <c r="R2063" s="105"/>
      <c r="V2063" s="105"/>
      <c r="W2063" s="105"/>
    </row>
    <row r="2064" spans="6:23" x14ac:dyDescent="0.2">
      <c r="F2064" s="105"/>
      <c r="G2064" s="105"/>
      <c r="K2064" s="105"/>
      <c r="L2064" s="105"/>
      <c r="Q2064" s="105"/>
      <c r="R2064" s="105"/>
      <c r="V2064" s="105"/>
      <c r="W2064" s="105"/>
    </row>
    <row r="2065" spans="6:23" x14ac:dyDescent="0.2">
      <c r="F2065" s="105"/>
      <c r="G2065" s="105"/>
      <c r="K2065" s="105"/>
      <c r="L2065" s="105"/>
      <c r="Q2065" s="105"/>
      <c r="R2065" s="105"/>
      <c r="V2065" s="105"/>
      <c r="W2065" s="105"/>
    </row>
    <row r="2066" spans="6:23" x14ac:dyDescent="0.2">
      <c r="F2066" s="105"/>
      <c r="G2066" s="105"/>
      <c r="K2066" s="105"/>
      <c r="L2066" s="105"/>
      <c r="Q2066" s="105"/>
      <c r="R2066" s="105"/>
      <c r="V2066" s="105"/>
      <c r="W2066" s="105"/>
    </row>
    <row r="2067" spans="6:23" x14ac:dyDescent="0.2">
      <c r="F2067" s="105"/>
      <c r="G2067" s="105"/>
      <c r="K2067" s="105"/>
      <c r="L2067" s="105"/>
      <c r="Q2067" s="105"/>
      <c r="R2067" s="105"/>
      <c r="V2067" s="105"/>
      <c r="W2067" s="105"/>
    </row>
    <row r="2068" spans="6:23" x14ac:dyDescent="0.2">
      <c r="F2068" s="105"/>
      <c r="G2068" s="105"/>
      <c r="K2068" s="105"/>
      <c r="L2068" s="105"/>
      <c r="Q2068" s="105"/>
      <c r="R2068" s="105"/>
      <c r="V2068" s="105"/>
      <c r="W2068" s="105"/>
    </row>
    <row r="2069" spans="6:23" x14ac:dyDescent="0.2">
      <c r="F2069" s="105"/>
      <c r="G2069" s="105"/>
      <c r="K2069" s="105"/>
      <c r="L2069" s="105"/>
      <c r="Q2069" s="105"/>
      <c r="R2069" s="105"/>
      <c r="V2069" s="105"/>
      <c r="W2069" s="105"/>
    </row>
    <row r="2070" spans="6:23" x14ac:dyDescent="0.2">
      <c r="F2070" s="105"/>
      <c r="G2070" s="105"/>
      <c r="K2070" s="105"/>
      <c r="L2070" s="105"/>
      <c r="Q2070" s="105"/>
      <c r="R2070" s="105"/>
      <c r="V2070" s="105"/>
      <c r="W2070" s="105"/>
    </row>
    <row r="2071" spans="6:23" x14ac:dyDescent="0.2">
      <c r="F2071" s="105"/>
      <c r="G2071" s="105"/>
      <c r="K2071" s="105"/>
      <c r="L2071" s="105"/>
      <c r="Q2071" s="105"/>
      <c r="R2071" s="105"/>
      <c r="V2071" s="105"/>
      <c r="W2071" s="105"/>
    </row>
    <row r="2072" spans="6:23" x14ac:dyDescent="0.2">
      <c r="F2072" s="105"/>
      <c r="G2072" s="105"/>
      <c r="K2072" s="105"/>
      <c r="L2072" s="105"/>
      <c r="Q2072" s="105"/>
      <c r="R2072" s="105"/>
      <c r="V2072" s="105"/>
      <c r="W2072" s="105"/>
    </row>
    <row r="2073" spans="6:23" x14ac:dyDescent="0.2">
      <c r="F2073" s="105"/>
      <c r="G2073" s="105"/>
      <c r="K2073" s="105"/>
      <c r="L2073" s="105"/>
      <c r="Q2073" s="105"/>
      <c r="R2073" s="105"/>
      <c r="V2073" s="105"/>
      <c r="W2073" s="105"/>
    </row>
    <row r="2074" spans="6:23" x14ac:dyDescent="0.2">
      <c r="F2074" s="105"/>
      <c r="G2074" s="105"/>
      <c r="K2074" s="105"/>
      <c r="L2074" s="105"/>
      <c r="Q2074" s="105"/>
      <c r="R2074" s="105"/>
      <c r="V2074" s="105"/>
      <c r="W2074" s="105"/>
    </row>
    <row r="2075" spans="6:23" x14ac:dyDescent="0.2">
      <c r="F2075" s="105"/>
      <c r="G2075" s="105"/>
      <c r="K2075" s="105"/>
      <c r="L2075" s="105"/>
      <c r="Q2075" s="105"/>
      <c r="R2075" s="105"/>
      <c r="V2075" s="105"/>
      <c r="W2075" s="105"/>
    </row>
    <row r="2076" spans="6:23" x14ac:dyDescent="0.2">
      <c r="F2076" s="105"/>
      <c r="G2076" s="105"/>
      <c r="K2076" s="105"/>
      <c r="L2076" s="105"/>
      <c r="Q2076" s="105"/>
      <c r="R2076" s="105"/>
      <c r="V2076" s="105"/>
      <c r="W2076" s="105"/>
    </row>
    <row r="2077" spans="6:23" x14ac:dyDescent="0.2">
      <c r="F2077" s="105"/>
      <c r="G2077" s="105"/>
      <c r="K2077" s="105"/>
      <c r="L2077" s="105"/>
      <c r="Q2077" s="105"/>
      <c r="R2077" s="105"/>
      <c r="V2077" s="105"/>
      <c r="W2077" s="105"/>
    </row>
    <row r="2078" spans="6:23" x14ac:dyDescent="0.2">
      <c r="F2078" s="105"/>
      <c r="G2078" s="105"/>
      <c r="K2078" s="105"/>
      <c r="L2078" s="105"/>
      <c r="Q2078" s="105"/>
      <c r="R2078" s="105"/>
      <c r="V2078" s="105"/>
      <c r="W2078" s="105"/>
    </row>
    <row r="2079" spans="6:23" x14ac:dyDescent="0.2">
      <c r="F2079" s="105"/>
      <c r="G2079" s="105"/>
      <c r="K2079" s="105"/>
      <c r="L2079" s="105"/>
      <c r="Q2079" s="105"/>
      <c r="R2079" s="105"/>
      <c r="V2079" s="105"/>
      <c r="W2079" s="105"/>
    </row>
    <row r="2080" spans="6:23" x14ac:dyDescent="0.2">
      <c r="F2080" s="105"/>
      <c r="G2080" s="105"/>
      <c r="K2080" s="105"/>
      <c r="L2080" s="105"/>
      <c r="Q2080" s="105"/>
      <c r="R2080" s="105"/>
      <c r="V2080" s="105"/>
      <c r="W2080" s="105"/>
    </row>
    <row r="2081" spans="6:23" x14ac:dyDescent="0.2">
      <c r="F2081" s="105"/>
      <c r="G2081" s="105"/>
      <c r="K2081" s="105"/>
      <c r="L2081" s="105"/>
      <c r="Q2081" s="105"/>
      <c r="R2081" s="105"/>
      <c r="V2081" s="105"/>
      <c r="W2081" s="105"/>
    </row>
    <row r="2082" spans="6:23" x14ac:dyDescent="0.2">
      <c r="F2082" s="105"/>
      <c r="G2082" s="105"/>
      <c r="K2082" s="105"/>
      <c r="L2082" s="105"/>
      <c r="Q2082" s="105"/>
      <c r="R2082" s="105"/>
      <c r="V2082" s="105"/>
      <c r="W2082" s="105"/>
    </row>
    <row r="2083" spans="6:23" x14ac:dyDescent="0.2">
      <c r="F2083" s="105"/>
      <c r="G2083" s="105"/>
      <c r="K2083" s="105"/>
      <c r="L2083" s="105"/>
      <c r="Q2083" s="105"/>
      <c r="R2083" s="105"/>
      <c r="V2083" s="105"/>
      <c r="W2083" s="105"/>
    </row>
    <row r="2084" spans="6:23" x14ac:dyDescent="0.2">
      <c r="F2084" s="105"/>
      <c r="G2084" s="105"/>
      <c r="K2084" s="105"/>
      <c r="L2084" s="105"/>
      <c r="Q2084" s="105"/>
      <c r="R2084" s="105"/>
      <c r="V2084" s="105"/>
      <c r="W2084" s="105"/>
    </row>
    <row r="2085" spans="6:23" x14ac:dyDescent="0.2">
      <c r="F2085" s="105"/>
      <c r="G2085" s="105"/>
      <c r="K2085" s="105"/>
      <c r="L2085" s="105"/>
      <c r="Q2085" s="105"/>
      <c r="R2085" s="105"/>
      <c r="V2085" s="105"/>
      <c r="W2085" s="105"/>
    </row>
    <row r="2086" spans="6:23" x14ac:dyDescent="0.2">
      <c r="F2086" s="105"/>
      <c r="G2086" s="105"/>
      <c r="K2086" s="105"/>
      <c r="L2086" s="105"/>
      <c r="Q2086" s="105"/>
      <c r="R2086" s="105"/>
      <c r="V2086" s="105"/>
      <c r="W2086" s="105"/>
    </row>
    <row r="2087" spans="6:23" x14ac:dyDescent="0.2">
      <c r="F2087" s="105"/>
      <c r="G2087" s="105"/>
      <c r="K2087" s="105"/>
      <c r="L2087" s="105"/>
      <c r="Q2087" s="105"/>
      <c r="R2087" s="105"/>
      <c r="V2087" s="105"/>
      <c r="W2087" s="105"/>
    </row>
    <row r="2088" spans="6:23" x14ac:dyDescent="0.2">
      <c r="F2088" s="105"/>
      <c r="G2088" s="105"/>
      <c r="K2088" s="105"/>
      <c r="L2088" s="105"/>
      <c r="Q2088" s="105"/>
      <c r="R2088" s="105"/>
      <c r="V2088" s="105"/>
      <c r="W2088" s="105"/>
    </row>
    <row r="2089" spans="6:23" x14ac:dyDescent="0.2">
      <c r="F2089" s="105"/>
      <c r="G2089" s="105"/>
      <c r="K2089" s="105"/>
      <c r="L2089" s="105"/>
      <c r="Q2089" s="105"/>
      <c r="R2089" s="105"/>
      <c r="V2089" s="105"/>
      <c r="W2089" s="105"/>
    </row>
    <row r="2090" spans="6:23" x14ac:dyDescent="0.2">
      <c r="F2090" s="105"/>
      <c r="G2090" s="105"/>
      <c r="K2090" s="105"/>
      <c r="L2090" s="105"/>
      <c r="Q2090" s="105"/>
      <c r="R2090" s="105"/>
      <c r="V2090" s="105"/>
      <c r="W2090" s="105"/>
    </row>
    <row r="2091" spans="6:23" x14ac:dyDescent="0.2">
      <c r="F2091" s="105"/>
      <c r="G2091" s="105"/>
      <c r="K2091" s="105"/>
      <c r="L2091" s="105"/>
      <c r="Q2091" s="105"/>
      <c r="R2091" s="105"/>
      <c r="V2091" s="105"/>
      <c r="W2091" s="105"/>
    </row>
    <row r="2092" spans="6:23" x14ac:dyDescent="0.2">
      <c r="F2092" s="105"/>
      <c r="G2092" s="105"/>
      <c r="K2092" s="105"/>
      <c r="L2092" s="105"/>
      <c r="Q2092" s="105"/>
      <c r="R2092" s="105"/>
      <c r="V2092" s="105"/>
      <c r="W2092" s="105"/>
    </row>
    <row r="2093" spans="6:23" x14ac:dyDescent="0.2">
      <c r="F2093" s="105"/>
      <c r="G2093" s="105"/>
      <c r="K2093" s="105"/>
      <c r="L2093" s="105"/>
      <c r="Q2093" s="105"/>
      <c r="R2093" s="105"/>
      <c r="V2093" s="105"/>
      <c r="W2093" s="105"/>
    </row>
    <row r="2094" spans="6:23" x14ac:dyDescent="0.2">
      <c r="F2094" s="105"/>
      <c r="G2094" s="105"/>
      <c r="K2094" s="105"/>
      <c r="L2094" s="105"/>
      <c r="Q2094" s="105"/>
      <c r="R2094" s="105"/>
      <c r="V2094" s="105"/>
      <c r="W2094" s="105"/>
    </row>
    <row r="2095" spans="6:23" x14ac:dyDescent="0.2">
      <c r="F2095" s="105"/>
      <c r="G2095" s="105"/>
      <c r="K2095" s="105"/>
      <c r="L2095" s="105"/>
      <c r="Q2095" s="105"/>
      <c r="R2095" s="105"/>
      <c r="V2095" s="105"/>
      <c r="W2095" s="105"/>
    </row>
    <row r="2096" spans="6:23" x14ac:dyDescent="0.2">
      <c r="F2096" s="105"/>
      <c r="G2096" s="105"/>
      <c r="K2096" s="105"/>
      <c r="L2096" s="105"/>
      <c r="Q2096" s="105"/>
      <c r="R2096" s="105"/>
      <c r="V2096" s="105"/>
      <c r="W2096" s="105"/>
    </row>
    <row r="2097" spans="6:23" x14ac:dyDescent="0.2">
      <c r="F2097" s="105"/>
      <c r="G2097" s="105"/>
      <c r="K2097" s="105"/>
      <c r="L2097" s="105"/>
      <c r="Q2097" s="105"/>
      <c r="R2097" s="105"/>
      <c r="V2097" s="105"/>
      <c r="W2097" s="105"/>
    </row>
    <row r="2098" spans="6:23" x14ac:dyDescent="0.2">
      <c r="F2098" s="105"/>
      <c r="G2098" s="105"/>
      <c r="K2098" s="105"/>
      <c r="L2098" s="105"/>
      <c r="Q2098" s="105"/>
      <c r="R2098" s="105"/>
      <c r="V2098" s="105"/>
      <c r="W2098" s="105"/>
    </row>
    <row r="2099" spans="6:23" x14ac:dyDescent="0.2">
      <c r="F2099" s="105"/>
      <c r="G2099" s="105"/>
      <c r="K2099" s="105"/>
      <c r="L2099" s="105"/>
      <c r="Q2099" s="105"/>
      <c r="R2099" s="105"/>
      <c r="V2099" s="105"/>
      <c r="W2099" s="105"/>
    </row>
    <row r="2100" spans="6:23" x14ac:dyDescent="0.2">
      <c r="F2100" s="105"/>
      <c r="G2100" s="105"/>
      <c r="K2100" s="105"/>
      <c r="L2100" s="105"/>
      <c r="Q2100" s="105"/>
      <c r="R2100" s="105"/>
      <c r="V2100" s="105"/>
      <c r="W2100" s="105"/>
    </row>
    <row r="2101" spans="6:23" x14ac:dyDescent="0.2">
      <c r="F2101" s="105"/>
      <c r="G2101" s="105"/>
      <c r="K2101" s="105"/>
      <c r="L2101" s="105"/>
      <c r="Q2101" s="105"/>
      <c r="R2101" s="105"/>
      <c r="V2101" s="105"/>
      <c r="W2101" s="105"/>
    </row>
    <row r="2102" spans="6:23" x14ac:dyDescent="0.2">
      <c r="F2102" s="105"/>
      <c r="G2102" s="105"/>
      <c r="K2102" s="105"/>
      <c r="L2102" s="105"/>
      <c r="Q2102" s="105"/>
      <c r="R2102" s="105"/>
      <c r="V2102" s="105"/>
      <c r="W2102" s="105"/>
    </row>
    <row r="2103" spans="6:23" x14ac:dyDescent="0.2">
      <c r="F2103" s="105"/>
      <c r="G2103" s="105"/>
      <c r="K2103" s="105"/>
      <c r="L2103" s="105"/>
      <c r="Q2103" s="105"/>
      <c r="R2103" s="105"/>
      <c r="V2103" s="105"/>
      <c r="W2103" s="105"/>
    </row>
    <row r="2104" spans="6:23" x14ac:dyDescent="0.2">
      <c r="F2104" s="105"/>
      <c r="G2104" s="105"/>
      <c r="K2104" s="105"/>
      <c r="L2104" s="105"/>
      <c r="Q2104" s="105"/>
      <c r="R2104" s="105"/>
      <c r="V2104" s="105"/>
      <c r="W2104" s="105"/>
    </row>
    <row r="2105" spans="6:23" x14ac:dyDescent="0.2">
      <c r="F2105" s="105"/>
      <c r="G2105" s="105"/>
      <c r="K2105" s="105"/>
      <c r="L2105" s="105"/>
      <c r="Q2105" s="105"/>
      <c r="R2105" s="105"/>
      <c r="V2105" s="105"/>
      <c r="W2105" s="105"/>
    </row>
    <row r="2106" spans="6:23" x14ac:dyDescent="0.2">
      <c r="F2106" s="105"/>
      <c r="G2106" s="105"/>
      <c r="K2106" s="105"/>
      <c r="L2106" s="105"/>
      <c r="Q2106" s="105"/>
      <c r="R2106" s="105"/>
      <c r="V2106" s="105"/>
      <c r="W2106" s="105"/>
    </row>
    <row r="2107" spans="6:23" x14ac:dyDescent="0.2">
      <c r="F2107" s="105"/>
      <c r="G2107" s="105"/>
      <c r="K2107" s="105"/>
      <c r="L2107" s="105"/>
      <c r="Q2107" s="105"/>
      <c r="R2107" s="105"/>
      <c r="V2107" s="105"/>
      <c r="W2107" s="105"/>
    </row>
    <row r="2108" spans="6:23" x14ac:dyDescent="0.2">
      <c r="F2108" s="105"/>
      <c r="G2108" s="105"/>
      <c r="K2108" s="105"/>
      <c r="L2108" s="105"/>
      <c r="Q2108" s="105"/>
      <c r="R2108" s="105"/>
      <c r="V2108" s="105"/>
      <c r="W2108" s="105"/>
    </row>
    <row r="2109" spans="6:23" x14ac:dyDescent="0.2">
      <c r="F2109" s="105"/>
      <c r="G2109" s="105"/>
      <c r="K2109" s="105"/>
      <c r="L2109" s="105"/>
      <c r="Q2109" s="105"/>
      <c r="R2109" s="105"/>
      <c r="V2109" s="105"/>
      <c r="W2109" s="105"/>
    </row>
    <row r="2110" spans="6:23" x14ac:dyDescent="0.2">
      <c r="F2110" s="105"/>
      <c r="G2110" s="105"/>
      <c r="K2110" s="105"/>
      <c r="L2110" s="105"/>
      <c r="Q2110" s="105"/>
      <c r="R2110" s="105"/>
      <c r="V2110" s="105"/>
      <c r="W2110" s="105"/>
    </row>
    <row r="2111" spans="6:23" x14ac:dyDescent="0.2">
      <c r="F2111" s="105"/>
      <c r="G2111" s="105"/>
      <c r="K2111" s="105"/>
      <c r="L2111" s="105"/>
      <c r="Q2111" s="105"/>
      <c r="R2111" s="105"/>
      <c r="V2111" s="105"/>
      <c r="W2111" s="105"/>
    </row>
    <row r="2112" spans="6:23" x14ac:dyDescent="0.2">
      <c r="F2112" s="105"/>
      <c r="G2112" s="105"/>
      <c r="K2112" s="105"/>
      <c r="L2112" s="105"/>
      <c r="Q2112" s="105"/>
      <c r="R2112" s="105"/>
      <c r="V2112" s="105"/>
      <c r="W2112" s="105"/>
    </row>
    <row r="2113" spans="6:23" x14ac:dyDescent="0.2">
      <c r="F2113" s="105"/>
      <c r="G2113" s="105"/>
      <c r="K2113" s="105"/>
      <c r="L2113" s="105"/>
      <c r="Q2113" s="105"/>
      <c r="R2113" s="105"/>
      <c r="V2113" s="105"/>
      <c r="W2113" s="105"/>
    </row>
    <row r="2114" spans="6:23" x14ac:dyDescent="0.2">
      <c r="F2114" s="105"/>
      <c r="G2114" s="105"/>
      <c r="K2114" s="105"/>
      <c r="L2114" s="105"/>
      <c r="Q2114" s="105"/>
      <c r="R2114" s="105"/>
      <c r="V2114" s="105"/>
      <c r="W2114" s="105"/>
    </row>
    <row r="2115" spans="6:23" x14ac:dyDescent="0.2">
      <c r="F2115" s="105"/>
      <c r="G2115" s="105"/>
      <c r="K2115" s="105"/>
      <c r="L2115" s="105"/>
      <c r="Q2115" s="105"/>
      <c r="R2115" s="105"/>
      <c r="V2115" s="105"/>
      <c r="W2115" s="105"/>
    </row>
    <row r="2116" spans="6:23" x14ac:dyDescent="0.2">
      <c r="F2116" s="105"/>
      <c r="G2116" s="105"/>
      <c r="K2116" s="105"/>
      <c r="L2116" s="105"/>
      <c r="Q2116" s="105"/>
      <c r="R2116" s="105"/>
      <c r="V2116" s="105"/>
      <c r="W2116" s="105"/>
    </row>
    <row r="2117" spans="6:23" x14ac:dyDescent="0.2">
      <c r="F2117" s="105"/>
      <c r="G2117" s="105"/>
      <c r="K2117" s="105"/>
      <c r="L2117" s="105"/>
      <c r="Q2117" s="105"/>
      <c r="R2117" s="105"/>
      <c r="V2117" s="105"/>
      <c r="W2117" s="105"/>
    </row>
    <row r="2118" spans="6:23" x14ac:dyDescent="0.2">
      <c r="F2118" s="105"/>
      <c r="G2118" s="105"/>
      <c r="K2118" s="105"/>
      <c r="L2118" s="105"/>
      <c r="Q2118" s="105"/>
      <c r="R2118" s="105"/>
      <c r="V2118" s="105"/>
      <c r="W2118" s="105"/>
    </row>
    <row r="2119" spans="6:23" x14ac:dyDescent="0.2">
      <c r="F2119" s="105"/>
      <c r="G2119" s="105"/>
      <c r="K2119" s="105"/>
      <c r="L2119" s="105"/>
      <c r="Q2119" s="105"/>
      <c r="R2119" s="105"/>
      <c r="V2119" s="105"/>
      <c r="W2119" s="105"/>
    </row>
    <row r="2120" spans="6:23" x14ac:dyDescent="0.2">
      <c r="F2120" s="105"/>
      <c r="G2120" s="105"/>
      <c r="K2120" s="105"/>
      <c r="L2120" s="105"/>
      <c r="Q2120" s="105"/>
      <c r="R2120" s="105"/>
      <c r="V2120" s="105"/>
      <c r="W2120" s="105"/>
    </row>
    <row r="2121" spans="6:23" x14ac:dyDescent="0.2">
      <c r="F2121" s="105"/>
      <c r="G2121" s="105"/>
      <c r="K2121" s="105"/>
      <c r="L2121" s="105"/>
      <c r="Q2121" s="105"/>
      <c r="R2121" s="105"/>
      <c r="V2121" s="105"/>
      <c r="W2121" s="105"/>
    </row>
    <row r="2122" spans="6:23" x14ac:dyDescent="0.2">
      <c r="F2122" s="105"/>
      <c r="G2122" s="105"/>
      <c r="K2122" s="105"/>
      <c r="L2122" s="105"/>
      <c r="Q2122" s="105"/>
      <c r="R2122" s="105"/>
      <c r="V2122" s="105"/>
      <c r="W2122" s="105"/>
    </row>
    <row r="2123" spans="6:23" x14ac:dyDescent="0.2">
      <c r="F2123" s="105"/>
      <c r="G2123" s="105"/>
      <c r="K2123" s="105"/>
      <c r="L2123" s="105"/>
      <c r="Q2123" s="105"/>
      <c r="R2123" s="105"/>
      <c r="V2123" s="105"/>
      <c r="W2123" s="105"/>
    </row>
    <row r="2124" spans="6:23" x14ac:dyDescent="0.2">
      <c r="F2124" s="105"/>
      <c r="G2124" s="105"/>
      <c r="K2124" s="105"/>
      <c r="L2124" s="105"/>
      <c r="Q2124" s="105"/>
      <c r="R2124" s="105"/>
      <c r="V2124" s="105"/>
      <c r="W2124" s="105"/>
    </row>
    <row r="2125" spans="6:23" x14ac:dyDescent="0.2">
      <c r="F2125" s="105"/>
      <c r="G2125" s="105"/>
      <c r="K2125" s="105"/>
      <c r="L2125" s="105"/>
      <c r="Q2125" s="105"/>
      <c r="R2125" s="105"/>
      <c r="V2125" s="105"/>
      <c r="W2125" s="105"/>
    </row>
    <row r="2126" spans="6:23" x14ac:dyDescent="0.2">
      <c r="F2126" s="105"/>
      <c r="G2126" s="105"/>
      <c r="K2126" s="105"/>
      <c r="L2126" s="105"/>
      <c r="Q2126" s="105"/>
      <c r="R2126" s="105"/>
      <c r="V2126" s="105"/>
      <c r="W2126" s="105"/>
    </row>
    <row r="2127" spans="6:23" x14ac:dyDescent="0.2">
      <c r="F2127" s="105"/>
      <c r="G2127" s="105"/>
      <c r="K2127" s="105"/>
      <c r="L2127" s="105"/>
      <c r="Q2127" s="105"/>
      <c r="R2127" s="105"/>
      <c r="V2127" s="105"/>
      <c r="W2127" s="105"/>
    </row>
    <row r="2128" spans="6:23" x14ac:dyDescent="0.2">
      <c r="F2128" s="105"/>
      <c r="G2128" s="105"/>
      <c r="K2128" s="105"/>
      <c r="L2128" s="105"/>
      <c r="Q2128" s="105"/>
      <c r="R2128" s="105"/>
      <c r="V2128" s="105"/>
      <c r="W2128" s="105"/>
    </row>
    <row r="2129" spans="6:23" x14ac:dyDescent="0.2">
      <c r="F2129" s="105"/>
      <c r="G2129" s="105"/>
      <c r="K2129" s="105"/>
      <c r="L2129" s="105"/>
      <c r="Q2129" s="105"/>
      <c r="R2129" s="105"/>
      <c r="V2129" s="105"/>
      <c r="W2129" s="105"/>
    </row>
    <row r="2130" spans="6:23" x14ac:dyDescent="0.2">
      <c r="F2130" s="105"/>
      <c r="G2130" s="105"/>
      <c r="K2130" s="105"/>
      <c r="L2130" s="105"/>
      <c r="Q2130" s="105"/>
      <c r="R2130" s="105"/>
      <c r="V2130" s="105"/>
      <c r="W2130" s="105"/>
    </row>
    <row r="2131" spans="6:23" x14ac:dyDescent="0.2">
      <c r="F2131" s="105"/>
      <c r="G2131" s="105"/>
      <c r="K2131" s="105"/>
      <c r="L2131" s="105"/>
      <c r="Q2131" s="105"/>
      <c r="R2131" s="105"/>
      <c r="V2131" s="105"/>
      <c r="W2131" s="105"/>
    </row>
    <row r="2132" spans="6:23" x14ac:dyDescent="0.2">
      <c r="F2132" s="105"/>
      <c r="G2132" s="105"/>
      <c r="K2132" s="105"/>
      <c r="L2132" s="105"/>
      <c r="Q2132" s="105"/>
      <c r="R2132" s="105"/>
      <c r="V2132" s="105"/>
      <c r="W2132" s="105"/>
    </row>
    <row r="2133" spans="6:23" x14ac:dyDescent="0.2">
      <c r="F2133" s="105"/>
      <c r="G2133" s="105"/>
      <c r="K2133" s="105"/>
      <c r="L2133" s="105"/>
      <c r="Q2133" s="105"/>
      <c r="R2133" s="105"/>
      <c r="V2133" s="105"/>
      <c r="W2133" s="105"/>
    </row>
    <row r="2134" spans="6:23" x14ac:dyDescent="0.2">
      <c r="F2134" s="105"/>
      <c r="G2134" s="105"/>
      <c r="K2134" s="105"/>
      <c r="L2134" s="105"/>
      <c r="Q2134" s="105"/>
      <c r="R2134" s="105"/>
      <c r="V2134" s="105"/>
      <c r="W2134" s="105"/>
    </row>
    <row r="2135" spans="6:23" x14ac:dyDescent="0.2">
      <c r="F2135" s="105"/>
      <c r="G2135" s="105"/>
      <c r="K2135" s="105"/>
      <c r="L2135" s="105"/>
      <c r="Q2135" s="105"/>
      <c r="R2135" s="105"/>
      <c r="V2135" s="105"/>
      <c r="W2135" s="105"/>
    </row>
    <row r="2136" spans="6:23" x14ac:dyDescent="0.2">
      <c r="F2136" s="105"/>
      <c r="G2136" s="105"/>
      <c r="K2136" s="105"/>
      <c r="L2136" s="105"/>
      <c r="Q2136" s="105"/>
      <c r="R2136" s="105"/>
      <c r="V2136" s="105"/>
      <c r="W2136" s="105"/>
    </row>
    <row r="2137" spans="6:23" x14ac:dyDescent="0.2">
      <c r="F2137" s="105"/>
      <c r="G2137" s="105"/>
      <c r="K2137" s="105"/>
      <c r="L2137" s="105"/>
      <c r="Q2137" s="105"/>
      <c r="R2137" s="105"/>
      <c r="V2137" s="105"/>
      <c r="W2137" s="105"/>
    </row>
    <row r="2138" spans="6:23" x14ac:dyDescent="0.2">
      <c r="F2138" s="105"/>
      <c r="G2138" s="105"/>
      <c r="K2138" s="105"/>
      <c r="L2138" s="105"/>
      <c r="Q2138" s="105"/>
      <c r="R2138" s="105"/>
      <c r="V2138" s="105"/>
      <c r="W2138" s="105"/>
    </row>
    <row r="2139" spans="6:23" x14ac:dyDescent="0.2">
      <c r="F2139" s="105"/>
      <c r="G2139" s="105"/>
      <c r="K2139" s="105"/>
      <c r="L2139" s="105"/>
      <c r="Q2139" s="105"/>
      <c r="R2139" s="105"/>
      <c r="V2139" s="105"/>
      <c r="W2139" s="105"/>
    </row>
    <row r="2140" spans="6:23" x14ac:dyDescent="0.2">
      <c r="F2140" s="105"/>
      <c r="G2140" s="105"/>
      <c r="K2140" s="105"/>
      <c r="L2140" s="105"/>
      <c r="Q2140" s="105"/>
      <c r="R2140" s="105"/>
      <c r="V2140" s="105"/>
      <c r="W2140" s="105"/>
    </row>
    <row r="2141" spans="6:23" x14ac:dyDescent="0.2">
      <c r="F2141" s="105"/>
      <c r="G2141" s="105"/>
      <c r="K2141" s="105"/>
      <c r="L2141" s="105"/>
      <c r="Q2141" s="105"/>
      <c r="R2141" s="105"/>
      <c r="V2141" s="105"/>
      <c r="W2141" s="105"/>
    </row>
    <row r="2142" spans="6:23" x14ac:dyDescent="0.2">
      <c r="F2142" s="105"/>
      <c r="G2142" s="105"/>
      <c r="K2142" s="105"/>
      <c r="L2142" s="105"/>
      <c r="Q2142" s="105"/>
      <c r="R2142" s="105"/>
      <c r="V2142" s="105"/>
      <c r="W2142" s="105"/>
    </row>
    <row r="2143" spans="6:23" x14ac:dyDescent="0.2">
      <c r="F2143" s="105"/>
      <c r="G2143" s="105"/>
      <c r="K2143" s="105"/>
      <c r="L2143" s="105"/>
      <c r="Q2143" s="105"/>
      <c r="R2143" s="105"/>
      <c r="V2143" s="105"/>
      <c r="W2143" s="105"/>
    </row>
    <row r="2144" spans="6:23" x14ac:dyDescent="0.2">
      <c r="F2144" s="105"/>
      <c r="G2144" s="105"/>
      <c r="K2144" s="105"/>
      <c r="L2144" s="105"/>
      <c r="Q2144" s="105"/>
      <c r="R2144" s="105"/>
      <c r="V2144" s="105"/>
      <c r="W2144" s="105"/>
    </row>
    <row r="2145" spans="6:23" x14ac:dyDescent="0.2">
      <c r="F2145" s="105"/>
      <c r="G2145" s="105"/>
      <c r="K2145" s="105"/>
      <c r="L2145" s="105"/>
      <c r="Q2145" s="105"/>
      <c r="R2145" s="105"/>
      <c r="V2145" s="105"/>
      <c r="W2145" s="105"/>
    </row>
    <row r="2146" spans="6:23" x14ac:dyDescent="0.2">
      <c r="F2146" s="105"/>
      <c r="G2146" s="105"/>
      <c r="K2146" s="105"/>
      <c r="L2146" s="105"/>
      <c r="Q2146" s="105"/>
      <c r="R2146" s="105"/>
      <c r="V2146" s="105"/>
      <c r="W2146" s="105"/>
    </row>
    <row r="2147" spans="6:23" x14ac:dyDescent="0.2">
      <c r="F2147" s="105"/>
      <c r="G2147" s="105"/>
      <c r="K2147" s="105"/>
      <c r="L2147" s="105"/>
      <c r="Q2147" s="105"/>
      <c r="R2147" s="105"/>
      <c r="V2147" s="105"/>
      <c r="W2147" s="105"/>
    </row>
    <row r="2148" spans="6:23" x14ac:dyDescent="0.2">
      <c r="F2148" s="105"/>
      <c r="G2148" s="105"/>
      <c r="K2148" s="105"/>
      <c r="L2148" s="105"/>
      <c r="Q2148" s="105"/>
      <c r="R2148" s="105"/>
      <c r="V2148" s="105"/>
      <c r="W2148" s="105"/>
    </row>
    <row r="2149" spans="6:23" x14ac:dyDescent="0.2">
      <c r="F2149" s="105"/>
      <c r="G2149" s="105"/>
      <c r="K2149" s="105"/>
      <c r="L2149" s="105"/>
      <c r="Q2149" s="105"/>
      <c r="R2149" s="105"/>
      <c r="V2149" s="105"/>
      <c r="W2149" s="105"/>
    </row>
    <row r="2150" spans="6:23" x14ac:dyDescent="0.2">
      <c r="F2150" s="105"/>
      <c r="G2150" s="105"/>
      <c r="K2150" s="105"/>
      <c r="L2150" s="105"/>
      <c r="Q2150" s="105"/>
      <c r="R2150" s="105"/>
      <c r="V2150" s="105"/>
      <c r="W2150" s="105"/>
    </row>
    <row r="2151" spans="6:23" x14ac:dyDescent="0.2">
      <c r="F2151" s="105"/>
      <c r="G2151" s="105"/>
      <c r="K2151" s="105"/>
      <c r="L2151" s="105"/>
      <c r="Q2151" s="105"/>
      <c r="R2151" s="105"/>
      <c r="V2151" s="105"/>
      <c r="W2151" s="105"/>
    </row>
    <row r="2152" spans="6:23" x14ac:dyDescent="0.2">
      <c r="F2152" s="105"/>
      <c r="G2152" s="105"/>
      <c r="K2152" s="105"/>
      <c r="L2152" s="105"/>
      <c r="Q2152" s="105"/>
      <c r="R2152" s="105"/>
      <c r="V2152" s="105"/>
      <c r="W2152" s="105"/>
    </row>
    <row r="2153" spans="6:23" x14ac:dyDescent="0.2">
      <c r="F2153" s="105"/>
      <c r="G2153" s="105"/>
      <c r="K2153" s="105"/>
      <c r="L2153" s="105"/>
      <c r="Q2153" s="105"/>
      <c r="R2153" s="105"/>
      <c r="V2153" s="105"/>
      <c r="W2153" s="105"/>
    </row>
    <row r="2154" spans="6:23" x14ac:dyDescent="0.2">
      <c r="F2154" s="105"/>
      <c r="G2154" s="105"/>
      <c r="K2154" s="105"/>
      <c r="L2154" s="105"/>
      <c r="Q2154" s="105"/>
      <c r="R2154" s="105"/>
      <c r="V2154" s="105"/>
      <c r="W2154" s="105"/>
    </row>
    <row r="2155" spans="6:23" x14ac:dyDescent="0.2">
      <c r="F2155" s="105"/>
      <c r="G2155" s="105"/>
      <c r="K2155" s="105"/>
      <c r="L2155" s="105"/>
      <c r="Q2155" s="105"/>
      <c r="R2155" s="105"/>
      <c r="V2155" s="105"/>
      <c r="W2155" s="105"/>
    </row>
    <row r="2156" spans="6:23" x14ac:dyDescent="0.2">
      <c r="F2156" s="105"/>
      <c r="G2156" s="105"/>
      <c r="K2156" s="105"/>
      <c r="L2156" s="105"/>
      <c r="Q2156" s="105"/>
      <c r="R2156" s="105"/>
      <c r="V2156" s="105"/>
      <c r="W2156" s="105"/>
    </row>
    <row r="2157" spans="6:23" x14ac:dyDescent="0.2">
      <c r="F2157" s="105"/>
      <c r="G2157" s="105"/>
      <c r="K2157" s="105"/>
      <c r="L2157" s="105"/>
      <c r="Q2157" s="105"/>
      <c r="R2157" s="105"/>
      <c r="V2157" s="105"/>
      <c r="W2157" s="105"/>
    </row>
    <row r="2158" spans="6:23" x14ac:dyDescent="0.2">
      <c r="F2158" s="105"/>
      <c r="G2158" s="105"/>
      <c r="K2158" s="105"/>
      <c r="L2158" s="105"/>
      <c r="Q2158" s="105"/>
      <c r="R2158" s="105"/>
      <c r="V2158" s="105"/>
      <c r="W2158" s="105"/>
    </row>
    <row r="2159" spans="6:23" x14ac:dyDescent="0.2">
      <c r="F2159" s="105"/>
      <c r="G2159" s="105"/>
      <c r="K2159" s="105"/>
      <c r="L2159" s="105"/>
      <c r="Q2159" s="105"/>
      <c r="R2159" s="105"/>
      <c r="V2159" s="105"/>
      <c r="W2159" s="105"/>
    </row>
    <row r="2160" spans="6:23" x14ac:dyDescent="0.2">
      <c r="F2160" s="105"/>
      <c r="G2160" s="105"/>
      <c r="K2160" s="105"/>
      <c r="L2160" s="105"/>
      <c r="Q2160" s="105"/>
      <c r="R2160" s="105"/>
      <c r="V2160" s="105"/>
      <c r="W2160" s="105"/>
    </row>
    <row r="2161" spans="6:23" x14ac:dyDescent="0.2">
      <c r="F2161" s="105"/>
      <c r="G2161" s="105"/>
      <c r="K2161" s="105"/>
      <c r="L2161" s="105"/>
      <c r="Q2161" s="105"/>
      <c r="R2161" s="105"/>
      <c r="V2161" s="105"/>
      <c r="W2161" s="105"/>
    </row>
    <row r="2162" spans="6:23" x14ac:dyDescent="0.2">
      <c r="F2162" s="105"/>
      <c r="G2162" s="105"/>
      <c r="K2162" s="105"/>
      <c r="L2162" s="105"/>
      <c r="Q2162" s="105"/>
      <c r="R2162" s="105"/>
      <c r="V2162" s="105"/>
      <c r="W2162" s="105"/>
    </row>
    <row r="2163" spans="6:23" x14ac:dyDescent="0.2">
      <c r="F2163" s="105"/>
      <c r="G2163" s="105"/>
      <c r="K2163" s="105"/>
      <c r="L2163" s="105"/>
      <c r="Q2163" s="105"/>
      <c r="R2163" s="105"/>
      <c r="V2163" s="105"/>
      <c r="W2163" s="105"/>
    </row>
    <row r="2164" spans="6:23" x14ac:dyDescent="0.2">
      <c r="F2164" s="105"/>
      <c r="G2164" s="105"/>
      <c r="K2164" s="105"/>
      <c r="L2164" s="105"/>
      <c r="Q2164" s="105"/>
      <c r="R2164" s="105"/>
      <c r="V2164" s="105"/>
      <c r="W2164" s="105"/>
    </row>
    <row r="2165" spans="6:23" x14ac:dyDescent="0.2">
      <c r="F2165" s="105"/>
      <c r="G2165" s="105"/>
      <c r="K2165" s="105"/>
      <c r="L2165" s="105"/>
      <c r="Q2165" s="105"/>
      <c r="R2165" s="105"/>
      <c r="V2165" s="105"/>
      <c r="W2165" s="105"/>
    </row>
    <row r="2166" spans="6:23" x14ac:dyDescent="0.2">
      <c r="F2166" s="105"/>
      <c r="G2166" s="105"/>
      <c r="K2166" s="105"/>
      <c r="L2166" s="105"/>
      <c r="Q2166" s="105"/>
      <c r="R2166" s="105"/>
      <c r="V2166" s="105"/>
      <c r="W2166" s="105"/>
    </row>
    <row r="2167" spans="6:23" x14ac:dyDescent="0.2">
      <c r="F2167" s="105"/>
      <c r="G2167" s="105"/>
      <c r="K2167" s="105"/>
      <c r="L2167" s="105"/>
      <c r="Q2167" s="105"/>
      <c r="R2167" s="105"/>
      <c r="V2167" s="105"/>
      <c r="W2167" s="105"/>
    </row>
    <row r="2168" spans="6:23" x14ac:dyDescent="0.2">
      <c r="F2168" s="105"/>
      <c r="G2168" s="105"/>
      <c r="K2168" s="105"/>
      <c r="L2168" s="105"/>
      <c r="Q2168" s="105"/>
      <c r="R2168" s="105"/>
      <c r="V2168" s="105"/>
      <c r="W2168" s="105"/>
    </row>
    <row r="2169" spans="6:23" x14ac:dyDescent="0.2">
      <c r="F2169" s="105"/>
      <c r="G2169" s="105"/>
      <c r="K2169" s="105"/>
      <c r="L2169" s="105"/>
      <c r="Q2169" s="105"/>
      <c r="R2169" s="105"/>
      <c r="V2169" s="105"/>
      <c r="W2169" s="105"/>
    </row>
    <row r="2170" spans="6:23" x14ac:dyDescent="0.2">
      <c r="F2170" s="105"/>
      <c r="G2170" s="105"/>
      <c r="K2170" s="105"/>
      <c r="L2170" s="105"/>
      <c r="Q2170" s="105"/>
      <c r="R2170" s="105"/>
      <c r="V2170" s="105"/>
      <c r="W2170" s="105"/>
    </row>
    <row r="2171" spans="6:23" x14ac:dyDescent="0.2">
      <c r="F2171" s="105"/>
      <c r="G2171" s="105"/>
      <c r="K2171" s="105"/>
      <c r="L2171" s="105"/>
      <c r="Q2171" s="105"/>
      <c r="R2171" s="105"/>
      <c r="V2171" s="105"/>
      <c r="W2171" s="105"/>
    </row>
    <row r="2172" spans="6:23" x14ac:dyDescent="0.2">
      <c r="F2172" s="105"/>
      <c r="G2172" s="105"/>
      <c r="K2172" s="105"/>
      <c r="L2172" s="105"/>
      <c r="Q2172" s="105"/>
      <c r="R2172" s="105"/>
      <c r="V2172" s="105"/>
      <c r="W2172" s="105"/>
    </row>
    <row r="2173" spans="6:23" x14ac:dyDescent="0.2">
      <c r="F2173" s="105"/>
      <c r="G2173" s="105"/>
      <c r="K2173" s="105"/>
      <c r="L2173" s="105"/>
      <c r="Q2173" s="105"/>
      <c r="R2173" s="105"/>
      <c r="V2173" s="105"/>
      <c r="W2173" s="105"/>
    </row>
    <row r="2174" spans="6:23" x14ac:dyDescent="0.2">
      <c r="F2174" s="105"/>
      <c r="G2174" s="105"/>
      <c r="K2174" s="105"/>
      <c r="L2174" s="105"/>
      <c r="Q2174" s="105"/>
      <c r="R2174" s="105"/>
      <c r="V2174" s="105"/>
      <c r="W2174" s="105"/>
    </row>
    <row r="2175" spans="6:23" x14ac:dyDescent="0.2">
      <c r="F2175" s="105"/>
      <c r="G2175" s="105"/>
      <c r="K2175" s="105"/>
      <c r="L2175" s="105"/>
      <c r="Q2175" s="105"/>
      <c r="R2175" s="105"/>
      <c r="V2175" s="105"/>
      <c r="W2175" s="105"/>
    </row>
    <row r="2176" spans="6:23" x14ac:dyDescent="0.2">
      <c r="F2176" s="105"/>
      <c r="G2176" s="105"/>
      <c r="K2176" s="105"/>
      <c r="L2176" s="105"/>
      <c r="Q2176" s="105"/>
      <c r="R2176" s="105"/>
      <c r="V2176" s="105"/>
      <c r="W2176" s="105"/>
    </row>
    <row r="2177" spans="6:23" x14ac:dyDescent="0.2">
      <c r="F2177" s="105"/>
      <c r="G2177" s="105"/>
      <c r="K2177" s="105"/>
      <c r="L2177" s="105"/>
      <c r="Q2177" s="105"/>
      <c r="R2177" s="105"/>
      <c r="V2177" s="105"/>
      <c r="W2177" s="105"/>
    </row>
    <row r="2178" spans="6:23" x14ac:dyDescent="0.2">
      <c r="F2178" s="105"/>
      <c r="G2178" s="105"/>
      <c r="K2178" s="105"/>
      <c r="L2178" s="105"/>
      <c r="Q2178" s="105"/>
      <c r="R2178" s="105"/>
      <c r="V2178" s="105"/>
      <c r="W2178" s="105"/>
    </row>
    <row r="2179" spans="6:23" x14ac:dyDescent="0.2">
      <c r="F2179" s="105"/>
      <c r="G2179" s="105"/>
      <c r="K2179" s="105"/>
      <c r="L2179" s="105"/>
      <c r="Q2179" s="105"/>
      <c r="R2179" s="105"/>
      <c r="V2179" s="105"/>
      <c r="W2179" s="105"/>
    </row>
    <row r="2180" spans="6:23" x14ac:dyDescent="0.2">
      <c r="F2180" s="105"/>
      <c r="G2180" s="105"/>
      <c r="K2180" s="105"/>
      <c r="L2180" s="105"/>
      <c r="Q2180" s="105"/>
      <c r="R2180" s="105"/>
      <c r="V2180" s="105"/>
      <c r="W2180" s="105"/>
    </row>
    <row r="2181" spans="6:23" x14ac:dyDescent="0.2">
      <c r="F2181" s="105"/>
      <c r="G2181" s="105"/>
      <c r="K2181" s="105"/>
      <c r="L2181" s="105"/>
      <c r="Q2181" s="105"/>
      <c r="R2181" s="105"/>
      <c r="V2181" s="105"/>
      <c r="W2181" s="105"/>
    </row>
    <row r="2182" spans="6:23" x14ac:dyDescent="0.2">
      <c r="F2182" s="105"/>
      <c r="G2182" s="105"/>
      <c r="K2182" s="105"/>
      <c r="L2182" s="105"/>
      <c r="Q2182" s="105"/>
      <c r="R2182" s="105"/>
      <c r="V2182" s="105"/>
      <c r="W2182" s="105"/>
    </row>
    <row r="2183" spans="6:23" x14ac:dyDescent="0.2">
      <c r="F2183" s="105"/>
      <c r="G2183" s="105"/>
      <c r="K2183" s="105"/>
      <c r="L2183" s="105"/>
      <c r="Q2183" s="105"/>
      <c r="R2183" s="105"/>
      <c r="V2183" s="105"/>
      <c r="W2183" s="105"/>
    </row>
    <row r="2184" spans="6:23" x14ac:dyDescent="0.2">
      <c r="F2184" s="105"/>
      <c r="G2184" s="105"/>
      <c r="K2184" s="105"/>
      <c r="L2184" s="105"/>
      <c r="Q2184" s="105"/>
      <c r="R2184" s="105"/>
      <c r="V2184" s="105"/>
      <c r="W2184" s="105"/>
    </row>
    <row r="2185" spans="6:23" x14ac:dyDescent="0.2">
      <c r="F2185" s="105"/>
      <c r="G2185" s="105"/>
      <c r="K2185" s="105"/>
      <c r="L2185" s="105"/>
      <c r="Q2185" s="105"/>
      <c r="R2185" s="105"/>
      <c r="V2185" s="105"/>
      <c r="W2185" s="105"/>
    </row>
    <row r="2186" spans="6:23" x14ac:dyDescent="0.2">
      <c r="F2186" s="105"/>
      <c r="G2186" s="105"/>
      <c r="K2186" s="105"/>
      <c r="L2186" s="105"/>
      <c r="Q2186" s="105"/>
      <c r="R2186" s="105"/>
      <c r="V2186" s="105"/>
      <c r="W2186" s="105"/>
    </row>
    <row r="2187" spans="6:23" x14ac:dyDescent="0.2">
      <c r="F2187" s="105"/>
      <c r="G2187" s="105"/>
      <c r="K2187" s="105"/>
      <c r="L2187" s="105"/>
      <c r="Q2187" s="105"/>
      <c r="R2187" s="105"/>
      <c r="V2187" s="105"/>
      <c r="W2187" s="105"/>
    </row>
    <row r="2188" spans="6:23" x14ac:dyDescent="0.2">
      <c r="F2188" s="105"/>
      <c r="G2188" s="105"/>
      <c r="K2188" s="105"/>
      <c r="L2188" s="105"/>
      <c r="Q2188" s="105"/>
      <c r="R2188" s="105"/>
      <c r="V2188" s="105"/>
      <c r="W2188" s="105"/>
    </row>
    <row r="2189" spans="6:23" x14ac:dyDescent="0.2">
      <c r="F2189" s="105"/>
      <c r="G2189" s="105"/>
      <c r="K2189" s="105"/>
      <c r="L2189" s="105"/>
      <c r="Q2189" s="105"/>
      <c r="R2189" s="105"/>
      <c r="V2189" s="105"/>
      <c r="W2189" s="105"/>
    </row>
    <row r="2190" spans="6:23" x14ac:dyDescent="0.2">
      <c r="F2190" s="105"/>
      <c r="G2190" s="105"/>
      <c r="K2190" s="105"/>
      <c r="L2190" s="105"/>
      <c r="Q2190" s="105"/>
      <c r="R2190" s="105"/>
      <c r="V2190" s="105"/>
      <c r="W2190" s="105"/>
    </row>
    <row r="2191" spans="6:23" x14ac:dyDescent="0.2">
      <c r="F2191" s="105"/>
      <c r="G2191" s="105"/>
      <c r="K2191" s="105"/>
      <c r="L2191" s="105"/>
      <c r="Q2191" s="105"/>
      <c r="R2191" s="105"/>
      <c r="V2191" s="105"/>
      <c r="W2191" s="105"/>
    </row>
    <row r="2192" spans="6:23" x14ac:dyDescent="0.2">
      <c r="F2192" s="105"/>
      <c r="G2192" s="105"/>
      <c r="K2192" s="105"/>
      <c r="L2192" s="105"/>
      <c r="Q2192" s="105"/>
      <c r="R2192" s="105"/>
      <c r="V2192" s="105"/>
      <c r="W2192" s="105"/>
    </row>
    <row r="2193" spans="6:23" x14ac:dyDescent="0.2">
      <c r="F2193" s="105"/>
      <c r="G2193" s="105"/>
      <c r="K2193" s="105"/>
      <c r="L2193" s="105"/>
      <c r="Q2193" s="105"/>
      <c r="R2193" s="105"/>
      <c r="V2193" s="105"/>
      <c r="W2193" s="105"/>
    </row>
    <row r="2194" spans="6:23" x14ac:dyDescent="0.2">
      <c r="F2194" s="105"/>
      <c r="G2194" s="105"/>
      <c r="K2194" s="105"/>
      <c r="L2194" s="105"/>
      <c r="Q2194" s="105"/>
      <c r="R2194" s="105"/>
      <c r="V2194" s="105"/>
      <c r="W2194" s="105"/>
    </row>
    <row r="2195" spans="6:23" x14ac:dyDescent="0.2">
      <c r="F2195" s="105"/>
      <c r="G2195" s="105"/>
      <c r="K2195" s="105"/>
      <c r="L2195" s="105"/>
      <c r="Q2195" s="105"/>
      <c r="R2195" s="105"/>
      <c r="V2195" s="105"/>
      <c r="W2195" s="105"/>
    </row>
    <row r="2196" spans="6:23" x14ac:dyDescent="0.2">
      <c r="F2196" s="105"/>
      <c r="G2196" s="105"/>
      <c r="K2196" s="105"/>
      <c r="L2196" s="105"/>
      <c r="Q2196" s="105"/>
      <c r="R2196" s="105"/>
      <c r="V2196" s="105"/>
      <c r="W2196" s="105"/>
    </row>
    <row r="2197" spans="6:23" x14ac:dyDescent="0.2">
      <c r="F2197" s="105"/>
      <c r="G2197" s="105"/>
      <c r="K2197" s="105"/>
      <c r="L2197" s="105"/>
      <c r="Q2197" s="105"/>
      <c r="R2197" s="105"/>
      <c r="V2197" s="105"/>
      <c r="W2197" s="105"/>
    </row>
    <row r="2198" spans="6:23" x14ac:dyDescent="0.2">
      <c r="F2198" s="105"/>
      <c r="G2198" s="105"/>
      <c r="K2198" s="105"/>
      <c r="L2198" s="105"/>
      <c r="Q2198" s="105"/>
      <c r="R2198" s="105"/>
      <c r="V2198" s="105"/>
      <c r="W2198" s="105"/>
    </row>
    <row r="2199" spans="6:23" x14ac:dyDescent="0.2">
      <c r="F2199" s="105"/>
      <c r="G2199" s="105"/>
      <c r="K2199" s="105"/>
      <c r="L2199" s="105"/>
      <c r="Q2199" s="105"/>
      <c r="R2199" s="105"/>
      <c r="V2199" s="105"/>
      <c r="W2199" s="105"/>
    </row>
    <row r="2200" spans="6:23" x14ac:dyDescent="0.2">
      <c r="F2200" s="105"/>
      <c r="G2200" s="105"/>
      <c r="K2200" s="105"/>
      <c r="L2200" s="105"/>
      <c r="Q2200" s="105"/>
      <c r="R2200" s="105"/>
      <c r="V2200" s="105"/>
      <c r="W2200" s="105"/>
    </row>
    <row r="2201" spans="6:23" x14ac:dyDescent="0.2">
      <c r="F2201" s="105"/>
      <c r="G2201" s="105"/>
      <c r="K2201" s="105"/>
      <c r="L2201" s="105"/>
      <c r="Q2201" s="105"/>
      <c r="R2201" s="105"/>
      <c r="V2201" s="105"/>
      <c r="W2201" s="105"/>
    </row>
    <row r="2202" spans="6:23" x14ac:dyDescent="0.2">
      <c r="F2202" s="105"/>
      <c r="G2202" s="105"/>
      <c r="K2202" s="105"/>
      <c r="L2202" s="105"/>
      <c r="Q2202" s="105"/>
      <c r="R2202" s="105"/>
      <c r="V2202" s="105"/>
      <c r="W2202" s="105"/>
    </row>
    <row r="2203" spans="6:23" x14ac:dyDescent="0.2">
      <c r="F2203" s="105"/>
      <c r="G2203" s="105"/>
      <c r="K2203" s="105"/>
      <c r="L2203" s="105"/>
      <c r="Q2203" s="105"/>
      <c r="R2203" s="105"/>
      <c r="V2203" s="105"/>
      <c r="W2203" s="105"/>
    </row>
    <row r="2204" spans="6:23" x14ac:dyDescent="0.2">
      <c r="F2204" s="105"/>
      <c r="G2204" s="105"/>
      <c r="K2204" s="105"/>
      <c r="L2204" s="105"/>
      <c r="Q2204" s="105"/>
      <c r="R2204" s="105"/>
      <c r="V2204" s="105"/>
      <c r="W2204" s="105"/>
    </row>
    <row r="2205" spans="6:23" x14ac:dyDescent="0.2">
      <c r="F2205" s="105"/>
      <c r="G2205" s="105"/>
      <c r="K2205" s="105"/>
      <c r="L2205" s="105"/>
      <c r="Q2205" s="105"/>
      <c r="R2205" s="105"/>
      <c r="V2205" s="105"/>
      <c r="W2205" s="105"/>
    </row>
    <row r="2206" spans="6:23" x14ac:dyDescent="0.2">
      <c r="F2206" s="105"/>
      <c r="G2206" s="105"/>
      <c r="K2206" s="105"/>
      <c r="L2206" s="105"/>
      <c r="Q2206" s="105"/>
      <c r="R2206" s="105"/>
      <c r="V2206" s="105"/>
      <c r="W2206" s="105"/>
    </row>
    <row r="2207" spans="6:23" x14ac:dyDescent="0.2">
      <c r="F2207" s="105"/>
      <c r="G2207" s="105"/>
      <c r="K2207" s="105"/>
      <c r="L2207" s="105"/>
      <c r="Q2207" s="105"/>
      <c r="R2207" s="105"/>
      <c r="V2207" s="105"/>
      <c r="W2207" s="105"/>
    </row>
    <row r="2208" spans="6:23" x14ac:dyDescent="0.2">
      <c r="F2208" s="105"/>
      <c r="G2208" s="105"/>
      <c r="K2208" s="105"/>
      <c r="L2208" s="105"/>
      <c r="Q2208" s="105"/>
      <c r="R2208" s="105"/>
      <c r="V2208" s="105"/>
      <c r="W2208" s="105"/>
    </row>
    <row r="2209" spans="6:23" x14ac:dyDescent="0.2">
      <c r="F2209" s="105"/>
      <c r="G2209" s="105"/>
      <c r="K2209" s="105"/>
      <c r="L2209" s="105"/>
      <c r="Q2209" s="105"/>
      <c r="R2209" s="105"/>
      <c r="V2209" s="105"/>
      <c r="W2209" s="105"/>
    </row>
    <row r="2210" spans="6:23" x14ac:dyDescent="0.2">
      <c r="F2210" s="105"/>
      <c r="G2210" s="105"/>
      <c r="K2210" s="105"/>
      <c r="L2210" s="105"/>
      <c r="Q2210" s="105"/>
      <c r="R2210" s="105"/>
      <c r="V2210" s="105"/>
      <c r="W2210" s="105"/>
    </row>
    <row r="2211" spans="6:23" x14ac:dyDescent="0.2">
      <c r="F2211" s="105"/>
      <c r="G2211" s="105"/>
      <c r="K2211" s="105"/>
      <c r="L2211" s="105"/>
      <c r="Q2211" s="105"/>
      <c r="R2211" s="105"/>
      <c r="V2211" s="105"/>
      <c r="W2211" s="105"/>
    </row>
    <row r="2212" spans="6:23" x14ac:dyDescent="0.2">
      <c r="F2212" s="105"/>
      <c r="G2212" s="105"/>
      <c r="K2212" s="105"/>
      <c r="L2212" s="105"/>
      <c r="Q2212" s="105"/>
      <c r="R2212" s="105"/>
      <c r="V2212" s="105"/>
      <c r="W2212" s="105"/>
    </row>
    <row r="2213" spans="6:23" x14ac:dyDescent="0.2">
      <c r="F2213" s="105"/>
      <c r="G2213" s="105"/>
      <c r="K2213" s="105"/>
      <c r="L2213" s="105"/>
      <c r="Q2213" s="105"/>
      <c r="R2213" s="105"/>
      <c r="V2213" s="105"/>
      <c r="W2213" s="105"/>
    </row>
    <row r="2214" spans="6:23" x14ac:dyDescent="0.2">
      <c r="F2214" s="105"/>
      <c r="G2214" s="105"/>
      <c r="K2214" s="105"/>
      <c r="L2214" s="105"/>
      <c r="Q2214" s="105"/>
      <c r="R2214" s="105"/>
      <c r="V2214" s="105"/>
      <c r="W2214" s="105"/>
    </row>
    <row r="2215" spans="6:23" x14ac:dyDescent="0.2">
      <c r="F2215" s="105"/>
      <c r="G2215" s="105"/>
      <c r="K2215" s="105"/>
      <c r="L2215" s="105"/>
      <c r="Q2215" s="105"/>
      <c r="R2215" s="105"/>
      <c r="V2215" s="105"/>
      <c r="W2215" s="105"/>
    </row>
    <row r="2216" spans="6:23" x14ac:dyDescent="0.2">
      <c r="F2216" s="105"/>
      <c r="G2216" s="105"/>
      <c r="K2216" s="105"/>
      <c r="L2216" s="105"/>
      <c r="Q2216" s="105"/>
      <c r="R2216" s="105"/>
      <c r="V2216" s="105"/>
      <c r="W2216" s="105"/>
    </row>
    <row r="2217" spans="6:23" x14ac:dyDescent="0.2">
      <c r="F2217" s="105"/>
      <c r="G2217" s="105"/>
      <c r="K2217" s="105"/>
      <c r="L2217" s="105"/>
      <c r="Q2217" s="105"/>
      <c r="R2217" s="105"/>
      <c r="V2217" s="105"/>
      <c r="W2217" s="105"/>
    </row>
    <row r="2218" spans="6:23" x14ac:dyDescent="0.2">
      <c r="F2218" s="105"/>
      <c r="G2218" s="105"/>
      <c r="K2218" s="105"/>
      <c r="L2218" s="105"/>
      <c r="Q2218" s="105"/>
      <c r="R2218" s="105"/>
      <c r="V2218" s="105"/>
      <c r="W2218" s="105"/>
    </row>
    <row r="2219" spans="6:23" x14ac:dyDescent="0.2">
      <c r="F2219" s="105"/>
      <c r="G2219" s="105"/>
      <c r="K2219" s="105"/>
      <c r="L2219" s="105"/>
      <c r="Q2219" s="105"/>
      <c r="R2219" s="105"/>
      <c r="V2219" s="105"/>
      <c r="W2219" s="105"/>
    </row>
    <row r="2220" spans="6:23" x14ac:dyDescent="0.2">
      <c r="F2220" s="105"/>
      <c r="G2220" s="105"/>
      <c r="K2220" s="105"/>
      <c r="L2220" s="105"/>
      <c r="Q2220" s="105"/>
      <c r="R2220" s="105"/>
      <c r="V2220" s="105"/>
      <c r="W2220" s="105"/>
    </row>
    <row r="2221" spans="6:23" x14ac:dyDescent="0.2">
      <c r="F2221" s="105"/>
      <c r="G2221" s="105"/>
      <c r="K2221" s="105"/>
      <c r="L2221" s="105"/>
      <c r="Q2221" s="105"/>
      <c r="R2221" s="105"/>
      <c r="V2221" s="105"/>
      <c r="W2221" s="105"/>
    </row>
    <row r="2222" spans="6:23" x14ac:dyDescent="0.2">
      <c r="F2222" s="105"/>
      <c r="G2222" s="105"/>
      <c r="K2222" s="105"/>
      <c r="L2222" s="105"/>
      <c r="Q2222" s="105"/>
      <c r="R2222" s="105"/>
      <c r="V2222" s="105"/>
      <c r="W2222" s="105"/>
    </row>
    <row r="2223" spans="6:23" x14ac:dyDescent="0.2">
      <c r="F2223" s="105"/>
      <c r="G2223" s="105"/>
      <c r="K2223" s="105"/>
      <c r="L2223" s="105"/>
      <c r="Q2223" s="105"/>
      <c r="R2223" s="105"/>
      <c r="V2223" s="105"/>
      <c r="W2223" s="105"/>
    </row>
    <row r="2224" spans="6:23" x14ac:dyDescent="0.2">
      <c r="F2224" s="105"/>
      <c r="G2224" s="105"/>
      <c r="K2224" s="105"/>
      <c r="L2224" s="105"/>
      <c r="Q2224" s="105"/>
      <c r="R2224" s="105"/>
      <c r="V2224" s="105"/>
      <c r="W2224" s="105"/>
    </row>
    <row r="2225" spans="6:25" x14ac:dyDescent="0.2">
      <c r="F2225" s="105"/>
      <c r="G2225" s="105"/>
      <c r="K2225" s="105"/>
      <c r="L2225" s="105"/>
      <c r="Q2225" s="105"/>
      <c r="R2225" s="105"/>
      <c r="V2225" s="105"/>
      <c r="W2225" s="105"/>
    </row>
    <row r="2226" spans="6:25" x14ac:dyDescent="0.2">
      <c r="F2226" s="105"/>
      <c r="G2226" s="105"/>
      <c r="K2226" s="105"/>
      <c r="L2226" s="105"/>
      <c r="Q2226" s="105"/>
      <c r="R2226" s="105"/>
      <c r="V2226" s="105"/>
      <c r="W2226" s="105"/>
    </row>
    <row r="2227" spans="6:25" x14ac:dyDescent="0.2">
      <c r="F2227" s="105"/>
      <c r="G2227" s="105"/>
      <c r="K2227" s="105"/>
      <c r="L2227" s="105"/>
      <c r="Q2227" s="105"/>
      <c r="R2227" s="105"/>
      <c r="V2227" s="105"/>
      <c r="W2227" s="105"/>
    </row>
    <row r="2228" spans="6:25" x14ac:dyDescent="0.2">
      <c r="F2228" s="105"/>
      <c r="G2228" s="105"/>
      <c r="K2228" s="105"/>
      <c r="L2228" s="105"/>
      <c r="Q2228" s="105"/>
      <c r="R2228" s="105"/>
      <c r="V2228" s="105"/>
      <c r="W2228" s="105"/>
    </row>
    <row r="2229" spans="6:25" x14ac:dyDescent="0.2">
      <c r="F2229" s="105"/>
      <c r="G2229" s="105"/>
      <c r="K2229" s="105"/>
      <c r="L2229" s="105"/>
      <c r="Q2229" s="105"/>
      <c r="R2229" s="105"/>
      <c r="V2229" s="105"/>
      <c r="W2229" s="105"/>
    </row>
    <row r="2230" spans="6:25" x14ac:dyDescent="0.2">
      <c r="F2230" s="105"/>
      <c r="G2230" s="105"/>
      <c r="K2230" s="105"/>
      <c r="L2230" s="105"/>
      <c r="Q2230" s="105"/>
      <c r="R2230" s="105"/>
      <c r="V2230" s="105"/>
      <c r="W2230" s="105"/>
    </row>
    <row r="2231" spans="6:25" x14ac:dyDescent="0.2">
      <c r="F2231" s="105"/>
      <c r="G2231" s="105"/>
      <c r="H2231" s="105"/>
      <c r="I2231" s="124"/>
      <c r="K2231" s="105"/>
      <c r="L2231" s="105"/>
      <c r="M2231" s="105"/>
      <c r="N2231" s="124"/>
      <c r="O2231" s="260"/>
      <c r="Q2231" s="105"/>
      <c r="R2231" s="105"/>
      <c r="S2231" s="105"/>
      <c r="T2231" s="124"/>
      <c r="V2231" s="105"/>
      <c r="W2231" s="105"/>
      <c r="X2231" s="105"/>
      <c r="Y2231" s="124"/>
    </row>
    <row r="2232" spans="6:25" x14ac:dyDescent="0.2">
      <c r="F2232" s="105"/>
      <c r="G2232" s="105"/>
      <c r="H2232" s="105"/>
      <c r="K2232" s="105"/>
      <c r="L2232" s="105"/>
      <c r="M2232" s="105"/>
      <c r="Q2232" s="105"/>
      <c r="R2232" s="105"/>
      <c r="S2232" s="105"/>
      <c r="V2232" s="105"/>
      <c r="W2232" s="105"/>
      <c r="X2232" s="105"/>
    </row>
    <row r="2233" spans="6:25" x14ac:dyDescent="0.2">
      <c r="F2233" s="105"/>
      <c r="G2233" s="105"/>
      <c r="H2233" s="105"/>
      <c r="K2233" s="105"/>
      <c r="L2233" s="105"/>
      <c r="M2233" s="105"/>
      <c r="Q2233" s="105"/>
      <c r="R2233" s="105"/>
      <c r="S2233" s="105"/>
      <c r="V2233" s="105"/>
      <c r="W2233" s="105"/>
      <c r="X2233" s="105"/>
    </row>
    <row r="2234" spans="6:25" x14ac:dyDescent="0.2">
      <c r="F2234" s="105"/>
      <c r="G2234" s="105"/>
      <c r="H2234" s="105"/>
      <c r="K2234" s="105"/>
      <c r="L2234" s="105"/>
      <c r="M2234" s="105"/>
      <c r="Q2234" s="105"/>
      <c r="R2234" s="105"/>
      <c r="S2234" s="105"/>
      <c r="V2234" s="105"/>
      <c r="W2234" s="105"/>
      <c r="X2234" s="105"/>
    </row>
    <row r="2235" spans="6:25" x14ac:dyDescent="0.2">
      <c r="F2235" s="105"/>
      <c r="G2235" s="105"/>
      <c r="H2235" s="105"/>
      <c r="K2235" s="105"/>
      <c r="L2235" s="105"/>
      <c r="M2235" s="105"/>
      <c r="Q2235" s="105"/>
      <c r="R2235" s="105"/>
      <c r="S2235" s="105"/>
      <c r="V2235" s="105"/>
      <c r="W2235" s="105"/>
      <c r="X2235" s="105"/>
    </row>
    <row r="2236" spans="6:25" x14ac:dyDescent="0.2">
      <c r="F2236" s="105"/>
      <c r="G2236" s="105"/>
      <c r="H2236" s="105"/>
      <c r="K2236" s="105"/>
      <c r="L2236" s="105"/>
      <c r="M2236" s="105"/>
      <c r="Q2236" s="105"/>
      <c r="R2236" s="105"/>
      <c r="S2236" s="105"/>
      <c r="V2236" s="105"/>
      <c r="W2236" s="105"/>
      <c r="X2236" s="105"/>
    </row>
    <row r="2237" spans="6:25" x14ac:dyDescent="0.2">
      <c r="F2237" s="105"/>
      <c r="G2237" s="105"/>
      <c r="H2237" s="105"/>
      <c r="K2237" s="105"/>
      <c r="L2237" s="105"/>
      <c r="M2237" s="105"/>
      <c r="Q2237" s="105"/>
      <c r="R2237" s="105"/>
      <c r="S2237" s="105"/>
      <c r="V2237" s="105"/>
      <c r="W2237" s="105"/>
      <c r="X2237" s="105"/>
    </row>
    <row r="2238" spans="6:25" x14ac:dyDescent="0.2">
      <c r="F2238" s="105"/>
      <c r="G2238" s="105"/>
      <c r="H2238" s="105"/>
      <c r="K2238" s="105"/>
      <c r="L2238" s="105"/>
      <c r="M2238" s="105"/>
      <c r="Q2238" s="105"/>
      <c r="R2238" s="105"/>
      <c r="S2238" s="105"/>
      <c r="V2238" s="105"/>
      <c r="W2238" s="105"/>
      <c r="X2238" s="105"/>
    </row>
    <row r="2239" spans="6:25" x14ac:dyDescent="0.2">
      <c r="F2239" s="105"/>
      <c r="G2239" s="105"/>
      <c r="H2239" s="105"/>
      <c r="K2239" s="105"/>
      <c r="L2239" s="105"/>
      <c r="M2239" s="105"/>
      <c r="Q2239" s="105"/>
      <c r="R2239" s="105"/>
      <c r="S2239" s="105"/>
      <c r="V2239" s="105"/>
      <c r="W2239" s="105"/>
      <c r="X2239" s="105"/>
    </row>
    <row r="2240" spans="6:25" x14ac:dyDescent="0.2">
      <c r="F2240" s="105"/>
      <c r="G2240" s="105"/>
      <c r="H2240" s="105"/>
      <c r="K2240" s="105"/>
      <c r="L2240" s="105"/>
      <c r="M2240" s="105"/>
      <c r="Q2240" s="105"/>
      <c r="R2240" s="105"/>
      <c r="S2240" s="105"/>
      <c r="V2240" s="105"/>
      <c r="W2240" s="105"/>
      <c r="X2240" s="105"/>
    </row>
    <row r="2241" spans="6:26" x14ac:dyDescent="0.2">
      <c r="F2241" s="105"/>
      <c r="G2241" s="105"/>
      <c r="H2241" s="105"/>
      <c r="K2241" s="105"/>
      <c r="L2241" s="105"/>
      <c r="M2241" s="105"/>
      <c r="Q2241" s="105"/>
      <c r="R2241" s="105"/>
      <c r="S2241" s="105"/>
      <c r="V2241" s="105"/>
      <c r="W2241" s="105"/>
      <c r="X2241" s="105"/>
    </row>
    <row r="2242" spans="6:26" x14ac:dyDescent="0.2">
      <c r="F2242" s="105"/>
      <c r="G2242" s="105"/>
      <c r="H2242" s="105"/>
      <c r="K2242" s="105"/>
      <c r="L2242" s="105"/>
      <c r="M2242" s="105"/>
      <c r="Q2242" s="105"/>
      <c r="R2242" s="105"/>
      <c r="S2242" s="105"/>
      <c r="V2242" s="105"/>
      <c r="W2242" s="105"/>
      <c r="X2242" s="105"/>
    </row>
    <row r="2243" spans="6:26" x14ac:dyDescent="0.2">
      <c r="F2243" s="105"/>
      <c r="G2243" s="105"/>
      <c r="H2243" s="105"/>
      <c r="K2243" s="105"/>
      <c r="L2243" s="105"/>
      <c r="M2243" s="105"/>
      <c r="Q2243" s="105"/>
      <c r="R2243" s="105"/>
      <c r="S2243" s="105"/>
      <c r="V2243" s="105"/>
      <c r="W2243" s="105"/>
      <c r="X2243" s="105"/>
    </row>
    <row r="2244" spans="6:26" x14ac:dyDescent="0.2">
      <c r="F2244" s="105"/>
      <c r="G2244" s="105"/>
      <c r="H2244" s="105"/>
      <c r="K2244" s="105"/>
      <c r="L2244" s="105"/>
      <c r="M2244" s="105"/>
      <c r="Q2244" s="105"/>
      <c r="R2244" s="105"/>
      <c r="S2244" s="105"/>
      <c r="V2244" s="105"/>
      <c r="W2244" s="105"/>
      <c r="X2244" s="105"/>
    </row>
    <row r="2245" spans="6:26" x14ac:dyDescent="0.2">
      <c r="F2245" s="105"/>
      <c r="G2245" s="105"/>
      <c r="H2245" s="105"/>
      <c r="K2245" s="105"/>
      <c r="L2245" s="105"/>
      <c r="M2245" s="105"/>
      <c r="Q2245" s="105"/>
      <c r="R2245" s="105"/>
      <c r="S2245" s="105"/>
      <c r="V2245" s="105"/>
      <c r="W2245" s="105"/>
      <c r="X2245" s="105"/>
    </row>
    <row r="2246" spans="6:26" x14ac:dyDescent="0.2">
      <c r="F2246" s="105"/>
      <c r="G2246" s="105"/>
      <c r="H2246" s="105"/>
      <c r="I2246" s="42"/>
      <c r="J2246" s="351"/>
      <c r="K2246" s="105"/>
      <c r="L2246" s="105"/>
      <c r="M2246" s="105"/>
      <c r="N2246" s="42"/>
      <c r="O2246" s="351"/>
      <c r="P2246" s="42"/>
      <c r="Q2246" s="105"/>
      <c r="R2246" s="105"/>
      <c r="S2246" s="105"/>
      <c r="T2246" s="42"/>
      <c r="U2246" s="351"/>
      <c r="V2246" s="105"/>
      <c r="W2246" s="105"/>
      <c r="X2246" s="105"/>
      <c r="Y2246" s="367"/>
      <c r="Z2246" s="367"/>
    </row>
    <row r="2247" spans="6:26" x14ac:dyDescent="0.2">
      <c r="F2247" s="105"/>
      <c r="G2247" s="105"/>
      <c r="K2247" s="105"/>
      <c r="L2247" s="105"/>
      <c r="Q2247" s="105"/>
      <c r="R2247" s="105"/>
      <c r="V2247" s="105"/>
      <c r="W2247" s="105"/>
    </row>
    <row r="2248" spans="6:26" x14ac:dyDescent="0.2">
      <c r="F2248" s="105"/>
      <c r="G2248" s="105"/>
      <c r="K2248" s="105"/>
      <c r="L2248" s="105"/>
      <c r="Q2248" s="105"/>
      <c r="R2248" s="105"/>
      <c r="V2248" s="105"/>
      <c r="W2248" s="105"/>
    </row>
    <row r="2249" spans="6:26" x14ac:dyDescent="0.2">
      <c r="F2249" s="105"/>
      <c r="G2249" s="105"/>
      <c r="K2249" s="105"/>
      <c r="L2249" s="105"/>
      <c r="Q2249" s="105"/>
      <c r="R2249" s="105"/>
      <c r="V2249" s="105"/>
      <c r="W2249" s="105"/>
    </row>
    <row r="2250" spans="6:26" x14ac:dyDescent="0.2">
      <c r="F2250" s="105"/>
      <c r="G2250" s="105"/>
      <c r="K2250" s="105"/>
      <c r="L2250" s="105"/>
      <c r="Q2250" s="105"/>
      <c r="R2250" s="105"/>
      <c r="V2250" s="105"/>
      <c r="W2250" s="105"/>
    </row>
    <row r="2251" spans="6:26" x14ac:dyDescent="0.2">
      <c r="F2251" s="105"/>
      <c r="G2251" s="105"/>
      <c r="K2251" s="105"/>
      <c r="L2251" s="105"/>
      <c r="Q2251" s="105"/>
      <c r="R2251" s="105"/>
      <c r="V2251" s="105"/>
      <c r="W2251" s="105"/>
    </row>
    <row r="2252" spans="6:26" x14ac:dyDescent="0.2">
      <c r="F2252" s="105"/>
      <c r="G2252" s="105"/>
      <c r="K2252" s="105"/>
      <c r="L2252" s="105"/>
      <c r="Q2252" s="105"/>
      <c r="R2252" s="105"/>
      <c r="V2252" s="105"/>
      <c r="W2252" s="105"/>
    </row>
    <row r="2253" spans="6:26" x14ac:dyDescent="0.2">
      <c r="F2253" s="105"/>
      <c r="G2253" s="105"/>
      <c r="K2253" s="105"/>
      <c r="L2253" s="105"/>
      <c r="Q2253" s="105"/>
      <c r="R2253" s="105"/>
      <c r="V2253" s="105"/>
      <c r="W2253" s="105"/>
    </row>
    <row r="2254" spans="6:26" x14ac:dyDescent="0.2">
      <c r="F2254" s="105"/>
      <c r="G2254" s="105"/>
      <c r="K2254" s="105"/>
      <c r="L2254" s="105"/>
      <c r="Q2254" s="105"/>
      <c r="R2254" s="105"/>
      <c r="V2254" s="105"/>
      <c r="W2254" s="105"/>
    </row>
    <row r="2255" spans="6:26" x14ac:dyDescent="0.2">
      <c r="F2255" s="105"/>
      <c r="G2255" s="105"/>
      <c r="K2255" s="105"/>
      <c r="L2255" s="105"/>
      <c r="Q2255" s="105"/>
      <c r="R2255" s="105"/>
      <c r="V2255" s="105"/>
      <c r="W2255" s="105"/>
    </row>
    <row r="2256" spans="6:26" x14ac:dyDescent="0.2">
      <c r="F2256" s="105"/>
      <c r="G2256" s="105"/>
      <c r="K2256" s="105"/>
      <c r="L2256" s="105"/>
      <c r="Q2256" s="105"/>
      <c r="R2256" s="105"/>
      <c r="V2256" s="105"/>
      <c r="W2256" s="105"/>
    </row>
    <row r="2257" spans="6:23" x14ac:dyDescent="0.2">
      <c r="F2257" s="105"/>
      <c r="G2257" s="105"/>
      <c r="K2257" s="105"/>
      <c r="L2257" s="105"/>
      <c r="Q2257" s="105"/>
      <c r="R2257" s="105"/>
      <c r="V2257" s="105"/>
      <c r="W2257" s="105"/>
    </row>
    <row r="2258" spans="6:23" x14ac:dyDescent="0.2">
      <c r="F2258" s="105"/>
      <c r="G2258" s="105"/>
      <c r="K2258" s="105"/>
      <c r="L2258" s="105"/>
      <c r="Q2258" s="105"/>
      <c r="R2258" s="105"/>
      <c r="V2258" s="105"/>
      <c r="W2258" s="105"/>
    </row>
    <row r="2259" spans="6:23" x14ac:dyDescent="0.2">
      <c r="F2259" s="105"/>
      <c r="G2259" s="105"/>
      <c r="K2259" s="105"/>
      <c r="L2259" s="105"/>
      <c r="Q2259" s="105"/>
      <c r="R2259" s="105"/>
      <c r="V2259" s="105"/>
      <c r="W2259" s="105"/>
    </row>
    <row r="2260" spans="6:23" x14ac:dyDescent="0.2">
      <c r="F2260" s="105"/>
      <c r="G2260" s="105"/>
      <c r="K2260" s="105"/>
      <c r="L2260" s="105"/>
      <c r="Q2260" s="105"/>
      <c r="R2260" s="105"/>
      <c r="V2260" s="105"/>
      <c r="W2260" s="105"/>
    </row>
    <row r="2261" spans="6:23" x14ac:dyDescent="0.2">
      <c r="F2261" s="105"/>
      <c r="G2261" s="105"/>
      <c r="K2261" s="105"/>
      <c r="L2261" s="105"/>
      <c r="Q2261" s="105"/>
      <c r="R2261" s="105"/>
      <c r="V2261" s="105"/>
      <c r="W2261" s="105"/>
    </row>
    <row r="2262" spans="6:23" x14ac:dyDescent="0.2">
      <c r="F2262" s="105"/>
      <c r="G2262" s="105"/>
      <c r="K2262" s="105"/>
      <c r="L2262" s="105"/>
      <c r="Q2262" s="105"/>
      <c r="R2262" s="105"/>
      <c r="V2262" s="105"/>
      <c r="W2262" s="105"/>
    </row>
    <row r="2263" spans="6:23" x14ac:dyDescent="0.2">
      <c r="F2263" s="105"/>
      <c r="G2263" s="105"/>
      <c r="K2263" s="105"/>
      <c r="L2263" s="105"/>
      <c r="Q2263" s="105"/>
      <c r="R2263" s="105"/>
      <c r="V2263" s="105"/>
      <c r="W2263" s="105"/>
    </row>
    <row r="2264" spans="6:23" x14ac:dyDescent="0.2">
      <c r="F2264" s="105"/>
      <c r="G2264" s="105"/>
      <c r="K2264" s="105"/>
      <c r="L2264" s="105"/>
      <c r="Q2264" s="105"/>
      <c r="R2264" s="105"/>
      <c r="V2264" s="105"/>
      <c r="W2264" s="105"/>
    </row>
    <row r="2265" spans="6:23" x14ac:dyDescent="0.2">
      <c r="F2265" s="105"/>
      <c r="G2265" s="105"/>
      <c r="K2265" s="105"/>
      <c r="L2265" s="105"/>
      <c r="Q2265" s="105"/>
      <c r="R2265" s="105"/>
      <c r="V2265" s="105"/>
      <c r="W2265" s="105"/>
    </row>
    <row r="2266" spans="6:23" x14ac:dyDescent="0.2">
      <c r="F2266" s="105"/>
      <c r="G2266" s="105"/>
      <c r="K2266" s="105"/>
      <c r="L2266" s="105"/>
      <c r="Q2266" s="105"/>
      <c r="R2266" s="105"/>
      <c r="V2266" s="105"/>
      <c r="W2266" s="105"/>
    </row>
    <row r="2267" spans="6:23" x14ac:dyDescent="0.2">
      <c r="F2267" s="105"/>
      <c r="G2267" s="105"/>
      <c r="K2267" s="105"/>
      <c r="L2267" s="105"/>
      <c r="Q2267" s="105"/>
      <c r="R2267" s="105"/>
      <c r="V2267" s="105"/>
      <c r="W2267" s="105"/>
    </row>
    <row r="2268" spans="6:23" x14ac:dyDescent="0.2">
      <c r="F2268" s="105"/>
      <c r="G2268" s="105"/>
      <c r="K2268" s="105"/>
      <c r="L2268" s="105"/>
      <c r="Q2268" s="105"/>
      <c r="R2268" s="105"/>
      <c r="V2268" s="105"/>
      <c r="W2268" s="105"/>
    </row>
    <row r="2269" spans="6:23" x14ac:dyDescent="0.2">
      <c r="F2269" s="105"/>
      <c r="G2269" s="105"/>
      <c r="K2269" s="105"/>
      <c r="L2269" s="105"/>
      <c r="Q2269" s="105"/>
      <c r="R2269" s="105"/>
      <c r="V2269" s="105"/>
      <c r="W2269" s="105"/>
    </row>
    <row r="2270" spans="6:23" x14ac:dyDescent="0.2">
      <c r="F2270" s="105"/>
      <c r="G2270" s="105"/>
      <c r="K2270" s="105"/>
      <c r="L2270" s="105"/>
      <c r="Q2270" s="105"/>
      <c r="R2270" s="105"/>
      <c r="V2270" s="105"/>
      <c r="W2270" s="105"/>
    </row>
    <row r="2271" spans="6:23" x14ac:dyDescent="0.2">
      <c r="F2271" s="105"/>
      <c r="G2271" s="105"/>
      <c r="K2271" s="105"/>
      <c r="L2271" s="105"/>
      <c r="Q2271" s="105"/>
      <c r="R2271" s="105"/>
      <c r="V2271" s="105"/>
      <c r="W2271" s="105"/>
    </row>
    <row r="2272" spans="6:23" x14ac:dyDescent="0.2">
      <c r="F2272" s="105"/>
      <c r="G2272" s="105"/>
      <c r="K2272" s="105"/>
      <c r="L2272" s="105"/>
      <c r="Q2272" s="105"/>
      <c r="R2272" s="105"/>
      <c r="V2272" s="105"/>
      <c r="W2272" s="105"/>
    </row>
    <row r="2273" spans="6:26" x14ac:dyDescent="0.2">
      <c r="F2273" s="105"/>
      <c r="G2273" s="105"/>
      <c r="K2273" s="105"/>
      <c r="L2273" s="105"/>
      <c r="Q2273" s="105"/>
      <c r="R2273" s="105"/>
      <c r="V2273" s="105"/>
      <c r="W2273" s="105"/>
    </row>
    <row r="2274" spans="6:26" x14ac:dyDescent="0.2">
      <c r="F2274" s="105"/>
      <c r="G2274" s="105"/>
      <c r="K2274" s="105"/>
      <c r="L2274" s="105"/>
      <c r="Q2274" s="105"/>
      <c r="R2274" s="105"/>
      <c r="V2274" s="105"/>
      <c r="W2274" s="105"/>
    </row>
    <row r="2275" spans="6:26" x14ac:dyDescent="0.2">
      <c r="F2275" s="105"/>
      <c r="G2275" s="105"/>
      <c r="K2275" s="105"/>
      <c r="L2275" s="105"/>
      <c r="Q2275" s="105"/>
      <c r="R2275" s="105"/>
      <c r="V2275" s="105"/>
      <c r="W2275" s="105"/>
    </row>
    <row r="2276" spans="6:26" x14ac:dyDescent="0.2">
      <c r="F2276" s="105"/>
      <c r="G2276" s="105"/>
      <c r="K2276" s="105"/>
      <c r="L2276" s="105"/>
      <c r="Q2276" s="105"/>
      <c r="R2276" s="105"/>
      <c r="V2276" s="105"/>
      <c r="W2276" s="105"/>
    </row>
    <row r="2277" spans="6:26" x14ac:dyDescent="0.2">
      <c r="F2277" s="105"/>
      <c r="G2277" s="105"/>
      <c r="K2277" s="105"/>
      <c r="L2277" s="105"/>
      <c r="Q2277" s="105"/>
      <c r="R2277" s="105"/>
      <c r="V2277" s="105"/>
      <c r="W2277" s="105"/>
    </row>
    <row r="2278" spans="6:26" x14ac:dyDescent="0.2">
      <c r="F2278" s="105"/>
      <c r="G2278" s="105"/>
      <c r="K2278" s="105"/>
      <c r="L2278" s="105"/>
      <c r="Q2278" s="105"/>
      <c r="R2278" s="105"/>
      <c r="V2278" s="105"/>
      <c r="W2278" s="105"/>
    </row>
    <row r="2279" spans="6:26" x14ac:dyDescent="0.2">
      <c r="F2279" s="105"/>
      <c r="G2279" s="105"/>
      <c r="K2279" s="105"/>
      <c r="L2279" s="105"/>
      <c r="Q2279" s="105"/>
      <c r="R2279" s="105"/>
      <c r="V2279" s="105"/>
      <c r="W2279" s="105"/>
    </row>
    <row r="2280" spans="6:26" x14ac:dyDescent="0.2">
      <c r="F2280" s="105"/>
      <c r="G2280" s="105"/>
      <c r="H2280" s="105"/>
      <c r="I2280" s="351"/>
      <c r="J2280" s="351"/>
      <c r="K2280" s="105"/>
      <c r="L2280" s="105"/>
      <c r="M2280" s="105"/>
      <c r="N2280" s="351"/>
      <c r="O2280" s="351"/>
      <c r="P2280" s="42"/>
      <c r="Q2280" s="105"/>
      <c r="R2280" s="105"/>
      <c r="S2280" s="105"/>
      <c r="T2280" s="351"/>
      <c r="U2280" s="351"/>
      <c r="V2280" s="105"/>
      <c r="W2280" s="105"/>
      <c r="X2280" s="105"/>
      <c r="Y2280" s="351"/>
      <c r="Z2280" s="367"/>
    </row>
    <row r="2281" spans="6:26" x14ac:dyDescent="0.2">
      <c r="F2281" s="105"/>
      <c r="G2281" s="105"/>
      <c r="K2281" s="105"/>
      <c r="L2281" s="105"/>
      <c r="Q2281" s="105"/>
      <c r="R2281" s="105"/>
      <c r="V2281" s="105"/>
      <c r="W2281" s="105"/>
    </row>
    <row r="2282" spans="6:26" x14ac:dyDescent="0.2">
      <c r="F2282" s="105"/>
      <c r="G2282" s="105"/>
      <c r="K2282" s="105"/>
      <c r="L2282" s="105"/>
      <c r="Q2282" s="105"/>
      <c r="R2282" s="105"/>
      <c r="V2282" s="105"/>
      <c r="W2282" s="105"/>
    </row>
    <row r="2283" spans="6:26" x14ac:dyDescent="0.2">
      <c r="F2283" s="105"/>
      <c r="G2283" s="105"/>
      <c r="K2283" s="105"/>
      <c r="L2283" s="105"/>
      <c r="Q2283" s="105"/>
      <c r="R2283" s="105"/>
      <c r="V2283" s="105"/>
      <c r="W2283" s="105"/>
    </row>
    <row r="2284" spans="6:26" x14ac:dyDescent="0.2">
      <c r="F2284" s="105"/>
      <c r="G2284" s="105"/>
      <c r="K2284" s="105"/>
      <c r="L2284" s="105"/>
      <c r="Q2284" s="105"/>
      <c r="R2284" s="105"/>
      <c r="V2284" s="105"/>
      <c r="W2284" s="105"/>
    </row>
    <row r="2285" spans="6:26" x14ac:dyDescent="0.2">
      <c r="F2285" s="105"/>
      <c r="G2285" s="105"/>
      <c r="K2285" s="105"/>
      <c r="L2285" s="105"/>
      <c r="Q2285" s="105"/>
      <c r="R2285" s="105"/>
      <c r="V2285" s="105"/>
      <c r="W2285" s="105"/>
    </row>
    <row r="2286" spans="6:26" x14ac:dyDescent="0.2">
      <c r="F2286" s="105"/>
      <c r="G2286" s="105"/>
      <c r="K2286" s="105"/>
      <c r="L2286" s="105"/>
      <c r="Q2286" s="105"/>
      <c r="R2286" s="105"/>
      <c r="V2286" s="105"/>
      <c r="W2286" s="105"/>
    </row>
    <row r="2287" spans="6:26" x14ac:dyDescent="0.2">
      <c r="F2287" s="105"/>
      <c r="G2287" s="105"/>
      <c r="K2287" s="105"/>
      <c r="L2287" s="105"/>
      <c r="Q2287" s="105"/>
      <c r="R2287" s="105"/>
      <c r="V2287" s="105"/>
      <c r="W2287" s="105"/>
    </row>
    <row r="2288" spans="6:26" x14ac:dyDescent="0.2">
      <c r="F2288" s="105"/>
      <c r="G2288" s="105"/>
      <c r="K2288" s="105"/>
      <c r="L2288" s="105"/>
      <c r="Q2288" s="105"/>
      <c r="R2288" s="105"/>
      <c r="V2288" s="105"/>
      <c r="W2288" s="105"/>
    </row>
    <row r="2289" spans="6:26" x14ac:dyDescent="0.2">
      <c r="F2289" s="105"/>
      <c r="G2289" s="105"/>
      <c r="K2289" s="105"/>
      <c r="L2289" s="105"/>
      <c r="Q2289" s="105"/>
      <c r="R2289" s="105"/>
      <c r="V2289" s="105"/>
      <c r="W2289" s="105"/>
    </row>
    <row r="2290" spans="6:26" x14ac:dyDescent="0.2">
      <c r="F2290" s="105"/>
      <c r="G2290" s="105"/>
      <c r="H2290" s="105"/>
      <c r="I2290" s="42"/>
      <c r="J2290" s="351"/>
      <c r="K2290" s="105"/>
      <c r="L2290" s="105"/>
      <c r="M2290" s="105"/>
      <c r="N2290" s="42"/>
      <c r="O2290" s="351"/>
      <c r="P2290" s="42"/>
      <c r="Q2290" s="105"/>
      <c r="R2290" s="105"/>
      <c r="S2290" s="105"/>
      <c r="T2290" s="42"/>
      <c r="U2290" s="351"/>
      <c r="V2290" s="105"/>
      <c r="W2290" s="105"/>
      <c r="X2290" s="105"/>
      <c r="Y2290" s="42"/>
      <c r="Z2290" s="367"/>
    </row>
    <row r="2291" spans="6:26" x14ac:dyDescent="0.2">
      <c r="F2291" s="105"/>
      <c r="G2291" s="105"/>
      <c r="K2291" s="105"/>
      <c r="L2291" s="105"/>
      <c r="Q2291" s="105"/>
      <c r="R2291" s="105"/>
      <c r="V2291" s="105"/>
      <c r="W2291" s="105"/>
    </row>
    <row r="2292" spans="6:26" x14ac:dyDescent="0.2">
      <c r="F2292" s="105"/>
      <c r="G2292" s="105"/>
      <c r="K2292" s="105"/>
      <c r="L2292" s="105"/>
      <c r="Q2292" s="105"/>
      <c r="R2292" s="105"/>
      <c r="V2292" s="105"/>
      <c r="W2292" s="105"/>
    </row>
    <row r="2293" spans="6:26" x14ac:dyDescent="0.2">
      <c r="F2293" s="105"/>
      <c r="G2293" s="105"/>
      <c r="K2293" s="105"/>
      <c r="L2293" s="105"/>
      <c r="Q2293" s="105"/>
      <c r="R2293" s="105"/>
      <c r="V2293" s="105"/>
      <c r="W2293" s="105"/>
    </row>
    <row r="2294" spans="6:26" x14ac:dyDescent="0.2">
      <c r="F2294" s="105"/>
      <c r="G2294" s="105"/>
      <c r="K2294" s="105"/>
      <c r="L2294" s="105"/>
      <c r="Q2294" s="105"/>
      <c r="R2294" s="105"/>
      <c r="V2294" s="105"/>
      <c r="W2294" s="105"/>
    </row>
    <row r="2295" spans="6:26" x14ac:dyDescent="0.2">
      <c r="F2295" s="105"/>
      <c r="G2295" s="105"/>
      <c r="K2295" s="105"/>
      <c r="L2295" s="105"/>
      <c r="Q2295" s="105"/>
      <c r="R2295" s="105"/>
      <c r="V2295" s="105"/>
      <c r="W2295" s="105"/>
    </row>
    <row r="2296" spans="6:26" x14ac:dyDescent="0.2">
      <c r="F2296" s="105"/>
      <c r="G2296" s="105"/>
      <c r="K2296" s="105"/>
      <c r="L2296" s="105"/>
      <c r="Q2296" s="105"/>
      <c r="R2296" s="105"/>
      <c r="V2296" s="105"/>
      <c r="W2296" s="105"/>
    </row>
    <row r="2297" spans="6:26" x14ac:dyDescent="0.2">
      <c r="F2297" s="105"/>
      <c r="G2297" s="105"/>
      <c r="K2297" s="105"/>
      <c r="L2297" s="105"/>
      <c r="Q2297" s="105"/>
      <c r="R2297" s="105"/>
      <c r="V2297" s="105"/>
      <c r="W2297" s="105"/>
    </row>
    <row r="2298" spans="6:26" x14ac:dyDescent="0.2">
      <c r="F2298" s="105"/>
      <c r="G2298" s="105"/>
      <c r="K2298" s="105"/>
      <c r="L2298" s="105"/>
      <c r="Q2298" s="105"/>
      <c r="R2298" s="105"/>
      <c r="V2298" s="105"/>
      <c r="W2298" s="105"/>
    </row>
    <row r="2299" spans="6:26" x14ac:dyDescent="0.2">
      <c r="F2299" s="105"/>
      <c r="G2299" s="105"/>
      <c r="K2299" s="105"/>
      <c r="L2299" s="105"/>
      <c r="Q2299" s="105"/>
      <c r="R2299" s="105"/>
      <c r="V2299" s="105"/>
      <c r="W2299" s="105"/>
    </row>
    <row r="2300" spans="6:26" x14ac:dyDescent="0.2">
      <c r="F2300" s="105"/>
      <c r="G2300" s="105"/>
      <c r="K2300" s="105"/>
      <c r="L2300" s="105"/>
      <c r="Q2300" s="105"/>
      <c r="R2300" s="105"/>
      <c r="V2300" s="105"/>
      <c r="W2300" s="105"/>
    </row>
    <row r="2301" spans="6:26" x14ac:dyDescent="0.2">
      <c r="F2301" s="105"/>
      <c r="G2301" s="105"/>
      <c r="K2301" s="105"/>
      <c r="L2301" s="105"/>
      <c r="Q2301" s="105"/>
      <c r="R2301" s="105"/>
      <c r="V2301" s="105"/>
      <c r="W2301" s="105"/>
    </row>
    <row r="2302" spans="6:26" x14ac:dyDescent="0.2">
      <c r="F2302" s="105"/>
      <c r="G2302" s="105"/>
      <c r="K2302" s="105"/>
      <c r="L2302" s="105"/>
      <c r="Q2302" s="105"/>
      <c r="R2302" s="105"/>
      <c r="V2302" s="105"/>
      <c r="W2302" s="105"/>
    </row>
    <row r="2303" spans="6:26" x14ac:dyDescent="0.2">
      <c r="F2303" s="105"/>
      <c r="G2303" s="105"/>
      <c r="K2303" s="105"/>
      <c r="L2303" s="105"/>
      <c r="Q2303" s="105"/>
      <c r="R2303" s="105"/>
      <c r="V2303" s="105"/>
      <c r="W2303" s="105"/>
    </row>
    <row r="2304" spans="6:26" x14ac:dyDescent="0.2">
      <c r="F2304" s="105"/>
      <c r="G2304" s="105"/>
      <c r="K2304" s="105"/>
      <c r="L2304" s="105"/>
      <c r="Q2304" s="105"/>
      <c r="R2304" s="105"/>
      <c r="V2304" s="105"/>
      <c r="W2304" s="105"/>
    </row>
    <row r="2305" spans="6:23" x14ac:dyDescent="0.2">
      <c r="F2305" s="105"/>
      <c r="G2305" s="105"/>
      <c r="K2305" s="105"/>
      <c r="L2305" s="105"/>
      <c r="Q2305" s="105"/>
      <c r="R2305" s="105"/>
      <c r="V2305" s="105"/>
      <c r="W2305" s="105"/>
    </row>
    <row r="2306" spans="6:23" x14ac:dyDescent="0.2">
      <c r="F2306" s="105"/>
      <c r="G2306" s="105"/>
      <c r="K2306" s="105"/>
      <c r="L2306" s="105"/>
      <c r="Q2306" s="105"/>
      <c r="R2306" s="105"/>
      <c r="V2306" s="105"/>
      <c r="W2306" s="105"/>
    </row>
    <row r="2307" spans="6:23" x14ac:dyDescent="0.2">
      <c r="F2307" s="105"/>
      <c r="G2307" s="105"/>
      <c r="K2307" s="105"/>
      <c r="L2307" s="105"/>
      <c r="Q2307" s="105"/>
      <c r="R2307" s="105"/>
      <c r="V2307" s="105"/>
      <c r="W2307" s="105"/>
    </row>
    <row r="2308" spans="6:23" x14ac:dyDescent="0.2">
      <c r="F2308" s="105"/>
      <c r="G2308" s="105"/>
      <c r="K2308" s="105"/>
      <c r="L2308" s="105"/>
      <c r="Q2308" s="105"/>
      <c r="R2308" s="105"/>
      <c r="V2308" s="105"/>
      <c r="W2308" s="105"/>
    </row>
    <row r="2309" spans="6:23" x14ac:dyDescent="0.2">
      <c r="F2309" s="105"/>
      <c r="G2309" s="105"/>
      <c r="K2309" s="105"/>
      <c r="L2309" s="105"/>
      <c r="Q2309" s="105"/>
      <c r="R2309" s="105"/>
      <c r="V2309" s="105"/>
      <c r="W2309" s="105"/>
    </row>
    <row r="2310" spans="6:23" x14ac:dyDescent="0.2">
      <c r="F2310" s="105"/>
      <c r="G2310" s="105"/>
      <c r="K2310" s="105"/>
      <c r="L2310" s="105"/>
      <c r="Q2310" s="105"/>
      <c r="R2310" s="105"/>
      <c r="V2310" s="105"/>
      <c r="W2310" s="105"/>
    </row>
    <row r="2311" spans="6:23" x14ac:dyDescent="0.2">
      <c r="F2311" s="105"/>
      <c r="G2311" s="105"/>
      <c r="K2311" s="105"/>
      <c r="L2311" s="105"/>
      <c r="Q2311" s="105"/>
      <c r="R2311" s="105"/>
      <c r="V2311" s="105"/>
      <c r="W2311" s="105"/>
    </row>
    <row r="2312" spans="6:23" x14ac:dyDescent="0.2">
      <c r="F2312" s="105"/>
      <c r="G2312" s="105"/>
      <c r="K2312" s="105"/>
      <c r="L2312" s="105"/>
      <c r="Q2312" s="105"/>
      <c r="R2312" s="105"/>
      <c r="V2312" s="105"/>
      <c r="W2312" s="105"/>
    </row>
    <row r="2313" spans="6:23" x14ac:dyDescent="0.2">
      <c r="F2313" s="105"/>
      <c r="G2313" s="105"/>
      <c r="K2313" s="105"/>
      <c r="L2313" s="105"/>
      <c r="Q2313" s="105"/>
      <c r="R2313" s="105"/>
      <c r="V2313" s="105"/>
      <c r="W2313" s="105"/>
    </row>
    <row r="2314" spans="6:23" x14ac:dyDescent="0.2">
      <c r="F2314" s="105"/>
      <c r="G2314" s="105"/>
      <c r="K2314" s="105"/>
      <c r="L2314" s="105"/>
      <c r="Q2314" s="105"/>
      <c r="R2314" s="105"/>
      <c r="V2314" s="105"/>
      <c r="W2314" s="105"/>
    </row>
    <row r="2315" spans="6:23" x14ac:dyDescent="0.2">
      <c r="F2315" s="105"/>
      <c r="G2315" s="105"/>
      <c r="K2315" s="105"/>
      <c r="L2315" s="105"/>
      <c r="Q2315" s="105"/>
      <c r="R2315" s="105"/>
      <c r="V2315" s="105"/>
      <c r="W2315" s="105"/>
    </row>
    <row r="2316" spans="6:23" x14ac:dyDescent="0.2">
      <c r="F2316" s="105"/>
      <c r="G2316" s="105"/>
      <c r="K2316" s="105"/>
      <c r="L2316" s="105"/>
      <c r="Q2316" s="105"/>
      <c r="R2316" s="105"/>
      <c r="V2316" s="105"/>
      <c r="W2316" s="105"/>
    </row>
    <row r="2317" spans="6:23" x14ac:dyDescent="0.2">
      <c r="F2317" s="105"/>
      <c r="G2317" s="105"/>
      <c r="K2317" s="105"/>
      <c r="L2317" s="105"/>
      <c r="Q2317" s="105"/>
      <c r="R2317" s="105"/>
      <c r="V2317" s="105"/>
      <c r="W2317" s="105"/>
    </row>
    <row r="2318" spans="6:23" x14ac:dyDescent="0.2">
      <c r="F2318" s="105"/>
      <c r="G2318" s="105"/>
      <c r="K2318" s="105"/>
      <c r="L2318" s="105"/>
      <c r="Q2318" s="105"/>
      <c r="R2318" s="105"/>
      <c r="V2318" s="105"/>
      <c r="W2318" s="105"/>
    </row>
    <row r="2319" spans="6:23" x14ac:dyDescent="0.2">
      <c r="F2319" s="105"/>
      <c r="G2319" s="105"/>
      <c r="K2319" s="105"/>
      <c r="L2319" s="105"/>
      <c r="Q2319" s="105"/>
      <c r="R2319" s="105"/>
      <c r="V2319" s="105"/>
      <c r="W2319" s="105"/>
    </row>
    <row r="2320" spans="6:23" x14ac:dyDescent="0.2">
      <c r="F2320" s="105"/>
      <c r="G2320" s="105"/>
      <c r="K2320" s="105"/>
      <c r="L2320" s="105"/>
      <c r="Q2320" s="105"/>
      <c r="R2320" s="105"/>
      <c r="V2320" s="105"/>
      <c r="W2320" s="105"/>
    </row>
    <row r="2321" spans="6:26" x14ac:dyDescent="0.2">
      <c r="F2321" s="105"/>
      <c r="G2321" s="105"/>
      <c r="K2321" s="105"/>
      <c r="L2321" s="105"/>
      <c r="Q2321" s="105"/>
      <c r="R2321" s="105"/>
      <c r="V2321" s="105"/>
      <c r="W2321" s="105"/>
    </row>
    <row r="2322" spans="6:26" x14ac:dyDescent="0.2">
      <c r="F2322" s="105"/>
      <c r="G2322" s="105"/>
      <c r="K2322" s="105"/>
      <c r="L2322" s="105"/>
      <c r="Q2322" s="105"/>
      <c r="R2322" s="105"/>
      <c r="V2322" s="105"/>
      <c r="W2322" s="105"/>
    </row>
    <row r="2323" spans="6:26" x14ac:dyDescent="0.2">
      <c r="F2323" s="105"/>
      <c r="G2323" s="105"/>
      <c r="K2323" s="105"/>
      <c r="L2323" s="105"/>
      <c r="Q2323" s="105"/>
      <c r="R2323" s="105"/>
      <c r="V2323" s="105"/>
      <c r="W2323" s="105"/>
    </row>
    <row r="2324" spans="6:26" x14ac:dyDescent="0.2">
      <c r="F2324" s="105"/>
      <c r="G2324" s="105"/>
      <c r="K2324" s="105"/>
      <c r="L2324" s="105"/>
      <c r="Q2324" s="105"/>
      <c r="R2324" s="105"/>
      <c r="V2324" s="105"/>
      <c r="W2324" s="105"/>
    </row>
    <row r="2325" spans="6:26" x14ac:dyDescent="0.2">
      <c r="F2325" s="105"/>
      <c r="G2325" s="105"/>
      <c r="K2325" s="105"/>
      <c r="L2325" s="105"/>
      <c r="Q2325" s="105"/>
      <c r="R2325" s="105"/>
      <c r="V2325" s="105"/>
      <c r="W2325" s="105"/>
    </row>
    <row r="2326" spans="6:26" x14ac:dyDescent="0.2">
      <c r="F2326" s="105"/>
      <c r="G2326" s="105"/>
      <c r="K2326" s="105"/>
      <c r="L2326" s="105"/>
      <c r="Q2326" s="105"/>
      <c r="R2326" s="105"/>
      <c r="V2326" s="105"/>
      <c r="W2326" s="105"/>
    </row>
    <row r="2327" spans="6:26" x14ac:dyDescent="0.2">
      <c r="F2327" s="105"/>
      <c r="G2327" s="105"/>
      <c r="K2327" s="105"/>
      <c r="L2327" s="105"/>
      <c r="Q2327" s="105"/>
      <c r="R2327" s="105"/>
      <c r="V2327" s="105"/>
      <c r="W2327" s="105"/>
    </row>
    <row r="2328" spans="6:26" x14ac:dyDescent="0.2">
      <c r="F2328" s="105"/>
      <c r="G2328" s="105"/>
      <c r="K2328" s="105"/>
      <c r="L2328" s="105"/>
      <c r="Q2328" s="105"/>
      <c r="R2328" s="105"/>
      <c r="V2328" s="105"/>
      <c r="W2328" s="105"/>
    </row>
    <row r="2329" spans="6:26" x14ac:dyDescent="0.2">
      <c r="F2329" s="105"/>
      <c r="G2329" s="105"/>
      <c r="K2329" s="105"/>
      <c r="L2329" s="105"/>
      <c r="Q2329" s="105"/>
      <c r="R2329" s="105"/>
      <c r="V2329" s="105"/>
      <c r="W2329" s="105"/>
    </row>
    <row r="2330" spans="6:26" x14ac:dyDescent="0.2">
      <c r="F2330" s="105"/>
      <c r="G2330" s="105"/>
      <c r="K2330" s="105"/>
      <c r="L2330" s="105"/>
      <c r="Q2330" s="105"/>
      <c r="R2330" s="105"/>
      <c r="V2330" s="105"/>
      <c r="W2330" s="105"/>
    </row>
    <row r="2331" spans="6:26" x14ac:dyDescent="0.2">
      <c r="F2331" s="105"/>
      <c r="G2331" s="105"/>
      <c r="K2331" s="105"/>
      <c r="L2331" s="105"/>
      <c r="Q2331" s="105"/>
      <c r="R2331" s="105"/>
      <c r="V2331" s="105"/>
      <c r="W2331" s="105"/>
    </row>
    <row r="2332" spans="6:26" x14ac:dyDescent="0.2">
      <c r="F2332" s="105"/>
      <c r="G2332" s="105"/>
      <c r="K2332" s="105"/>
      <c r="L2332" s="105"/>
      <c r="Q2332" s="105"/>
      <c r="R2332" s="105"/>
      <c r="V2332" s="105"/>
      <c r="W2332" s="105"/>
    </row>
    <row r="2333" spans="6:26" x14ac:dyDescent="0.2">
      <c r="F2333" s="105"/>
      <c r="G2333" s="105"/>
      <c r="H2333" s="105"/>
      <c r="I2333" s="42"/>
      <c r="J2333" s="351"/>
      <c r="K2333" s="105"/>
      <c r="L2333" s="105"/>
      <c r="M2333" s="105"/>
      <c r="N2333" s="42"/>
      <c r="O2333" s="351"/>
      <c r="P2333" s="42"/>
      <c r="Q2333" s="105"/>
      <c r="R2333" s="105"/>
      <c r="S2333" s="105"/>
      <c r="T2333" s="42"/>
      <c r="U2333" s="351"/>
      <c r="V2333" s="105"/>
      <c r="W2333" s="105"/>
      <c r="X2333" s="105"/>
      <c r="Y2333" s="42"/>
      <c r="Z2333" s="367"/>
    </row>
    <row r="2334" spans="6:26" x14ac:dyDescent="0.2">
      <c r="F2334" s="105"/>
      <c r="G2334" s="105"/>
      <c r="H2334" s="105"/>
      <c r="I2334" s="42"/>
      <c r="J2334" s="351"/>
      <c r="K2334" s="105"/>
      <c r="L2334" s="105"/>
      <c r="M2334" s="105"/>
      <c r="N2334" s="42"/>
      <c r="O2334" s="351"/>
      <c r="P2334" s="42"/>
      <c r="Q2334" s="105"/>
      <c r="R2334" s="105"/>
      <c r="S2334" s="105"/>
      <c r="T2334" s="42"/>
      <c r="U2334" s="351"/>
      <c r="V2334" s="105"/>
      <c r="W2334" s="105"/>
      <c r="X2334" s="105"/>
      <c r="Y2334" s="42"/>
      <c r="Z2334" s="367"/>
    </row>
    <row r="2335" spans="6:26" x14ac:dyDescent="0.2">
      <c r="F2335" s="105"/>
      <c r="G2335" s="105"/>
      <c r="H2335" s="105"/>
      <c r="I2335" s="42"/>
      <c r="J2335" s="351"/>
      <c r="K2335" s="105"/>
      <c r="L2335" s="105"/>
      <c r="M2335" s="105"/>
      <c r="N2335" s="42"/>
      <c r="O2335" s="351"/>
      <c r="P2335" s="42"/>
      <c r="Q2335" s="105"/>
      <c r="R2335" s="105"/>
      <c r="S2335" s="105"/>
      <c r="T2335" s="42"/>
      <c r="U2335" s="351"/>
      <c r="V2335" s="105"/>
      <c r="W2335" s="105"/>
      <c r="X2335" s="105"/>
      <c r="Y2335" s="42"/>
      <c r="Z2335" s="367"/>
    </row>
    <row r="2336" spans="6:26" x14ac:dyDescent="0.2">
      <c r="F2336" s="105"/>
      <c r="G2336" s="105"/>
      <c r="H2336" s="105"/>
      <c r="I2336" s="42"/>
      <c r="J2336" s="351"/>
      <c r="K2336" s="105"/>
      <c r="L2336" s="105"/>
      <c r="M2336" s="105"/>
      <c r="N2336" s="42"/>
      <c r="O2336" s="351"/>
      <c r="P2336" s="42"/>
      <c r="Q2336" s="105"/>
      <c r="R2336" s="105"/>
      <c r="S2336" s="105"/>
      <c r="T2336" s="42"/>
      <c r="U2336" s="351"/>
      <c r="V2336" s="105"/>
      <c r="W2336" s="105"/>
      <c r="X2336" s="105"/>
      <c r="Y2336" s="42"/>
      <c r="Z2336" s="367"/>
    </row>
    <row r="2337" spans="6:26" x14ac:dyDescent="0.2">
      <c r="F2337" s="105"/>
      <c r="G2337" s="105"/>
      <c r="H2337" s="105"/>
      <c r="I2337" s="42"/>
      <c r="J2337" s="351"/>
      <c r="K2337" s="105"/>
      <c r="L2337" s="105"/>
      <c r="M2337" s="105"/>
      <c r="N2337" s="42"/>
      <c r="O2337" s="351"/>
      <c r="P2337" s="42"/>
      <c r="Q2337" s="105"/>
      <c r="R2337" s="105"/>
      <c r="S2337" s="105"/>
      <c r="T2337" s="42"/>
      <c r="U2337" s="351"/>
      <c r="V2337" s="105"/>
      <c r="W2337" s="105"/>
      <c r="X2337" s="105"/>
      <c r="Y2337" s="42"/>
      <c r="Z2337" s="367"/>
    </row>
    <row r="2338" spans="6:26" x14ac:dyDescent="0.2">
      <c r="F2338" s="105"/>
      <c r="G2338" s="105"/>
      <c r="H2338" s="105"/>
      <c r="I2338" s="42"/>
      <c r="J2338" s="351"/>
      <c r="K2338" s="105"/>
      <c r="L2338" s="105"/>
      <c r="M2338" s="105"/>
      <c r="N2338" s="42"/>
      <c r="O2338" s="351"/>
      <c r="P2338" s="42"/>
      <c r="Q2338" s="105"/>
      <c r="R2338" s="105"/>
      <c r="S2338" s="105"/>
      <c r="T2338" s="42"/>
      <c r="U2338" s="351"/>
      <c r="V2338" s="105"/>
      <c r="W2338" s="105"/>
      <c r="X2338" s="105"/>
      <c r="Y2338" s="42"/>
      <c r="Z2338" s="367"/>
    </row>
    <row r="2339" spans="6:26" x14ac:dyDescent="0.2">
      <c r="F2339" s="105"/>
      <c r="G2339" s="105"/>
      <c r="H2339" s="105"/>
      <c r="I2339" s="42"/>
      <c r="J2339" s="351"/>
      <c r="K2339" s="105"/>
      <c r="L2339" s="105"/>
      <c r="M2339" s="105"/>
      <c r="N2339" s="42"/>
      <c r="O2339" s="351"/>
      <c r="P2339" s="42"/>
      <c r="Q2339" s="105"/>
      <c r="R2339" s="105"/>
      <c r="S2339" s="105"/>
      <c r="T2339" s="42"/>
      <c r="U2339" s="351"/>
      <c r="V2339" s="105"/>
      <c r="W2339" s="105"/>
      <c r="X2339" s="105"/>
      <c r="Y2339" s="42"/>
      <c r="Z2339" s="367"/>
    </row>
    <row r="2340" spans="6:26" x14ac:dyDescent="0.2">
      <c r="F2340" s="105"/>
      <c r="G2340" s="105"/>
      <c r="K2340" s="105"/>
      <c r="L2340" s="105"/>
      <c r="Q2340" s="105"/>
      <c r="R2340" s="105"/>
      <c r="V2340" s="105"/>
      <c r="W2340" s="105"/>
    </row>
    <row r="2341" spans="6:26" x14ac:dyDescent="0.2">
      <c r="F2341" s="105"/>
      <c r="G2341" s="105"/>
      <c r="K2341" s="105"/>
      <c r="L2341" s="105"/>
      <c r="Q2341" s="105"/>
      <c r="R2341" s="105"/>
      <c r="V2341" s="105"/>
      <c r="W2341" s="105"/>
    </row>
    <row r="2342" spans="6:26" x14ac:dyDescent="0.2">
      <c r="F2342" s="105"/>
      <c r="G2342" s="105"/>
      <c r="K2342" s="105"/>
      <c r="L2342" s="105"/>
      <c r="Q2342" s="105"/>
      <c r="R2342" s="105"/>
      <c r="V2342" s="105"/>
      <c r="W2342" s="105"/>
    </row>
    <row r="2343" spans="6:26" x14ac:dyDescent="0.2">
      <c r="F2343" s="105"/>
      <c r="G2343" s="105"/>
      <c r="H2343" s="105"/>
      <c r="I2343" s="42"/>
      <c r="J2343" s="351"/>
      <c r="K2343" s="105"/>
      <c r="L2343" s="105"/>
      <c r="M2343" s="105"/>
      <c r="N2343" s="42"/>
      <c r="O2343" s="351"/>
      <c r="P2343" s="42"/>
      <c r="Q2343" s="105"/>
      <c r="R2343" s="105"/>
      <c r="S2343" s="105"/>
      <c r="T2343" s="42"/>
      <c r="U2343" s="351"/>
      <c r="V2343" s="105"/>
      <c r="W2343" s="105"/>
      <c r="X2343" s="105"/>
      <c r="Y2343" s="42"/>
      <c r="Z2343" s="367"/>
    </row>
    <row r="2344" spans="6:26" x14ac:dyDescent="0.2">
      <c r="F2344" s="105"/>
      <c r="G2344" s="105"/>
      <c r="K2344" s="105"/>
      <c r="L2344" s="105"/>
      <c r="Q2344" s="105"/>
      <c r="R2344" s="105"/>
      <c r="V2344" s="105"/>
      <c r="W2344" s="105"/>
    </row>
    <row r="2345" spans="6:26" x14ac:dyDescent="0.2">
      <c r="F2345" s="105"/>
      <c r="G2345" s="105"/>
      <c r="H2345" s="105"/>
      <c r="I2345" s="42"/>
      <c r="J2345" s="351"/>
      <c r="K2345" s="105"/>
      <c r="L2345" s="105"/>
      <c r="M2345" s="105"/>
      <c r="N2345" s="42"/>
      <c r="O2345" s="351"/>
      <c r="P2345" s="42"/>
      <c r="Q2345" s="105"/>
      <c r="R2345" s="105"/>
      <c r="S2345" s="105"/>
      <c r="T2345" s="42"/>
      <c r="U2345" s="351"/>
      <c r="V2345" s="105"/>
      <c r="W2345" s="105"/>
      <c r="X2345" s="105"/>
      <c r="Y2345" s="42"/>
      <c r="Z2345" s="367"/>
    </row>
    <row r="2346" spans="6:26" x14ac:dyDescent="0.2">
      <c r="F2346" s="105"/>
      <c r="G2346" s="105"/>
      <c r="K2346" s="105"/>
      <c r="L2346" s="105"/>
      <c r="Q2346" s="105"/>
      <c r="R2346" s="105"/>
      <c r="V2346" s="105"/>
      <c r="W2346" s="105"/>
    </row>
    <row r="2347" spans="6:26" x14ac:dyDescent="0.2">
      <c r="F2347" s="105"/>
      <c r="G2347" s="105"/>
      <c r="K2347" s="105"/>
      <c r="L2347" s="105"/>
      <c r="Q2347" s="105"/>
      <c r="R2347" s="105"/>
      <c r="V2347" s="105"/>
      <c r="W2347" s="105"/>
    </row>
    <row r="2348" spans="6:26" x14ac:dyDescent="0.2">
      <c r="F2348" s="105"/>
      <c r="G2348" s="105"/>
      <c r="K2348" s="105"/>
      <c r="L2348" s="105"/>
      <c r="Q2348" s="105"/>
      <c r="R2348" s="105"/>
      <c r="V2348" s="105"/>
      <c r="W2348" s="105"/>
    </row>
    <row r="2349" spans="6:26" x14ac:dyDescent="0.2">
      <c r="F2349" s="105"/>
      <c r="G2349" s="105"/>
      <c r="K2349" s="105"/>
      <c r="L2349" s="105"/>
      <c r="Q2349" s="105"/>
      <c r="R2349" s="105"/>
      <c r="V2349" s="105"/>
      <c r="W2349" s="105"/>
    </row>
    <row r="2350" spans="6:26" x14ac:dyDescent="0.2">
      <c r="F2350" s="105"/>
      <c r="G2350" s="105"/>
      <c r="H2350" s="105"/>
      <c r="I2350" s="42"/>
      <c r="J2350" s="351"/>
      <c r="K2350" s="105"/>
      <c r="L2350" s="105"/>
      <c r="M2350" s="105"/>
      <c r="N2350" s="42"/>
      <c r="O2350" s="351"/>
      <c r="P2350" s="42"/>
      <c r="Q2350" s="105"/>
      <c r="R2350" s="105"/>
      <c r="S2350" s="105"/>
      <c r="T2350" s="42"/>
      <c r="U2350" s="351"/>
      <c r="V2350" s="105"/>
      <c r="W2350" s="105"/>
      <c r="X2350" s="105"/>
      <c r="Y2350" s="42"/>
      <c r="Z2350" s="367"/>
    </row>
    <row r="2351" spans="6:26" x14ac:dyDescent="0.2">
      <c r="F2351" s="105"/>
      <c r="G2351" s="105"/>
      <c r="H2351" s="105"/>
      <c r="I2351" s="42"/>
      <c r="J2351" s="351"/>
      <c r="K2351" s="105"/>
      <c r="L2351" s="105"/>
      <c r="M2351" s="105"/>
      <c r="N2351" s="42"/>
      <c r="O2351" s="351"/>
      <c r="P2351" s="42"/>
      <c r="Q2351" s="105"/>
      <c r="R2351" s="105"/>
      <c r="S2351" s="105"/>
      <c r="T2351" s="42"/>
      <c r="U2351" s="351"/>
      <c r="V2351" s="105"/>
      <c r="W2351" s="105"/>
      <c r="X2351" s="105"/>
      <c r="Y2351" s="367"/>
      <c r="Z2351" s="367"/>
    </row>
    <row r="2352" spans="6:26" x14ac:dyDescent="0.2">
      <c r="F2352" s="105"/>
      <c r="G2352" s="105"/>
      <c r="K2352" s="105"/>
      <c r="L2352" s="105"/>
      <c r="Q2352" s="105"/>
      <c r="R2352" s="105"/>
      <c r="V2352" s="105"/>
      <c r="W2352" s="105"/>
    </row>
    <row r="2353" spans="6:23" x14ac:dyDescent="0.2">
      <c r="F2353" s="105"/>
      <c r="G2353" s="105"/>
      <c r="K2353" s="105"/>
      <c r="L2353" s="105"/>
      <c r="Q2353" s="105"/>
      <c r="R2353" s="105"/>
      <c r="V2353" s="105"/>
      <c r="W2353" s="105"/>
    </row>
    <row r="2354" spans="6:23" x14ac:dyDescent="0.2">
      <c r="F2354" s="105"/>
      <c r="G2354" s="105"/>
      <c r="K2354" s="105"/>
      <c r="L2354" s="105"/>
      <c r="Q2354" s="105"/>
      <c r="R2354" s="105"/>
      <c r="V2354" s="105"/>
      <c r="W2354" s="105"/>
    </row>
    <row r="2355" spans="6:23" x14ac:dyDescent="0.2">
      <c r="F2355" s="105"/>
      <c r="G2355" s="105"/>
      <c r="K2355" s="105"/>
      <c r="L2355" s="105"/>
      <c r="Q2355" s="105"/>
      <c r="R2355" s="105"/>
      <c r="V2355" s="105"/>
      <c r="W2355" s="105"/>
    </row>
    <row r="2356" spans="6:23" x14ac:dyDescent="0.2">
      <c r="F2356" s="105"/>
      <c r="G2356" s="105"/>
      <c r="K2356" s="105"/>
      <c r="L2356" s="105"/>
      <c r="Q2356" s="105"/>
      <c r="R2356" s="105"/>
      <c r="V2356" s="105"/>
      <c r="W2356" s="105"/>
    </row>
    <row r="2357" spans="6:23" x14ac:dyDescent="0.2">
      <c r="F2357" s="105"/>
      <c r="G2357" s="105"/>
      <c r="K2357" s="105"/>
      <c r="L2357" s="105"/>
      <c r="Q2357" s="105"/>
      <c r="R2357" s="105"/>
      <c r="V2357" s="105"/>
      <c r="W2357" s="105"/>
    </row>
    <row r="2358" spans="6:23" x14ac:dyDescent="0.2">
      <c r="F2358" s="105"/>
      <c r="G2358" s="105"/>
      <c r="K2358" s="105"/>
      <c r="L2358" s="105"/>
      <c r="Q2358" s="105"/>
      <c r="R2358" s="105"/>
      <c r="V2358" s="105"/>
      <c r="W2358" s="105"/>
    </row>
    <row r="2359" spans="6:23" x14ac:dyDescent="0.2">
      <c r="F2359" s="105"/>
      <c r="G2359" s="105"/>
      <c r="K2359" s="105"/>
      <c r="L2359" s="105"/>
      <c r="Q2359" s="105"/>
      <c r="R2359" s="105"/>
      <c r="V2359" s="105"/>
      <c r="W2359" s="105"/>
    </row>
    <row r="2360" spans="6:23" x14ac:dyDescent="0.2">
      <c r="F2360" s="105"/>
      <c r="G2360" s="105"/>
      <c r="K2360" s="105"/>
      <c r="L2360" s="105"/>
      <c r="Q2360" s="105"/>
      <c r="R2360" s="105"/>
      <c r="V2360" s="105"/>
      <c r="W2360" s="105"/>
    </row>
    <row r="2361" spans="6:23" x14ac:dyDescent="0.2">
      <c r="F2361" s="105"/>
      <c r="G2361" s="105"/>
      <c r="K2361" s="105"/>
      <c r="L2361" s="105"/>
      <c r="Q2361" s="105"/>
      <c r="R2361" s="105"/>
      <c r="V2361" s="105"/>
      <c r="W2361" s="105"/>
    </row>
    <row r="2362" spans="6:23" x14ac:dyDescent="0.2">
      <c r="F2362" s="105"/>
      <c r="G2362" s="105"/>
      <c r="K2362" s="105"/>
      <c r="L2362" s="105"/>
      <c r="Q2362" s="105"/>
      <c r="R2362" s="105"/>
      <c r="V2362" s="105"/>
      <c r="W2362" s="105"/>
    </row>
    <row r="2363" spans="6:23" x14ac:dyDescent="0.2">
      <c r="F2363" s="105"/>
      <c r="G2363" s="105"/>
      <c r="K2363" s="105"/>
      <c r="L2363" s="105"/>
      <c r="Q2363" s="105"/>
      <c r="R2363" s="105"/>
      <c r="V2363" s="105"/>
      <c r="W2363" s="105"/>
    </row>
    <row r="2364" spans="6:23" x14ac:dyDescent="0.2">
      <c r="F2364" s="105"/>
      <c r="G2364" s="105"/>
      <c r="K2364" s="105"/>
      <c r="L2364" s="105"/>
      <c r="Q2364" s="105"/>
      <c r="R2364" s="105"/>
      <c r="V2364" s="105"/>
      <c r="W2364" s="105"/>
    </row>
    <row r="2365" spans="6:23" x14ac:dyDescent="0.2">
      <c r="F2365" s="105"/>
      <c r="G2365" s="105"/>
      <c r="K2365" s="105"/>
      <c r="L2365" s="105"/>
      <c r="Q2365" s="105"/>
      <c r="R2365" s="105"/>
      <c r="V2365" s="105"/>
      <c r="W2365" s="105"/>
    </row>
    <row r="2366" spans="6:23" x14ac:dyDescent="0.2">
      <c r="F2366" s="105"/>
      <c r="G2366" s="105"/>
      <c r="K2366" s="105"/>
      <c r="L2366" s="105"/>
      <c r="Q2366" s="105"/>
      <c r="R2366" s="105"/>
      <c r="V2366" s="105"/>
      <c r="W2366" s="105"/>
    </row>
    <row r="2367" spans="6:23" x14ac:dyDescent="0.2">
      <c r="F2367" s="105"/>
      <c r="G2367" s="105"/>
      <c r="K2367" s="105"/>
      <c r="L2367" s="105"/>
      <c r="Q2367" s="105"/>
      <c r="R2367" s="105"/>
      <c r="V2367" s="105"/>
      <c r="W2367" s="105"/>
    </row>
    <row r="2368" spans="6:23" x14ac:dyDescent="0.2">
      <c r="F2368" s="105"/>
      <c r="G2368" s="105"/>
      <c r="K2368" s="105"/>
      <c r="L2368" s="105"/>
      <c r="Q2368" s="105"/>
      <c r="R2368" s="105"/>
      <c r="V2368" s="105"/>
      <c r="W2368" s="105"/>
    </row>
    <row r="2369" spans="6:26" x14ac:dyDescent="0.2">
      <c r="F2369" s="105"/>
      <c r="G2369" s="105"/>
      <c r="K2369" s="105"/>
      <c r="L2369" s="105"/>
      <c r="Q2369" s="105"/>
      <c r="R2369" s="105"/>
      <c r="V2369" s="105"/>
      <c r="W2369" s="105"/>
    </row>
    <row r="2370" spans="6:26" x14ac:dyDescent="0.2">
      <c r="F2370" s="105"/>
      <c r="G2370" s="105"/>
      <c r="K2370" s="105"/>
      <c r="L2370" s="105"/>
      <c r="Q2370" s="105"/>
      <c r="R2370" s="105"/>
      <c r="V2370" s="105"/>
      <c r="W2370" s="105"/>
    </row>
    <row r="2371" spans="6:26" x14ac:dyDescent="0.2">
      <c r="F2371" s="105"/>
      <c r="G2371" s="105"/>
      <c r="K2371" s="105"/>
      <c r="L2371" s="105"/>
      <c r="Q2371" s="105"/>
      <c r="R2371" s="105"/>
      <c r="V2371" s="105"/>
      <c r="W2371" s="105"/>
    </row>
    <row r="2372" spans="6:26" x14ac:dyDescent="0.2">
      <c r="F2372" s="105"/>
      <c r="G2372" s="105"/>
      <c r="K2372" s="105"/>
      <c r="L2372" s="105"/>
      <c r="Q2372" s="105"/>
      <c r="R2372" s="105"/>
      <c r="V2372" s="105"/>
      <c r="W2372" s="105"/>
    </row>
    <row r="2373" spans="6:26" x14ac:dyDescent="0.2">
      <c r="F2373" s="105"/>
      <c r="G2373" s="105"/>
      <c r="K2373" s="105"/>
      <c r="L2373" s="105"/>
      <c r="Q2373" s="105"/>
      <c r="R2373" s="105"/>
      <c r="V2373" s="105"/>
      <c r="W2373" s="105"/>
    </row>
    <row r="2374" spans="6:26" x14ac:dyDescent="0.2">
      <c r="F2374" s="105"/>
      <c r="G2374" s="105"/>
      <c r="K2374" s="105"/>
      <c r="L2374" s="105"/>
      <c r="Q2374" s="105"/>
      <c r="R2374" s="105"/>
      <c r="V2374" s="105"/>
      <c r="W2374" s="105"/>
    </row>
    <row r="2375" spans="6:26" x14ac:dyDescent="0.2">
      <c r="F2375" s="105"/>
      <c r="G2375" s="105"/>
      <c r="K2375" s="105"/>
      <c r="L2375" s="105"/>
      <c r="Q2375" s="105"/>
      <c r="R2375" s="105"/>
      <c r="V2375" s="105"/>
      <c r="W2375" s="105"/>
    </row>
    <row r="2376" spans="6:26" x14ac:dyDescent="0.2">
      <c r="F2376" s="105"/>
      <c r="G2376" s="105"/>
      <c r="K2376" s="105"/>
      <c r="L2376" s="105"/>
      <c r="Q2376" s="105"/>
      <c r="R2376" s="105"/>
      <c r="V2376" s="105"/>
      <c r="W2376" s="105"/>
    </row>
    <row r="2377" spans="6:26" x14ac:dyDescent="0.2">
      <c r="F2377" s="105"/>
      <c r="G2377" s="105"/>
      <c r="K2377" s="105"/>
      <c r="L2377" s="105"/>
      <c r="Q2377" s="105"/>
      <c r="R2377" s="105"/>
      <c r="V2377" s="105"/>
      <c r="W2377" s="105"/>
    </row>
    <row r="2378" spans="6:26" x14ac:dyDescent="0.2">
      <c r="F2378" s="105"/>
      <c r="G2378" s="105"/>
      <c r="H2378" s="105"/>
      <c r="I2378" s="42"/>
      <c r="J2378" s="351"/>
      <c r="K2378" s="105"/>
      <c r="L2378" s="105"/>
      <c r="M2378" s="105"/>
      <c r="N2378" s="42"/>
      <c r="O2378" s="351"/>
      <c r="P2378" s="42"/>
      <c r="Q2378" s="105"/>
      <c r="R2378" s="105"/>
      <c r="S2378" s="105"/>
      <c r="T2378" s="42"/>
      <c r="U2378" s="351"/>
      <c r="V2378" s="105"/>
      <c r="W2378" s="105"/>
      <c r="X2378" s="105"/>
      <c r="Y2378" s="42"/>
      <c r="Z2378" s="367"/>
    </row>
    <row r="2379" spans="6:26" x14ac:dyDescent="0.2">
      <c r="F2379" s="105"/>
      <c r="G2379" s="105"/>
      <c r="K2379" s="105"/>
      <c r="L2379" s="105"/>
      <c r="Q2379" s="105"/>
      <c r="R2379" s="105"/>
      <c r="V2379" s="105"/>
      <c r="W2379" s="105"/>
    </row>
    <row r="2380" spans="6:26" x14ac:dyDescent="0.2">
      <c r="F2380" s="105"/>
      <c r="G2380" s="105"/>
      <c r="H2380" s="105"/>
      <c r="I2380" s="42"/>
      <c r="J2380" s="351"/>
      <c r="K2380" s="105"/>
      <c r="L2380" s="105"/>
      <c r="M2380" s="105"/>
      <c r="N2380" s="42"/>
      <c r="O2380" s="351"/>
      <c r="P2380" s="42"/>
      <c r="Q2380" s="105"/>
      <c r="R2380" s="105"/>
      <c r="S2380" s="105"/>
      <c r="T2380" s="42"/>
      <c r="U2380" s="351"/>
      <c r="V2380" s="105"/>
      <c r="W2380" s="105"/>
      <c r="X2380" s="105"/>
      <c r="Y2380" s="42"/>
      <c r="Z2380" s="367"/>
    </row>
    <row r="2381" spans="6:26" x14ac:dyDescent="0.2">
      <c r="F2381" s="105"/>
      <c r="G2381" s="105"/>
      <c r="K2381" s="105"/>
      <c r="L2381" s="105"/>
      <c r="Q2381" s="105"/>
      <c r="R2381" s="105"/>
      <c r="V2381" s="105"/>
      <c r="W2381" s="105"/>
    </row>
    <row r="2382" spans="6:26" x14ac:dyDescent="0.2">
      <c r="F2382" s="105"/>
      <c r="G2382" s="105"/>
      <c r="K2382" s="105"/>
      <c r="L2382" s="105"/>
      <c r="Q2382" s="105"/>
      <c r="R2382" s="105"/>
      <c r="V2382" s="105"/>
      <c r="W2382" s="105"/>
    </row>
    <row r="2383" spans="6:26" x14ac:dyDescent="0.2">
      <c r="F2383" s="105"/>
      <c r="G2383" s="105"/>
      <c r="K2383" s="105"/>
      <c r="L2383" s="105"/>
      <c r="Q2383" s="105"/>
      <c r="R2383" s="105"/>
      <c r="V2383" s="105"/>
      <c r="W2383" s="105"/>
    </row>
    <row r="2384" spans="6:26" x14ac:dyDescent="0.2">
      <c r="F2384" s="105"/>
      <c r="G2384" s="105"/>
      <c r="K2384" s="105"/>
      <c r="L2384" s="105"/>
      <c r="Q2384" s="105"/>
      <c r="R2384" s="105"/>
      <c r="V2384" s="105"/>
      <c r="W2384" s="105"/>
    </row>
    <row r="2385" spans="6:26" x14ac:dyDescent="0.2">
      <c r="F2385" s="105"/>
      <c r="G2385" s="105"/>
      <c r="K2385" s="105"/>
      <c r="L2385" s="105"/>
      <c r="Q2385" s="105"/>
      <c r="R2385" s="105"/>
      <c r="V2385" s="105"/>
      <c r="W2385" s="105"/>
    </row>
    <row r="2386" spans="6:26" x14ac:dyDescent="0.2">
      <c r="F2386" s="105"/>
      <c r="G2386" s="105"/>
      <c r="H2386" s="105"/>
      <c r="I2386" s="42"/>
      <c r="J2386" s="351"/>
      <c r="K2386" s="105"/>
      <c r="L2386" s="105"/>
      <c r="M2386" s="105"/>
      <c r="N2386" s="42"/>
      <c r="O2386" s="351"/>
      <c r="P2386" s="42"/>
      <c r="Q2386" s="105"/>
      <c r="R2386" s="105"/>
      <c r="S2386" s="105"/>
      <c r="T2386" s="42"/>
      <c r="U2386" s="351"/>
      <c r="V2386" s="105"/>
      <c r="W2386" s="105"/>
      <c r="X2386" s="105"/>
      <c r="Y2386" s="42"/>
      <c r="Z2386" s="367"/>
    </row>
    <row r="2387" spans="6:26" x14ac:dyDescent="0.2">
      <c r="F2387" s="105"/>
      <c r="G2387" s="105"/>
      <c r="K2387" s="105"/>
      <c r="L2387" s="105"/>
      <c r="Q2387" s="105"/>
      <c r="R2387" s="105"/>
      <c r="V2387" s="105"/>
      <c r="W2387" s="105"/>
    </row>
    <row r="2388" spans="6:26" x14ac:dyDescent="0.2">
      <c r="F2388" s="105"/>
      <c r="G2388" s="105"/>
      <c r="K2388" s="105"/>
      <c r="L2388" s="105"/>
      <c r="Q2388" s="105"/>
      <c r="R2388" s="105"/>
      <c r="V2388" s="105"/>
      <c r="W2388" s="105"/>
    </row>
    <row r="2389" spans="6:26" x14ac:dyDescent="0.2">
      <c r="F2389" s="105"/>
      <c r="G2389" s="105"/>
      <c r="K2389" s="105"/>
      <c r="L2389" s="105"/>
      <c r="Q2389" s="105"/>
      <c r="R2389" s="105"/>
      <c r="V2389" s="105"/>
      <c r="W2389" s="105"/>
    </row>
    <row r="2390" spans="6:26" x14ac:dyDescent="0.2">
      <c r="F2390" s="105"/>
      <c r="G2390" s="105"/>
      <c r="K2390" s="105"/>
      <c r="L2390" s="105"/>
      <c r="Q2390" s="105"/>
      <c r="R2390" s="105"/>
      <c r="V2390" s="105"/>
      <c r="W2390" s="105"/>
    </row>
    <row r="2391" spans="6:26" x14ac:dyDescent="0.2">
      <c r="F2391" s="105"/>
      <c r="G2391" s="105"/>
      <c r="K2391" s="105"/>
      <c r="L2391" s="105"/>
      <c r="Q2391" s="105"/>
      <c r="R2391" s="105"/>
      <c r="V2391" s="105"/>
      <c r="W2391" s="105"/>
    </row>
    <row r="2392" spans="6:26" x14ac:dyDescent="0.2">
      <c r="F2392" s="105"/>
      <c r="G2392" s="105"/>
      <c r="K2392" s="105"/>
      <c r="L2392" s="105"/>
      <c r="Q2392" s="105"/>
      <c r="R2392" s="105"/>
      <c r="V2392" s="105"/>
      <c r="W2392" s="105"/>
    </row>
    <row r="2393" spans="6:26" x14ac:dyDescent="0.2">
      <c r="F2393" s="105"/>
      <c r="G2393" s="105"/>
      <c r="K2393" s="105"/>
      <c r="L2393" s="105"/>
      <c r="Q2393" s="105"/>
      <c r="R2393" s="105"/>
      <c r="V2393" s="105"/>
      <c r="W2393" s="105"/>
    </row>
    <row r="2394" spans="6:26" x14ac:dyDescent="0.2">
      <c r="F2394" s="105"/>
      <c r="G2394" s="105"/>
      <c r="K2394" s="105"/>
      <c r="L2394" s="105"/>
      <c r="Q2394" s="105"/>
      <c r="R2394" s="105"/>
      <c r="V2394" s="105"/>
      <c r="W2394" s="105"/>
    </row>
    <row r="2395" spans="6:26" x14ac:dyDescent="0.2">
      <c r="F2395" s="105"/>
      <c r="G2395" s="105"/>
      <c r="K2395" s="105"/>
      <c r="L2395" s="105"/>
      <c r="Q2395" s="105"/>
      <c r="R2395" s="105"/>
      <c r="V2395" s="105"/>
      <c r="W2395" s="105"/>
    </row>
    <row r="2396" spans="6:26" x14ac:dyDescent="0.2">
      <c r="F2396" s="105"/>
      <c r="G2396" s="105"/>
      <c r="K2396" s="105"/>
      <c r="L2396" s="105"/>
      <c r="Q2396" s="105"/>
      <c r="R2396" s="105"/>
      <c r="V2396" s="105"/>
      <c r="W2396" s="105"/>
    </row>
    <row r="2397" spans="6:26" x14ac:dyDescent="0.2">
      <c r="F2397" s="105"/>
      <c r="G2397" s="105"/>
      <c r="K2397" s="105"/>
      <c r="L2397" s="105"/>
      <c r="Q2397" s="105"/>
      <c r="R2397" s="105"/>
      <c r="V2397" s="105"/>
      <c r="W2397" s="105"/>
    </row>
    <row r="2398" spans="6:26" x14ac:dyDescent="0.2">
      <c r="F2398" s="105"/>
      <c r="G2398" s="105"/>
      <c r="K2398" s="105"/>
      <c r="L2398" s="105"/>
      <c r="Q2398" s="105"/>
      <c r="R2398" s="105"/>
      <c r="V2398" s="105"/>
      <c r="W2398" s="105"/>
    </row>
    <row r="2399" spans="6:26" x14ac:dyDescent="0.2">
      <c r="F2399" s="105"/>
      <c r="G2399" s="105"/>
      <c r="K2399" s="105"/>
      <c r="L2399" s="105"/>
      <c r="Q2399" s="105"/>
      <c r="R2399" s="105"/>
      <c r="V2399" s="105"/>
      <c r="W2399" s="105"/>
    </row>
    <row r="2400" spans="6:26" x14ac:dyDescent="0.2">
      <c r="F2400" s="105"/>
      <c r="G2400" s="105"/>
      <c r="K2400" s="105"/>
      <c r="L2400" s="105"/>
      <c r="Q2400" s="105"/>
      <c r="R2400" s="105"/>
      <c r="V2400" s="105"/>
      <c r="W2400" s="105"/>
    </row>
    <row r="2401" spans="6:23" x14ac:dyDescent="0.2">
      <c r="F2401" s="105"/>
      <c r="G2401" s="105"/>
      <c r="K2401" s="105"/>
      <c r="L2401" s="105"/>
      <c r="Q2401" s="105"/>
      <c r="R2401" s="105"/>
      <c r="V2401" s="105"/>
      <c r="W2401" s="105"/>
    </row>
    <row r="2402" spans="6:23" x14ac:dyDescent="0.2">
      <c r="F2402" s="105"/>
      <c r="G2402" s="105"/>
      <c r="K2402" s="105"/>
      <c r="L2402" s="105"/>
      <c r="Q2402" s="105"/>
      <c r="R2402" s="105"/>
      <c r="V2402" s="105"/>
      <c r="W2402" s="105"/>
    </row>
    <row r="2403" spans="6:23" x14ac:dyDescent="0.2">
      <c r="F2403" s="105"/>
      <c r="G2403" s="105"/>
      <c r="K2403" s="105"/>
      <c r="L2403" s="105"/>
      <c r="Q2403" s="105"/>
      <c r="R2403" s="105"/>
      <c r="V2403" s="105"/>
      <c r="W2403" s="105"/>
    </row>
    <row r="2404" spans="6:23" x14ac:dyDescent="0.2">
      <c r="F2404" s="105"/>
      <c r="G2404" s="105"/>
      <c r="K2404" s="105"/>
      <c r="L2404" s="105"/>
      <c r="Q2404" s="105"/>
      <c r="R2404" s="105"/>
      <c r="V2404" s="105"/>
      <c r="W2404" s="105"/>
    </row>
    <row r="2405" spans="6:23" x14ac:dyDescent="0.2">
      <c r="F2405" s="105"/>
      <c r="G2405" s="105"/>
      <c r="K2405" s="105"/>
      <c r="L2405" s="105"/>
      <c r="Q2405" s="105"/>
      <c r="R2405" s="105"/>
      <c r="V2405" s="105"/>
      <c r="W2405" s="105"/>
    </row>
    <row r="2406" spans="6:23" x14ac:dyDescent="0.2">
      <c r="F2406" s="105"/>
      <c r="G2406" s="105"/>
      <c r="K2406" s="105"/>
      <c r="L2406" s="105"/>
      <c r="Q2406" s="105"/>
      <c r="R2406" s="105"/>
      <c r="V2406" s="105"/>
      <c r="W2406" s="105"/>
    </row>
    <row r="2407" spans="6:23" x14ac:dyDescent="0.2">
      <c r="F2407" s="105"/>
      <c r="G2407" s="105"/>
      <c r="K2407" s="105"/>
      <c r="L2407" s="105"/>
      <c r="Q2407" s="105"/>
      <c r="R2407" s="105"/>
      <c r="V2407" s="105"/>
      <c r="W2407" s="105"/>
    </row>
    <row r="2408" spans="6:23" x14ac:dyDescent="0.2">
      <c r="F2408" s="105"/>
      <c r="G2408" s="105"/>
      <c r="K2408" s="105"/>
      <c r="L2408" s="105"/>
      <c r="Q2408" s="105"/>
      <c r="R2408" s="105"/>
      <c r="V2408" s="105"/>
      <c r="W2408" s="105"/>
    </row>
    <row r="2409" spans="6:23" x14ac:dyDescent="0.2">
      <c r="F2409" s="105"/>
      <c r="G2409" s="105"/>
      <c r="K2409" s="105"/>
      <c r="L2409" s="105"/>
      <c r="Q2409" s="105"/>
      <c r="R2409" s="105"/>
      <c r="V2409" s="105"/>
      <c r="W2409" s="105"/>
    </row>
    <row r="2410" spans="6:23" x14ac:dyDescent="0.2">
      <c r="F2410" s="105"/>
      <c r="G2410" s="105"/>
      <c r="K2410" s="105"/>
      <c r="L2410" s="105"/>
      <c r="Q2410" s="105"/>
      <c r="R2410" s="105"/>
      <c r="V2410" s="105"/>
      <c r="W2410" s="105"/>
    </row>
    <row r="2411" spans="6:23" x14ac:dyDescent="0.2">
      <c r="F2411" s="105"/>
      <c r="G2411" s="105"/>
      <c r="K2411" s="105"/>
      <c r="L2411" s="105"/>
      <c r="Q2411" s="105"/>
      <c r="R2411" s="105"/>
      <c r="V2411" s="105"/>
      <c r="W2411" s="105"/>
    </row>
    <row r="2412" spans="6:23" x14ac:dyDescent="0.2">
      <c r="F2412" s="105"/>
      <c r="G2412" s="105"/>
      <c r="K2412" s="105"/>
      <c r="L2412" s="105"/>
      <c r="Q2412" s="105"/>
      <c r="R2412" s="105"/>
      <c r="V2412" s="105"/>
      <c r="W2412" s="105"/>
    </row>
    <row r="2413" spans="6:23" x14ac:dyDescent="0.2">
      <c r="F2413" s="105"/>
      <c r="G2413" s="105"/>
      <c r="K2413" s="105"/>
      <c r="L2413" s="105"/>
      <c r="Q2413" s="105"/>
      <c r="R2413" s="105"/>
      <c r="V2413" s="105"/>
      <c r="W2413" s="105"/>
    </row>
    <row r="2414" spans="6:23" x14ac:dyDescent="0.2">
      <c r="F2414" s="105"/>
      <c r="G2414" s="105"/>
      <c r="K2414" s="105"/>
      <c r="L2414" s="105"/>
      <c r="Q2414" s="105"/>
      <c r="R2414" s="105"/>
      <c r="V2414" s="105"/>
      <c r="W2414" s="105"/>
    </row>
    <row r="2415" spans="6:23" x14ac:dyDescent="0.2">
      <c r="F2415" s="105"/>
      <c r="G2415" s="105"/>
      <c r="K2415" s="105"/>
      <c r="L2415" s="105"/>
      <c r="Q2415" s="105"/>
      <c r="R2415" s="105"/>
      <c r="V2415" s="105"/>
      <c r="W2415" s="105"/>
    </row>
    <row r="2416" spans="6:23" x14ac:dyDescent="0.2">
      <c r="F2416" s="105"/>
      <c r="G2416" s="105"/>
      <c r="K2416" s="105"/>
      <c r="L2416" s="105"/>
      <c r="Q2416" s="105"/>
      <c r="R2416" s="105"/>
      <c r="V2416" s="105"/>
      <c r="W2416" s="105"/>
    </row>
    <row r="2417" spans="6:26" x14ac:dyDescent="0.2">
      <c r="F2417" s="105"/>
      <c r="G2417" s="105"/>
      <c r="K2417" s="105"/>
      <c r="L2417" s="105"/>
      <c r="Q2417" s="105"/>
      <c r="R2417" s="105"/>
      <c r="V2417" s="105"/>
      <c r="W2417" s="105"/>
    </row>
    <row r="2418" spans="6:26" x14ac:dyDescent="0.2">
      <c r="F2418" s="105"/>
      <c r="G2418" s="105"/>
      <c r="K2418" s="105"/>
      <c r="L2418" s="105"/>
      <c r="Q2418" s="105"/>
      <c r="R2418" s="105"/>
      <c r="V2418" s="105"/>
      <c r="W2418" s="105"/>
    </row>
    <row r="2419" spans="6:26" x14ac:dyDescent="0.2">
      <c r="F2419" s="105"/>
      <c r="G2419" s="105"/>
      <c r="H2419" s="105"/>
      <c r="I2419" s="42"/>
      <c r="J2419" s="351"/>
      <c r="K2419" s="105"/>
      <c r="L2419" s="105"/>
      <c r="M2419" s="105"/>
      <c r="N2419" s="42"/>
      <c r="O2419" s="351"/>
      <c r="P2419" s="42"/>
      <c r="Q2419" s="105"/>
      <c r="R2419" s="105"/>
      <c r="S2419" s="105"/>
      <c r="T2419" s="42"/>
      <c r="U2419" s="351"/>
      <c r="V2419" s="105"/>
      <c r="W2419" s="105"/>
      <c r="X2419" s="105"/>
      <c r="Y2419" s="42"/>
      <c r="Z2419" s="367"/>
    </row>
    <row r="2420" spans="6:26" x14ac:dyDescent="0.2">
      <c r="F2420" s="105"/>
      <c r="G2420" s="105"/>
      <c r="K2420" s="105"/>
      <c r="L2420" s="105"/>
      <c r="Q2420" s="105"/>
      <c r="R2420" s="105"/>
      <c r="V2420" s="105"/>
      <c r="W2420" s="105"/>
    </row>
    <row r="2421" spans="6:26" x14ac:dyDescent="0.2">
      <c r="F2421" s="105"/>
      <c r="G2421" s="105"/>
      <c r="K2421" s="105"/>
      <c r="L2421" s="105"/>
      <c r="Q2421" s="105"/>
      <c r="R2421" s="105"/>
      <c r="V2421" s="105"/>
      <c r="W2421" s="105"/>
    </row>
    <row r="2422" spans="6:26" x14ac:dyDescent="0.2">
      <c r="F2422" s="105"/>
      <c r="G2422" s="105"/>
      <c r="K2422" s="105"/>
      <c r="L2422" s="105"/>
      <c r="Q2422" s="105"/>
      <c r="R2422" s="105"/>
      <c r="V2422" s="105"/>
      <c r="W2422" s="105"/>
    </row>
    <row r="2423" spans="6:26" x14ac:dyDescent="0.2">
      <c r="F2423" s="105"/>
      <c r="G2423" s="105"/>
      <c r="K2423" s="105"/>
      <c r="L2423" s="105"/>
      <c r="Q2423" s="105"/>
      <c r="R2423" s="105"/>
      <c r="V2423" s="105"/>
      <c r="W2423" s="105"/>
    </row>
    <row r="2424" spans="6:26" x14ac:dyDescent="0.2">
      <c r="F2424" s="105"/>
      <c r="G2424" s="105"/>
      <c r="K2424" s="105"/>
      <c r="L2424" s="105"/>
      <c r="Q2424" s="105"/>
      <c r="R2424" s="105"/>
      <c r="V2424" s="105"/>
      <c r="W2424" s="105"/>
    </row>
    <row r="2425" spans="6:26" x14ac:dyDescent="0.2">
      <c r="F2425" s="105"/>
      <c r="G2425" s="105"/>
      <c r="K2425" s="105"/>
      <c r="L2425" s="105"/>
      <c r="Q2425" s="105"/>
      <c r="R2425" s="105"/>
      <c r="V2425" s="105"/>
      <c r="W2425" s="105"/>
    </row>
    <row r="2426" spans="6:26" x14ac:dyDescent="0.2">
      <c r="F2426" s="105"/>
      <c r="G2426" s="105"/>
      <c r="K2426" s="105"/>
      <c r="L2426" s="105"/>
      <c r="Q2426" s="105"/>
      <c r="R2426" s="105"/>
      <c r="V2426" s="105"/>
      <c r="W2426" s="105"/>
    </row>
    <row r="2427" spans="6:26" x14ac:dyDescent="0.2">
      <c r="F2427" s="105"/>
      <c r="G2427" s="105"/>
      <c r="K2427" s="105"/>
      <c r="L2427" s="105"/>
      <c r="Q2427" s="105"/>
      <c r="R2427" s="105"/>
      <c r="V2427" s="105"/>
      <c r="W2427" s="105"/>
    </row>
    <row r="2428" spans="6:26" x14ac:dyDescent="0.2">
      <c r="F2428" s="105"/>
      <c r="G2428" s="105"/>
      <c r="K2428" s="105"/>
      <c r="L2428" s="105"/>
      <c r="Q2428" s="105"/>
      <c r="R2428" s="105"/>
      <c r="V2428" s="105"/>
      <c r="W2428" s="105"/>
    </row>
    <row r="2429" spans="6:26" x14ac:dyDescent="0.2">
      <c r="F2429" s="105"/>
      <c r="G2429" s="105"/>
      <c r="K2429" s="105"/>
      <c r="L2429" s="105"/>
      <c r="Q2429" s="105"/>
      <c r="R2429" s="105"/>
      <c r="V2429" s="105"/>
      <c r="W2429" s="105"/>
    </row>
    <row r="2430" spans="6:26" x14ac:dyDescent="0.2">
      <c r="F2430" s="105"/>
      <c r="G2430" s="105"/>
      <c r="K2430" s="105"/>
      <c r="L2430" s="105"/>
      <c r="Q2430" s="105"/>
      <c r="R2430" s="105"/>
      <c r="V2430" s="105"/>
      <c r="W2430" s="105"/>
    </row>
    <row r="2431" spans="6:26" x14ac:dyDescent="0.2">
      <c r="F2431" s="105"/>
      <c r="G2431" s="105"/>
      <c r="K2431" s="105"/>
      <c r="L2431" s="105"/>
      <c r="Q2431" s="105"/>
      <c r="R2431" s="105"/>
      <c r="V2431" s="105"/>
      <c r="W2431" s="105"/>
    </row>
    <row r="2432" spans="6:26" x14ac:dyDescent="0.2">
      <c r="F2432" s="105"/>
      <c r="G2432" s="105"/>
      <c r="K2432" s="105"/>
      <c r="L2432" s="105"/>
      <c r="Q2432" s="105"/>
      <c r="R2432" s="105"/>
      <c r="V2432" s="105"/>
      <c r="W2432" s="105"/>
    </row>
    <row r="2433" spans="6:23" x14ac:dyDescent="0.2">
      <c r="F2433" s="105"/>
      <c r="G2433" s="105"/>
      <c r="K2433" s="105"/>
      <c r="L2433" s="105"/>
      <c r="Q2433" s="105"/>
      <c r="R2433" s="105"/>
      <c r="V2433" s="105"/>
      <c r="W2433" s="105"/>
    </row>
    <row r="2434" spans="6:23" x14ac:dyDescent="0.2">
      <c r="F2434" s="105"/>
      <c r="G2434" s="105"/>
      <c r="K2434" s="105"/>
      <c r="L2434" s="105"/>
      <c r="Q2434" s="105"/>
      <c r="R2434" s="105"/>
      <c r="V2434" s="105"/>
      <c r="W2434" s="105"/>
    </row>
    <row r="2435" spans="6:23" x14ac:dyDescent="0.2">
      <c r="F2435" s="105"/>
      <c r="G2435" s="105"/>
      <c r="K2435" s="105"/>
      <c r="L2435" s="105"/>
      <c r="Q2435" s="105"/>
      <c r="R2435" s="105"/>
      <c r="V2435" s="105"/>
      <c r="W2435" s="105"/>
    </row>
    <row r="2436" spans="6:23" x14ac:dyDescent="0.2">
      <c r="F2436" s="105"/>
      <c r="G2436" s="105"/>
      <c r="K2436" s="105"/>
      <c r="L2436" s="105"/>
      <c r="Q2436" s="105"/>
      <c r="R2436" s="105"/>
      <c r="V2436" s="105"/>
      <c r="W2436" s="105"/>
    </row>
    <row r="2437" spans="6:23" x14ac:dyDescent="0.2">
      <c r="F2437" s="105"/>
      <c r="G2437" s="105"/>
      <c r="K2437" s="105"/>
      <c r="L2437" s="105"/>
      <c r="Q2437" s="105"/>
      <c r="R2437" s="105"/>
      <c r="V2437" s="105"/>
      <c r="W2437" s="105"/>
    </row>
    <row r="2438" spans="6:23" x14ac:dyDescent="0.2">
      <c r="F2438" s="105"/>
      <c r="G2438" s="105"/>
      <c r="K2438" s="105"/>
      <c r="L2438" s="105"/>
      <c r="Q2438" s="105"/>
      <c r="R2438" s="105"/>
      <c r="V2438" s="105"/>
      <c r="W2438" s="105"/>
    </row>
    <row r="2439" spans="6:23" x14ac:dyDescent="0.2">
      <c r="F2439" s="105"/>
      <c r="G2439" s="105"/>
      <c r="K2439" s="105"/>
      <c r="L2439" s="105"/>
      <c r="Q2439" s="105"/>
      <c r="R2439" s="105"/>
      <c r="V2439" s="105"/>
      <c r="W2439" s="105"/>
    </row>
    <row r="2440" spans="6:23" x14ac:dyDescent="0.2">
      <c r="F2440" s="105"/>
      <c r="G2440" s="105"/>
      <c r="K2440" s="105"/>
      <c r="L2440" s="105"/>
      <c r="Q2440" s="105"/>
      <c r="R2440" s="105"/>
      <c r="V2440" s="105"/>
      <c r="W2440" s="105"/>
    </row>
    <row r="2441" spans="6:23" x14ac:dyDescent="0.2">
      <c r="F2441" s="105"/>
      <c r="G2441" s="105"/>
      <c r="K2441" s="105"/>
      <c r="L2441" s="105"/>
      <c r="Q2441" s="105"/>
      <c r="R2441" s="105"/>
      <c r="V2441" s="105"/>
      <c r="W2441" s="105"/>
    </row>
    <row r="2442" spans="6:23" x14ac:dyDescent="0.2">
      <c r="F2442" s="105"/>
      <c r="G2442" s="105"/>
      <c r="K2442" s="105"/>
      <c r="L2442" s="105"/>
      <c r="Q2442" s="105"/>
      <c r="R2442" s="105"/>
      <c r="V2442" s="105"/>
      <c r="W2442" s="105"/>
    </row>
    <row r="2443" spans="6:23" x14ac:dyDescent="0.2">
      <c r="F2443" s="105"/>
      <c r="G2443" s="105"/>
      <c r="K2443" s="105"/>
      <c r="L2443" s="105"/>
      <c r="Q2443" s="105"/>
      <c r="R2443" s="105"/>
      <c r="V2443" s="105"/>
      <c r="W2443" s="105"/>
    </row>
    <row r="2444" spans="6:23" x14ac:dyDescent="0.2">
      <c r="F2444" s="105"/>
      <c r="G2444" s="105"/>
      <c r="K2444" s="105"/>
      <c r="L2444" s="105"/>
      <c r="Q2444" s="105"/>
      <c r="R2444" s="105"/>
      <c r="V2444" s="105"/>
      <c r="W2444" s="105"/>
    </row>
    <row r="2445" spans="6:23" x14ac:dyDescent="0.2">
      <c r="F2445" s="105"/>
      <c r="G2445" s="105"/>
      <c r="K2445" s="105"/>
      <c r="L2445" s="105"/>
      <c r="Q2445" s="105"/>
      <c r="R2445" s="105"/>
      <c r="V2445" s="105"/>
      <c r="W2445" s="105"/>
    </row>
    <row r="2446" spans="6:23" x14ac:dyDescent="0.2">
      <c r="F2446" s="105"/>
      <c r="G2446" s="105"/>
      <c r="K2446" s="105"/>
      <c r="L2446" s="105"/>
      <c r="Q2446" s="105"/>
      <c r="R2446" s="105"/>
      <c r="V2446" s="105"/>
      <c r="W2446" s="105"/>
    </row>
    <row r="2447" spans="6:23" x14ac:dyDescent="0.2">
      <c r="F2447" s="105"/>
      <c r="G2447" s="105"/>
      <c r="K2447" s="105"/>
      <c r="L2447" s="105"/>
      <c r="Q2447" s="105"/>
      <c r="R2447" s="105"/>
      <c r="V2447" s="105"/>
      <c r="W2447" s="105"/>
    </row>
    <row r="2448" spans="6:23" x14ac:dyDescent="0.2">
      <c r="F2448" s="105"/>
      <c r="G2448" s="105"/>
      <c r="K2448" s="105"/>
      <c r="L2448" s="105"/>
      <c r="Q2448" s="105"/>
      <c r="R2448" s="105"/>
      <c r="V2448" s="105"/>
      <c r="W2448" s="105"/>
    </row>
    <row r="2449" spans="6:23" x14ac:dyDescent="0.2">
      <c r="F2449" s="105"/>
      <c r="G2449" s="105"/>
      <c r="K2449" s="105"/>
      <c r="L2449" s="105"/>
      <c r="Q2449" s="105"/>
      <c r="R2449" s="105"/>
      <c r="V2449" s="105"/>
      <c r="W2449" s="105"/>
    </row>
    <row r="2450" spans="6:23" x14ac:dyDescent="0.2">
      <c r="F2450" s="105"/>
      <c r="G2450" s="105"/>
      <c r="K2450" s="105"/>
      <c r="L2450" s="105"/>
      <c r="Q2450" s="105"/>
      <c r="R2450" s="105"/>
      <c r="V2450" s="105"/>
      <c r="W2450" s="105"/>
    </row>
    <row r="2451" spans="6:23" x14ac:dyDescent="0.2">
      <c r="F2451" s="105"/>
      <c r="G2451" s="105"/>
      <c r="K2451" s="105"/>
      <c r="L2451" s="105"/>
      <c r="Q2451" s="105"/>
      <c r="R2451" s="105"/>
      <c r="V2451" s="105"/>
      <c r="W2451" s="105"/>
    </row>
    <row r="2452" spans="6:23" x14ac:dyDescent="0.2">
      <c r="F2452" s="105"/>
      <c r="G2452" s="105"/>
      <c r="K2452" s="105"/>
      <c r="L2452" s="105"/>
      <c r="Q2452" s="105"/>
      <c r="R2452" s="105"/>
      <c r="V2452" s="105"/>
      <c r="W2452" s="105"/>
    </row>
    <row r="2453" spans="6:23" x14ac:dyDescent="0.2">
      <c r="F2453" s="105"/>
      <c r="G2453" s="105"/>
      <c r="K2453" s="105"/>
      <c r="L2453" s="105"/>
      <c r="Q2453" s="105"/>
      <c r="R2453" s="105"/>
      <c r="V2453" s="105"/>
      <c r="W2453" s="105"/>
    </row>
    <row r="2454" spans="6:23" x14ac:dyDescent="0.2">
      <c r="F2454" s="105"/>
      <c r="G2454" s="105"/>
      <c r="K2454" s="105"/>
      <c r="L2454" s="105"/>
      <c r="Q2454" s="105"/>
      <c r="R2454" s="105"/>
      <c r="V2454" s="105"/>
      <c r="W2454" s="105"/>
    </row>
    <row r="2455" spans="6:23" x14ac:dyDescent="0.2">
      <c r="F2455" s="105"/>
      <c r="G2455" s="105"/>
      <c r="K2455" s="105"/>
      <c r="L2455" s="105"/>
      <c r="Q2455" s="105"/>
      <c r="R2455" s="105"/>
      <c r="V2455" s="105"/>
      <c r="W2455" s="105"/>
    </row>
    <row r="2456" spans="6:23" x14ac:dyDescent="0.2">
      <c r="F2456" s="105"/>
      <c r="G2456" s="105"/>
      <c r="K2456" s="105"/>
      <c r="L2456" s="105"/>
      <c r="Q2456" s="105"/>
      <c r="R2456" s="105"/>
      <c r="V2456" s="105"/>
      <c r="W2456" s="105"/>
    </row>
    <row r="2457" spans="6:23" x14ac:dyDescent="0.2">
      <c r="F2457" s="105"/>
      <c r="G2457" s="105"/>
      <c r="K2457" s="105"/>
      <c r="L2457" s="105"/>
      <c r="Q2457" s="105"/>
      <c r="R2457" s="105"/>
      <c r="V2457" s="105"/>
      <c r="W2457" s="105"/>
    </row>
    <row r="2458" spans="6:23" x14ac:dyDescent="0.2">
      <c r="F2458" s="105"/>
      <c r="G2458" s="105"/>
      <c r="K2458" s="105"/>
      <c r="L2458" s="105"/>
      <c r="Q2458" s="105"/>
      <c r="R2458" s="105"/>
      <c r="V2458" s="105"/>
      <c r="W2458" s="105"/>
    </row>
    <row r="2459" spans="6:23" x14ac:dyDescent="0.2">
      <c r="F2459" s="105"/>
      <c r="G2459" s="105"/>
      <c r="K2459" s="105"/>
      <c r="L2459" s="105"/>
      <c r="Q2459" s="105"/>
      <c r="R2459" s="105"/>
      <c r="V2459" s="105"/>
      <c r="W2459" s="105"/>
    </row>
    <row r="2460" spans="6:23" x14ac:dyDescent="0.2">
      <c r="F2460" s="105"/>
      <c r="G2460" s="105"/>
      <c r="K2460" s="105"/>
      <c r="L2460" s="105"/>
      <c r="Q2460" s="105"/>
      <c r="R2460" s="105"/>
      <c r="V2460" s="105"/>
      <c r="W2460" s="105"/>
    </row>
    <row r="2461" spans="6:23" x14ac:dyDescent="0.2">
      <c r="F2461" s="105"/>
      <c r="G2461" s="105"/>
      <c r="K2461" s="105"/>
      <c r="L2461" s="105"/>
      <c r="Q2461" s="105"/>
      <c r="R2461" s="105"/>
      <c r="V2461" s="105"/>
      <c r="W2461" s="105"/>
    </row>
    <row r="2462" spans="6:23" x14ac:dyDescent="0.2">
      <c r="F2462" s="105"/>
      <c r="G2462" s="105"/>
      <c r="K2462" s="105"/>
      <c r="L2462" s="105"/>
      <c r="Q2462" s="105"/>
      <c r="R2462" s="105"/>
      <c r="V2462" s="105"/>
      <c r="W2462" s="105"/>
    </row>
    <row r="2463" spans="6:23" x14ac:dyDescent="0.2">
      <c r="F2463" s="105"/>
      <c r="G2463" s="105"/>
      <c r="K2463" s="105"/>
      <c r="L2463" s="105"/>
      <c r="Q2463" s="105"/>
      <c r="R2463" s="105"/>
      <c r="V2463" s="105"/>
      <c r="W2463" s="105"/>
    </row>
    <row r="2464" spans="6:23" x14ac:dyDescent="0.2">
      <c r="F2464" s="105"/>
      <c r="G2464" s="105"/>
      <c r="K2464" s="105"/>
      <c r="L2464" s="105"/>
      <c r="Q2464" s="105"/>
      <c r="R2464" s="105"/>
      <c r="V2464" s="105"/>
      <c r="W2464" s="105"/>
    </row>
    <row r="2465" spans="6:23" x14ac:dyDescent="0.2">
      <c r="F2465" s="105"/>
      <c r="G2465" s="105"/>
      <c r="K2465" s="105"/>
      <c r="L2465" s="105"/>
      <c r="Q2465" s="105"/>
      <c r="R2465" s="105"/>
      <c r="V2465" s="105"/>
      <c r="W2465" s="105"/>
    </row>
    <row r="2466" spans="6:23" x14ac:dyDescent="0.2">
      <c r="F2466" s="105"/>
      <c r="G2466" s="105"/>
      <c r="K2466" s="105"/>
      <c r="L2466" s="105"/>
      <c r="Q2466" s="105"/>
      <c r="R2466" s="105"/>
      <c r="V2466" s="105"/>
      <c r="W2466" s="105"/>
    </row>
    <row r="2467" spans="6:23" x14ac:dyDescent="0.2">
      <c r="F2467" s="105"/>
      <c r="G2467" s="105"/>
      <c r="K2467" s="105"/>
      <c r="L2467" s="105"/>
      <c r="Q2467" s="105"/>
      <c r="R2467" s="105"/>
      <c r="V2467" s="105"/>
      <c r="W2467" s="105"/>
    </row>
    <row r="2468" spans="6:23" x14ac:dyDescent="0.2">
      <c r="F2468" s="105"/>
      <c r="G2468" s="105"/>
      <c r="K2468" s="105"/>
      <c r="L2468" s="105"/>
      <c r="Q2468" s="105"/>
      <c r="R2468" s="105"/>
      <c r="V2468" s="105"/>
      <c r="W2468" s="105"/>
    </row>
    <row r="2469" spans="6:23" x14ac:dyDescent="0.2">
      <c r="F2469" s="105"/>
      <c r="G2469" s="105"/>
      <c r="K2469" s="105"/>
      <c r="L2469" s="105"/>
      <c r="Q2469" s="105"/>
      <c r="R2469" s="105"/>
      <c r="V2469" s="105"/>
      <c r="W2469" s="105"/>
    </row>
    <row r="2470" spans="6:23" x14ac:dyDescent="0.2">
      <c r="F2470" s="105"/>
      <c r="G2470" s="105"/>
      <c r="K2470" s="105"/>
      <c r="L2470" s="105"/>
      <c r="Q2470" s="105"/>
      <c r="R2470" s="105"/>
      <c r="V2470" s="105"/>
      <c r="W2470" s="105"/>
    </row>
    <row r="2471" spans="6:23" x14ac:dyDescent="0.2">
      <c r="F2471" s="105"/>
      <c r="G2471" s="105"/>
      <c r="K2471" s="105"/>
      <c r="L2471" s="105"/>
      <c r="Q2471" s="105"/>
      <c r="R2471" s="105"/>
      <c r="V2471" s="105"/>
      <c r="W2471" s="105"/>
    </row>
    <row r="2472" spans="6:23" x14ac:dyDescent="0.2">
      <c r="F2472" s="105"/>
      <c r="G2472" s="105"/>
      <c r="K2472" s="105"/>
      <c r="L2472" s="105"/>
      <c r="Q2472" s="105"/>
      <c r="R2472" s="105"/>
      <c r="V2472" s="105"/>
      <c r="W2472" s="105"/>
    </row>
    <row r="2473" spans="6:23" x14ac:dyDescent="0.2">
      <c r="F2473" s="105"/>
      <c r="G2473" s="105"/>
      <c r="K2473" s="105"/>
      <c r="L2473" s="105"/>
      <c r="Q2473" s="105"/>
      <c r="R2473" s="105"/>
      <c r="V2473" s="105"/>
      <c r="W2473" s="105"/>
    </row>
    <row r="2474" spans="6:23" x14ac:dyDescent="0.2">
      <c r="F2474" s="105"/>
      <c r="G2474" s="105"/>
      <c r="K2474" s="105"/>
      <c r="L2474" s="105"/>
      <c r="Q2474" s="105"/>
      <c r="R2474" s="105"/>
      <c r="V2474" s="105"/>
      <c r="W2474" s="105"/>
    </row>
    <row r="2475" spans="6:23" x14ac:dyDescent="0.2">
      <c r="F2475" s="105"/>
      <c r="G2475" s="105"/>
      <c r="K2475" s="105"/>
      <c r="L2475" s="105"/>
      <c r="Q2475" s="105"/>
      <c r="R2475" s="105"/>
      <c r="V2475" s="105"/>
      <c r="W2475" s="105"/>
    </row>
    <row r="2476" spans="6:23" x14ac:dyDescent="0.2">
      <c r="F2476" s="105"/>
      <c r="G2476" s="105"/>
      <c r="K2476" s="105"/>
      <c r="L2476" s="105"/>
      <c r="Q2476" s="105"/>
      <c r="R2476" s="105"/>
      <c r="V2476" s="105"/>
      <c r="W2476" s="105"/>
    </row>
    <row r="2477" spans="6:23" x14ac:dyDescent="0.2">
      <c r="F2477" s="105"/>
      <c r="G2477" s="105"/>
      <c r="K2477" s="105"/>
      <c r="L2477" s="105"/>
      <c r="Q2477" s="105"/>
      <c r="R2477" s="105"/>
      <c r="V2477" s="105"/>
      <c r="W2477" s="105"/>
    </row>
    <row r="2478" spans="6:23" x14ac:dyDescent="0.2">
      <c r="F2478" s="105"/>
      <c r="G2478" s="105"/>
      <c r="K2478" s="105"/>
      <c r="L2478" s="105"/>
      <c r="Q2478" s="105"/>
      <c r="R2478" s="105"/>
      <c r="V2478" s="105"/>
      <c r="W2478" s="105"/>
    </row>
    <row r="2479" spans="6:23" x14ac:dyDescent="0.2">
      <c r="F2479" s="105"/>
      <c r="G2479" s="105"/>
      <c r="K2479" s="105"/>
      <c r="L2479" s="105"/>
      <c r="Q2479" s="105"/>
      <c r="R2479" s="105"/>
      <c r="V2479" s="105"/>
      <c r="W2479" s="105"/>
    </row>
    <row r="2480" spans="6:23" x14ac:dyDescent="0.2">
      <c r="F2480" s="105"/>
      <c r="G2480" s="105"/>
      <c r="K2480" s="105"/>
      <c r="L2480" s="105"/>
      <c r="Q2480" s="105"/>
      <c r="R2480" s="105"/>
      <c r="V2480" s="105"/>
      <c r="W2480" s="105"/>
    </row>
    <row r="2481" spans="6:23" x14ac:dyDescent="0.2">
      <c r="F2481" s="105"/>
      <c r="G2481" s="105"/>
      <c r="K2481" s="105"/>
      <c r="L2481" s="105"/>
      <c r="Q2481" s="105"/>
      <c r="R2481" s="105"/>
      <c r="V2481" s="105"/>
      <c r="W2481" s="105"/>
    </row>
    <row r="2482" spans="6:23" x14ac:dyDescent="0.2">
      <c r="F2482" s="105"/>
      <c r="G2482" s="105"/>
      <c r="K2482" s="105"/>
      <c r="L2482" s="105"/>
      <c r="Q2482" s="105"/>
      <c r="R2482" s="105"/>
      <c r="V2482" s="105"/>
      <c r="W2482" s="105"/>
    </row>
    <row r="2483" spans="6:23" x14ac:dyDescent="0.2">
      <c r="F2483" s="105"/>
      <c r="G2483" s="105"/>
      <c r="K2483" s="105"/>
      <c r="L2483" s="105"/>
      <c r="Q2483" s="105"/>
      <c r="R2483" s="105"/>
      <c r="V2483" s="105"/>
      <c r="W2483" s="105"/>
    </row>
    <row r="2484" spans="6:23" x14ac:dyDescent="0.2">
      <c r="F2484" s="105"/>
      <c r="G2484" s="105"/>
      <c r="K2484" s="105"/>
      <c r="L2484" s="105"/>
      <c r="Q2484" s="105"/>
      <c r="R2484" s="105"/>
      <c r="V2484" s="105"/>
      <c r="W2484" s="105"/>
    </row>
    <row r="2485" spans="6:23" x14ac:dyDescent="0.2">
      <c r="F2485" s="105"/>
      <c r="G2485" s="105"/>
      <c r="K2485" s="105"/>
      <c r="L2485" s="105"/>
      <c r="Q2485" s="105"/>
      <c r="R2485" s="105"/>
      <c r="V2485" s="105"/>
      <c r="W2485" s="105"/>
    </row>
    <row r="2486" spans="6:23" x14ac:dyDescent="0.2">
      <c r="F2486" s="105"/>
      <c r="G2486" s="105"/>
      <c r="K2486" s="105"/>
      <c r="L2486" s="105"/>
      <c r="Q2486" s="105"/>
      <c r="R2486" s="105"/>
      <c r="V2486" s="105"/>
      <c r="W2486" s="105"/>
    </row>
    <row r="2487" spans="6:23" x14ac:dyDescent="0.2">
      <c r="F2487" s="105"/>
      <c r="G2487" s="105"/>
      <c r="K2487" s="105"/>
      <c r="L2487" s="105"/>
      <c r="Q2487" s="105"/>
      <c r="R2487" s="105"/>
      <c r="V2487" s="105"/>
      <c r="W2487" s="105"/>
    </row>
    <row r="2488" spans="6:23" x14ac:dyDescent="0.2">
      <c r="F2488" s="105"/>
      <c r="G2488" s="105"/>
      <c r="K2488" s="105"/>
      <c r="L2488" s="105"/>
      <c r="Q2488" s="105"/>
      <c r="R2488" s="105"/>
      <c r="V2488" s="105"/>
      <c r="W2488" s="105"/>
    </row>
    <row r="2489" spans="6:23" x14ac:dyDescent="0.2">
      <c r="F2489" s="105"/>
      <c r="G2489" s="105"/>
      <c r="K2489" s="105"/>
      <c r="L2489" s="105"/>
      <c r="Q2489" s="105"/>
      <c r="R2489" s="105"/>
      <c r="V2489" s="105"/>
      <c r="W2489" s="105"/>
    </row>
    <row r="2490" spans="6:23" x14ac:dyDescent="0.2">
      <c r="F2490" s="105"/>
      <c r="G2490" s="105"/>
      <c r="K2490" s="105"/>
      <c r="L2490" s="105"/>
      <c r="Q2490" s="105"/>
      <c r="R2490" s="105"/>
      <c r="V2490" s="105"/>
      <c r="W2490" s="105"/>
    </row>
    <row r="2491" spans="6:23" x14ac:dyDescent="0.2">
      <c r="F2491" s="105"/>
      <c r="G2491" s="105"/>
      <c r="K2491" s="105"/>
      <c r="L2491" s="105"/>
      <c r="Q2491" s="105"/>
      <c r="R2491" s="105"/>
      <c r="V2491" s="105"/>
      <c r="W2491" s="105"/>
    </row>
    <row r="2492" spans="6:23" x14ac:dyDescent="0.2">
      <c r="F2492" s="105"/>
      <c r="G2492" s="105"/>
      <c r="K2492" s="105"/>
      <c r="L2492" s="105"/>
      <c r="Q2492" s="105"/>
      <c r="R2492" s="105"/>
      <c r="V2492" s="105"/>
      <c r="W2492" s="105"/>
    </row>
    <row r="2493" spans="6:23" x14ac:dyDescent="0.2">
      <c r="F2493" s="105"/>
      <c r="G2493" s="105"/>
      <c r="K2493" s="105"/>
      <c r="L2493" s="105"/>
      <c r="Q2493" s="105"/>
      <c r="R2493" s="105"/>
      <c r="V2493" s="105"/>
      <c r="W2493" s="105"/>
    </row>
    <row r="2494" spans="6:23" x14ac:dyDescent="0.2">
      <c r="F2494" s="105"/>
      <c r="G2494" s="105"/>
      <c r="K2494" s="105"/>
      <c r="L2494" s="105"/>
      <c r="Q2494" s="105"/>
      <c r="R2494" s="105"/>
      <c r="V2494" s="105"/>
      <c r="W2494" s="105"/>
    </row>
    <row r="2495" spans="6:23" x14ac:dyDescent="0.2">
      <c r="F2495" s="105"/>
      <c r="G2495" s="105"/>
      <c r="K2495" s="105"/>
      <c r="L2495" s="105"/>
      <c r="Q2495" s="105"/>
      <c r="R2495" s="105"/>
      <c r="V2495" s="105"/>
      <c r="W2495" s="105"/>
    </row>
    <row r="2496" spans="6:23" x14ac:dyDescent="0.2">
      <c r="F2496" s="105"/>
      <c r="G2496" s="105"/>
      <c r="K2496" s="105"/>
      <c r="L2496" s="105"/>
      <c r="Q2496" s="105"/>
      <c r="R2496" s="105"/>
      <c r="V2496" s="105"/>
      <c r="W2496" s="105"/>
    </row>
    <row r="2497" spans="6:26" x14ac:dyDescent="0.2">
      <c r="F2497" s="105"/>
      <c r="G2497" s="105"/>
      <c r="K2497" s="105"/>
      <c r="L2497" s="105"/>
      <c r="Q2497" s="105"/>
      <c r="R2497" s="105"/>
      <c r="V2497" s="105"/>
      <c r="W2497" s="105"/>
    </row>
    <row r="2498" spans="6:26" x14ac:dyDescent="0.2">
      <c r="F2498" s="105"/>
      <c r="G2498" s="105"/>
      <c r="H2498" s="105"/>
      <c r="I2498" s="42"/>
      <c r="J2498" s="351"/>
      <c r="K2498" s="105"/>
      <c r="L2498" s="105"/>
      <c r="M2498" s="105"/>
      <c r="N2498" s="42"/>
      <c r="O2498" s="351"/>
      <c r="P2498" s="42"/>
      <c r="Q2498" s="105"/>
      <c r="R2498" s="105"/>
      <c r="S2498" s="105"/>
      <c r="T2498" s="42"/>
      <c r="U2498" s="351"/>
      <c r="V2498" s="105"/>
      <c r="W2498" s="105"/>
      <c r="X2498" s="105"/>
      <c r="Y2498" s="42"/>
      <c r="Z2498" s="367"/>
    </row>
    <row r="2499" spans="6:26" x14ac:dyDescent="0.2">
      <c r="F2499" s="105"/>
      <c r="G2499" s="105"/>
      <c r="H2499" s="105"/>
      <c r="I2499" s="42"/>
      <c r="J2499" s="351"/>
      <c r="K2499" s="105"/>
      <c r="L2499" s="105"/>
      <c r="M2499" s="105"/>
      <c r="N2499" s="42"/>
      <c r="O2499" s="351"/>
      <c r="P2499" s="42"/>
      <c r="Q2499" s="105"/>
      <c r="R2499" s="105"/>
      <c r="S2499" s="105"/>
      <c r="T2499" s="42"/>
      <c r="U2499" s="351"/>
      <c r="V2499" s="105"/>
      <c r="W2499" s="105"/>
      <c r="X2499" s="105"/>
      <c r="Y2499" s="367"/>
      <c r="Z2499" s="367"/>
    </row>
    <row r="2500" spans="6:26" x14ac:dyDescent="0.2">
      <c r="F2500" s="105"/>
      <c r="G2500" s="105"/>
      <c r="H2500" s="105"/>
      <c r="I2500" s="42"/>
      <c r="J2500" s="351"/>
      <c r="K2500" s="105"/>
      <c r="L2500" s="105"/>
      <c r="M2500" s="105"/>
      <c r="N2500" s="42"/>
      <c r="O2500" s="351"/>
      <c r="P2500" s="42"/>
      <c r="Q2500" s="105"/>
      <c r="R2500" s="105"/>
      <c r="S2500" s="105"/>
      <c r="T2500" s="42"/>
      <c r="U2500" s="351"/>
      <c r="V2500" s="105"/>
      <c r="W2500" s="105"/>
      <c r="X2500" s="105"/>
      <c r="Y2500" s="367"/>
      <c r="Z2500" s="367"/>
    </row>
    <row r="2501" spans="6:26" x14ac:dyDescent="0.2">
      <c r="F2501" s="105"/>
      <c r="G2501" s="105"/>
      <c r="K2501" s="105"/>
      <c r="L2501" s="105"/>
      <c r="Q2501" s="105"/>
      <c r="R2501" s="105"/>
      <c r="V2501" s="105"/>
      <c r="W2501" s="105"/>
    </row>
    <row r="2502" spans="6:26" x14ac:dyDescent="0.2">
      <c r="F2502" s="105"/>
      <c r="G2502" s="105"/>
      <c r="H2502" s="105"/>
      <c r="I2502" s="42"/>
      <c r="J2502" s="351"/>
      <c r="K2502" s="105"/>
      <c r="L2502" s="105"/>
      <c r="M2502" s="105"/>
      <c r="N2502" s="42"/>
      <c r="O2502" s="351"/>
      <c r="P2502" s="42"/>
      <c r="Q2502" s="105"/>
      <c r="R2502" s="105"/>
      <c r="S2502" s="105"/>
      <c r="T2502" s="42"/>
      <c r="U2502" s="351"/>
      <c r="V2502" s="105"/>
      <c r="W2502" s="105"/>
      <c r="X2502" s="105"/>
      <c r="Y2502" s="42"/>
      <c r="Z2502" s="367"/>
    </row>
    <row r="2503" spans="6:26" x14ac:dyDescent="0.2">
      <c r="F2503" s="105"/>
      <c r="G2503" s="105"/>
      <c r="H2503" s="105"/>
      <c r="I2503" s="42"/>
      <c r="J2503" s="351"/>
      <c r="K2503" s="105"/>
      <c r="L2503" s="105"/>
      <c r="M2503" s="105"/>
      <c r="N2503" s="42"/>
      <c r="O2503" s="351"/>
      <c r="P2503" s="42"/>
      <c r="Q2503" s="105"/>
      <c r="R2503" s="105"/>
      <c r="S2503" s="105"/>
      <c r="T2503" s="42"/>
      <c r="U2503" s="351"/>
      <c r="V2503" s="105"/>
      <c r="W2503" s="105"/>
      <c r="X2503" s="105"/>
      <c r="Y2503" s="42"/>
      <c r="Z2503" s="367"/>
    </row>
    <row r="2504" spans="6:26" x14ac:dyDescent="0.2">
      <c r="F2504" s="105"/>
      <c r="G2504" s="105"/>
      <c r="K2504" s="105"/>
      <c r="L2504" s="105"/>
      <c r="Q2504" s="105"/>
      <c r="R2504" s="105"/>
      <c r="V2504" s="105"/>
      <c r="W2504" s="105"/>
    </row>
    <row r="2505" spans="6:26" x14ac:dyDescent="0.2">
      <c r="F2505" s="105"/>
      <c r="G2505" s="105"/>
      <c r="H2505" s="105"/>
      <c r="I2505" s="42"/>
      <c r="J2505" s="351"/>
      <c r="K2505" s="105"/>
      <c r="L2505" s="105"/>
      <c r="M2505" s="105"/>
      <c r="N2505" s="42"/>
      <c r="O2505" s="351"/>
      <c r="P2505" s="42"/>
      <c r="Q2505" s="105"/>
      <c r="R2505" s="105"/>
      <c r="S2505" s="105"/>
      <c r="T2505" s="42"/>
      <c r="U2505" s="351"/>
      <c r="V2505" s="105"/>
      <c r="W2505" s="105"/>
      <c r="X2505" s="105"/>
      <c r="Y2505" s="42"/>
      <c r="Z2505" s="367"/>
    </row>
    <row r="2506" spans="6:26" x14ac:dyDescent="0.2">
      <c r="F2506" s="105"/>
      <c r="G2506" s="105"/>
      <c r="K2506" s="105"/>
      <c r="L2506" s="105"/>
      <c r="Q2506" s="105"/>
      <c r="R2506" s="105"/>
      <c r="V2506" s="105"/>
      <c r="W2506" s="105"/>
    </row>
    <row r="2507" spans="6:26" x14ac:dyDescent="0.2">
      <c r="F2507" s="105"/>
      <c r="G2507" s="105"/>
      <c r="H2507" s="105"/>
      <c r="I2507" s="42"/>
      <c r="J2507" s="351"/>
      <c r="K2507" s="105"/>
      <c r="L2507" s="105"/>
      <c r="M2507" s="105"/>
      <c r="N2507" s="42"/>
      <c r="O2507" s="351"/>
      <c r="P2507" s="42"/>
      <c r="Q2507" s="105"/>
      <c r="R2507" s="105"/>
      <c r="S2507" s="105"/>
      <c r="T2507" s="42"/>
      <c r="U2507" s="351"/>
      <c r="V2507" s="105"/>
      <c r="W2507" s="105"/>
      <c r="X2507" s="105"/>
      <c r="Y2507" s="42"/>
      <c r="Z2507" s="367"/>
    </row>
    <row r="2508" spans="6:26" x14ac:dyDescent="0.2">
      <c r="F2508" s="105"/>
      <c r="G2508" s="105"/>
      <c r="H2508" s="105"/>
      <c r="I2508" s="42"/>
      <c r="J2508" s="351"/>
      <c r="K2508" s="105"/>
      <c r="L2508" s="105"/>
      <c r="M2508" s="105"/>
      <c r="N2508" s="42"/>
      <c r="O2508" s="351"/>
      <c r="P2508" s="42"/>
      <c r="Q2508" s="105"/>
      <c r="R2508" s="105"/>
      <c r="S2508" s="105"/>
      <c r="T2508" s="42"/>
      <c r="U2508" s="351"/>
      <c r="V2508" s="105"/>
      <c r="W2508" s="105"/>
      <c r="X2508" s="105"/>
      <c r="Y2508" s="42"/>
      <c r="Z2508" s="367"/>
    </row>
    <row r="2509" spans="6:26" x14ac:dyDescent="0.2">
      <c r="F2509" s="105"/>
      <c r="G2509" s="105"/>
      <c r="K2509" s="105"/>
      <c r="L2509" s="105"/>
      <c r="Q2509" s="105"/>
      <c r="R2509" s="105"/>
      <c r="V2509" s="105"/>
      <c r="W2509" s="105"/>
    </row>
    <row r="2510" spans="6:26" x14ac:dyDescent="0.2">
      <c r="F2510" s="105"/>
      <c r="G2510" s="105"/>
      <c r="K2510" s="105"/>
      <c r="L2510" s="105"/>
      <c r="Q2510" s="105"/>
      <c r="R2510" s="105"/>
      <c r="V2510" s="105"/>
      <c r="W2510" s="105"/>
    </row>
    <row r="2511" spans="6:26" x14ac:dyDescent="0.2">
      <c r="F2511" s="105"/>
      <c r="G2511" s="105"/>
      <c r="K2511" s="105"/>
      <c r="L2511" s="105"/>
      <c r="Q2511" s="105"/>
      <c r="R2511" s="105"/>
      <c r="V2511" s="105"/>
      <c r="W2511" s="105"/>
    </row>
    <row r="2512" spans="6:26" x14ac:dyDescent="0.2">
      <c r="F2512" s="105"/>
      <c r="G2512" s="105"/>
      <c r="K2512" s="105"/>
      <c r="L2512" s="105"/>
      <c r="Q2512" s="105"/>
      <c r="R2512" s="105"/>
      <c r="V2512" s="105"/>
      <c r="W2512" s="105"/>
    </row>
    <row r="2513" spans="6:26" x14ac:dyDescent="0.2">
      <c r="F2513" s="105"/>
      <c r="G2513" s="105"/>
      <c r="K2513" s="105"/>
      <c r="L2513" s="105"/>
      <c r="Q2513" s="105"/>
      <c r="R2513" s="105"/>
      <c r="V2513" s="105"/>
      <c r="W2513" s="105"/>
    </row>
    <row r="2514" spans="6:26" x14ac:dyDescent="0.2">
      <c r="F2514" s="105"/>
      <c r="G2514" s="105"/>
      <c r="H2514" s="105"/>
      <c r="I2514" s="42"/>
      <c r="J2514" s="351"/>
      <c r="K2514" s="105"/>
      <c r="L2514" s="105"/>
      <c r="M2514" s="105"/>
      <c r="N2514" s="42"/>
      <c r="O2514" s="351"/>
      <c r="P2514" s="42"/>
      <c r="Q2514" s="105"/>
      <c r="R2514" s="105"/>
      <c r="S2514" s="105"/>
      <c r="T2514" s="42"/>
      <c r="U2514" s="351"/>
      <c r="V2514" s="105"/>
      <c r="W2514" s="105"/>
      <c r="X2514" s="105"/>
      <c r="Y2514" s="42"/>
      <c r="Z2514" s="367"/>
    </row>
    <row r="2515" spans="6:26" x14ac:dyDescent="0.2">
      <c r="F2515" s="105"/>
      <c r="G2515" s="105"/>
      <c r="K2515" s="105"/>
      <c r="L2515" s="105"/>
      <c r="Q2515" s="105"/>
      <c r="R2515" s="105"/>
      <c r="V2515" s="105"/>
      <c r="W2515" s="105"/>
    </row>
    <row r="2516" spans="6:26" x14ac:dyDescent="0.2">
      <c r="F2516" s="105"/>
      <c r="G2516" s="105"/>
      <c r="H2516" s="105"/>
      <c r="I2516" s="42"/>
      <c r="J2516" s="351"/>
      <c r="K2516" s="105"/>
      <c r="L2516" s="105"/>
      <c r="M2516" s="105"/>
      <c r="N2516" s="42"/>
      <c r="O2516" s="351"/>
      <c r="P2516" s="42"/>
      <c r="Q2516" s="105"/>
      <c r="R2516" s="105"/>
      <c r="S2516" s="105"/>
      <c r="T2516" s="42"/>
      <c r="U2516" s="351"/>
      <c r="V2516" s="105"/>
      <c r="W2516" s="105"/>
      <c r="X2516" s="105"/>
      <c r="Y2516" s="42"/>
      <c r="Z2516" s="367"/>
    </row>
    <row r="2517" spans="6:26" x14ac:dyDescent="0.2">
      <c r="F2517" s="105"/>
      <c r="G2517" s="105"/>
      <c r="K2517" s="105"/>
      <c r="L2517" s="105"/>
      <c r="Q2517" s="105"/>
      <c r="R2517" s="105"/>
      <c r="V2517" s="105"/>
      <c r="W2517" s="105"/>
    </row>
    <row r="2518" spans="6:26" x14ac:dyDescent="0.2">
      <c r="F2518" s="105"/>
      <c r="G2518" s="105"/>
      <c r="H2518" s="105"/>
      <c r="I2518" s="42"/>
      <c r="J2518" s="351"/>
      <c r="K2518" s="105"/>
      <c r="L2518" s="105"/>
      <c r="M2518" s="105"/>
      <c r="N2518" s="42"/>
      <c r="O2518" s="351"/>
      <c r="P2518" s="42"/>
      <c r="Q2518" s="105"/>
      <c r="R2518" s="105"/>
      <c r="S2518" s="105"/>
      <c r="T2518" s="42"/>
      <c r="U2518" s="351"/>
      <c r="V2518" s="105"/>
      <c r="W2518" s="105"/>
      <c r="X2518" s="105"/>
      <c r="Y2518" s="42"/>
      <c r="Z2518" s="367"/>
    </row>
    <row r="2519" spans="6:26" x14ac:dyDescent="0.2">
      <c r="F2519" s="105"/>
      <c r="G2519" s="105"/>
      <c r="H2519" s="105"/>
      <c r="I2519" s="42"/>
      <c r="J2519" s="351"/>
      <c r="K2519" s="105"/>
      <c r="L2519" s="105"/>
      <c r="M2519" s="105"/>
      <c r="N2519" s="42"/>
      <c r="O2519" s="351"/>
      <c r="P2519" s="42"/>
      <c r="Q2519" s="105"/>
      <c r="R2519" s="105"/>
      <c r="S2519" s="105"/>
      <c r="T2519" s="42"/>
      <c r="U2519" s="351"/>
      <c r="V2519" s="105"/>
      <c r="W2519" s="105"/>
      <c r="X2519" s="105"/>
      <c r="Y2519" s="42"/>
      <c r="Z2519" s="367"/>
    </row>
    <row r="2520" spans="6:26" x14ac:dyDescent="0.2">
      <c r="F2520" s="105"/>
      <c r="G2520" s="105"/>
      <c r="K2520" s="105"/>
      <c r="L2520" s="105"/>
      <c r="Q2520" s="105"/>
      <c r="R2520" s="105"/>
      <c r="V2520" s="105"/>
      <c r="W2520" s="105"/>
    </row>
    <row r="2521" spans="6:26" x14ac:dyDescent="0.2">
      <c r="F2521" s="105"/>
      <c r="G2521" s="105"/>
      <c r="K2521" s="105"/>
      <c r="L2521" s="105"/>
      <c r="Q2521" s="105"/>
      <c r="R2521" s="105"/>
      <c r="V2521" s="105"/>
      <c r="W2521" s="105"/>
    </row>
    <row r="2522" spans="6:26" x14ac:dyDescent="0.2">
      <c r="F2522" s="105"/>
      <c r="G2522" s="105"/>
      <c r="H2522" s="105"/>
      <c r="I2522" s="42"/>
      <c r="J2522" s="351"/>
      <c r="K2522" s="105"/>
      <c r="L2522" s="105"/>
      <c r="M2522" s="105"/>
      <c r="N2522" s="42"/>
      <c r="O2522" s="351"/>
      <c r="P2522" s="42"/>
      <c r="Q2522" s="105"/>
      <c r="R2522" s="105"/>
      <c r="S2522" s="105"/>
      <c r="T2522" s="42"/>
      <c r="U2522" s="351"/>
      <c r="V2522" s="105"/>
      <c r="W2522" s="105"/>
      <c r="X2522" s="105"/>
      <c r="Y2522" s="42"/>
      <c r="Z2522" s="367"/>
    </row>
    <row r="2523" spans="6:26" x14ac:dyDescent="0.2">
      <c r="F2523" s="105"/>
      <c r="G2523" s="105"/>
      <c r="K2523" s="105"/>
      <c r="L2523" s="105"/>
      <c r="Q2523" s="105"/>
      <c r="R2523" s="105"/>
      <c r="V2523" s="105"/>
      <c r="W2523" s="105"/>
    </row>
    <row r="2524" spans="6:26" x14ac:dyDescent="0.2">
      <c r="F2524" s="105"/>
      <c r="G2524" s="105"/>
      <c r="H2524" s="105"/>
      <c r="I2524" s="42"/>
      <c r="J2524" s="351"/>
      <c r="K2524" s="105"/>
      <c r="L2524" s="105"/>
      <c r="M2524" s="105"/>
      <c r="N2524" s="42"/>
      <c r="O2524" s="351"/>
      <c r="P2524" s="42"/>
      <c r="Q2524" s="105"/>
      <c r="R2524" s="105"/>
      <c r="S2524" s="105"/>
      <c r="T2524" s="42"/>
      <c r="U2524" s="351"/>
      <c r="V2524" s="105"/>
      <c r="W2524" s="105"/>
      <c r="X2524" s="105"/>
      <c r="Y2524" s="42"/>
      <c r="Z2524" s="367"/>
    </row>
    <row r="2525" spans="6:26" x14ac:dyDescent="0.2">
      <c r="F2525" s="105"/>
      <c r="G2525" s="105"/>
      <c r="K2525" s="105"/>
      <c r="L2525" s="105"/>
      <c r="Q2525" s="105"/>
      <c r="R2525" s="105"/>
      <c r="V2525" s="105"/>
      <c r="W2525" s="105"/>
    </row>
    <row r="2526" spans="6:26" x14ac:dyDescent="0.2">
      <c r="F2526" s="105"/>
      <c r="G2526" s="105"/>
      <c r="H2526" s="105"/>
      <c r="I2526" s="42"/>
      <c r="J2526" s="351"/>
      <c r="K2526" s="105"/>
      <c r="L2526" s="105"/>
      <c r="M2526" s="105"/>
      <c r="N2526" s="42"/>
      <c r="O2526" s="351"/>
      <c r="P2526" s="42"/>
      <c r="Q2526" s="105"/>
      <c r="R2526" s="105"/>
      <c r="S2526" s="105"/>
      <c r="T2526" s="42"/>
      <c r="U2526" s="351"/>
      <c r="V2526" s="105"/>
      <c r="W2526" s="105"/>
      <c r="X2526" s="105"/>
      <c r="Y2526" s="42"/>
      <c r="Z2526" s="367"/>
    </row>
    <row r="2527" spans="6:26" x14ac:dyDescent="0.2">
      <c r="F2527" s="105"/>
      <c r="G2527" s="105"/>
      <c r="K2527" s="105"/>
      <c r="L2527" s="105"/>
      <c r="Q2527" s="105"/>
      <c r="R2527" s="105"/>
      <c r="V2527" s="105"/>
      <c r="W2527" s="105"/>
    </row>
    <row r="2528" spans="6:26" x14ac:dyDescent="0.2">
      <c r="F2528" s="105"/>
      <c r="G2528" s="105"/>
      <c r="H2528" s="105"/>
      <c r="I2528" s="42"/>
      <c r="J2528" s="351"/>
      <c r="K2528" s="105"/>
      <c r="L2528" s="105"/>
      <c r="M2528" s="105"/>
      <c r="N2528" s="42"/>
      <c r="O2528" s="351"/>
      <c r="P2528" s="42"/>
      <c r="Q2528" s="105"/>
      <c r="R2528" s="105"/>
      <c r="S2528" s="105"/>
      <c r="T2528" s="42"/>
      <c r="U2528" s="351"/>
      <c r="V2528" s="105"/>
      <c r="W2528" s="105"/>
      <c r="X2528" s="105"/>
      <c r="Y2528" s="42"/>
      <c r="Z2528" s="367"/>
    </row>
    <row r="2529" spans="6:26" x14ac:dyDescent="0.2">
      <c r="F2529" s="105"/>
      <c r="G2529" s="105"/>
      <c r="K2529" s="105"/>
      <c r="L2529" s="105"/>
      <c r="Q2529" s="105"/>
      <c r="R2529" s="105"/>
      <c r="V2529" s="105"/>
      <c r="W2529" s="105"/>
    </row>
    <row r="2530" spans="6:26" x14ac:dyDescent="0.2">
      <c r="F2530" s="105"/>
      <c r="G2530" s="105"/>
      <c r="K2530" s="105"/>
      <c r="L2530" s="105"/>
      <c r="Q2530" s="105"/>
      <c r="R2530" s="105"/>
      <c r="V2530" s="105"/>
      <c r="W2530" s="105"/>
    </row>
    <row r="2531" spans="6:26" x14ac:dyDescent="0.2">
      <c r="F2531" s="105"/>
      <c r="G2531" s="105"/>
      <c r="K2531" s="105"/>
      <c r="L2531" s="105"/>
      <c r="Q2531" s="105"/>
      <c r="R2531" s="105"/>
      <c r="V2531" s="105"/>
      <c r="W2531" s="105"/>
    </row>
    <row r="2532" spans="6:26" x14ac:dyDescent="0.2">
      <c r="F2532" s="105"/>
      <c r="G2532" s="105"/>
      <c r="K2532" s="105"/>
      <c r="L2532" s="105"/>
      <c r="Q2532" s="105"/>
      <c r="R2532" s="105"/>
      <c r="V2532" s="105"/>
      <c r="W2532" s="105"/>
    </row>
    <row r="2533" spans="6:26" x14ac:dyDescent="0.2">
      <c r="F2533" s="105"/>
      <c r="G2533" s="105"/>
      <c r="K2533" s="105"/>
      <c r="L2533" s="105"/>
      <c r="Q2533" s="105"/>
      <c r="R2533" s="105"/>
      <c r="V2533" s="105"/>
      <c r="W2533" s="105"/>
    </row>
    <row r="2534" spans="6:26" x14ac:dyDescent="0.2">
      <c r="F2534" s="105"/>
      <c r="G2534" s="105"/>
      <c r="K2534" s="105"/>
      <c r="L2534" s="105"/>
      <c r="Q2534" s="105"/>
      <c r="R2534" s="105"/>
      <c r="V2534" s="105"/>
      <c r="W2534" s="105"/>
    </row>
    <row r="2535" spans="6:26" x14ac:dyDescent="0.2">
      <c r="F2535" s="105"/>
      <c r="G2535" s="105"/>
      <c r="K2535" s="105"/>
      <c r="L2535" s="105"/>
      <c r="Q2535" s="105"/>
      <c r="R2535" s="105"/>
      <c r="V2535" s="105"/>
      <c r="W2535" s="105"/>
    </row>
    <row r="2536" spans="6:26" x14ac:dyDescent="0.2">
      <c r="F2536" s="105"/>
      <c r="G2536" s="105"/>
      <c r="K2536" s="105"/>
      <c r="L2536" s="105"/>
      <c r="Q2536" s="105"/>
      <c r="R2536" s="105"/>
      <c r="V2536" s="105"/>
      <c r="W2536" s="105"/>
    </row>
    <row r="2537" spans="6:26" x14ac:dyDescent="0.2">
      <c r="F2537" s="105"/>
      <c r="G2537" s="105"/>
      <c r="K2537" s="105"/>
      <c r="L2537" s="105"/>
      <c r="Q2537" s="105"/>
      <c r="R2537" s="105"/>
      <c r="V2537" s="105"/>
      <c r="W2537" s="105"/>
    </row>
    <row r="2538" spans="6:26" x14ac:dyDescent="0.2">
      <c r="F2538" s="105"/>
      <c r="G2538" s="105"/>
      <c r="K2538" s="105"/>
      <c r="L2538" s="105"/>
      <c r="Q2538" s="105"/>
      <c r="R2538" s="105"/>
      <c r="V2538" s="105"/>
      <c r="W2538" s="105"/>
    </row>
    <row r="2539" spans="6:26" x14ac:dyDescent="0.2">
      <c r="F2539" s="105"/>
      <c r="G2539" s="105"/>
      <c r="K2539" s="105"/>
      <c r="L2539" s="105"/>
      <c r="Q2539" s="105"/>
      <c r="R2539" s="105"/>
      <c r="V2539" s="105"/>
      <c r="W2539" s="105"/>
    </row>
    <row r="2540" spans="6:26" x14ac:dyDescent="0.2">
      <c r="F2540" s="105"/>
      <c r="G2540" s="105"/>
      <c r="K2540" s="105"/>
      <c r="L2540" s="105"/>
      <c r="Q2540" s="105"/>
      <c r="R2540" s="105"/>
      <c r="V2540" s="105"/>
      <c r="W2540" s="105"/>
    </row>
    <row r="2541" spans="6:26" x14ac:dyDescent="0.2">
      <c r="F2541" s="105"/>
      <c r="G2541" s="105"/>
      <c r="H2541" s="105"/>
      <c r="I2541" s="42"/>
      <c r="J2541" s="351"/>
      <c r="K2541" s="105"/>
      <c r="L2541" s="105"/>
      <c r="M2541" s="105"/>
      <c r="N2541" s="42"/>
      <c r="O2541" s="351"/>
      <c r="P2541" s="42"/>
      <c r="Q2541" s="105"/>
      <c r="R2541" s="105"/>
      <c r="S2541" s="105"/>
      <c r="T2541" s="42"/>
      <c r="U2541" s="351"/>
      <c r="V2541" s="105"/>
      <c r="W2541" s="105"/>
      <c r="X2541" s="105"/>
      <c r="Y2541" s="42"/>
      <c r="Z2541" s="367"/>
    </row>
    <row r="2542" spans="6:26" x14ac:dyDescent="0.2">
      <c r="F2542" s="105"/>
      <c r="G2542" s="105"/>
      <c r="K2542" s="105"/>
      <c r="L2542" s="105"/>
      <c r="Q2542" s="105"/>
      <c r="R2542" s="105"/>
      <c r="V2542" s="105"/>
      <c r="W2542" s="105"/>
    </row>
    <row r="2543" spans="6:26" x14ac:dyDescent="0.2">
      <c r="F2543" s="105"/>
      <c r="G2543" s="105"/>
      <c r="K2543" s="105"/>
      <c r="L2543" s="105"/>
      <c r="Q2543" s="105"/>
      <c r="R2543" s="105"/>
      <c r="V2543" s="105"/>
      <c r="W2543" s="105"/>
    </row>
    <row r="2544" spans="6:26" x14ac:dyDescent="0.2">
      <c r="F2544" s="105"/>
      <c r="G2544" s="105"/>
      <c r="K2544" s="105"/>
      <c r="L2544" s="105"/>
      <c r="Q2544" s="105"/>
      <c r="R2544" s="105"/>
      <c r="V2544" s="105"/>
      <c r="W2544" s="105"/>
    </row>
    <row r="2545" spans="6:26" x14ac:dyDescent="0.2">
      <c r="F2545" s="105"/>
      <c r="G2545" s="105"/>
      <c r="K2545" s="105"/>
      <c r="L2545" s="105"/>
      <c r="Q2545" s="105"/>
      <c r="R2545" s="105"/>
      <c r="V2545" s="105"/>
      <c r="W2545" s="105"/>
    </row>
    <row r="2546" spans="6:26" x14ac:dyDescent="0.2">
      <c r="F2546" s="105"/>
      <c r="G2546" s="105"/>
      <c r="H2546" s="105"/>
      <c r="I2546" s="42"/>
      <c r="J2546" s="351"/>
      <c r="K2546" s="105"/>
      <c r="L2546" s="105"/>
      <c r="M2546" s="105"/>
      <c r="N2546" s="42"/>
      <c r="O2546" s="351"/>
      <c r="P2546" s="42"/>
      <c r="Q2546" s="105"/>
      <c r="R2546" s="105"/>
      <c r="S2546" s="105"/>
      <c r="T2546" s="42"/>
      <c r="U2546" s="351"/>
      <c r="V2546" s="105"/>
      <c r="W2546" s="105"/>
      <c r="X2546" s="105"/>
      <c r="Y2546" s="42"/>
      <c r="Z2546" s="367"/>
    </row>
    <row r="2547" spans="6:26" x14ac:dyDescent="0.2">
      <c r="F2547" s="105"/>
      <c r="G2547" s="105"/>
      <c r="K2547" s="105"/>
      <c r="L2547" s="105"/>
      <c r="Q2547" s="105"/>
      <c r="R2547" s="105"/>
      <c r="V2547" s="105"/>
      <c r="W2547" s="105"/>
    </row>
    <row r="2548" spans="6:26" x14ac:dyDescent="0.2">
      <c r="F2548" s="105"/>
      <c r="G2548" s="105"/>
      <c r="K2548" s="105"/>
      <c r="L2548" s="105"/>
      <c r="Q2548" s="105"/>
      <c r="R2548" s="105"/>
      <c r="V2548" s="105"/>
      <c r="W2548" s="105"/>
    </row>
    <row r="2549" spans="6:26" x14ac:dyDescent="0.2">
      <c r="F2549" s="105"/>
      <c r="G2549" s="105"/>
      <c r="H2549" s="105"/>
      <c r="I2549" s="42"/>
      <c r="J2549" s="351"/>
      <c r="K2549" s="105"/>
      <c r="L2549" s="105"/>
      <c r="M2549" s="105"/>
      <c r="N2549" s="42"/>
      <c r="O2549" s="351"/>
      <c r="P2549" s="42"/>
      <c r="Q2549" s="105"/>
      <c r="R2549" s="105"/>
      <c r="S2549" s="105"/>
      <c r="T2549" s="42"/>
      <c r="U2549" s="351"/>
      <c r="V2549" s="105"/>
      <c r="W2549" s="105"/>
      <c r="X2549" s="105"/>
      <c r="Y2549" s="42"/>
      <c r="Z2549" s="367"/>
    </row>
    <row r="2550" spans="6:26" x14ac:dyDescent="0.2">
      <c r="F2550" s="105"/>
      <c r="G2550" s="105"/>
      <c r="H2550" s="105"/>
      <c r="I2550" s="42"/>
      <c r="J2550" s="351"/>
      <c r="K2550" s="105"/>
      <c r="L2550" s="105"/>
      <c r="M2550" s="105"/>
      <c r="N2550" s="42"/>
      <c r="O2550" s="351"/>
      <c r="P2550" s="42"/>
      <c r="Q2550" s="105"/>
      <c r="R2550" s="105"/>
      <c r="S2550" s="105"/>
      <c r="T2550" s="42"/>
      <c r="U2550" s="351"/>
      <c r="V2550" s="105"/>
      <c r="W2550" s="105"/>
      <c r="X2550" s="105"/>
      <c r="Y2550" s="42"/>
      <c r="Z2550" s="367"/>
    </row>
    <row r="2551" spans="6:26" x14ac:dyDescent="0.2">
      <c r="F2551" s="105"/>
      <c r="G2551" s="105"/>
      <c r="K2551" s="105"/>
      <c r="L2551" s="105"/>
      <c r="Q2551" s="105"/>
      <c r="R2551" s="105"/>
      <c r="V2551" s="105"/>
      <c r="W2551" s="105"/>
    </row>
    <row r="2552" spans="6:26" x14ac:dyDescent="0.2">
      <c r="F2552" s="105"/>
      <c r="G2552" s="105"/>
      <c r="K2552" s="105"/>
      <c r="L2552" s="105"/>
      <c r="Q2552" s="105"/>
      <c r="R2552" s="105"/>
      <c r="V2552" s="105"/>
      <c r="W2552" s="105"/>
    </row>
    <row r="2553" spans="6:26" x14ac:dyDescent="0.2">
      <c r="F2553" s="105"/>
      <c r="G2553" s="105"/>
      <c r="K2553" s="105"/>
      <c r="L2553" s="105"/>
      <c r="Q2553" s="105"/>
      <c r="R2553" s="105"/>
      <c r="V2553" s="105"/>
      <c r="W2553" s="105"/>
    </row>
    <row r="2554" spans="6:26" x14ac:dyDescent="0.2">
      <c r="F2554" s="105"/>
      <c r="G2554" s="105"/>
      <c r="K2554" s="105"/>
      <c r="L2554" s="105"/>
      <c r="Q2554" s="105"/>
      <c r="R2554" s="105"/>
      <c r="V2554" s="105"/>
      <c r="W2554" s="105"/>
    </row>
    <row r="2555" spans="6:26" x14ac:dyDescent="0.2">
      <c r="F2555" s="105"/>
      <c r="G2555" s="105"/>
      <c r="K2555" s="105"/>
      <c r="L2555" s="105"/>
      <c r="Q2555" s="105"/>
      <c r="R2555" s="105"/>
      <c r="V2555" s="105"/>
      <c r="W2555" s="105"/>
    </row>
    <row r="2556" spans="6:26" x14ac:dyDescent="0.2">
      <c r="F2556" s="105"/>
      <c r="G2556" s="105"/>
      <c r="K2556" s="105"/>
      <c r="L2556" s="105"/>
      <c r="Q2556" s="105"/>
      <c r="R2556" s="105"/>
      <c r="V2556" s="105"/>
      <c r="W2556" s="105"/>
    </row>
    <row r="2557" spans="6:26" x14ac:dyDescent="0.2">
      <c r="F2557" s="105"/>
      <c r="G2557" s="105"/>
      <c r="K2557" s="105"/>
      <c r="L2557" s="105"/>
      <c r="Q2557" s="105"/>
      <c r="R2557" s="105"/>
      <c r="V2557" s="105"/>
      <c r="W2557" s="105"/>
    </row>
    <row r="2558" spans="6:26" x14ac:dyDescent="0.2">
      <c r="F2558" s="105"/>
      <c r="G2558" s="105"/>
      <c r="K2558" s="105"/>
      <c r="L2558" s="105"/>
      <c r="Q2558" s="105"/>
      <c r="R2558" s="105"/>
      <c r="V2558" s="105"/>
      <c r="W2558" s="105"/>
    </row>
    <row r="2559" spans="6:26" x14ac:dyDescent="0.2">
      <c r="F2559" s="105"/>
      <c r="G2559" s="105"/>
      <c r="K2559" s="105"/>
      <c r="L2559" s="105"/>
      <c r="Q2559" s="105"/>
      <c r="R2559" s="105"/>
      <c r="V2559" s="105"/>
      <c r="W2559" s="105"/>
    </row>
    <row r="2560" spans="6:26" x14ac:dyDescent="0.2">
      <c r="F2560" s="105"/>
      <c r="G2560" s="105"/>
      <c r="K2560" s="105"/>
      <c r="L2560" s="105"/>
      <c r="Q2560" s="105"/>
      <c r="R2560" s="105"/>
      <c r="V2560" s="105"/>
      <c r="W2560" s="105"/>
    </row>
    <row r="2561" spans="6:23" x14ac:dyDescent="0.2">
      <c r="F2561" s="105"/>
      <c r="G2561" s="105"/>
      <c r="K2561" s="105"/>
      <c r="L2561" s="105"/>
      <c r="Q2561" s="105"/>
      <c r="R2561" s="105"/>
      <c r="V2561" s="105"/>
      <c r="W2561" s="105"/>
    </row>
    <row r="2562" spans="6:23" x14ac:dyDescent="0.2">
      <c r="F2562" s="105"/>
      <c r="G2562" s="105"/>
      <c r="K2562" s="105"/>
      <c r="L2562" s="105"/>
      <c r="Q2562" s="105"/>
      <c r="R2562" s="105"/>
      <c r="V2562" s="105"/>
      <c r="W2562" s="105"/>
    </row>
    <row r="2563" spans="6:23" x14ac:dyDescent="0.2">
      <c r="F2563" s="105"/>
      <c r="G2563" s="105"/>
      <c r="K2563" s="105"/>
      <c r="L2563" s="105"/>
      <c r="Q2563" s="105"/>
      <c r="R2563" s="105"/>
      <c r="V2563" s="105"/>
      <c r="W2563" s="105"/>
    </row>
    <row r="2564" spans="6:23" x14ac:dyDescent="0.2">
      <c r="F2564" s="105"/>
      <c r="G2564" s="105"/>
      <c r="K2564" s="105"/>
      <c r="L2564" s="105"/>
      <c r="Q2564" s="105"/>
      <c r="R2564" s="105"/>
      <c r="V2564" s="105"/>
      <c r="W2564" s="105"/>
    </row>
    <row r="2565" spans="6:23" x14ac:dyDescent="0.2">
      <c r="F2565" s="105"/>
      <c r="G2565" s="105"/>
      <c r="K2565" s="105"/>
      <c r="L2565" s="105"/>
      <c r="Q2565" s="105"/>
      <c r="R2565" s="105"/>
      <c r="V2565" s="105"/>
      <c r="W2565" s="105"/>
    </row>
    <row r="2566" spans="6:23" x14ac:dyDescent="0.2">
      <c r="F2566" s="105"/>
      <c r="G2566" s="105"/>
      <c r="K2566" s="105"/>
      <c r="L2566" s="105"/>
      <c r="Q2566" s="105"/>
      <c r="R2566" s="105"/>
      <c r="V2566" s="105"/>
      <c r="W2566" s="105"/>
    </row>
    <row r="2567" spans="6:23" x14ac:dyDescent="0.2">
      <c r="F2567" s="105"/>
      <c r="G2567" s="105"/>
      <c r="K2567" s="105"/>
      <c r="L2567" s="105"/>
      <c r="Q2567" s="105"/>
      <c r="R2567" s="105"/>
      <c r="V2567" s="105"/>
      <c r="W2567" s="105"/>
    </row>
    <row r="2568" spans="6:23" x14ac:dyDescent="0.2">
      <c r="F2568" s="105"/>
      <c r="G2568" s="105"/>
      <c r="K2568" s="105"/>
      <c r="L2568" s="105"/>
      <c r="Q2568" s="105"/>
      <c r="R2568" s="105"/>
      <c r="V2568" s="105"/>
      <c r="W2568" s="105"/>
    </row>
    <row r="2569" spans="6:23" x14ac:dyDescent="0.2">
      <c r="F2569" s="105"/>
      <c r="G2569" s="105"/>
      <c r="K2569" s="105"/>
      <c r="L2569" s="105"/>
      <c r="Q2569" s="105"/>
      <c r="R2569" s="105"/>
      <c r="V2569" s="105"/>
      <c r="W2569" s="105"/>
    </row>
    <row r="2570" spans="6:23" x14ac:dyDescent="0.2">
      <c r="F2570" s="105"/>
      <c r="G2570" s="105"/>
      <c r="K2570" s="105"/>
      <c r="L2570" s="105"/>
      <c r="Q2570" s="105"/>
      <c r="R2570" s="105"/>
      <c r="V2570" s="105"/>
      <c r="W2570" s="105"/>
    </row>
    <row r="2571" spans="6:23" x14ac:dyDescent="0.2">
      <c r="F2571" s="105"/>
      <c r="G2571" s="105"/>
      <c r="K2571" s="105"/>
      <c r="L2571" s="105"/>
      <c r="Q2571" s="105"/>
      <c r="R2571" s="105"/>
      <c r="V2571" s="105"/>
      <c r="W2571" s="105"/>
    </row>
    <row r="2572" spans="6:23" x14ac:dyDescent="0.2">
      <c r="F2572" s="105"/>
      <c r="G2572" s="105"/>
      <c r="K2572" s="105"/>
      <c r="L2572" s="105"/>
      <c r="Q2572" s="105"/>
      <c r="R2572" s="105"/>
      <c r="V2572" s="105"/>
      <c r="W2572" s="105"/>
    </row>
    <row r="2573" spans="6:23" x14ac:dyDescent="0.2">
      <c r="F2573" s="105"/>
      <c r="G2573" s="105"/>
      <c r="K2573" s="105"/>
      <c r="L2573" s="105"/>
      <c r="Q2573" s="105"/>
      <c r="R2573" s="105"/>
      <c r="V2573" s="105"/>
      <c r="W2573" s="105"/>
    </row>
    <row r="2574" spans="6:23" x14ac:dyDescent="0.2">
      <c r="F2574" s="105"/>
      <c r="G2574" s="105"/>
      <c r="K2574" s="105"/>
      <c r="L2574" s="105"/>
      <c r="Q2574" s="105"/>
      <c r="R2574" s="105"/>
      <c r="V2574" s="105"/>
      <c r="W2574" s="105"/>
    </row>
    <row r="2575" spans="6:23" x14ac:dyDescent="0.2">
      <c r="F2575" s="105"/>
      <c r="G2575" s="105"/>
      <c r="K2575" s="105"/>
      <c r="L2575" s="105"/>
      <c r="Q2575" s="105"/>
      <c r="R2575" s="105"/>
      <c r="V2575" s="105"/>
      <c r="W2575" s="105"/>
    </row>
    <row r="2576" spans="6:23" x14ac:dyDescent="0.2">
      <c r="F2576" s="105"/>
      <c r="G2576" s="105"/>
      <c r="K2576" s="105"/>
      <c r="L2576" s="105"/>
      <c r="Q2576" s="105"/>
      <c r="R2576" s="105"/>
      <c r="V2576" s="105"/>
      <c r="W2576" s="105"/>
    </row>
    <row r="2577" spans="6:26" x14ac:dyDescent="0.2">
      <c r="F2577" s="105"/>
      <c r="G2577" s="105"/>
      <c r="K2577" s="105"/>
      <c r="L2577" s="105"/>
      <c r="Q2577" s="105"/>
      <c r="R2577" s="105"/>
      <c r="V2577" s="105"/>
      <c r="W2577" s="105"/>
    </row>
    <row r="2578" spans="6:26" x14ac:dyDescent="0.2">
      <c r="F2578" s="105"/>
      <c r="G2578" s="105"/>
      <c r="K2578" s="105"/>
      <c r="L2578" s="105"/>
      <c r="Q2578" s="105"/>
      <c r="R2578" s="105"/>
      <c r="V2578" s="105"/>
      <c r="W2578" s="105"/>
    </row>
    <row r="2579" spans="6:26" x14ac:dyDescent="0.2">
      <c r="F2579" s="105"/>
      <c r="G2579" s="105"/>
      <c r="K2579" s="105"/>
      <c r="L2579" s="105"/>
      <c r="Q2579" s="105"/>
      <c r="R2579" s="105"/>
      <c r="V2579" s="105"/>
      <c r="W2579" s="105"/>
    </row>
    <row r="2580" spans="6:26" x14ac:dyDescent="0.2">
      <c r="F2580" s="105"/>
      <c r="G2580" s="105"/>
      <c r="K2580" s="105"/>
      <c r="L2580" s="105"/>
      <c r="Q2580" s="105"/>
      <c r="R2580" s="105"/>
      <c r="V2580" s="105"/>
      <c r="W2580" s="105"/>
    </row>
    <row r="2581" spans="6:26" x14ac:dyDescent="0.2">
      <c r="F2581" s="105"/>
      <c r="G2581" s="105"/>
      <c r="K2581" s="105"/>
      <c r="L2581" s="105"/>
      <c r="Q2581" s="105"/>
      <c r="R2581" s="105"/>
      <c r="V2581" s="105"/>
      <c r="W2581" s="105"/>
    </row>
    <row r="2582" spans="6:26" x14ac:dyDescent="0.2">
      <c r="F2582" s="105"/>
      <c r="G2582" s="105"/>
      <c r="K2582" s="105"/>
      <c r="L2582" s="105"/>
      <c r="Q2582" s="105"/>
      <c r="R2582" s="105"/>
      <c r="V2582" s="105"/>
      <c r="W2582" s="105"/>
    </row>
    <row r="2583" spans="6:26" x14ac:dyDescent="0.2">
      <c r="F2583" s="105"/>
      <c r="G2583" s="105"/>
      <c r="K2583" s="105"/>
      <c r="L2583" s="105"/>
      <c r="Q2583" s="105"/>
      <c r="R2583" s="105"/>
      <c r="V2583" s="105"/>
      <c r="W2583" s="105"/>
    </row>
    <row r="2584" spans="6:26" x14ac:dyDescent="0.2">
      <c r="F2584" s="105"/>
      <c r="G2584" s="105"/>
      <c r="H2584" s="105"/>
      <c r="I2584" s="42"/>
      <c r="J2584" s="351"/>
      <c r="K2584" s="105"/>
      <c r="L2584" s="105"/>
      <c r="M2584" s="105"/>
      <c r="N2584" s="42"/>
      <c r="O2584" s="351"/>
      <c r="P2584" s="42"/>
      <c r="Q2584" s="105"/>
      <c r="R2584" s="105"/>
      <c r="S2584" s="105"/>
      <c r="T2584" s="42"/>
      <c r="U2584" s="351"/>
      <c r="V2584" s="105"/>
      <c r="W2584" s="105"/>
      <c r="X2584" s="105"/>
      <c r="Y2584" s="42"/>
      <c r="Z2584" s="367"/>
    </row>
    <row r="2585" spans="6:26" x14ac:dyDescent="0.2">
      <c r="F2585" s="105"/>
      <c r="G2585" s="105"/>
      <c r="H2585" s="105"/>
      <c r="I2585" s="42"/>
      <c r="J2585" s="351"/>
      <c r="K2585" s="105"/>
      <c r="L2585" s="105"/>
      <c r="M2585" s="105"/>
      <c r="N2585" s="42"/>
      <c r="O2585" s="351"/>
      <c r="P2585" s="42"/>
      <c r="Q2585" s="105"/>
      <c r="R2585" s="105"/>
      <c r="S2585" s="105"/>
      <c r="T2585" s="42"/>
      <c r="U2585" s="351"/>
      <c r="V2585" s="105"/>
      <c r="W2585" s="105"/>
      <c r="X2585" s="105"/>
      <c r="Y2585" s="367"/>
      <c r="Z2585" s="367"/>
    </row>
    <row r="2586" spans="6:26" x14ac:dyDescent="0.2">
      <c r="F2586" s="105"/>
      <c r="G2586" s="105"/>
      <c r="K2586" s="105"/>
      <c r="L2586" s="105"/>
      <c r="Q2586" s="105"/>
      <c r="R2586" s="105"/>
      <c r="V2586" s="105"/>
      <c r="W2586" s="105"/>
    </row>
    <row r="2587" spans="6:26" x14ac:dyDescent="0.2">
      <c r="F2587" s="105"/>
      <c r="G2587" s="105"/>
      <c r="H2587" s="105"/>
      <c r="I2587" s="42"/>
      <c r="J2587" s="351"/>
      <c r="K2587" s="105"/>
      <c r="L2587" s="105"/>
      <c r="M2587" s="105"/>
      <c r="N2587" s="42"/>
      <c r="O2587" s="351"/>
      <c r="P2587" s="42"/>
      <c r="Q2587" s="105"/>
      <c r="R2587" s="105"/>
      <c r="S2587" s="105"/>
      <c r="T2587" s="42"/>
      <c r="U2587" s="351"/>
      <c r="V2587" s="105"/>
      <c r="W2587" s="105"/>
      <c r="X2587" s="105"/>
      <c r="Y2587" s="42"/>
      <c r="Z2587" s="367"/>
    </row>
    <row r="2588" spans="6:26" x14ac:dyDescent="0.2">
      <c r="F2588" s="105"/>
      <c r="G2588" s="105"/>
      <c r="K2588" s="105"/>
      <c r="L2588" s="105"/>
      <c r="Q2588" s="105"/>
      <c r="R2588" s="105"/>
      <c r="V2588" s="105"/>
      <c r="W2588" s="105"/>
    </row>
    <row r="2589" spans="6:26" x14ac:dyDescent="0.2">
      <c r="F2589" s="105"/>
      <c r="G2589" s="105"/>
      <c r="H2589" s="105"/>
      <c r="I2589" s="42"/>
      <c r="J2589" s="351"/>
      <c r="K2589" s="105"/>
      <c r="L2589" s="105"/>
      <c r="M2589" s="105"/>
      <c r="N2589" s="42"/>
      <c r="O2589" s="351"/>
      <c r="P2589" s="42"/>
      <c r="Q2589" s="105"/>
      <c r="R2589" s="105"/>
      <c r="S2589" s="105"/>
      <c r="T2589" s="42"/>
      <c r="U2589" s="351"/>
      <c r="V2589" s="105"/>
      <c r="W2589" s="105"/>
      <c r="X2589" s="105"/>
      <c r="Y2589" s="42"/>
      <c r="Z2589" s="367"/>
    </row>
    <row r="2590" spans="6:26" x14ac:dyDescent="0.2">
      <c r="F2590" s="105"/>
      <c r="G2590" s="105"/>
      <c r="K2590" s="105"/>
      <c r="L2590" s="105"/>
      <c r="Q2590" s="105"/>
      <c r="R2590" s="105"/>
      <c r="V2590" s="105"/>
      <c r="W2590" s="105"/>
    </row>
    <row r="2591" spans="6:26" x14ac:dyDescent="0.2">
      <c r="F2591" s="105"/>
      <c r="G2591" s="105"/>
      <c r="H2591" s="105"/>
      <c r="I2591" s="42"/>
      <c r="J2591" s="351"/>
      <c r="K2591" s="105"/>
      <c r="L2591" s="105"/>
      <c r="M2591" s="105"/>
      <c r="N2591" s="42"/>
      <c r="O2591" s="351"/>
      <c r="P2591" s="42"/>
      <c r="Q2591" s="105"/>
      <c r="R2591" s="105"/>
      <c r="S2591" s="105"/>
      <c r="T2591" s="42"/>
      <c r="U2591" s="351"/>
      <c r="V2591" s="105"/>
      <c r="W2591" s="105"/>
      <c r="X2591" s="105"/>
      <c r="Y2591" s="42"/>
      <c r="Z2591" s="367"/>
    </row>
    <row r="2592" spans="6:26" x14ac:dyDescent="0.2">
      <c r="F2592" s="105"/>
      <c r="G2592" s="105"/>
      <c r="K2592" s="105"/>
      <c r="L2592" s="105"/>
      <c r="Q2592" s="105"/>
      <c r="R2592" s="105"/>
      <c r="V2592" s="105"/>
      <c r="W2592" s="105"/>
    </row>
    <row r="2593" spans="6:26" x14ac:dyDescent="0.2">
      <c r="F2593" s="105"/>
      <c r="G2593" s="105"/>
      <c r="H2593" s="105"/>
      <c r="I2593" s="42"/>
      <c r="J2593" s="351"/>
      <c r="K2593" s="105"/>
      <c r="L2593" s="105"/>
      <c r="M2593" s="105"/>
      <c r="N2593" s="42"/>
      <c r="O2593" s="351"/>
      <c r="P2593" s="42"/>
      <c r="Q2593" s="105"/>
      <c r="R2593" s="105"/>
      <c r="S2593" s="105"/>
      <c r="T2593" s="42"/>
      <c r="U2593" s="351"/>
      <c r="V2593" s="105"/>
      <c r="W2593" s="105"/>
      <c r="X2593" s="105"/>
      <c r="Y2593" s="42"/>
      <c r="Z2593" s="367"/>
    </row>
    <row r="2594" spans="6:26" x14ac:dyDescent="0.2">
      <c r="F2594" s="105"/>
      <c r="G2594" s="105"/>
      <c r="K2594" s="105"/>
      <c r="L2594" s="105"/>
      <c r="Q2594" s="105"/>
      <c r="R2594" s="105"/>
      <c r="V2594" s="105"/>
      <c r="W2594" s="105"/>
    </row>
    <row r="2595" spans="6:26" x14ac:dyDescent="0.2">
      <c r="F2595" s="105"/>
      <c r="G2595" s="105"/>
      <c r="H2595" s="105"/>
      <c r="I2595" s="42"/>
      <c r="J2595" s="351"/>
      <c r="K2595" s="105"/>
      <c r="L2595" s="105"/>
      <c r="M2595" s="105"/>
      <c r="N2595" s="42"/>
      <c r="O2595" s="351"/>
      <c r="P2595" s="42"/>
      <c r="Q2595" s="105"/>
      <c r="R2595" s="105"/>
      <c r="S2595" s="105"/>
      <c r="T2595" s="42"/>
      <c r="U2595" s="351"/>
      <c r="V2595" s="105"/>
      <c r="W2595" s="105"/>
      <c r="X2595" s="105"/>
      <c r="Y2595" s="42"/>
      <c r="Z2595" s="367"/>
    </row>
    <row r="2596" spans="6:26" x14ac:dyDescent="0.2">
      <c r="F2596" s="105"/>
      <c r="G2596" s="105"/>
      <c r="H2596" s="105"/>
      <c r="I2596" s="42"/>
      <c r="J2596" s="351"/>
      <c r="K2596" s="105"/>
      <c r="L2596" s="105"/>
      <c r="M2596" s="105"/>
      <c r="N2596" s="42"/>
      <c r="O2596" s="351"/>
      <c r="P2596" s="42"/>
      <c r="Q2596" s="105"/>
      <c r="R2596" s="105"/>
      <c r="S2596" s="105"/>
      <c r="T2596" s="42"/>
      <c r="U2596" s="351"/>
      <c r="V2596" s="105"/>
      <c r="W2596" s="105"/>
      <c r="X2596" s="105"/>
      <c r="Y2596" s="42"/>
      <c r="Z2596" s="367"/>
    </row>
    <row r="2597" spans="6:26" x14ac:dyDescent="0.2">
      <c r="F2597" s="105"/>
      <c r="G2597" s="105"/>
      <c r="K2597" s="105"/>
      <c r="L2597" s="105"/>
      <c r="Q2597" s="105"/>
      <c r="R2597" s="105"/>
      <c r="V2597" s="105"/>
      <c r="W2597" s="105"/>
    </row>
    <row r="2598" spans="6:26" x14ac:dyDescent="0.2">
      <c r="F2598" s="105"/>
      <c r="G2598" s="105"/>
      <c r="H2598" s="105"/>
      <c r="I2598" s="42"/>
      <c r="J2598" s="351"/>
      <c r="K2598" s="105"/>
      <c r="L2598" s="105"/>
      <c r="M2598" s="105"/>
      <c r="N2598" s="42"/>
      <c r="O2598" s="351"/>
      <c r="P2598" s="42"/>
      <c r="Q2598" s="105"/>
      <c r="R2598" s="105"/>
      <c r="S2598" s="105"/>
      <c r="T2598" s="42"/>
      <c r="U2598" s="351"/>
      <c r="V2598" s="105"/>
      <c r="W2598" s="105"/>
      <c r="X2598" s="105"/>
      <c r="Y2598" s="42"/>
      <c r="Z2598" s="367"/>
    </row>
    <row r="2599" spans="6:26" x14ac:dyDescent="0.2">
      <c r="F2599" s="105"/>
      <c r="G2599" s="105"/>
      <c r="K2599" s="105"/>
      <c r="L2599" s="105"/>
      <c r="Q2599" s="105"/>
      <c r="R2599" s="105"/>
      <c r="V2599" s="105"/>
      <c r="W2599" s="105"/>
    </row>
    <row r="2600" spans="6:26" x14ac:dyDescent="0.2">
      <c r="F2600" s="105"/>
      <c r="G2600" s="105"/>
      <c r="H2600" s="105"/>
      <c r="I2600" s="42"/>
      <c r="J2600" s="351"/>
      <c r="K2600" s="105"/>
      <c r="L2600" s="105"/>
      <c r="M2600" s="105"/>
      <c r="N2600" s="42"/>
      <c r="O2600" s="351"/>
      <c r="P2600" s="42"/>
      <c r="Q2600" s="105"/>
      <c r="R2600" s="105"/>
      <c r="S2600" s="105"/>
      <c r="T2600" s="42"/>
      <c r="U2600" s="351"/>
      <c r="V2600" s="105"/>
      <c r="W2600" s="105"/>
      <c r="X2600" s="105"/>
      <c r="Y2600" s="42"/>
      <c r="Z2600" s="367"/>
    </row>
    <row r="2601" spans="6:26" x14ac:dyDescent="0.2">
      <c r="F2601" s="105"/>
      <c r="G2601" s="105"/>
      <c r="K2601" s="105"/>
      <c r="L2601" s="105"/>
      <c r="Q2601" s="105"/>
      <c r="R2601" s="105"/>
      <c r="V2601" s="105"/>
      <c r="W2601" s="105"/>
    </row>
    <row r="2602" spans="6:26" x14ac:dyDescent="0.2">
      <c r="F2602" s="105"/>
      <c r="G2602" s="105"/>
      <c r="H2602" s="105"/>
      <c r="I2602" s="42"/>
      <c r="J2602" s="351"/>
      <c r="K2602" s="105"/>
      <c r="L2602" s="105"/>
      <c r="M2602" s="105"/>
      <c r="N2602" s="42"/>
      <c r="O2602" s="351"/>
      <c r="P2602" s="42"/>
      <c r="Q2602" s="105"/>
      <c r="R2602" s="105"/>
      <c r="S2602" s="105"/>
      <c r="T2602" s="42"/>
      <c r="U2602" s="351"/>
      <c r="V2602" s="105"/>
      <c r="W2602" s="105"/>
      <c r="X2602" s="105"/>
      <c r="Y2602" s="42"/>
      <c r="Z2602" s="367"/>
    </row>
    <row r="2603" spans="6:26" x14ac:dyDescent="0.2">
      <c r="F2603" s="105"/>
      <c r="G2603" s="105"/>
      <c r="K2603" s="105"/>
      <c r="L2603" s="105"/>
      <c r="Q2603" s="105"/>
      <c r="R2603" s="105"/>
      <c r="V2603" s="105"/>
      <c r="W2603" s="105"/>
    </row>
    <row r="2604" spans="6:26" x14ac:dyDescent="0.2">
      <c r="F2604" s="105"/>
      <c r="G2604" s="105"/>
      <c r="H2604" s="105"/>
      <c r="I2604" s="42"/>
      <c r="J2604" s="351"/>
      <c r="K2604" s="105"/>
      <c r="L2604" s="105"/>
      <c r="M2604" s="105"/>
      <c r="N2604" s="42"/>
      <c r="O2604" s="351"/>
      <c r="P2604" s="42"/>
      <c r="Q2604" s="105"/>
      <c r="R2604" s="105"/>
      <c r="S2604" s="105"/>
      <c r="T2604" s="42"/>
      <c r="U2604" s="351"/>
      <c r="V2604" s="105"/>
      <c r="W2604" s="105"/>
      <c r="X2604" s="105"/>
      <c r="Y2604" s="42"/>
      <c r="Z2604" s="367"/>
    </row>
    <row r="2605" spans="6:26" x14ac:dyDescent="0.2">
      <c r="F2605" s="105"/>
      <c r="G2605" s="105"/>
      <c r="H2605" s="105"/>
      <c r="I2605" s="42"/>
      <c r="J2605" s="351"/>
      <c r="K2605" s="105"/>
      <c r="L2605" s="105"/>
      <c r="M2605" s="105"/>
      <c r="N2605" s="42"/>
      <c r="O2605" s="351"/>
      <c r="P2605" s="42"/>
      <c r="Q2605" s="105"/>
      <c r="R2605" s="105"/>
      <c r="S2605" s="105"/>
      <c r="T2605" s="42"/>
      <c r="U2605" s="351"/>
      <c r="V2605" s="105"/>
      <c r="W2605" s="105"/>
      <c r="X2605" s="105"/>
      <c r="Y2605" s="42"/>
      <c r="Z2605" s="367"/>
    </row>
    <row r="2606" spans="6:26" x14ac:dyDescent="0.2">
      <c r="F2606" s="105"/>
      <c r="G2606" s="105"/>
      <c r="K2606" s="105"/>
      <c r="L2606" s="105"/>
      <c r="Q2606" s="105"/>
      <c r="R2606" s="105"/>
      <c r="V2606" s="105"/>
      <c r="W2606" s="105"/>
    </row>
    <row r="2607" spans="6:26" x14ac:dyDescent="0.2">
      <c r="F2607" s="105"/>
      <c r="G2607" s="105"/>
      <c r="K2607" s="105"/>
      <c r="L2607" s="105"/>
      <c r="Q2607" s="105"/>
      <c r="R2607" s="105"/>
      <c r="V2607" s="105"/>
      <c r="W2607" s="105"/>
    </row>
    <row r="2608" spans="6:26" x14ac:dyDescent="0.2">
      <c r="F2608" s="105"/>
      <c r="G2608" s="105"/>
      <c r="K2608" s="105"/>
      <c r="L2608" s="105"/>
      <c r="Q2608" s="105"/>
      <c r="R2608" s="105"/>
      <c r="V2608" s="105"/>
      <c r="W2608" s="105"/>
    </row>
    <row r="2609" spans="6:26" x14ac:dyDescent="0.2">
      <c r="F2609" s="105"/>
      <c r="G2609" s="105"/>
      <c r="K2609" s="105"/>
      <c r="L2609" s="105"/>
      <c r="Q2609" s="105"/>
      <c r="R2609" s="105"/>
      <c r="V2609" s="105"/>
      <c r="W2609" s="105"/>
    </row>
    <row r="2610" spans="6:26" x14ac:dyDescent="0.2">
      <c r="F2610" s="105"/>
      <c r="G2610" s="105"/>
      <c r="K2610" s="105"/>
      <c r="L2610" s="105"/>
      <c r="Q2610" s="105"/>
      <c r="R2610" s="105"/>
      <c r="V2610" s="105"/>
      <c r="W2610" s="105"/>
    </row>
    <row r="2611" spans="6:26" x14ac:dyDescent="0.2">
      <c r="F2611" s="105"/>
      <c r="G2611" s="105"/>
      <c r="K2611" s="105"/>
      <c r="L2611" s="105"/>
      <c r="Q2611" s="105"/>
      <c r="R2611" s="105"/>
      <c r="V2611" s="105"/>
      <c r="W2611" s="105"/>
    </row>
    <row r="2612" spans="6:26" x14ac:dyDescent="0.2">
      <c r="F2612" s="105"/>
      <c r="G2612" s="105"/>
      <c r="K2612" s="105"/>
      <c r="L2612" s="105"/>
      <c r="Q2612" s="105"/>
      <c r="R2612" s="105"/>
      <c r="V2612" s="105"/>
      <c r="W2612" s="105"/>
    </row>
    <row r="2613" spans="6:26" x14ac:dyDescent="0.2">
      <c r="F2613" s="105"/>
      <c r="G2613" s="105"/>
      <c r="K2613" s="105"/>
      <c r="L2613" s="105"/>
      <c r="Q2613" s="105"/>
      <c r="R2613" s="105"/>
      <c r="V2613" s="105"/>
      <c r="W2613" s="105"/>
    </row>
    <row r="2614" spans="6:26" x14ac:dyDescent="0.2">
      <c r="F2614" s="105"/>
      <c r="G2614" s="105"/>
      <c r="K2614" s="105"/>
      <c r="L2614" s="105"/>
      <c r="Q2614" s="105"/>
      <c r="R2614" s="105"/>
      <c r="V2614" s="105"/>
      <c r="W2614" s="105"/>
    </row>
    <row r="2615" spans="6:26" x14ac:dyDescent="0.2">
      <c r="F2615" s="105"/>
      <c r="G2615" s="105"/>
      <c r="H2615" s="105"/>
      <c r="I2615" s="42"/>
      <c r="J2615" s="351"/>
      <c r="K2615" s="105"/>
      <c r="L2615" s="105"/>
      <c r="M2615" s="105"/>
      <c r="N2615" s="42"/>
      <c r="O2615" s="351"/>
      <c r="P2615" s="42"/>
      <c r="Q2615" s="105"/>
      <c r="R2615" s="105"/>
      <c r="S2615" s="105"/>
      <c r="T2615" s="42"/>
      <c r="U2615" s="351"/>
      <c r="V2615" s="105"/>
      <c r="W2615" s="105"/>
      <c r="X2615" s="105"/>
      <c r="Y2615" s="42"/>
      <c r="Z2615" s="367"/>
    </row>
    <row r="2616" spans="6:26" x14ac:dyDescent="0.2">
      <c r="F2616" s="105"/>
      <c r="G2616" s="105"/>
      <c r="K2616" s="105"/>
      <c r="L2616" s="105"/>
      <c r="Q2616" s="105"/>
      <c r="R2616" s="105"/>
      <c r="V2616" s="105"/>
      <c r="W2616" s="105"/>
    </row>
    <row r="2617" spans="6:26" x14ac:dyDescent="0.2">
      <c r="F2617" s="105"/>
      <c r="G2617" s="105"/>
      <c r="K2617" s="105"/>
      <c r="L2617" s="105"/>
      <c r="Q2617" s="105"/>
      <c r="R2617" s="105"/>
      <c r="V2617" s="105"/>
      <c r="W2617" s="105"/>
    </row>
    <row r="2618" spans="6:26" x14ac:dyDescent="0.2">
      <c r="F2618" s="105"/>
      <c r="G2618" s="105"/>
      <c r="K2618" s="105"/>
      <c r="L2618" s="105"/>
      <c r="Q2618" s="105"/>
      <c r="R2618" s="105"/>
      <c r="V2618" s="105"/>
      <c r="W2618" s="105"/>
    </row>
    <row r="2619" spans="6:26" x14ac:dyDescent="0.2">
      <c r="F2619" s="105"/>
      <c r="G2619" s="105"/>
      <c r="K2619" s="105"/>
      <c r="L2619" s="105"/>
      <c r="Q2619" s="105"/>
      <c r="R2619" s="105"/>
      <c r="V2619" s="105"/>
      <c r="W2619" s="105"/>
    </row>
    <row r="2620" spans="6:26" x14ac:dyDescent="0.2">
      <c r="F2620" s="105"/>
      <c r="G2620" s="105"/>
      <c r="K2620" s="105"/>
      <c r="L2620" s="105"/>
      <c r="Q2620" s="105"/>
      <c r="R2620" s="105"/>
      <c r="V2620" s="105"/>
      <c r="W2620" s="105"/>
    </row>
    <row r="2621" spans="6:26" x14ac:dyDescent="0.2">
      <c r="F2621" s="105"/>
      <c r="G2621" s="105"/>
      <c r="K2621" s="105"/>
      <c r="L2621" s="105"/>
      <c r="Q2621" s="105"/>
      <c r="R2621" s="105"/>
      <c r="V2621" s="105"/>
      <c r="W2621" s="105"/>
    </row>
    <row r="2622" spans="6:26" x14ac:dyDescent="0.2">
      <c r="F2622" s="105"/>
      <c r="G2622" s="105"/>
      <c r="K2622" s="105"/>
      <c r="L2622" s="105"/>
      <c r="Q2622" s="105"/>
      <c r="R2622" s="105"/>
      <c r="V2622" s="105"/>
      <c r="W2622" s="105"/>
    </row>
    <row r="2623" spans="6:26" x14ac:dyDescent="0.2">
      <c r="F2623" s="105"/>
      <c r="G2623" s="105"/>
      <c r="K2623" s="105"/>
      <c r="L2623" s="105"/>
      <c r="Q2623" s="105"/>
      <c r="R2623" s="105"/>
      <c r="V2623" s="105"/>
      <c r="W2623" s="105"/>
    </row>
    <row r="2624" spans="6:26" x14ac:dyDescent="0.2">
      <c r="F2624" s="105"/>
      <c r="G2624" s="105"/>
      <c r="K2624" s="105"/>
      <c r="L2624" s="105"/>
      <c r="Q2624" s="105"/>
      <c r="R2624" s="105"/>
      <c r="V2624" s="105"/>
      <c r="W2624" s="105"/>
    </row>
    <row r="2625" spans="6:23" x14ac:dyDescent="0.2">
      <c r="F2625" s="105"/>
      <c r="G2625" s="105"/>
      <c r="K2625" s="105"/>
      <c r="L2625" s="105"/>
      <c r="Q2625" s="105"/>
      <c r="R2625" s="105"/>
      <c r="V2625" s="105"/>
      <c r="W2625" s="105"/>
    </row>
    <row r="2626" spans="6:23" x14ac:dyDescent="0.2">
      <c r="F2626" s="105"/>
      <c r="G2626" s="105"/>
      <c r="K2626" s="105"/>
      <c r="L2626" s="105"/>
      <c r="Q2626" s="105"/>
      <c r="R2626" s="105"/>
      <c r="V2626" s="105"/>
      <c r="W2626" s="105"/>
    </row>
    <row r="2627" spans="6:23" x14ac:dyDescent="0.2">
      <c r="F2627" s="105"/>
      <c r="G2627" s="105"/>
      <c r="K2627" s="105"/>
      <c r="L2627" s="105"/>
      <c r="Q2627" s="105"/>
      <c r="R2627" s="105"/>
      <c r="V2627" s="105"/>
      <c r="W2627" s="105"/>
    </row>
    <row r="2628" spans="6:23" x14ac:dyDescent="0.2">
      <c r="F2628" s="105"/>
      <c r="G2628" s="105"/>
      <c r="K2628" s="105"/>
      <c r="L2628" s="105"/>
      <c r="Q2628" s="105"/>
      <c r="R2628" s="105"/>
      <c r="V2628" s="105"/>
      <c r="W2628" s="105"/>
    </row>
    <row r="2629" spans="6:23" x14ac:dyDescent="0.2">
      <c r="F2629" s="105"/>
      <c r="G2629" s="105"/>
      <c r="K2629" s="105"/>
      <c r="L2629" s="105"/>
      <c r="Q2629" s="105"/>
      <c r="R2629" s="105"/>
      <c r="V2629" s="105"/>
      <c r="W2629" s="105"/>
    </row>
    <row r="2630" spans="6:23" x14ac:dyDescent="0.2">
      <c r="F2630" s="105"/>
      <c r="G2630" s="105"/>
      <c r="K2630" s="105"/>
      <c r="L2630" s="105"/>
      <c r="Q2630" s="105"/>
      <c r="R2630" s="105"/>
      <c r="V2630" s="105"/>
      <c r="W2630" s="105"/>
    </row>
    <row r="2631" spans="6:23" x14ac:dyDescent="0.2">
      <c r="F2631" s="105"/>
      <c r="G2631" s="105"/>
      <c r="K2631" s="105"/>
      <c r="L2631" s="105"/>
      <c r="Q2631" s="105"/>
      <c r="R2631" s="105"/>
      <c r="V2631" s="105"/>
      <c r="W2631" s="105"/>
    </row>
    <row r="2632" spans="6:23" x14ac:dyDescent="0.2">
      <c r="F2632" s="105"/>
      <c r="G2632" s="105"/>
      <c r="K2632" s="105"/>
      <c r="L2632" s="105"/>
      <c r="Q2632" s="105"/>
      <c r="R2632" s="105"/>
      <c r="V2632" s="105"/>
      <c r="W2632" s="105"/>
    </row>
    <row r="2633" spans="6:23" x14ac:dyDescent="0.2">
      <c r="F2633" s="105"/>
      <c r="G2633" s="105"/>
      <c r="K2633" s="105"/>
      <c r="L2633" s="105"/>
      <c r="Q2633" s="105"/>
      <c r="R2633" s="105"/>
      <c r="V2633" s="105"/>
      <c r="W2633" s="105"/>
    </row>
    <row r="2634" spans="6:23" x14ac:dyDescent="0.2">
      <c r="F2634" s="105"/>
      <c r="G2634" s="105"/>
      <c r="K2634" s="105"/>
      <c r="L2634" s="105"/>
      <c r="Q2634" s="105"/>
      <c r="R2634" s="105"/>
      <c r="V2634" s="105"/>
      <c r="W2634" s="105"/>
    </row>
    <row r="2635" spans="6:23" x14ac:dyDescent="0.2">
      <c r="F2635" s="105"/>
      <c r="G2635" s="105"/>
      <c r="K2635" s="105"/>
      <c r="L2635" s="105"/>
      <c r="Q2635" s="105"/>
      <c r="R2635" s="105"/>
      <c r="V2635" s="105"/>
      <c r="W2635" s="105"/>
    </row>
    <row r="2636" spans="6:23" x14ac:dyDescent="0.2">
      <c r="F2636" s="105"/>
      <c r="G2636" s="105"/>
      <c r="K2636" s="105"/>
      <c r="L2636" s="105"/>
      <c r="Q2636" s="105"/>
      <c r="R2636" s="105"/>
      <c r="V2636" s="105"/>
      <c r="W2636" s="105"/>
    </row>
    <row r="2637" spans="6:23" x14ac:dyDescent="0.2">
      <c r="F2637" s="105"/>
      <c r="G2637" s="105"/>
      <c r="K2637" s="105"/>
      <c r="L2637" s="105"/>
      <c r="Q2637" s="105"/>
      <c r="R2637" s="105"/>
      <c r="V2637" s="105"/>
      <c r="W2637" s="105"/>
    </row>
    <row r="2638" spans="6:23" x14ac:dyDescent="0.2">
      <c r="F2638" s="105"/>
      <c r="G2638" s="105"/>
      <c r="K2638" s="105"/>
      <c r="L2638" s="105"/>
      <c r="Q2638" s="105"/>
      <c r="R2638" s="105"/>
      <c r="V2638" s="105"/>
      <c r="W2638" s="105"/>
    </row>
    <row r="2639" spans="6:23" x14ac:dyDescent="0.2">
      <c r="F2639" s="105"/>
      <c r="G2639" s="105"/>
      <c r="K2639" s="105"/>
      <c r="L2639" s="105"/>
      <c r="Q2639" s="105"/>
      <c r="R2639" s="105"/>
      <c r="V2639" s="105"/>
      <c r="W2639" s="105"/>
    </row>
    <row r="2640" spans="6:23" x14ac:dyDescent="0.2">
      <c r="F2640" s="105"/>
      <c r="G2640" s="105"/>
      <c r="K2640" s="105"/>
      <c r="L2640" s="105"/>
      <c r="Q2640" s="105"/>
      <c r="R2640" s="105"/>
      <c r="V2640" s="105"/>
      <c r="W2640" s="105"/>
    </row>
    <row r="2641" spans="6:23" x14ac:dyDescent="0.2">
      <c r="F2641" s="105"/>
      <c r="G2641" s="105"/>
      <c r="K2641" s="105"/>
      <c r="L2641" s="105"/>
      <c r="Q2641" s="105"/>
      <c r="R2641" s="105"/>
      <c r="V2641" s="105"/>
      <c r="W2641" s="105"/>
    </row>
    <row r="2642" spans="6:23" x14ac:dyDescent="0.2">
      <c r="F2642" s="105"/>
      <c r="G2642" s="105"/>
      <c r="K2642" s="105"/>
      <c r="L2642" s="105"/>
      <c r="Q2642" s="105"/>
      <c r="R2642" s="105"/>
      <c r="V2642" s="105"/>
      <c r="W2642" s="105"/>
    </row>
    <row r="2643" spans="6:23" x14ac:dyDescent="0.2">
      <c r="F2643" s="105"/>
      <c r="G2643" s="105"/>
      <c r="K2643" s="105"/>
      <c r="L2643" s="105"/>
      <c r="Q2643" s="105"/>
      <c r="R2643" s="105"/>
      <c r="V2643" s="105"/>
      <c r="W2643" s="105"/>
    </row>
    <row r="2644" spans="6:23" x14ac:dyDescent="0.2">
      <c r="F2644" s="105"/>
      <c r="G2644" s="105"/>
      <c r="K2644" s="105"/>
      <c r="L2644" s="105"/>
      <c r="Q2644" s="105"/>
      <c r="R2644" s="105"/>
      <c r="V2644" s="105"/>
      <c r="W2644" s="105"/>
    </row>
    <row r="2645" spans="6:23" x14ac:dyDescent="0.2">
      <c r="F2645" s="105"/>
      <c r="G2645" s="105"/>
      <c r="K2645" s="105"/>
      <c r="L2645" s="105"/>
      <c r="Q2645" s="105"/>
      <c r="R2645" s="105"/>
      <c r="V2645" s="105"/>
      <c r="W2645" s="105"/>
    </row>
    <row r="2646" spans="6:23" x14ac:dyDescent="0.2">
      <c r="F2646" s="105"/>
      <c r="G2646" s="105"/>
      <c r="K2646" s="105"/>
      <c r="L2646" s="105"/>
      <c r="Q2646" s="105"/>
      <c r="R2646" s="105"/>
      <c r="V2646" s="105"/>
      <c r="W2646" s="105"/>
    </row>
    <row r="2647" spans="6:23" x14ac:dyDescent="0.2">
      <c r="F2647" s="105"/>
      <c r="G2647" s="105"/>
      <c r="K2647" s="105"/>
      <c r="L2647" s="105"/>
      <c r="Q2647" s="105"/>
      <c r="R2647" s="105"/>
      <c r="V2647" s="105"/>
      <c r="W2647" s="105"/>
    </row>
    <row r="2648" spans="6:23" x14ac:dyDescent="0.2">
      <c r="F2648" s="105"/>
      <c r="G2648" s="105"/>
      <c r="K2648" s="105"/>
      <c r="L2648" s="105"/>
      <c r="Q2648" s="105"/>
      <c r="R2648" s="105"/>
      <c r="V2648" s="105"/>
      <c r="W2648" s="105"/>
    </row>
    <row r="2649" spans="6:23" x14ac:dyDescent="0.2">
      <c r="F2649" s="105"/>
      <c r="G2649" s="105"/>
      <c r="K2649" s="105"/>
      <c r="L2649" s="105"/>
      <c r="Q2649" s="105"/>
      <c r="R2649" s="105"/>
      <c r="V2649" s="105"/>
      <c r="W2649" s="105"/>
    </row>
    <row r="2650" spans="6:23" x14ac:dyDescent="0.2">
      <c r="F2650" s="105"/>
      <c r="G2650" s="105"/>
      <c r="K2650" s="105"/>
      <c r="L2650" s="105"/>
      <c r="Q2650" s="105"/>
      <c r="R2650" s="105"/>
      <c r="V2650" s="105"/>
      <c r="W2650" s="105"/>
    </row>
    <row r="2651" spans="6:23" x14ac:dyDescent="0.2">
      <c r="F2651" s="105"/>
      <c r="G2651" s="105"/>
      <c r="K2651" s="105"/>
      <c r="L2651" s="105"/>
      <c r="Q2651" s="105"/>
      <c r="R2651" s="105"/>
      <c r="V2651" s="105"/>
      <c r="W2651" s="105"/>
    </row>
    <row r="2652" spans="6:23" x14ac:dyDescent="0.2">
      <c r="F2652" s="105"/>
      <c r="G2652" s="105"/>
      <c r="K2652" s="105"/>
      <c r="L2652" s="105"/>
      <c r="Q2652" s="105"/>
      <c r="R2652" s="105"/>
      <c r="V2652" s="105"/>
      <c r="W2652" s="105"/>
    </row>
    <row r="2653" spans="6:23" x14ac:dyDescent="0.2">
      <c r="F2653" s="105"/>
      <c r="G2653" s="105"/>
      <c r="K2653" s="105"/>
      <c r="L2653" s="105"/>
      <c r="Q2653" s="105"/>
      <c r="R2653" s="105"/>
      <c r="V2653" s="105"/>
      <c r="W2653" s="105"/>
    </row>
    <row r="2654" spans="6:23" x14ac:dyDescent="0.2">
      <c r="F2654" s="105"/>
      <c r="G2654" s="105"/>
      <c r="K2654" s="105"/>
      <c r="L2654" s="105"/>
      <c r="Q2654" s="105"/>
      <c r="R2654" s="105"/>
      <c r="V2654" s="105"/>
      <c r="W2654" s="105"/>
    </row>
    <row r="2655" spans="6:23" x14ac:dyDescent="0.2">
      <c r="F2655" s="105"/>
      <c r="G2655" s="105"/>
      <c r="K2655" s="105"/>
      <c r="L2655" s="105"/>
      <c r="Q2655" s="105"/>
      <c r="R2655" s="105"/>
      <c r="V2655" s="105"/>
      <c r="W2655" s="105"/>
    </row>
    <row r="2656" spans="6:23" x14ac:dyDescent="0.2">
      <c r="F2656" s="105"/>
      <c r="G2656" s="105"/>
      <c r="K2656" s="105"/>
      <c r="L2656" s="105"/>
      <c r="Q2656" s="105"/>
      <c r="R2656" s="105"/>
      <c r="V2656" s="105"/>
      <c r="W2656" s="105"/>
    </row>
    <row r="2657" spans="6:26" x14ac:dyDescent="0.2">
      <c r="F2657" s="105"/>
      <c r="G2657" s="105"/>
      <c r="K2657" s="105"/>
      <c r="L2657" s="105"/>
      <c r="Q2657" s="105"/>
      <c r="R2657" s="105"/>
      <c r="V2657" s="105"/>
      <c r="W2657" s="105"/>
    </row>
    <row r="2658" spans="6:26" x14ac:dyDescent="0.2">
      <c r="F2658" s="105"/>
      <c r="G2658" s="105"/>
      <c r="H2658" s="105"/>
      <c r="I2658" s="42"/>
      <c r="J2658" s="351"/>
      <c r="K2658" s="105"/>
      <c r="L2658" s="105"/>
      <c r="M2658" s="105"/>
      <c r="N2658" s="42"/>
      <c r="O2658" s="351"/>
      <c r="P2658" s="42"/>
      <c r="Q2658" s="105"/>
      <c r="R2658" s="105"/>
      <c r="S2658" s="105"/>
      <c r="T2658" s="42"/>
      <c r="U2658" s="351"/>
      <c r="V2658" s="105"/>
      <c r="W2658" s="105"/>
      <c r="X2658" s="105"/>
      <c r="Y2658" s="42"/>
      <c r="Z2658" s="367"/>
    </row>
    <row r="2659" spans="6:26" x14ac:dyDescent="0.2">
      <c r="F2659" s="105"/>
      <c r="G2659" s="105"/>
      <c r="H2659" s="105"/>
      <c r="I2659" s="42"/>
      <c r="J2659" s="351"/>
      <c r="K2659" s="105"/>
      <c r="L2659" s="105"/>
      <c r="M2659" s="105"/>
      <c r="N2659" s="42"/>
      <c r="O2659" s="351"/>
      <c r="P2659" s="42"/>
      <c r="Q2659" s="105"/>
      <c r="R2659" s="105"/>
      <c r="S2659" s="105"/>
      <c r="T2659" s="42"/>
      <c r="U2659" s="351"/>
      <c r="V2659" s="105"/>
      <c r="W2659" s="105"/>
      <c r="X2659" s="105"/>
      <c r="Y2659" s="367"/>
      <c r="Z2659" s="367"/>
    </row>
    <row r="2660" spans="6:26" x14ac:dyDescent="0.2">
      <c r="F2660" s="105"/>
      <c r="G2660" s="105"/>
      <c r="H2660" s="105"/>
      <c r="I2660" s="42"/>
      <c r="J2660" s="351"/>
      <c r="K2660" s="105"/>
      <c r="L2660" s="105"/>
      <c r="M2660" s="105"/>
      <c r="N2660" s="42"/>
      <c r="O2660" s="351"/>
      <c r="P2660" s="42"/>
      <c r="Q2660" s="105"/>
      <c r="R2660" s="105"/>
      <c r="S2660" s="105"/>
      <c r="T2660" s="42"/>
      <c r="U2660" s="351"/>
      <c r="V2660" s="105"/>
      <c r="W2660" s="105"/>
      <c r="X2660" s="105"/>
      <c r="Y2660" s="367"/>
      <c r="Z2660" s="367"/>
    </row>
    <row r="2661" spans="6:26" x14ac:dyDescent="0.2">
      <c r="F2661" s="105"/>
      <c r="G2661" s="105"/>
      <c r="H2661" s="105"/>
      <c r="I2661" s="42"/>
      <c r="J2661" s="351"/>
      <c r="K2661" s="105"/>
      <c r="L2661" s="105"/>
      <c r="M2661" s="105"/>
      <c r="N2661" s="42"/>
      <c r="O2661" s="351"/>
      <c r="P2661" s="42"/>
      <c r="Q2661" s="105"/>
      <c r="R2661" s="105"/>
      <c r="S2661" s="105"/>
      <c r="T2661" s="42"/>
      <c r="U2661" s="351"/>
      <c r="V2661" s="105"/>
      <c r="W2661" s="105"/>
      <c r="X2661" s="105"/>
      <c r="Y2661" s="42"/>
      <c r="Z2661" s="367"/>
    </row>
    <row r="2662" spans="6:26" x14ac:dyDescent="0.2">
      <c r="F2662" s="105"/>
      <c r="G2662" s="105"/>
      <c r="H2662" s="105"/>
      <c r="I2662" s="42"/>
      <c r="J2662" s="351"/>
      <c r="K2662" s="105"/>
      <c r="L2662" s="105"/>
      <c r="M2662" s="105"/>
      <c r="N2662" s="42"/>
      <c r="O2662" s="351"/>
      <c r="P2662" s="42"/>
      <c r="Q2662" s="105"/>
      <c r="R2662" s="105"/>
      <c r="S2662" s="105"/>
      <c r="T2662" s="42"/>
      <c r="U2662" s="351"/>
      <c r="V2662" s="105"/>
      <c r="W2662" s="105"/>
      <c r="X2662" s="105"/>
      <c r="Y2662" s="42"/>
      <c r="Z2662" s="367"/>
    </row>
    <row r="2663" spans="6:26" x14ac:dyDescent="0.2">
      <c r="F2663" s="105"/>
      <c r="G2663" s="105"/>
      <c r="H2663" s="105"/>
      <c r="I2663" s="42"/>
      <c r="J2663" s="351"/>
      <c r="K2663" s="105"/>
      <c r="L2663" s="105"/>
      <c r="M2663" s="105"/>
      <c r="N2663" s="42"/>
      <c r="O2663" s="351"/>
      <c r="P2663" s="42"/>
      <c r="Q2663" s="105"/>
      <c r="R2663" s="105"/>
      <c r="S2663" s="105"/>
      <c r="T2663" s="42"/>
      <c r="U2663" s="351"/>
      <c r="V2663" s="105"/>
      <c r="W2663" s="105"/>
      <c r="X2663" s="105"/>
      <c r="Y2663" s="42"/>
      <c r="Z2663" s="367"/>
    </row>
    <row r="2664" spans="6:26" x14ac:dyDescent="0.2">
      <c r="F2664" s="105"/>
      <c r="G2664" s="105"/>
      <c r="H2664" s="105"/>
      <c r="I2664" s="42"/>
      <c r="J2664" s="351"/>
      <c r="K2664" s="105"/>
      <c r="L2664" s="105"/>
      <c r="M2664" s="105"/>
      <c r="N2664" s="42"/>
      <c r="O2664" s="351"/>
      <c r="P2664" s="42"/>
      <c r="Q2664" s="105"/>
      <c r="R2664" s="105"/>
      <c r="S2664" s="105"/>
      <c r="T2664" s="42"/>
      <c r="U2664" s="351"/>
      <c r="V2664" s="105"/>
      <c r="W2664" s="105"/>
      <c r="X2664" s="105"/>
      <c r="Y2664" s="42"/>
      <c r="Z2664" s="367"/>
    </row>
    <row r="2665" spans="6:26" x14ac:dyDescent="0.2">
      <c r="F2665" s="364"/>
      <c r="G2665" s="364"/>
      <c r="H2665" s="364"/>
      <c r="I2665" s="42"/>
      <c r="J2665" s="351"/>
      <c r="K2665" s="364"/>
      <c r="L2665" s="364"/>
      <c r="M2665" s="364"/>
      <c r="N2665" s="42"/>
      <c r="O2665" s="351"/>
      <c r="P2665" s="42"/>
      <c r="Q2665" s="364"/>
      <c r="R2665" s="364"/>
      <c r="S2665" s="364"/>
      <c r="T2665" s="42"/>
      <c r="U2665" s="351"/>
      <c r="V2665" s="364"/>
      <c r="W2665" s="364"/>
      <c r="X2665" s="364"/>
      <c r="Y2665" s="42"/>
      <c r="Z2665" s="367"/>
    </row>
    <row r="2666" spans="6:26" x14ac:dyDescent="0.2">
      <c r="F2666" s="364"/>
      <c r="G2666" s="364"/>
      <c r="H2666" s="364"/>
      <c r="I2666" s="42"/>
      <c r="J2666" s="351"/>
      <c r="K2666" s="364"/>
      <c r="L2666" s="364"/>
      <c r="M2666" s="364"/>
      <c r="N2666" s="42"/>
      <c r="O2666" s="351"/>
      <c r="P2666" s="42"/>
      <c r="Q2666" s="364"/>
      <c r="R2666" s="364"/>
      <c r="S2666" s="364"/>
      <c r="T2666" s="42"/>
      <c r="U2666" s="351"/>
      <c r="V2666" s="364"/>
      <c r="W2666" s="364"/>
      <c r="X2666" s="364"/>
      <c r="Y2666" s="42"/>
      <c r="Z2666" s="367"/>
    </row>
    <row r="2667" spans="6:26" x14ac:dyDescent="0.2">
      <c r="F2667" s="105"/>
      <c r="G2667" s="105"/>
      <c r="K2667" s="105"/>
      <c r="L2667" s="105"/>
      <c r="Q2667" s="105"/>
      <c r="R2667" s="105"/>
      <c r="V2667" s="105"/>
      <c r="W2667" s="105"/>
    </row>
    <row r="2668" spans="6:26" x14ac:dyDescent="0.2">
      <c r="F2668" s="105"/>
      <c r="G2668" s="105"/>
      <c r="K2668" s="105"/>
      <c r="L2668" s="105"/>
      <c r="Q2668" s="105"/>
      <c r="R2668" s="105"/>
      <c r="V2668" s="105"/>
      <c r="W2668" s="105"/>
    </row>
    <row r="2669" spans="6:26" x14ac:dyDescent="0.2">
      <c r="F2669" s="105"/>
      <c r="G2669" s="105"/>
      <c r="H2669" s="105"/>
      <c r="I2669" s="42"/>
      <c r="J2669" s="351"/>
      <c r="K2669" s="105"/>
      <c r="L2669" s="105"/>
      <c r="M2669" s="105"/>
      <c r="N2669" s="42"/>
      <c r="O2669" s="351"/>
      <c r="P2669" s="42"/>
      <c r="Q2669" s="105"/>
      <c r="R2669" s="105"/>
      <c r="S2669" s="105"/>
      <c r="T2669" s="42"/>
      <c r="U2669" s="351"/>
      <c r="V2669" s="105"/>
      <c r="W2669" s="105"/>
      <c r="X2669" s="105"/>
      <c r="Y2669" s="42"/>
      <c r="Z2669" s="367"/>
    </row>
    <row r="2670" spans="6:26" x14ac:dyDescent="0.2">
      <c r="F2670" s="105"/>
      <c r="G2670" s="105"/>
      <c r="H2670" s="105"/>
      <c r="I2670" s="42"/>
      <c r="J2670" s="351"/>
      <c r="K2670" s="105"/>
      <c r="L2670" s="105"/>
      <c r="M2670" s="105"/>
      <c r="N2670" s="42"/>
      <c r="O2670" s="351"/>
      <c r="P2670" s="42"/>
      <c r="Q2670" s="105"/>
      <c r="R2670" s="105"/>
      <c r="S2670" s="105"/>
      <c r="T2670" s="42"/>
      <c r="U2670" s="351"/>
      <c r="V2670" s="105"/>
      <c r="W2670" s="105"/>
      <c r="X2670" s="105"/>
      <c r="Y2670" s="42"/>
      <c r="Z2670" s="367"/>
    </row>
    <row r="2671" spans="6:26" x14ac:dyDescent="0.2">
      <c r="F2671" s="105"/>
      <c r="G2671" s="105"/>
      <c r="K2671" s="105"/>
      <c r="L2671" s="105"/>
      <c r="Q2671" s="105"/>
      <c r="R2671" s="105"/>
      <c r="V2671" s="105"/>
      <c r="W2671" s="105"/>
    </row>
    <row r="2672" spans="6:26" x14ac:dyDescent="0.2">
      <c r="F2672" s="105"/>
      <c r="G2672" s="105"/>
      <c r="K2672" s="105"/>
      <c r="L2672" s="105"/>
      <c r="Q2672" s="105"/>
      <c r="R2672" s="105"/>
      <c r="V2672" s="105"/>
      <c r="W2672" s="105"/>
    </row>
    <row r="2673" spans="6:26" x14ac:dyDescent="0.2">
      <c r="F2673" s="105"/>
      <c r="G2673" s="105"/>
      <c r="H2673" s="105"/>
      <c r="I2673" s="42"/>
      <c r="J2673" s="351"/>
      <c r="K2673" s="105"/>
      <c r="L2673" s="105"/>
      <c r="M2673" s="105"/>
      <c r="N2673" s="42"/>
      <c r="O2673" s="351"/>
      <c r="P2673" s="42"/>
      <c r="Q2673" s="105"/>
      <c r="R2673" s="105"/>
      <c r="S2673" s="105"/>
      <c r="T2673" s="42"/>
      <c r="U2673" s="351"/>
      <c r="V2673" s="105"/>
      <c r="W2673" s="105"/>
      <c r="X2673" s="105"/>
      <c r="Y2673" s="42"/>
      <c r="Z2673" s="367"/>
    </row>
    <row r="2674" spans="6:26" x14ac:dyDescent="0.2">
      <c r="F2674" s="105"/>
      <c r="G2674" s="105"/>
      <c r="H2674" s="105"/>
      <c r="I2674" s="42"/>
      <c r="J2674" s="351"/>
      <c r="K2674" s="105"/>
      <c r="L2674" s="105"/>
      <c r="M2674" s="105"/>
      <c r="N2674" s="42"/>
      <c r="O2674" s="351"/>
      <c r="P2674" s="42"/>
      <c r="Q2674" s="105"/>
      <c r="R2674" s="105"/>
      <c r="S2674" s="105"/>
      <c r="T2674" s="42"/>
      <c r="U2674" s="351"/>
      <c r="V2674" s="105"/>
      <c r="W2674" s="105"/>
      <c r="X2674" s="105"/>
      <c r="Y2674" s="367"/>
      <c r="Z2674" s="367"/>
    </row>
    <row r="2675" spans="6:26" x14ac:dyDescent="0.2">
      <c r="F2675" s="105"/>
      <c r="G2675" s="105"/>
      <c r="H2675" s="105"/>
      <c r="I2675" s="42"/>
      <c r="J2675" s="351"/>
      <c r="K2675" s="105"/>
      <c r="L2675" s="105"/>
      <c r="M2675" s="105"/>
      <c r="N2675" s="42"/>
      <c r="O2675" s="351"/>
      <c r="P2675" s="42"/>
      <c r="Q2675" s="105"/>
      <c r="R2675" s="105"/>
      <c r="S2675" s="105"/>
      <c r="T2675" s="42"/>
      <c r="U2675" s="351"/>
      <c r="V2675" s="105"/>
      <c r="W2675" s="105"/>
      <c r="X2675" s="105"/>
      <c r="Y2675" s="42"/>
      <c r="Z2675" s="367"/>
    </row>
    <row r="2676" spans="6:26" x14ac:dyDescent="0.2">
      <c r="F2676" s="105"/>
      <c r="G2676" s="105"/>
      <c r="H2676" s="105"/>
      <c r="I2676" s="42"/>
      <c r="J2676" s="351"/>
      <c r="K2676" s="105"/>
      <c r="L2676" s="105"/>
      <c r="M2676" s="105"/>
      <c r="N2676" s="42"/>
      <c r="O2676" s="351"/>
      <c r="P2676" s="42"/>
      <c r="Q2676" s="105"/>
      <c r="R2676" s="105"/>
      <c r="S2676" s="105"/>
      <c r="T2676" s="42"/>
      <c r="U2676" s="351"/>
      <c r="V2676" s="105"/>
      <c r="W2676" s="105"/>
      <c r="X2676" s="105"/>
      <c r="Y2676" s="42"/>
      <c r="Z2676" s="367"/>
    </row>
    <row r="2677" spans="6:26" x14ac:dyDescent="0.2">
      <c r="F2677" s="105"/>
      <c r="G2677" s="105"/>
      <c r="H2677" s="105"/>
      <c r="I2677" s="42"/>
      <c r="J2677" s="351"/>
      <c r="K2677" s="105"/>
      <c r="L2677" s="105"/>
      <c r="M2677" s="105"/>
      <c r="N2677" s="42"/>
      <c r="O2677" s="351"/>
      <c r="P2677" s="42"/>
      <c r="Q2677" s="105"/>
      <c r="R2677" s="105"/>
      <c r="S2677" s="105"/>
      <c r="T2677" s="42"/>
      <c r="U2677" s="351"/>
      <c r="V2677" s="105"/>
      <c r="W2677" s="105"/>
      <c r="X2677" s="105"/>
      <c r="Y2677" s="42"/>
      <c r="Z2677" s="196"/>
    </row>
    <row r="2678" spans="6:26" x14ac:dyDescent="0.2">
      <c r="F2678" s="364"/>
      <c r="G2678" s="364"/>
      <c r="H2678" s="364"/>
      <c r="I2678" s="42"/>
      <c r="J2678" s="351"/>
      <c r="K2678" s="364"/>
      <c r="L2678" s="364"/>
      <c r="M2678" s="364"/>
      <c r="N2678" s="42"/>
      <c r="O2678" s="351"/>
      <c r="P2678" s="42"/>
      <c r="Q2678" s="364"/>
      <c r="R2678" s="364"/>
      <c r="S2678" s="364"/>
      <c r="T2678" s="42"/>
      <c r="U2678" s="351"/>
      <c r="V2678" s="364"/>
      <c r="W2678" s="364"/>
      <c r="X2678" s="364"/>
      <c r="Y2678" s="42"/>
      <c r="Z2678" s="367"/>
    </row>
    <row r="2679" spans="6:26" x14ac:dyDescent="0.2">
      <c r="F2679" s="105"/>
      <c r="G2679" s="105"/>
      <c r="H2679" s="105"/>
      <c r="I2679" s="42"/>
      <c r="J2679" s="351"/>
      <c r="K2679" s="105"/>
      <c r="L2679" s="105"/>
      <c r="M2679" s="105"/>
      <c r="N2679" s="42"/>
      <c r="O2679" s="351"/>
      <c r="P2679" s="42"/>
      <c r="Q2679" s="105"/>
      <c r="R2679" s="105"/>
      <c r="S2679" s="105"/>
      <c r="T2679" s="42"/>
      <c r="U2679" s="351"/>
      <c r="V2679" s="105"/>
      <c r="W2679" s="105"/>
      <c r="X2679" s="105"/>
      <c r="Y2679" s="42"/>
      <c r="Z2679" s="367"/>
    </row>
    <row r="2680" spans="6:26" x14ac:dyDescent="0.2">
      <c r="F2680" s="105"/>
      <c r="G2680" s="105"/>
      <c r="H2680" s="105"/>
      <c r="I2680" s="42"/>
      <c r="J2680" s="351"/>
      <c r="K2680" s="105"/>
      <c r="L2680" s="105"/>
      <c r="M2680" s="105"/>
      <c r="N2680" s="42"/>
      <c r="O2680" s="351"/>
      <c r="P2680" s="42"/>
      <c r="Q2680" s="105"/>
      <c r="R2680" s="105"/>
      <c r="S2680" s="105"/>
      <c r="T2680" s="42"/>
      <c r="U2680" s="351"/>
      <c r="V2680" s="105"/>
      <c r="W2680" s="105"/>
      <c r="X2680" s="105"/>
      <c r="Y2680" s="42"/>
      <c r="Z2680" s="367"/>
    </row>
    <row r="2681" spans="6:26" x14ac:dyDescent="0.2">
      <c r="F2681" s="105"/>
      <c r="G2681" s="105"/>
      <c r="K2681" s="105"/>
      <c r="L2681" s="105"/>
      <c r="Q2681" s="105"/>
      <c r="R2681" s="105"/>
      <c r="V2681" s="105"/>
      <c r="W2681" s="105"/>
    </row>
    <row r="2682" spans="6:26" x14ac:dyDescent="0.2">
      <c r="F2682" s="105"/>
      <c r="G2682" s="105"/>
      <c r="K2682" s="105"/>
      <c r="L2682" s="105"/>
      <c r="Q2682" s="105"/>
      <c r="R2682" s="105"/>
      <c r="V2682" s="105"/>
      <c r="W2682" s="105"/>
    </row>
    <row r="2683" spans="6:26" x14ac:dyDescent="0.2">
      <c r="F2683" s="105"/>
      <c r="G2683" s="105"/>
      <c r="H2683" s="105"/>
      <c r="I2683" s="42"/>
      <c r="J2683" s="351"/>
      <c r="K2683" s="105"/>
      <c r="L2683" s="105"/>
      <c r="M2683" s="105"/>
      <c r="N2683" s="42"/>
      <c r="O2683" s="351"/>
      <c r="P2683" s="42"/>
      <c r="Q2683" s="105"/>
      <c r="R2683" s="105"/>
      <c r="S2683" s="105"/>
      <c r="T2683" s="42"/>
      <c r="U2683" s="351"/>
      <c r="V2683" s="105"/>
      <c r="W2683" s="105"/>
      <c r="X2683" s="105"/>
      <c r="Y2683" s="42"/>
      <c r="Z2683" s="367"/>
    </row>
    <row r="2684" spans="6:26" x14ac:dyDescent="0.2">
      <c r="F2684" s="105"/>
      <c r="G2684" s="105"/>
      <c r="H2684" s="105"/>
      <c r="I2684" s="42"/>
      <c r="J2684" s="351"/>
      <c r="K2684" s="105"/>
      <c r="L2684" s="105"/>
      <c r="M2684" s="105"/>
      <c r="N2684" s="42"/>
      <c r="O2684" s="351"/>
      <c r="P2684" s="42"/>
      <c r="Q2684" s="105"/>
      <c r="R2684" s="105"/>
      <c r="S2684" s="105"/>
      <c r="T2684" s="42"/>
      <c r="U2684" s="351"/>
      <c r="V2684" s="105"/>
      <c r="W2684" s="105"/>
      <c r="X2684" s="105"/>
      <c r="Y2684" s="367"/>
      <c r="Z2684" s="367"/>
    </row>
    <row r="2685" spans="6:26" x14ac:dyDescent="0.2">
      <c r="F2685" s="105"/>
      <c r="G2685" s="105"/>
      <c r="K2685" s="105"/>
      <c r="L2685" s="105"/>
      <c r="Q2685" s="105"/>
      <c r="R2685" s="105"/>
      <c r="V2685" s="105"/>
      <c r="W2685" s="105"/>
    </row>
    <row r="2686" spans="6:26" x14ac:dyDescent="0.2">
      <c r="F2686" s="105"/>
      <c r="G2686" s="105"/>
      <c r="K2686" s="105"/>
      <c r="L2686" s="105"/>
      <c r="Q2686" s="105"/>
      <c r="R2686" s="105"/>
      <c r="V2686" s="105"/>
      <c r="W2686" s="105"/>
    </row>
    <row r="2687" spans="6:26" x14ac:dyDescent="0.2">
      <c r="F2687" s="105"/>
      <c r="G2687" s="105"/>
      <c r="K2687" s="105"/>
      <c r="L2687" s="105"/>
      <c r="Q2687" s="105"/>
      <c r="R2687" s="105"/>
      <c r="V2687" s="105"/>
      <c r="W2687" s="105"/>
    </row>
    <row r="2688" spans="6:26" x14ac:dyDescent="0.2">
      <c r="F2688" s="105"/>
      <c r="G2688" s="105"/>
      <c r="K2688" s="105"/>
      <c r="L2688" s="105"/>
      <c r="Q2688" s="105"/>
      <c r="R2688" s="105"/>
      <c r="V2688" s="105"/>
      <c r="W2688" s="105"/>
    </row>
    <row r="2689" spans="6:26" x14ac:dyDescent="0.2">
      <c r="F2689" s="105"/>
      <c r="G2689" s="105"/>
      <c r="K2689" s="105"/>
      <c r="L2689" s="105"/>
      <c r="Q2689" s="105"/>
      <c r="R2689" s="105"/>
      <c r="V2689" s="105"/>
      <c r="W2689" s="105"/>
    </row>
    <row r="2690" spans="6:26" x14ac:dyDescent="0.2">
      <c r="F2690" s="105"/>
      <c r="G2690" s="105"/>
      <c r="K2690" s="105"/>
      <c r="L2690" s="105"/>
      <c r="Q2690" s="105"/>
      <c r="R2690" s="105"/>
      <c r="V2690" s="105"/>
      <c r="W2690" s="105"/>
    </row>
    <row r="2691" spans="6:26" x14ac:dyDescent="0.2">
      <c r="F2691" s="105"/>
      <c r="G2691" s="105"/>
      <c r="K2691" s="105"/>
      <c r="L2691" s="105"/>
      <c r="Q2691" s="105"/>
      <c r="R2691" s="105"/>
      <c r="V2691" s="105"/>
      <c r="W2691" s="105"/>
    </row>
    <row r="2692" spans="6:26" x14ac:dyDescent="0.2">
      <c r="F2692" s="105"/>
      <c r="G2692" s="105"/>
      <c r="K2692" s="105"/>
      <c r="L2692" s="105"/>
      <c r="Q2692" s="105"/>
      <c r="R2692" s="105"/>
      <c r="V2692" s="105"/>
      <c r="W2692" s="105"/>
    </row>
    <row r="2693" spans="6:26" x14ac:dyDescent="0.2">
      <c r="F2693" s="105"/>
      <c r="G2693" s="105"/>
      <c r="K2693" s="105"/>
      <c r="L2693" s="105"/>
      <c r="Q2693" s="105"/>
      <c r="R2693" s="105"/>
      <c r="V2693" s="105"/>
      <c r="W2693" s="105"/>
    </row>
    <row r="2694" spans="6:26" x14ac:dyDescent="0.2">
      <c r="F2694" s="105"/>
      <c r="G2694" s="105"/>
      <c r="K2694" s="105"/>
      <c r="L2694" s="105"/>
      <c r="Q2694" s="105"/>
      <c r="R2694" s="105"/>
      <c r="V2694" s="105"/>
      <c r="W2694" s="105"/>
    </row>
    <row r="2695" spans="6:26" x14ac:dyDescent="0.2">
      <c r="F2695" s="105"/>
      <c r="G2695" s="105"/>
      <c r="K2695" s="105"/>
      <c r="L2695" s="105"/>
      <c r="Q2695" s="105"/>
      <c r="R2695" s="105"/>
      <c r="V2695" s="105"/>
      <c r="W2695" s="105"/>
    </row>
    <row r="2696" spans="6:26" x14ac:dyDescent="0.2">
      <c r="F2696" s="105"/>
      <c r="G2696" s="105"/>
      <c r="H2696" s="105"/>
      <c r="I2696" s="42"/>
      <c r="J2696" s="351"/>
      <c r="K2696" s="105"/>
      <c r="L2696" s="105"/>
      <c r="M2696" s="105"/>
      <c r="N2696" s="42"/>
      <c r="O2696" s="351"/>
      <c r="P2696" s="42"/>
      <c r="Q2696" s="105"/>
      <c r="R2696" s="105"/>
      <c r="S2696" s="105"/>
      <c r="T2696" s="42"/>
      <c r="U2696" s="351"/>
      <c r="V2696" s="105"/>
      <c r="W2696" s="105"/>
      <c r="X2696" s="105"/>
      <c r="Y2696" s="42"/>
      <c r="Z2696" s="196"/>
    </row>
    <row r="2697" spans="6:26" x14ac:dyDescent="0.2">
      <c r="F2697" s="105"/>
      <c r="G2697" s="105"/>
      <c r="K2697" s="105"/>
      <c r="L2697" s="105"/>
      <c r="Q2697" s="105"/>
      <c r="R2697" s="105"/>
      <c r="V2697" s="105"/>
      <c r="W2697" s="105"/>
    </row>
    <row r="2698" spans="6:26" x14ac:dyDescent="0.2">
      <c r="F2698" s="105"/>
      <c r="G2698" s="105"/>
      <c r="K2698" s="105"/>
      <c r="L2698" s="105"/>
      <c r="Q2698" s="105"/>
      <c r="R2698" s="105"/>
      <c r="V2698" s="105"/>
      <c r="W2698" s="105"/>
    </row>
    <row r="2699" spans="6:26" x14ac:dyDescent="0.2">
      <c r="F2699" s="105"/>
      <c r="G2699" s="105"/>
      <c r="K2699" s="105"/>
      <c r="L2699" s="105"/>
      <c r="Q2699" s="105"/>
      <c r="R2699" s="105"/>
      <c r="V2699" s="105"/>
      <c r="W2699" s="105"/>
    </row>
    <row r="2700" spans="6:26" x14ac:dyDescent="0.2">
      <c r="F2700" s="105"/>
      <c r="G2700" s="105"/>
      <c r="K2700" s="105"/>
      <c r="L2700" s="105"/>
      <c r="Q2700" s="105"/>
      <c r="R2700" s="105"/>
      <c r="V2700" s="105"/>
      <c r="W2700" s="105"/>
    </row>
    <row r="2701" spans="6:26" x14ac:dyDescent="0.2">
      <c r="F2701" s="105"/>
      <c r="G2701" s="105"/>
      <c r="K2701" s="105"/>
      <c r="L2701" s="105"/>
      <c r="Q2701" s="105"/>
      <c r="R2701" s="105"/>
      <c r="V2701" s="105"/>
      <c r="W2701" s="105"/>
    </row>
    <row r="2702" spans="6:26" x14ac:dyDescent="0.2">
      <c r="F2702" s="105"/>
      <c r="G2702" s="105"/>
      <c r="K2702" s="105"/>
      <c r="L2702" s="105"/>
      <c r="Q2702" s="105"/>
      <c r="R2702" s="105"/>
      <c r="V2702" s="105"/>
      <c r="W2702" s="105"/>
    </row>
    <row r="2703" spans="6:26" x14ac:dyDescent="0.2">
      <c r="F2703" s="105"/>
      <c r="G2703" s="105"/>
      <c r="K2703" s="105"/>
      <c r="L2703" s="105"/>
      <c r="Q2703" s="105"/>
      <c r="R2703" s="105"/>
      <c r="V2703" s="105"/>
      <c r="W2703" s="105"/>
    </row>
    <row r="2704" spans="6:26" x14ac:dyDescent="0.2">
      <c r="F2704" s="105"/>
      <c r="G2704" s="105"/>
      <c r="K2704" s="105"/>
      <c r="L2704" s="105"/>
      <c r="Q2704" s="105"/>
      <c r="R2704" s="105"/>
      <c r="V2704" s="105"/>
      <c r="W2704" s="105"/>
    </row>
    <row r="2705" spans="6:26" x14ac:dyDescent="0.2">
      <c r="F2705" s="105"/>
      <c r="G2705" s="105"/>
      <c r="K2705" s="105"/>
      <c r="L2705" s="105"/>
      <c r="Q2705" s="105"/>
      <c r="R2705" s="105"/>
      <c r="V2705" s="105"/>
      <c r="W2705" s="105"/>
    </row>
    <row r="2706" spans="6:26" x14ac:dyDescent="0.2">
      <c r="F2706" s="105"/>
      <c r="G2706" s="105"/>
      <c r="K2706" s="105"/>
      <c r="L2706" s="105"/>
      <c r="Q2706" s="105"/>
      <c r="R2706" s="105"/>
      <c r="V2706" s="105"/>
      <c r="W2706" s="105"/>
    </row>
    <row r="2707" spans="6:26" x14ac:dyDescent="0.2">
      <c r="F2707" s="105"/>
      <c r="G2707" s="105"/>
      <c r="K2707" s="105"/>
      <c r="L2707" s="105"/>
      <c r="Q2707" s="105"/>
      <c r="R2707" s="105"/>
      <c r="V2707" s="105"/>
      <c r="W2707" s="105"/>
    </row>
    <row r="2708" spans="6:26" x14ac:dyDescent="0.2">
      <c r="F2708" s="130"/>
      <c r="G2708" s="130"/>
      <c r="H2708" s="130"/>
      <c r="I2708" s="42"/>
      <c r="J2708" s="351"/>
      <c r="K2708" s="130"/>
      <c r="L2708" s="130"/>
      <c r="M2708" s="130"/>
      <c r="N2708" s="42"/>
      <c r="O2708" s="351"/>
      <c r="P2708" s="42"/>
      <c r="Q2708" s="130"/>
      <c r="R2708" s="130"/>
      <c r="S2708" s="130"/>
      <c r="T2708" s="42"/>
      <c r="U2708" s="351"/>
      <c r="V2708" s="130"/>
      <c r="W2708" s="130"/>
      <c r="X2708" s="130"/>
      <c r="Y2708" s="42"/>
      <c r="Z2708" s="368"/>
    </row>
    <row r="2709" spans="6:26" x14ac:dyDescent="0.2">
      <c r="F2709" s="105"/>
      <c r="G2709" s="105"/>
      <c r="K2709" s="105"/>
      <c r="L2709" s="105"/>
      <c r="Q2709" s="105"/>
      <c r="R2709" s="105"/>
      <c r="V2709" s="105"/>
      <c r="W2709" s="105"/>
    </row>
    <row r="2710" spans="6:26" x14ac:dyDescent="0.2">
      <c r="F2710" s="105"/>
      <c r="G2710" s="105"/>
      <c r="K2710" s="105"/>
      <c r="L2710" s="105"/>
      <c r="Q2710" s="105"/>
      <c r="R2710" s="105"/>
      <c r="V2710" s="105"/>
      <c r="W2710" s="105"/>
    </row>
    <row r="2711" spans="6:26" x14ac:dyDescent="0.2">
      <c r="F2711" s="105"/>
      <c r="G2711" s="105"/>
      <c r="K2711" s="105"/>
      <c r="L2711" s="105"/>
      <c r="Q2711" s="105"/>
      <c r="R2711" s="105"/>
      <c r="V2711" s="105"/>
      <c r="W2711" s="105"/>
    </row>
    <row r="2712" spans="6:26" x14ac:dyDescent="0.2">
      <c r="F2712" s="105"/>
      <c r="G2712" s="105"/>
      <c r="K2712" s="105"/>
      <c r="L2712" s="105"/>
      <c r="Q2712" s="105"/>
      <c r="R2712" s="105"/>
      <c r="V2712" s="105"/>
      <c r="W2712" s="105"/>
    </row>
    <row r="2713" spans="6:26" x14ac:dyDescent="0.2">
      <c r="F2713" s="105"/>
      <c r="G2713" s="105"/>
      <c r="K2713" s="105"/>
      <c r="L2713" s="105"/>
      <c r="Q2713" s="105"/>
      <c r="R2713" s="105"/>
      <c r="V2713" s="105"/>
      <c r="W2713" s="105"/>
    </row>
    <row r="2714" spans="6:26" x14ac:dyDescent="0.2">
      <c r="F2714" s="105"/>
      <c r="G2714" s="105"/>
      <c r="K2714" s="105"/>
      <c r="L2714" s="105"/>
      <c r="Q2714" s="105"/>
      <c r="R2714" s="105"/>
      <c r="V2714" s="105"/>
      <c r="W2714" s="105"/>
    </row>
    <row r="2715" spans="6:26" x14ac:dyDescent="0.2">
      <c r="F2715" s="105"/>
      <c r="G2715" s="105"/>
      <c r="K2715" s="105"/>
      <c r="L2715" s="105"/>
      <c r="Q2715" s="105"/>
      <c r="R2715" s="105"/>
      <c r="V2715" s="105"/>
      <c r="W2715" s="105"/>
    </row>
    <row r="2716" spans="6:26" x14ac:dyDescent="0.2">
      <c r="F2716" s="105"/>
      <c r="G2716" s="105"/>
      <c r="K2716" s="105"/>
      <c r="L2716" s="105"/>
      <c r="Q2716" s="105"/>
      <c r="R2716" s="105"/>
      <c r="V2716" s="105"/>
      <c r="W2716" s="105"/>
    </row>
    <row r="2717" spans="6:26" x14ac:dyDescent="0.2">
      <c r="F2717" s="105"/>
      <c r="G2717" s="105"/>
      <c r="K2717" s="105"/>
      <c r="L2717" s="105"/>
      <c r="Q2717" s="105"/>
      <c r="R2717" s="105"/>
      <c r="V2717" s="105"/>
      <c r="W2717" s="105"/>
    </row>
    <row r="2718" spans="6:26" x14ac:dyDescent="0.2">
      <c r="F2718" s="105"/>
      <c r="G2718" s="105"/>
      <c r="K2718" s="105"/>
      <c r="L2718" s="105"/>
      <c r="Q2718" s="105"/>
      <c r="R2718" s="105"/>
      <c r="V2718" s="105"/>
      <c r="W2718" s="105"/>
    </row>
    <row r="2719" spans="6:26" x14ac:dyDescent="0.2">
      <c r="F2719" s="105"/>
      <c r="G2719" s="105"/>
      <c r="K2719" s="105"/>
      <c r="L2719" s="105"/>
      <c r="Q2719" s="105"/>
      <c r="R2719" s="105"/>
      <c r="V2719" s="105"/>
      <c r="W2719" s="105"/>
    </row>
    <row r="2720" spans="6:26" x14ac:dyDescent="0.2">
      <c r="F2720" s="105"/>
      <c r="G2720" s="105"/>
      <c r="K2720" s="105"/>
      <c r="L2720" s="105"/>
      <c r="Q2720" s="105"/>
      <c r="R2720" s="105"/>
      <c r="V2720" s="105"/>
      <c r="W2720" s="105"/>
    </row>
    <row r="2721" spans="6:26" x14ac:dyDescent="0.2">
      <c r="F2721" s="105"/>
      <c r="G2721" s="105"/>
      <c r="K2721" s="105"/>
      <c r="L2721" s="105"/>
      <c r="Q2721" s="105"/>
      <c r="R2721" s="105"/>
      <c r="V2721" s="105"/>
      <c r="W2721" s="105"/>
    </row>
    <row r="2722" spans="6:26" x14ac:dyDescent="0.2">
      <c r="F2722" s="105"/>
      <c r="G2722" s="105"/>
      <c r="K2722" s="105"/>
      <c r="L2722" s="105"/>
      <c r="Q2722" s="105"/>
      <c r="R2722" s="105"/>
      <c r="V2722" s="105"/>
      <c r="W2722" s="105"/>
    </row>
    <row r="2723" spans="6:26" x14ac:dyDescent="0.2">
      <c r="F2723" s="105"/>
      <c r="G2723" s="105"/>
      <c r="K2723" s="105"/>
      <c r="L2723" s="105"/>
      <c r="Q2723" s="105"/>
      <c r="R2723" s="105"/>
      <c r="V2723" s="105"/>
      <c r="W2723" s="105"/>
    </row>
    <row r="2724" spans="6:26" x14ac:dyDescent="0.2">
      <c r="F2724" s="105"/>
      <c r="G2724" s="105"/>
      <c r="K2724" s="105"/>
      <c r="L2724" s="105"/>
      <c r="Q2724" s="105"/>
      <c r="R2724" s="105"/>
      <c r="V2724" s="105"/>
      <c r="W2724" s="105"/>
    </row>
    <row r="2725" spans="6:26" x14ac:dyDescent="0.2">
      <c r="F2725" s="105"/>
      <c r="G2725" s="105"/>
      <c r="K2725" s="105"/>
      <c r="L2725" s="105"/>
      <c r="Q2725" s="105"/>
      <c r="R2725" s="105"/>
      <c r="V2725" s="105"/>
      <c r="W2725" s="105"/>
    </row>
    <row r="2726" spans="6:26" x14ac:dyDescent="0.2">
      <c r="F2726" s="105"/>
      <c r="G2726" s="105"/>
      <c r="K2726" s="105"/>
      <c r="L2726" s="105"/>
      <c r="Q2726" s="105"/>
      <c r="R2726" s="105"/>
      <c r="V2726" s="105"/>
      <c r="W2726" s="105"/>
    </row>
    <row r="2727" spans="6:26" x14ac:dyDescent="0.2">
      <c r="F2727" s="105"/>
      <c r="G2727" s="105"/>
      <c r="K2727" s="105"/>
      <c r="L2727" s="105"/>
      <c r="Q2727" s="105"/>
      <c r="R2727" s="105"/>
      <c r="V2727" s="105"/>
      <c r="W2727" s="105"/>
    </row>
    <row r="2728" spans="6:26" x14ac:dyDescent="0.2">
      <c r="F2728" s="105"/>
      <c r="G2728" s="105"/>
      <c r="K2728" s="105"/>
      <c r="L2728" s="105"/>
      <c r="Q2728" s="105"/>
      <c r="R2728" s="105"/>
      <c r="V2728" s="105"/>
      <c r="W2728" s="105"/>
    </row>
    <row r="2729" spans="6:26" x14ac:dyDescent="0.2">
      <c r="F2729" s="105"/>
      <c r="G2729" s="105"/>
      <c r="K2729" s="105"/>
      <c r="L2729" s="105"/>
      <c r="Q2729" s="105"/>
      <c r="R2729" s="105"/>
      <c r="V2729" s="105"/>
      <c r="W2729" s="105"/>
    </row>
    <row r="2730" spans="6:26" x14ac:dyDescent="0.2">
      <c r="F2730" s="105"/>
      <c r="G2730" s="105"/>
      <c r="K2730" s="105"/>
      <c r="L2730" s="105"/>
      <c r="Q2730" s="105"/>
      <c r="R2730" s="105"/>
      <c r="V2730" s="105"/>
      <c r="W2730" s="105"/>
    </row>
    <row r="2731" spans="6:26" x14ac:dyDescent="0.2">
      <c r="F2731" s="105"/>
      <c r="G2731" s="105"/>
      <c r="H2731" s="105"/>
      <c r="I2731" s="42"/>
      <c r="J2731" s="351"/>
      <c r="K2731" s="105"/>
      <c r="L2731" s="105"/>
      <c r="M2731" s="105"/>
      <c r="N2731" s="42"/>
      <c r="O2731" s="351"/>
      <c r="P2731" s="42"/>
      <c r="Q2731" s="105"/>
      <c r="R2731" s="105"/>
      <c r="S2731" s="105"/>
      <c r="T2731" s="42"/>
      <c r="U2731" s="351"/>
      <c r="V2731" s="105"/>
      <c r="W2731" s="105"/>
      <c r="X2731" s="105"/>
      <c r="Y2731" s="42"/>
      <c r="Z2731" s="367"/>
    </row>
    <row r="2732" spans="6:26" x14ac:dyDescent="0.2">
      <c r="F2732" s="105"/>
      <c r="G2732" s="105"/>
      <c r="H2732" s="105"/>
      <c r="I2732" s="42"/>
      <c r="J2732" s="351"/>
      <c r="K2732" s="105"/>
      <c r="L2732" s="105"/>
      <c r="M2732" s="105"/>
      <c r="N2732" s="42"/>
      <c r="O2732" s="351"/>
      <c r="P2732" s="42"/>
      <c r="Q2732" s="105"/>
      <c r="R2732" s="105"/>
      <c r="S2732" s="105"/>
      <c r="T2732" s="42"/>
      <c r="U2732" s="351"/>
      <c r="V2732" s="105"/>
      <c r="W2732" s="105"/>
      <c r="X2732" s="105"/>
      <c r="Y2732" s="367"/>
      <c r="Z2732" s="367"/>
    </row>
    <row r="2733" spans="6:26" x14ac:dyDescent="0.2">
      <c r="F2733" s="105"/>
      <c r="G2733" s="105"/>
      <c r="H2733" s="105"/>
      <c r="I2733" s="42"/>
      <c r="J2733" s="351"/>
      <c r="K2733" s="105"/>
      <c r="L2733" s="105"/>
      <c r="M2733" s="105"/>
      <c r="N2733" s="42"/>
      <c r="O2733" s="351"/>
      <c r="P2733" s="42"/>
      <c r="Q2733" s="105"/>
      <c r="R2733" s="105"/>
      <c r="S2733" s="105"/>
      <c r="T2733" s="42"/>
      <c r="U2733" s="351"/>
      <c r="V2733" s="105"/>
      <c r="W2733" s="105"/>
      <c r="X2733" s="105"/>
      <c r="Y2733" s="367"/>
      <c r="Z2733" s="367"/>
    </row>
    <row r="2734" spans="6:26" x14ac:dyDescent="0.2">
      <c r="F2734" s="105"/>
      <c r="G2734" s="105"/>
      <c r="K2734" s="105"/>
      <c r="L2734" s="105"/>
      <c r="Q2734" s="105"/>
      <c r="R2734" s="105"/>
      <c r="V2734" s="105"/>
      <c r="W2734" s="105"/>
    </row>
    <row r="2735" spans="6:26" x14ac:dyDescent="0.2">
      <c r="F2735" s="105"/>
      <c r="G2735" s="105"/>
      <c r="K2735" s="105"/>
      <c r="L2735" s="105"/>
      <c r="Q2735" s="105"/>
      <c r="R2735" s="105"/>
      <c r="V2735" s="105"/>
      <c r="W2735" s="105"/>
    </row>
    <row r="2736" spans="6:26" x14ac:dyDescent="0.2">
      <c r="F2736" s="105"/>
      <c r="G2736" s="105"/>
      <c r="K2736" s="105"/>
      <c r="L2736" s="105"/>
      <c r="Q2736" s="105"/>
      <c r="R2736" s="105"/>
      <c r="V2736" s="105"/>
      <c r="W2736" s="105"/>
    </row>
    <row r="2737" spans="6:26" x14ac:dyDescent="0.2">
      <c r="F2737" s="105"/>
      <c r="G2737" s="105"/>
      <c r="K2737" s="105"/>
      <c r="L2737" s="105"/>
      <c r="Q2737" s="105"/>
      <c r="R2737" s="105"/>
      <c r="V2737" s="105"/>
      <c r="W2737" s="105"/>
    </row>
    <row r="2738" spans="6:26" x14ac:dyDescent="0.2">
      <c r="F2738" s="105"/>
      <c r="G2738" s="105"/>
      <c r="K2738" s="105"/>
      <c r="L2738" s="105"/>
      <c r="Q2738" s="105"/>
      <c r="R2738" s="105"/>
      <c r="V2738" s="105"/>
      <c r="W2738" s="105"/>
    </row>
    <row r="2739" spans="6:26" x14ac:dyDescent="0.2">
      <c r="F2739" s="105"/>
      <c r="G2739" s="105"/>
      <c r="K2739" s="105"/>
      <c r="L2739" s="105"/>
      <c r="Q2739" s="105"/>
      <c r="R2739" s="105"/>
      <c r="V2739" s="105"/>
      <c r="W2739" s="105"/>
    </row>
    <row r="2740" spans="6:26" x14ac:dyDescent="0.2">
      <c r="F2740" s="105"/>
      <c r="G2740" s="105"/>
      <c r="K2740" s="105"/>
      <c r="L2740" s="105"/>
      <c r="Q2740" s="105"/>
      <c r="R2740" s="105"/>
      <c r="V2740" s="105"/>
      <c r="W2740" s="105"/>
    </row>
    <row r="2741" spans="6:26" x14ac:dyDescent="0.2">
      <c r="F2741" s="105"/>
      <c r="G2741" s="105"/>
      <c r="K2741" s="105"/>
      <c r="L2741" s="105"/>
      <c r="Q2741" s="105"/>
      <c r="R2741" s="105"/>
      <c r="V2741" s="105"/>
      <c r="W2741" s="105"/>
    </row>
    <row r="2742" spans="6:26" x14ac:dyDescent="0.2">
      <c r="F2742" s="105"/>
      <c r="G2742" s="105"/>
      <c r="K2742" s="105"/>
      <c r="L2742" s="105"/>
      <c r="Q2742" s="105"/>
      <c r="R2742" s="105"/>
      <c r="V2742" s="105"/>
      <c r="W2742" s="105"/>
    </row>
    <row r="2743" spans="6:26" x14ac:dyDescent="0.2">
      <c r="F2743" s="105"/>
      <c r="G2743" s="105"/>
      <c r="K2743" s="105"/>
      <c r="L2743" s="105"/>
      <c r="Q2743" s="105"/>
      <c r="R2743" s="105"/>
      <c r="V2743" s="105"/>
      <c r="W2743" s="105"/>
    </row>
    <row r="2744" spans="6:26" x14ac:dyDescent="0.2">
      <c r="F2744" s="105"/>
      <c r="G2744" s="105"/>
      <c r="K2744" s="105"/>
      <c r="L2744" s="105"/>
      <c r="Q2744" s="105"/>
      <c r="R2744" s="105"/>
      <c r="V2744" s="105"/>
      <c r="W2744" s="105"/>
    </row>
    <row r="2745" spans="6:26" x14ac:dyDescent="0.2">
      <c r="F2745" s="105"/>
      <c r="G2745" s="105"/>
      <c r="K2745" s="105"/>
      <c r="L2745" s="105"/>
      <c r="Q2745" s="105"/>
      <c r="R2745" s="105"/>
      <c r="V2745" s="105"/>
      <c r="W2745" s="105"/>
    </row>
    <row r="2746" spans="6:26" x14ac:dyDescent="0.2">
      <c r="F2746" s="105"/>
      <c r="G2746" s="105"/>
      <c r="K2746" s="105"/>
      <c r="L2746" s="105"/>
      <c r="Q2746" s="105"/>
      <c r="R2746" s="105"/>
      <c r="V2746" s="105"/>
      <c r="W2746" s="105"/>
    </row>
    <row r="2747" spans="6:26" x14ac:dyDescent="0.2">
      <c r="F2747" s="105"/>
      <c r="G2747" s="105"/>
      <c r="K2747" s="105"/>
      <c r="L2747" s="105"/>
      <c r="Q2747" s="105"/>
      <c r="R2747" s="105"/>
      <c r="V2747" s="105"/>
      <c r="W2747" s="105"/>
    </row>
    <row r="2748" spans="6:26" x14ac:dyDescent="0.2">
      <c r="F2748" s="105"/>
      <c r="G2748" s="105"/>
      <c r="K2748" s="105"/>
      <c r="L2748" s="105"/>
      <c r="Q2748" s="105"/>
      <c r="R2748" s="105"/>
      <c r="V2748" s="105"/>
      <c r="W2748" s="105"/>
    </row>
    <row r="2749" spans="6:26" x14ac:dyDescent="0.2">
      <c r="F2749" s="105"/>
      <c r="G2749" s="105"/>
      <c r="K2749" s="105"/>
      <c r="L2749" s="105"/>
      <c r="Q2749" s="105"/>
      <c r="R2749" s="105"/>
      <c r="V2749" s="105"/>
      <c r="W2749" s="105"/>
    </row>
    <row r="2750" spans="6:26" x14ac:dyDescent="0.2">
      <c r="F2750" s="105"/>
      <c r="G2750" s="105"/>
      <c r="K2750" s="105"/>
      <c r="L2750" s="105"/>
      <c r="Q2750" s="105"/>
      <c r="R2750" s="105"/>
      <c r="V2750" s="105"/>
      <c r="W2750" s="105"/>
    </row>
    <row r="2751" spans="6:26" x14ac:dyDescent="0.2">
      <c r="F2751" s="105"/>
      <c r="G2751" s="105"/>
      <c r="H2751" s="105"/>
      <c r="I2751" s="42"/>
      <c r="J2751" s="351"/>
      <c r="K2751" s="105"/>
      <c r="L2751" s="105"/>
      <c r="M2751" s="105"/>
      <c r="N2751" s="42"/>
      <c r="O2751" s="351"/>
      <c r="P2751" s="42"/>
      <c r="Q2751" s="105"/>
      <c r="R2751" s="105"/>
      <c r="S2751" s="105"/>
      <c r="T2751" s="42"/>
      <c r="U2751" s="351"/>
      <c r="V2751" s="105"/>
      <c r="W2751" s="105"/>
      <c r="X2751" s="105"/>
      <c r="Y2751" s="367"/>
      <c r="Z2751" s="367"/>
    </row>
    <row r="2752" spans="6:26" x14ac:dyDescent="0.2">
      <c r="F2752" s="105"/>
      <c r="G2752" s="105"/>
      <c r="K2752" s="105"/>
      <c r="L2752" s="105"/>
      <c r="Q2752" s="105"/>
      <c r="R2752" s="105"/>
      <c r="V2752" s="105"/>
      <c r="W2752" s="105"/>
    </row>
    <row r="2753" spans="6:26" x14ac:dyDescent="0.2">
      <c r="F2753" s="105"/>
      <c r="G2753" s="105"/>
      <c r="K2753" s="105"/>
      <c r="L2753" s="105"/>
      <c r="Q2753" s="105"/>
      <c r="R2753" s="105"/>
      <c r="V2753" s="105"/>
      <c r="W2753" s="105"/>
    </row>
    <row r="2754" spans="6:26" x14ac:dyDescent="0.2">
      <c r="F2754" s="105"/>
      <c r="G2754" s="105"/>
      <c r="K2754" s="105"/>
      <c r="L2754" s="105"/>
      <c r="Q2754" s="105"/>
      <c r="R2754" s="105"/>
      <c r="V2754" s="105"/>
      <c r="W2754" s="105"/>
    </row>
    <row r="2755" spans="6:26" x14ac:dyDescent="0.2">
      <c r="F2755" s="105"/>
      <c r="G2755" s="105"/>
      <c r="K2755" s="105"/>
      <c r="L2755" s="105"/>
      <c r="Q2755" s="105"/>
      <c r="R2755" s="105"/>
      <c r="V2755" s="105"/>
      <c r="W2755" s="105"/>
    </row>
    <row r="2756" spans="6:26" x14ac:dyDescent="0.2">
      <c r="F2756" s="105"/>
      <c r="G2756" s="105"/>
      <c r="K2756" s="105"/>
      <c r="L2756" s="105"/>
      <c r="Q2756" s="105"/>
      <c r="R2756" s="105"/>
      <c r="V2756" s="105"/>
      <c r="W2756" s="105"/>
    </row>
    <row r="2757" spans="6:26" x14ac:dyDescent="0.2">
      <c r="F2757" s="105"/>
      <c r="G2757" s="105"/>
      <c r="K2757" s="105"/>
      <c r="L2757" s="105"/>
      <c r="Q2757" s="105"/>
      <c r="R2757" s="105"/>
      <c r="V2757" s="105"/>
      <c r="W2757" s="105"/>
    </row>
    <row r="2758" spans="6:26" x14ac:dyDescent="0.2">
      <c r="F2758" s="105"/>
      <c r="G2758" s="105"/>
      <c r="K2758" s="105"/>
      <c r="L2758" s="105"/>
      <c r="Q2758" s="105"/>
      <c r="R2758" s="105"/>
      <c r="V2758" s="105"/>
      <c r="W2758" s="105"/>
    </row>
    <row r="2759" spans="6:26" x14ac:dyDescent="0.2">
      <c r="F2759" s="105"/>
      <c r="G2759" s="105"/>
      <c r="H2759" s="105"/>
      <c r="I2759" s="42"/>
      <c r="J2759" s="351"/>
      <c r="K2759" s="105"/>
      <c r="L2759" s="105"/>
      <c r="M2759" s="105"/>
      <c r="N2759" s="42"/>
      <c r="O2759" s="351"/>
      <c r="P2759" s="42"/>
      <c r="Q2759" s="105"/>
      <c r="R2759" s="105"/>
      <c r="S2759" s="105"/>
      <c r="T2759" s="42"/>
      <c r="U2759" s="351"/>
      <c r="V2759" s="105"/>
      <c r="W2759" s="105"/>
      <c r="X2759" s="105"/>
      <c r="Y2759" s="367"/>
      <c r="Z2759" s="367"/>
    </row>
    <row r="2760" spans="6:26" x14ac:dyDescent="0.2">
      <c r="F2760" s="105"/>
      <c r="G2760" s="105"/>
      <c r="K2760" s="105"/>
      <c r="L2760" s="105"/>
      <c r="Q2760" s="105"/>
      <c r="R2760" s="105"/>
      <c r="V2760" s="105"/>
      <c r="W2760" s="105"/>
    </row>
    <row r="2761" spans="6:26" x14ac:dyDescent="0.2">
      <c r="F2761" s="105"/>
      <c r="G2761" s="105"/>
      <c r="K2761" s="105"/>
      <c r="L2761" s="105"/>
      <c r="Q2761" s="105"/>
      <c r="R2761" s="105"/>
      <c r="V2761" s="105"/>
      <c r="W2761" s="105"/>
    </row>
    <row r="2762" spans="6:26" x14ac:dyDescent="0.2">
      <c r="F2762" s="105"/>
      <c r="G2762" s="105"/>
      <c r="K2762" s="105"/>
      <c r="L2762" s="105"/>
      <c r="Q2762" s="105"/>
      <c r="R2762" s="105"/>
      <c r="V2762" s="105"/>
      <c r="W2762" s="105"/>
    </row>
    <row r="2763" spans="6:26" x14ac:dyDescent="0.2">
      <c r="F2763" s="105"/>
      <c r="G2763" s="105"/>
      <c r="K2763" s="105"/>
      <c r="L2763" s="105"/>
      <c r="Q2763" s="105"/>
      <c r="R2763" s="105"/>
      <c r="V2763" s="105"/>
      <c r="W2763" s="105"/>
    </row>
    <row r="2764" spans="6:26" x14ac:dyDescent="0.2">
      <c r="F2764" s="105"/>
      <c r="G2764" s="105"/>
      <c r="H2764" s="105"/>
      <c r="I2764" s="42"/>
      <c r="J2764" s="351"/>
      <c r="K2764" s="105"/>
      <c r="L2764" s="105"/>
      <c r="M2764" s="105"/>
      <c r="N2764" s="42"/>
      <c r="O2764" s="351"/>
      <c r="P2764" s="42"/>
      <c r="Q2764" s="105"/>
      <c r="R2764" s="105"/>
      <c r="S2764" s="105"/>
      <c r="T2764" s="42"/>
      <c r="U2764" s="351"/>
      <c r="V2764" s="105"/>
      <c r="W2764" s="105"/>
      <c r="X2764" s="105"/>
      <c r="Y2764" s="367"/>
      <c r="Z2764" s="367"/>
    </row>
    <row r="2765" spans="6:26" x14ac:dyDescent="0.2">
      <c r="F2765" s="105"/>
      <c r="G2765" s="105"/>
      <c r="H2765" s="105"/>
      <c r="I2765" s="42"/>
      <c r="J2765" s="351"/>
      <c r="K2765" s="105"/>
      <c r="L2765" s="105"/>
      <c r="M2765" s="105"/>
      <c r="N2765" s="42"/>
      <c r="O2765" s="351"/>
      <c r="P2765" s="42"/>
      <c r="Q2765" s="105"/>
      <c r="R2765" s="105"/>
      <c r="S2765" s="105"/>
      <c r="T2765" s="42"/>
      <c r="U2765" s="351"/>
      <c r="V2765" s="105"/>
      <c r="W2765" s="105"/>
      <c r="X2765" s="105"/>
      <c r="Y2765" s="367"/>
      <c r="Z2765" s="367"/>
    </row>
    <row r="2766" spans="6:26" x14ac:dyDescent="0.2">
      <c r="F2766" s="105"/>
      <c r="G2766" s="105"/>
      <c r="H2766" s="105"/>
      <c r="I2766" s="42"/>
      <c r="J2766" s="351"/>
      <c r="K2766" s="105"/>
      <c r="L2766" s="105"/>
      <c r="M2766" s="105"/>
      <c r="N2766" s="42"/>
      <c r="O2766" s="351"/>
      <c r="P2766" s="42"/>
      <c r="Q2766" s="105"/>
      <c r="R2766" s="105"/>
      <c r="S2766" s="105"/>
      <c r="T2766" s="42"/>
      <c r="U2766" s="351"/>
      <c r="V2766" s="105"/>
      <c r="W2766" s="105"/>
      <c r="X2766" s="105"/>
      <c r="Y2766" s="367"/>
      <c r="Z2766" s="367"/>
    </row>
    <row r="2767" spans="6:26" x14ac:dyDescent="0.2">
      <c r="F2767" s="105"/>
      <c r="G2767" s="105"/>
      <c r="K2767" s="105"/>
      <c r="L2767" s="105"/>
      <c r="Q2767" s="105"/>
      <c r="R2767" s="105"/>
      <c r="V2767" s="105"/>
      <c r="W2767" s="105"/>
    </row>
    <row r="2768" spans="6:26" x14ac:dyDescent="0.2">
      <c r="F2768" s="105"/>
      <c r="G2768" s="105"/>
      <c r="H2768" s="105"/>
      <c r="I2768" s="42"/>
      <c r="J2768" s="351"/>
      <c r="K2768" s="105"/>
      <c r="L2768" s="105"/>
      <c r="M2768" s="105"/>
      <c r="N2768" s="42"/>
      <c r="O2768" s="351"/>
      <c r="P2768" s="42"/>
      <c r="Q2768" s="105"/>
      <c r="R2768" s="105"/>
      <c r="S2768" s="105"/>
      <c r="T2768" s="42"/>
      <c r="U2768" s="351"/>
      <c r="V2768" s="105"/>
      <c r="W2768" s="105"/>
      <c r="X2768" s="105"/>
      <c r="Y2768" s="367"/>
      <c r="Z2768" s="367"/>
    </row>
    <row r="2769" spans="6:23" x14ac:dyDescent="0.2">
      <c r="F2769" s="105"/>
      <c r="G2769" s="105"/>
      <c r="K2769" s="105"/>
      <c r="L2769" s="105"/>
      <c r="Q2769" s="105"/>
      <c r="R2769" s="105"/>
      <c r="V2769" s="105"/>
      <c r="W2769" s="105"/>
    </row>
    <row r="2770" spans="6:23" x14ac:dyDescent="0.2">
      <c r="F2770" s="105"/>
      <c r="G2770" s="105"/>
      <c r="K2770" s="105"/>
      <c r="L2770" s="105"/>
      <c r="Q2770" s="105"/>
      <c r="R2770" s="105"/>
      <c r="V2770" s="105"/>
      <c r="W2770" s="105"/>
    </row>
    <row r="2771" spans="6:23" x14ac:dyDescent="0.2">
      <c r="F2771" s="105"/>
      <c r="G2771" s="105"/>
      <c r="K2771" s="105"/>
      <c r="L2771" s="105"/>
      <c r="Q2771" s="105"/>
      <c r="R2771" s="105"/>
      <c r="V2771" s="105"/>
      <c r="W2771" s="105"/>
    </row>
    <row r="2772" spans="6:23" x14ac:dyDescent="0.2">
      <c r="F2772" s="105"/>
      <c r="G2772" s="105"/>
      <c r="K2772" s="105"/>
      <c r="L2772" s="105"/>
      <c r="Q2772" s="105"/>
      <c r="R2772" s="105"/>
      <c r="V2772" s="105"/>
      <c r="W2772" s="105"/>
    </row>
    <row r="2773" spans="6:23" x14ac:dyDescent="0.2">
      <c r="F2773" s="105"/>
      <c r="G2773" s="105"/>
      <c r="K2773" s="105"/>
      <c r="L2773" s="105"/>
      <c r="Q2773" s="105"/>
      <c r="R2773" s="105"/>
      <c r="V2773" s="105"/>
      <c r="W2773" s="105"/>
    </row>
    <row r="2774" spans="6:23" x14ac:dyDescent="0.2">
      <c r="F2774" s="105"/>
      <c r="G2774" s="105"/>
      <c r="K2774" s="105"/>
      <c r="L2774" s="105"/>
      <c r="Q2774" s="105"/>
      <c r="R2774" s="105"/>
      <c r="V2774" s="105"/>
      <c r="W2774" s="105"/>
    </row>
    <row r="2775" spans="6:23" x14ac:dyDescent="0.2">
      <c r="F2775" s="105"/>
      <c r="G2775" s="105"/>
      <c r="K2775" s="105"/>
      <c r="L2775" s="105"/>
      <c r="Q2775" s="105"/>
      <c r="R2775" s="105"/>
      <c r="V2775" s="105"/>
      <c r="W2775" s="105"/>
    </row>
    <row r="2776" spans="6:23" x14ac:dyDescent="0.2">
      <c r="F2776" s="105"/>
      <c r="G2776" s="105"/>
      <c r="K2776" s="105"/>
      <c r="L2776" s="105"/>
      <c r="Q2776" s="105"/>
      <c r="R2776" s="105"/>
      <c r="V2776" s="105"/>
      <c r="W2776" s="105"/>
    </row>
    <row r="2777" spans="6:23" x14ac:dyDescent="0.2">
      <c r="F2777" s="105"/>
      <c r="G2777" s="105"/>
      <c r="K2777" s="105"/>
      <c r="L2777" s="105"/>
      <c r="Q2777" s="105"/>
      <c r="R2777" s="105"/>
      <c r="V2777" s="105"/>
      <c r="W2777" s="105"/>
    </row>
    <row r="2778" spans="6:23" x14ac:dyDescent="0.2">
      <c r="F2778" s="105"/>
      <c r="G2778" s="105"/>
      <c r="K2778" s="105"/>
      <c r="L2778" s="105"/>
      <c r="Q2778" s="105"/>
      <c r="R2778" s="105"/>
      <c r="V2778" s="105"/>
      <c r="W2778" s="105"/>
    </row>
    <row r="2779" spans="6:23" x14ac:dyDescent="0.2">
      <c r="F2779" s="105"/>
      <c r="G2779" s="105"/>
      <c r="K2779" s="105"/>
      <c r="L2779" s="105"/>
      <c r="Q2779" s="105"/>
      <c r="R2779" s="105"/>
      <c r="V2779" s="105"/>
      <c r="W2779" s="105"/>
    </row>
    <row r="2780" spans="6:23" x14ac:dyDescent="0.2">
      <c r="F2780" s="105"/>
      <c r="G2780" s="105"/>
      <c r="K2780" s="105"/>
      <c r="L2780" s="105"/>
      <c r="Q2780" s="105"/>
      <c r="R2780" s="105"/>
      <c r="V2780" s="105"/>
      <c r="W2780" s="105"/>
    </row>
    <row r="2781" spans="6:23" x14ac:dyDescent="0.2">
      <c r="F2781" s="105"/>
      <c r="G2781" s="105"/>
      <c r="K2781" s="105"/>
      <c r="L2781" s="105"/>
      <c r="Q2781" s="105"/>
      <c r="R2781" s="105"/>
      <c r="V2781" s="105"/>
      <c r="W2781" s="105"/>
    </row>
    <row r="2782" spans="6:23" x14ac:dyDescent="0.2">
      <c r="F2782" s="105"/>
      <c r="G2782" s="105"/>
      <c r="K2782" s="105"/>
      <c r="L2782" s="105"/>
      <c r="Q2782" s="105"/>
      <c r="R2782" s="105"/>
      <c r="V2782" s="105"/>
      <c r="W2782" s="105"/>
    </row>
    <row r="2783" spans="6:23" x14ac:dyDescent="0.2">
      <c r="F2783" s="105"/>
      <c r="G2783" s="105"/>
      <c r="K2783" s="105"/>
      <c r="L2783" s="105"/>
      <c r="Q2783" s="105"/>
      <c r="R2783" s="105"/>
      <c r="V2783" s="105"/>
      <c r="W2783" s="105"/>
    </row>
    <row r="2784" spans="6:23" x14ac:dyDescent="0.2">
      <c r="F2784" s="105"/>
      <c r="G2784" s="105"/>
      <c r="K2784" s="105"/>
      <c r="L2784" s="105"/>
      <c r="Q2784" s="105"/>
      <c r="R2784" s="105"/>
      <c r="V2784" s="105"/>
      <c r="W2784" s="105"/>
    </row>
    <row r="2785" spans="6:26" x14ac:dyDescent="0.2">
      <c r="F2785" s="105"/>
      <c r="G2785" s="105"/>
      <c r="K2785" s="105"/>
      <c r="L2785" s="105"/>
      <c r="Q2785" s="105"/>
      <c r="R2785" s="105"/>
      <c r="V2785" s="105"/>
      <c r="W2785" s="105"/>
    </row>
    <row r="2786" spans="6:26" x14ac:dyDescent="0.2">
      <c r="F2786" s="105"/>
      <c r="G2786" s="105"/>
      <c r="K2786" s="105"/>
      <c r="L2786" s="105"/>
      <c r="Q2786" s="105"/>
      <c r="R2786" s="105"/>
      <c r="V2786" s="105"/>
      <c r="W2786" s="105"/>
    </row>
    <row r="2787" spans="6:26" x14ac:dyDescent="0.2">
      <c r="F2787" s="105"/>
      <c r="G2787" s="105"/>
      <c r="K2787" s="105"/>
      <c r="L2787" s="105"/>
      <c r="Q2787" s="105"/>
      <c r="R2787" s="105"/>
      <c r="V2787" s="105"/>
      <c r="W2787" s="105"/>
    </row>
    <row r="2788" spans="6:26" x14ac:dyDescent="0.2">
      <c r="F2788" s="105"/>
      <c r="G2788" s="105"/>
      <c r="K2788" s="105"/>
      <c r="L2788" s="105"/>
      <c r="Q2788" s="105"/>
      <c r="R2788" s="105"/>
      <c r="V2788" s="105"/>
      <c r="W2788" s="105"/>
    </row>
    <row r="2789" spans="6:26" x14ac:dyDescent="0.2">
      <c r="F2789" s="105"/>
      <c r="G2789" s="105"/>
      <c r="K2789" s="105"/>
      <c r="L2789" s="105"/>
      <c r="Q2789" s="105"/>
      <c r="R2789" s="105"/>
      <c r="V2789" s="105"/>
      <c r="W2789" s="105"/>
    </row>
    <row r="2790" spans="6:26" x14ac:dyDescent="0.2">
      <c r="F2790" s="105"/>
      <c r="G2790" s="105"/>
      <c r="K2790" s="105"/>
      <c r="L2790" s="105"/>
      <c r="Q2790" s="105"/>
      <c r="R2790" s="105"/>
      <c r="V2790" s="105"/>
      <c r="W2790" s="105"/>
    </row>
    <row r="2791" spans="6:26" x14ac:dyDescent="0.2">
      <c r="F2791" s="105"/>
      <c r="G2791" s="105"/>
      <c r="K2791" s="105"/>
      <c r="L2791" s="105"/>
      <c r="Q2791" s="105"/>
      <c r="R2791" s="105"/>
      <c r="V2791" s="105"/>
      <c r="W2791" s="105"/>
    </row>
    <row r="2792" spans="6:26" x14ac:dyDescent="0.2">
      <c r="F2792" s="105"/>
      <c r="G2792" s="105"/>
      <c r="K2792" s="105"/>
      <c r="L2792" s="105"/>
      <c r="Q2792" s="105"/>
      <c r="R2792" s="105"/>
      <c r="V2792" s="105"/>
      <c r="W2792" s="105"/>
    </row>
    <row r="2793" spans="6:26" x14ac:dyDescent="0.2">
      <c r="F2793" s="105"/>
      <c r="G2793" s="105"/>
      <c r="H2793" s="105"/>
      <c r="I2793" s="42"/>
      <c r="J2793" s="351"/>
      <c r="K2793" s="105"/>
      <c r="L2793" s="105"/>
      <c r="M2793" s="105"/>
      <c r="N2793" s="42"/>
      <c r="O2793" s="351"/>
      <c r="P2793" s="42"/>
      <c r="Q2793" s="105"/>
      <c r="R2793" s="105"/>
      <c r="S2793" s="105"/>
      <c r="T2793" s="42"/>
      <c r="U2793" s="351"/>
      <c r="V2793" s="105"/>
      <c r="W2793" s="105"/>
      <c r="X2793" s="105"/>
      <c r="Y2793" s="367"/>
      <c r="Z2793" s="367"/>
    </row>
    <row r="2794" spans="6:26" x14ac:dyDescent="0.2">
      <c r="F2794" s="105"/>
      <c r="G2794" s="105"/>
      <c r="K2794" s="105"/>
      <c r="L2794" s="105"/>
      <c r="Q2794" s="105"/>
      <c r="R2794" s="105"/>
      <c r="V2794" s="105"/>
      <c r="W2794" s="105"/>
    </row>
    <row r="2795" spans="6:26" x14ac:dyDescent="0.2">
      <c r="F2795" s="105"/>
      <c r="G2795" s="105"/>
      <c r="K2795" s="105"/>
      <c r="L2795" s="105"/>
      <c r="Q2795" s="105"/>
      <c r="R2795" s="105"/>
      <c r="V2795" s="105"/>
      <c r="W2795" s="105"/>
    </row>
    <row r="2796" spans="6:26" x14ac:dyDescent="0.2">
      <c r="F2796" s="105"/>
      <c r="G2796" s="105"/>
      <c r="K2796" s="105"/>
      <c r="L2796" s="105"/>
      <c r="Q2796" s="105"/>
      <c r="R2796" s="105"/>
      <c r="V2796" s="105"/>
      <c r="W2796" s="105"/>
    </row>
    <row r="2797" spans="6:26" x14ac:dyDescent="0.2">
      <c r="F2797" s="105"/>
      <c r="G2797" s="105"/>
      <c r="K2797" s="105"/>
      <c r="L2797" s="105"/>
      <c r="Q2797" s="105"/>
      <c r="R2797" s="105"/>
      <c r="V2797" s="105"/>
      <c r="W2797" s="105"/>
    </row>
    <row r="2798" spans="6:26" x14ac:dyDescent="0.2">
      <c r="F2798" s="105"/>
      <c r="G2798" s="105"/>
      <c r="H2798" s="105"/>
      <c r="I2798" s="42"/>
      <c r="J2798" s="351"/>
      <c r="K2798" s="105"/>
      <c r="L2798" s="105"/>
      <c r="M2798" s="105"/>
      <c r="N2798" s="42"/>
      <c r="O2798" s="351"/>
      <c r="P2798" s="42"/>
      <c r="Q2798" s="105"/>
      <c r="R2798" s="105"/>
      <c r="S2798" s="105"/>
      <c r="T2798" s="42"/>
      <c r="U2798" s="351"/>
      <c r="V2798" s="105"/>
      <c r="W2798" s="105"/>
      <c r="X2798" s="105"/>
      <c r="Y2798" s="367"/>
      <c r="Z2798" s="367"/>
    </row>
    <row r="2799" spans="6:26" x14ac:dyDescent="0.2">
      <c r="F2799" s="105"/>
      <c r="G2799" s="105"/>
      <c r="K2799" s="105"/>
      <c r="L2799" s="105"/>
      <c r="Q2799" s="105"/>
      <c r="R2799" s="105"/>
      <c r="V2799" s="105"/>
      <c r="W2799" s="105"/>
    </row>
    <row r="2800" spans="6:26" x14ac:dyDescent="0.2">
      <c r="F2800" s="105"/>
      <c r="G2800" s="105"/>
      <c r="K2800" s="105"/>
      <c r="L2800" s="105"/>
      <c r="Q2800" s="105"/>
      <c r="R2800" s="105"/>
      <c r="V2800" s="105"/>
      <c r="W2800" s="105"/>
    </row>
    <row r="2801" spans="6:26" x14ac:dyDescent="0.2">
      <c r="F2801" s="105"/>
      <c r="G2801" s="105"/>
      <c r="K2801" s="105"/>
      <c r="L2801" s="105"/>
      <c r="Q2801" s="105"/>
      <c r="R2801" s="105"/>
      <c r="V2801" s="105"/>
      <c r="W2801" s="105"/>
    </row>
    <row r="2802" spans="6:26" x14ac:dyDescent="0.2">
      <c r="F2802" s="105"/>
      <c r="G2802" s="105"/>
      <c r="H2802" s="105"/>
      <c r="I2802" s="42"/>
      <c r="J2802" s="351"/>
      <c r="K2802" s="105"/>
      <c r="L2802" s="105"/>
      <c r="M2802" s="105"/>
      <c r="N2802" s="42"/>
      <c r="O2802" s="351"/>
      <c r="P2802" s="42"/>
      <c r="Q2802" s="105"/>
      <c r="R2802" s="105"/>
      <c r="S2802" s="105"/>
      <c r="T2802" s="42"/>
      <c r="U2802" s="351"/>
      <c r="V2802" s="105"/>
      <c r="W2802" s="105"/>
      <c r="X2802" s="105"/>
      <c r="Y2802" s="367"/>
      <c r="Z2802" s="367"/>
    </row>
    <row r="2803" spans="6:26" x14ac:dyDescent="0.2">
      <c r="F2803" s="105"/>
      <c r="G2803" s="105"/>
      <c r="K2803" s="105"/>
      <c r="L2803" s="105"/>
      <c r="Q2803" s="105"/>
      <c r="R2803" s="105"/>
      <c r="V2803" s="105"/>
      <c r="W2803" s="105"/>
    </row>
    <row r="2804" spans="6:26" x14ac:dyDescent="0.2">
      <c r="F2804" s="105"/>
      <c r="G2804" s="105"/>
      <c r="H2804" s="105"/>
      <c r="I2804" s="42"/>
      <c r="J2804" s="351"/>
      <c r="K2804" s="105"/>
      <c r="L2804" s="105"/>
      <c r="M2804" s="105"/>
      <c r="N2804" s="42"/>
      <c r="O2804" s="351"/>
      <c r="P2804" s="42"/>
      <c r="Q2804" s="105"/>
      <c r="R2804" s="105"/>
      <c r="S2804" s="105"/>
      <c r="T2804" s="42"/>
      <c r="U2804" s="351"/>
      <c r="V2804" s="105"/>
      <c r="W2804" s="105"/>
      <c r="X2804" s="105"/>
      <c r="Y2804" s="367"/>
      <c r="Z2804" s="367"/>
    </row>
    <row r="2805" spans="6:26" x14ac:dyDescent="0.2">
      <c r="F2805" s="105"/>
      <c r="G2805" s="105"/>
      <c r="K2805" s="105"/>
      <c r="L2805" s="105"/>
      <c r="Q2805" s="105"/>
      <c r="R2805" s="105"/>
      <c r="V2805" s="105"/>
      <c r="W2805" s="105"/>
    </row>
    <row r="2806" spans="6:26" x14ac:dyDescent="0.2">
      <c r="F2806" s="105"/>
      <c r="G2806" s="105"/>
      <c r="K2806" s="105"/>
      <c r="L2806" s="105"/>
      <c r="Q2806" s="105"/>
      <c r="R2806" s="105"/>
      <c r="V2806" s="105"/>
      <c r="W2806" s="105"/>
    </row>
    <row r="2807" spans="6:26" x14ac:dyDescent="0.2">
      <c r="F2807" s="105"/>
      <c r="G2807" s="105"/>
      <c r="K2807" s="105"/>
      <c r="L2807" s="105"/>
      <c r="Q2807" s="105"/>
      <c r="R2807" s="105"/>
      <c r="V2807" s="105"/>
      <c r="W2807" s="105"/>
    </row>
    <row r="2808" spans="6:26" x14ac:dyDescent="0.2">
      <c r="F2808" s="105"/>
      <c r="G2808" s="105"/>
      <c r="K2808" s="105"/>
      <c r="L2808" s="105"/>
      <c r="Q2808" s="105"/>
      <c r="R2808" s="105"/>
      <c r="V2808" s="105"/>
      <c r="W2808" s="105"/>
    </row>
    <row r="2809" spans="6:26" x14ac:dyDescent="0.2">
      <c r="F2809" s="105"/>
      <c r="G2809" s="105"/>
      <c r="K2809" s="105"/>
      <c r="L2809" s="105"/>
      <c r="Q2809" s="105"/>
      <c r="R2809" s="105"/>
      <c r="V2809" s="105"/>
      <c r="W2809" s="105"/>
    </row>
    <row r="2810" spans="6:26" x14ac:dyDescent="0.2">
      <c r="F2810" s="105"/>
      <c r="G2810" s="105"/>
      <c r="K2810" s="105"/>
      <c r="L2810" s="105"/>
      <c r="Q2810" s="105"/>
      <c r="R2810" s="105"/>
      <c r="V2810" s="105"/>
      <c r="W2810" s="105"/>
    </row>
    <row r="2811" spans="6:26" x14ac:dyDescent="0.2">
      <c r="F2811" s="105"/>
      <c r="G2811" s="105"/>
      <c r="H2811" s="105"/>
      <c r="I2811" s="42"/>
      <c r="J2811" s="351"/>
      <c r="K2811" s="105"/>
      <c r="L2811" s="105"/>
      <c r="M2811" s="105"/>
      <c r="N2811" s="42"/>
      <c r="O2811" s="351"/>
      <c r="P2811" s="42"/>
      <c r="Q2811" s="105"/>
      <c r="R2811" s="105"/>
      <c r="S2811" s="105"/>
      <c r="T2811" s="42"/>
      <c r="U2811" s="351"/>
      <c r="V2811" s="105"/>
      <c r="W2811" s="105"/>
      <c r="X2811" s="105"/>
      <c r="Y2811" s="367"/>
      <c r="Z2811" s="367"/>
    </row>
    <row r="2812" spans="6:26" x14ac:dyDescent="0.2">
      <c r="F2812" s="105"/>
      <c r="G2812" s="105"/>
      <c r="K2812" s="105"/>
      <c r="L2812" s="105"/>
      <c r="Q2812" s="105"/>
      <c r="R2812" s="105"/>
      <c r="V2812" s="105"/>
      <c r="W2812" s="105"/>
    </row>
    <row r="2813" spans="6:26" x14ac:dyDescent="0.2">
      <c r="F2813" s="105"/>
      <c r="G2813" s="105"/>
      <c r="K2813" s="105"/>
      <c r="L2813" s="105"/>
      <c r="Q2813" s="105"/>
      <c r="R2813" s="105"/>
      <c r="V2813" s="105"/>
      <c r="W2813" s="105"/>
    </row>
    <row r="2814" spans="6:26" x14ac:dyDescent="0.2">
      <c r="F2814" s="105"/>
      <c r="G2814" s="105"/>
      <c r="K2814" s="105"/>
      <c r="L2814" s="105"/>
      <c r="Q2814" s="105"/>
      <c r="R2814" s="105"/>
      <c r="V2814" s="105"/>
      <c r="W2814" s="105"/>
    </row>
    <row r="2815" spans="6:26" x14ac:dyDescent="0.2">
      <c r="F2815" s="105"/>
      <c r="G2815" s="105"/>
      <c r="K2815" s="105"/>
      <c r="L2815" s="105"/>
      <c r="Q2815" s="105"/>
      <c r="R2815" s="105"/>
      <c r="V2815" s="105"/>
      <c r="W2815" s="105"/>
    </row>
    <row r="2816" spans="6:26" x14ac:dyDescent="0.2">
      <c r="F2816" s="105"/>
      <c r="G2816" s="105"/>
      <c r="K2816" s="105"/>
      <c r="L2816" s="105"/>
      <c r="Q2816" s="105"/>
      <c r="R2816" s="105"/>
      <c r="V2816" s="105"/>
      <c r="W2816" s="105"/>
    </row>
    <row r="2817" spans="6:23" x14ac:dyDescent="0.2">
      <c r="F2817" s="105"/>
      <c r="G2817" s="105"/>
      <c r="K2817" s="105"/>
      <c r="L2817" s="105"/>
      <c r="Q2817" s="105"/>
      <c r="R2817" s="105"/>
      <c r="V2817" s="105"/>
      <c r="W2817" s="105"/>
    </row>
    <row r="2818" spans="6:23" x14ac:dyDescent="0.2">
      <c r="F2818" s="105"/>
      <c r="G2818" s="105"/>
      <c r="K2818" s="105"/>
      <c r="L2818" s="105"/>
      <c r="Q2818" s="105"/>
      <c r="R2818" s="105"/>
      <c r="V2818" s="105"/>
      <c r="W2818" s="105"/>
    </row>
    <row r="2819" spans="6:23" x14ac:dyDescent="0.2">
      <c r="F2819" s="105"/>
      <c r="G2819" s="105"/>
      <c r="K2819" s="105"/>
      <c r="L2819" s="105"/>
      <c r="Q2819" s="105"/>
      <c r="R2819" s="105"/>
      <c r="V2819" s="105"/>
      <c r="W2819" s="105"/>
    </row>
    <row r="2820" spans="6:23" x14ac:dyDescent="0.2">
      <c r="F2820" s="105"/>
      <c r="G2820" s="105"/>
      <c r="K2820" s="105"/>
      <c r="L2820" s="105"/>
      <c r="Q2820" s="105"/>
      <c r="R2820" s="105"/>
      <c r="V2820" s="105"/>
      <c r="W2820" s="105"/>
    </row>
    <row r="2821" spans="6:23" x14ac:dyDescent="0.2">
      <c r="F2821" s="105"/>
      <c r="G2821" s="105"/>
      <c r="K2821" s="105"/>
      <c r="L2821" s="105"/>
      <c r="Q2821" s="105"/>
      <c r="R2821" s="105"/>
      <c r="V2821" s="105"/>
      <c r="W2821" s="105"/>
    </row>
    <row r="2822" spans="6:23" x14ac:dyDescent="0.2">
      <c r="F2822" s="105"/>
      <c r="G2822" s="105"/>
      <c r="K2822" s="105"/>
      <c r="L2822" s="105"/>
      <c r="Q2822" s="105"/>
      <c r="R2822" s="105"/>
      <c r="V2822" s="105"/>
      <c r="W2822" s="105"/>
    </row>
    <row r="2823" spans="6:23" x14ac:dyDescent="0.2">
      <c r="F2823" s="105"/>
      <c r="G2823" s="105"/>
      <c r="K2823" s="105"/>
      <c r="L2823" s="105"/>
      <c r="Q2823" s="105"/>
      <c r="R2823" s="105"/>
      <c r="V2823" s="105"/>
      <c r="W2823" s="105"/>
    </row>
    <row r="2824" spans="6:23" x14ac:dyDescent="0.2">
      <c r="F2824" s="105"/>
      <c r="G2824" s="105"/>
      <c r="K2824" s="105"/>
      <c r="L2824" s="105"/>
      <c r="Q2824" s="105"/>
      <c r="R2824" s="105"/>
      <c r="V2824" s="105"/>
      <c r="W2824" s="105"/>
    </row>
    <row r="2825" spans="6:23" x14ac:dyDescent="0.2">
      <c r="F2825" s="105"/>
      <c r="G2825" s="105"/>
      <c r="K2825" s="105"/>
      <c r="L2825" s="105"/>
      <c r="Q2825" s="105"/>
      <c r="R2825" s="105"/>
      <c r="V2825" s="105"/>
      <c r="W2825" s="105"/>
    </row>
    <row r="2826" spans="6:23" x14ac:dyDescent="0.2">
      <c r="F2826" s="105"/>
      <c r="G2826" s="105"/>
      <c r="K2826" s="105"/>
      <c r="L2826" s="105"/>
      <c r="Q2826" s="105"/>
      <c r="R2826" s="105"/>
      <c r="V2826" s="105"/>
      <c r="W2826" s="105"/>
    </row>
    <row r="2827" spans="6:23" x14ac:dyDescent="0.2">
      <c r="F2827" s="105"/>
      <c r="G2827" s="105"/>
      <c r="K2827" s="105"/>
      <c r="L2827" s="105"/>
      <c r="Q2827" s="105"/>
      <c r="R2827" s="105"/>
      <c r="V2827" s="105"/>
      <c r="W2827" s="105"/>
    </row>
    <row r="2828" spans="6:23" x14ac:dyDescent="0.2">
      <c r="F2828" s="105"/>
      <c r="G2828" s="105"/>
      <c r="K2828" s="105"/>
      <c r="L2828" s="105"/>
      <c r="Q2828" s="105"/>
      <c r="R2828" s="105"/>
      <c r="V2828" s="105"/>
      <c r="W2828" s="105"/>
    </row>
    <row r="2829" spans="6:23" x14ac:dyDescent="0.2">
      <c r="F2829" s="105"/>
      <c r="G2829" s="105"/>
      <c r="K2829" s="105"/>
      <c r="L2829" s="105"/>
      <c r="Q2829" s="105"/>
      <c r="R2829" s="105"/>
      <c r="V2829" s="105"/>
      <c r="W2829" s="105"/>
    </row>
    <row r="2830" spans="6:23" x14ac:dyDescent="0.2">
      <c r="F2830" s="105"/>
      <c r="G2830" s="105"/>
      <c r="K2830" s="105"/>
      <c r="L2830" s="105"/>
      <c r="Q2830" s="105"/>
      <c r="R2830" s="105"/>
      <c r="V2830" s="105"/>
      <c r="W2830" s="105"/>
    </row>
    <row r="2831" spans="6:23" x14ac:dyDescent="0.2">
      <c r="F2831" s="105"/>
      <c r="G2831" s="105"/>
      <c r="K2831" s="105"/>
      <c r="L2831" s="105"/>
      <c r="Q2831" s="105"/>
      <c r="R2831" s="105"/>
      <c r="V2831" s="105"/>
      <c r="W2831" s="105"/>
    </row>
    <row r="2832" spans="6:23" x14ac:dyDescent="0.2">
      <c r="F2832" s="105"/>
      <c r="G2832" s="105"/>
      <c r="K2832" s="105"/>
      <c r="L2832" s="105"/>
      <c r="Q2832" s="105"/>
      <c r="R2832" s="105"/>
      <c r="V2832" s="105"/>
      <c r="W2832" s="105"/>
    </row>
    <row r="2833" spans="6:26" x14ac:dyDescent="0.2">
      <c r="F2833" s="105"/>
      <c r="G2833" s="105"/>
      <c r="K2833" s="105"/>
      <c r="L2833" s="105"/>
      <c r="Q2833" s="105"/>
      <c r="R2833" s="105"/>
      <c r="V2833" s="105"/>
      <c r="W2833" s="105"/>
    </row>
    <row r="2834" spans="6:26" x14ac:dyDescent="0.2">
      <c r="F2834" s="105"/>
      <c r="G2834" s="105"/>
      <c r="K2834" s="105"/>
      <c r="L2834" s="105"/>
      <c r="Q2834" s="105"/>
      <c r="R2834" s="105"/>
      <c r="V2834" s="105"/>
      <c r="W2834" s="105"/>
    </row>
    <row r="2835" spans="6:26" x14ac:dyDescent="0.2">
      <c r="F2835" s="105"/>
      <c r="G2835" s="105"/>
      <c r="K2835" s="105"/>
      <c r="L2835" s="105"/>
      <c r="Q2835" s="105"/>
      <c r="R2835" s="105"/>
      <c r="V2835" s="105"/>
      <c r="W2835" s="105"/>
    </row>
    <row r="2836" spans="6:26" x14ac:dyDescent="0.2">
      <c r="F2836" s="105"/>
      <c r="G2836" s="105"/>
      <c r="K2836" s="105"/>
      <c r="L2836" s="105"/>
      <c r="Q2836" s="105"/>
      <c r="R2836" s="105"/>
      <c r="V2836" s="105"/>
      <c r="W2836" s="105"/>
    </row>
    <row r="2837" spans="6:26" x14ac:dyDescent="0.2">
      <c r="F2837" s="105"/>
      <c r="G2837" s="105"/>
      <c r="K2837" s="105"/>
      <c r="L2837" s="105"/>
      <c r="Q2837" s="105"/>
      <c r="R2837" s="105"/>
      <c r="V2837" s="105"/>
      <c r="W2837" s="105"/>
    </row>
    <row r="2838" spans="6:26" x14ac:dyDescent="0.2">
      <c r="F2838" s="105"/>
      <c r="G2838" s="105"/>
      <c r="H2838" s="105"/>
      <c r="I2838" s="42"/>
      <c r="J2838" s="351"/>
      <c r="K2838" s="105"/>
      <c r="L2838" s="105"/>
      <c r="M2838" s="105"/>
      <c r="N2838" s="42"/>
      <c r="O2838" s="351"/>
      <c r="P2838" s="42"/>
      <c r="Q2838" s="105"/>
      <c r="R2838" s="105"/>
      <c r="S2838" s="105"/>
      <c r="T2838" s="42"/>
      <c r="U2838" s="351"/>
      <c r="V2838" s="105"/>
      <c r="W2838" s="105"/>
      <c r="X2838" s="105"/>
      <c r="Y2838" s="367"/>
      <c r="Z2838" s="367"/>
    </row>
    <row r="2839" spans="6:26" x14ac:dyDescent="0.2">
      <c r="F2839" s="105"/>
      <c r="G2839" s="105"/>
      <c r="K2839" s="105"/>
      <c r="L2839" s="105"/>
      <c r="Q2839" s="105"/>
      <c r="R2839" s="105"/>
      <c r="V2839" s="105"/>
      <c r="W2839" s="105"/>
    </row>
    <row r="2840" spans="6:26" x14ac:dyDescent="0.2">
      <c r="F2840" s="105"/>
      <c r="G2840" s="105"/>
      <c r="H2840" s="105"/>
      <c r="I2840" s="42"/>
      <c r="J2840" s="351"/>
      <c r="K2840" s="105"/>
      <c r="L2840" s="105"/>
      <c r="M2840" s="105"/>
      <c r="N2840" s="42"/>
      <c r="O2840" s="351"/>
      <c r="P2840" s="42"/>
      <c r="Q2840" s="105"/>
      <c r="R2840" s="105"/>
      <c r="S2840" s="105"/>
      <c r="T2840" s="42"/>
      <c r="U2840" s="351"/>
      <c r="V2840" s="105"/>
      <c r="W2840" s="105"/>
      <c r="X2840" s="105"/>
      <c r="Y2840" s="367"/>
      <c r="Z2840" s="367"/>
    </row>
    <row r="2841" spans="6:26" x14ac:dyDescent="0.2">
      <c r="F2841" s="105"/>
      <c r="G2841" s="105"/>
      <c r="K2841" s="105"/>
      <c r="L2841" s="105"/>
      <c r="Q2841" s="105"/>
      <c r="R2841" s="105"/>
      <c r="V2841" s="105"/>
      <c r="W2841" s="105"/>
    </row>
    <row r="2842" spans="6:26" x14ac:dyDescent="0.2">
      <c r="F2842" s="105"/>
      <c r="G2842" s="105"/>
      <c r="K2842" s="105"/>
      <c r="L2842" s="105"/>
      <c r="Q2842" s="105"/>
      <c r="R2842" s="105"/>
      <c r="V2842" s="105"/>
      <c r="W2842" s="105"/>
    </row>
    <row r="2843" spans="6:26" x14ac:dyDescent="0.2">
      <c r="F2843" s="105"/>
      <c r="G2843" s="105"/>
      <c r="K2843" s="105"/>
      <c r="L2843" s="105"/>
      <c r="Q2843" s="105"/>
      <c r="R2843" s="105"/>
      <c r="V2843" s="105"/>
      <c r="W2843" s="105"/>
    </row>
    <row r="2844" spans="6:26" x14ac:dyDescent="0.2">
      <c r="F2844" s="105"/>
      <c r="G2844" s="105"/>
      <c r="K2844" s="105"/>
      <c r="L2844" s="105"/>
      <c r="Q2844" s="105"/>
      <c r="R2844" s="105"/>
      <c r="V2844" s="105"/>
      <c r="W2844" s="105"/>
    </row>
    <row r="2845" spans="6:26" x14ac:dyDescent="0.2">
      <c r="F2845" s="105"/>
      <c r="G2845" s="105"/>
      <c r="K2845" s="105"/>
      <c r="L2845" s="105"/>
      <c r="Q2845" s="105"/>
      <c r="R2845" s="105"/>
      <c r="V2845" s="105"/>
      <c r="W2845" s="105"/>
    </row>
    <row r="2846" spans="6:26" x14ac:dyDescent="0.2">
      <c r="F2846" s="105"/>
      <c r="G2846" s="105"/>
      <c r="H2846" s="105"/>
      <c r="I2846" s="42"/>
      <c r="J2846" s="351"/>
      <c r="K2846" s="105"/>
      <c r="L2846" s="105"/>
      <c r="M2846" s="105"/>
      <c r="N2846" s="42"/>
      <c r="O2846" s="351"/>
      <c r="P2846" s="42"/>
      <c r="Q2846" s="105"/>
      <c r="R2846" s="105"/>
      <c r="S2846" s="105"/>
      <c r="T2846" s="42"/>
      <c r="U2846" s="351"/>
      <c r="V2846" s="105"/>
      <c r="W2846" s="105"/>
      <c r="X2846" s="105"/>
      <c r="Y2846" s="367"/>
      <c r="Z2846" s="367"/>
    </row>
    <row r="2847" spans="6:26" x14ac:dyDescent="0.2">
      <c r="F2847" s="105"/>
      <c r="G2847" s="105"/>
      <c r="H2847" s="105"/>
      <c r="I2847" s="42"/>
      <c r="J2847" s="351"/>
      <c r="K2847" s="105"/>
      <c r="L2847" s="105"/>
      <c r="M2847" s="105"/>
      <c r="N2847" s="42"/>
      <c r="O2847" s="351"/>
      <c r="P2847" s="42"/>
      <c r="Q2847" s="105"/>
      <c r="R2847" s="105"/>
      <c r="S2847" s="105"/>
      <c r="T2847" s="42"/>
      <c r="U2847" s="351"/>
      <c r="V2847" s="105"/>
      <c r="W2847" s="105"/>
      <c r="X2847" s="105"/>
      <c r="Y2847" s="367"/>
      <c r="Z2847" s="367"/>
    </row>
    <row r="2848" spans="6:26" x14ac:dyDescent="0.2">
      <c r="F2848" s="105"/>
      <c r="G2848" s="105"/>
      <c r="K2848" s="105"/>
      <c r="L2848" s="105"/>
      <c r="Q2848" s="105"/>
      <c r="R2848" s="105"/>
      <c r="V2848" s="105"/>
      <c r="W2848" s="105"/>
    </row>
    <row r="2849" spans="6:26" x14ac:dyDescent="0.2">
      <c r="F2849" s="105"/>
      <c r="G2849" s="105"/>
      <c r="K2849" s="105"/>
      <c r="L2849" s="105"/>
      <c r="Q2849" s="105"/>
      <c r="R2849" s="105"/>
      <c r="V2849" s="105"/>
      <c r="W2849" s="105"/>
    </row>
    <row r="2850" spans="6:26" x14ac:dyDescent="0.2">
      <c r="F2850" s="105"/>
      <c r="G2850" s="105"/>
      <c r="K2850" s="105"/>
      <c r="L2850" s="105"/>
      <c r="Q2850" s="105"/>
      <c r="R2850" s="105"/>
      <c r="V2850" s="105"/>
      <c r="W2850" s="105"/>
    </row>
    <row r="2851" spans="6:26" x14ac:dyDescent="0.2">
      <c r="F2851" s="105"/>
      <c r="G2851" s="105"/>
      <c r="K2851" s="105"/>
      <c r="L2851" s="105"/>
      <c r="Q2851" s="105"/>
      <c r="R2851" s="105"/>
      <c r="V2851" s="105"/>
      <c r="W2851" s="105"/>
    </row>
    <row r="2852" spans="6:26" x14ac:dyDescent="0.2">
      <c r="F2852" s="105"/>
      <c r="G2852" s="105"/>
      <c r="K2852" s="105"/>
      <c r="L2852" s="105"/>
      <c r="Q2852" s="105"/>
      <c r="R2852" s="105"/>
      <c r="V2852" s="105"/>
      <c r="W2852" s="105"/>
    </row>
    <row r="2853" spans="6:26" x14ac:dyDescent="0.2">
      <c r="F2853" s="105"/>
      <c r="G2853" s="105"/>
      <c r="K2853" s="105"/>
      <c r="L2853" s="105"/>
      <c r="Q2853" s="105"/>
      <c r="R2853" s="105"/>
      <c r="V2853" s="105"/>
      <c r="W2853" s="105"/>
    </row>
    <row r="2854" spans="6:26" x14ac:dyDescent="0.2">
      <c r="F2854" s="105"/>
      <c r="G2854" s="105"/>
      <c r="K2854" s="105"/>
      <c r="L2854" s="105"/>
      <c r="Q2854" s="105"/>
      <c r="R2854" s="105"/>
      <c r="V2854" s="105"/>
      <c r="W2854" s="105"/>
    </row>
    <row r="2855" spans="6:26" x14ac:dyDescent="0.2">
      <c r="F2855" s="105"/>
      <c r="G2855" s="105"/>
      <c r="K2855" s="105"/>
      <c r="L2855" s="105"/>
      <c r="Q2855" s="105"/>
      <c r="R2855" s="105"/>
      <c r="V2855" s="105"/>
      <c r="W2855" s="105"/>
    </row>
    <row r="2856" spans="6:26" x14ac:dyDescent="0.2">
      <c r="F2856" s="105"/>
      <c r="G2856" s="105"/>
      <c r="H2856" s="105"/>
      <c r="I2856" s="42"/>
      <c r="J2856" s="351"/>
      <c r="K2856" s="105"/>
      <c r="L2856" s="105"/>
      <c r="M2856" s="105"/>
      <c r="N2856" s="42"/>
      <c r="O2856" s="351"/>
      <c r="P2856" s="42"/>
      <c r="Q2856" s="105"/>
      <c r="R2856" s="105"/>
      <c r="S2856" s="105"/>
      <c r="T2856" s="42"/>
      <c r="U2856" s="351"/>
      <c r="V2856" s="105"/>
      <c r="W2856" s="105"/>
      <c r="X2856" s="105"/>
      <c r="Y2856" s="367"/>
      <c r="Z2856" s="367"/>
    </row>
    <row r="2857" spans="6:26" x14ac:dyDescent="0.2">
      <c r="F2857" s="105"/>
      <c r="G2857" s="105"/>
      <c r="K2857" s="105"/>
      <c r="L2857" s="105"/>
      <c r="Q2857" s="105"/>
      <c r="R2857" s="105"/>
      <c r="V2857" s="105"/>
      <c r="W2857" s="105"/>
    </row>
    <row r="2858" spans="6:26" x14ac:dyDescent="0.2">
      <c r="F2858" s="105"/>
      <c r="G2858" s="105"/>
      <c r="K2858" s="105"/>
      <c r="L2858" s="105"/>
      <c r="Q2858" s="105"/>
      <c r="R2858" s="105"/>
      <c r="V2858" s="105"/>
      <c r="W2858" s="105"/>
    </row>
    <row r="2859" spans="6:26" x14ac:dyDescent="0.2">
      <c r="F2859" s="105"/>
      <c r="G2859" s="105"/>
      <c r="K2859" s="105"/>
      <c r="L2859" s="105"/>
      <c r="Q2859" s="105"/>
      <c r="R2859" s="105"/>
      <c r="V2859" s="105"/>
      <c r="W2859" s="105"/>
    </row>
    <row r="2860" spans="6:26" x14ac:dyDescent="0.2">
      <c r="F2860" s="105"/>
      <c r="G2860" s="105"/>
      <c r="K2860" s="105"/>
      <c r="L2860" s="105"/>
      <c r="Q2860" s="105"/>
      <c r="R2860" s="105"/>
      <c r="V2860" s="105"/>
      <c r="W2860" s="105"/>
    </row>
    <row r="2861" spans="6:26" x14ac:dyDescent="0.2">
      <c r="F2861" s="105"/>
      <c r="G2861" s="105"/>
      <c r="K2861" s="105"/>
      <c r="L2861" s="105"/>
      <c r="Q2861" s="105"/>
      <c r="R2861" s="105"/>
      <c r="V2861" s="105"/>
      <c r="W2861" s="105"/>
    </row>
    <row r="2862" spans="6:26" x14ac:dyDescent="0.2">
      <c r="F2862" s="105"/>
      <c r="G2862" s="105"/>
      <c r="H2862" s="105"/>
      <c r="I2862" s="42"/>
      <c r="J2862" s="351"/>
      <c r="K2862" s="105"/>
      <c r="L2862" s="105"/>
      <c r="M2862" s="105"/>
      <c r="N2862" s="42"/>
      <c r="O2862" s="351"/>
      <c r="P2862" s="42"/>
      <c r="Q2862" s="105"/>
      <c r="R2862" s="105"/>
      <c r="S2862" s="105"/>
      <c r="T2862" s="42"/>
      <c r="U2862" s="351"/>
      <c r="V2862" s="105"/>
      <c r="W2862" s="105"/>
      <c r="X2862" s="105"/>
      <c r="Y2862" s="367"/>
      <c r="Z2862" s="367"/>
    </row>
    <row r="2863" spans="6:26" x14ac:dyDescent="0.2">
      <c r="F2863" s="105"/>
      <c r="G2863" s="105"/>
      <c r="K2863" s="105"/>
      <c r="L2863" s="105"/>
      <c r="Q2863" s="105"/>
      <c r="R2863" s="105"/>
      <c r="V2863" s="105"/>
      <c r="W2863" s="105"/>
    </row>
    <row r="2864" spans="6:26" x14ac:dyDescent="0.2">
      <c r="F2864" s="105"/>
      <c r="G2864" s="105"/>
      <c r="K2864" s="105"/>
      <c r="L2864" s="105"/>
      <c r="Q2864" s="105"/>
      <c r="R2864" s="105"/>
      <c r="V2864" s="105"/>
      <c r="W2864" s="105"/>
    </row>
    <row r="2865" spans="6:26" x14ac:dyDescent="0.2">
      <c r="F2865" s="105"/>
      <c r="G2865" s="105"/>
      <c r="K2865" s="105"/>
      <c r="L2865" s="105"/>
      <c r="Q2865" s="105"/>
      <c r="R2865" s="105"/>
      <c r="V2865" s="105"/>
      <c r="W2865" s="105"/>
    </row>
    <row r="2866" spans="6:26" x14ac:dyDescent="0.2">
      <c r="F2866" s="105"/>
      <c r="G2866" s="105"/>
      <c r="H2866" s="105"/>
      <c r="I2866" s="42"/>
      <c r="J2866" s="351"/>
      <c r="K2866" s="105"/>
      <c r="L2866" s="105"/>
      <c r="M2866" s="105"/>
      <c r="N2866" s="42"/>
      <c r="O2866" s="351"/>
      <c r="P2866" s="42"/>
      <c r="Q2866" s="105"/>
      <c r="R2866" s="105"/>
      <c r="S2866" s="105"/>
      <c r="T2866" s="42"/>
      <c r="U2866" s="351"/>
      <c r="V2866" s="105"/>
      <c r="W2866" s="105"/>
      <c r="X2866" s="105"/>
      <c r="Y2866" s="367"/>
      <c r="Z2866" s="367"/>
    </row>
    <row r="2867" spans="6:26" x14ac:dyDescent="0.2">
      <c r="F2867" s="105"/>
      <c r="G2867" s="105"/>
      <c r="K2867" s="105"/>
      <c r="L2867" s="105"/>
      <c r="Q2867" s="105"/>
      <c r="R2867" s="105"/>
      <c r="V2867" s="105"/>
      <c r="W2867" s="105"/>
    </row>
    <row r="2868" spans="6:26" x14ac:dyDescent="0.2">
      <c r="F2868" s="105"/>
      <c r="G2868" s="105"/>
      <c r="K2868" s="105"/>
      <c r="L2868" s="105"/>
      <c r="Q2868" s="105"/>
      <c r="R2868" s="105"/>
      <c r="V2868" s="105"/>
      <c r="W2868" s="105"/>
    </row>
    <row r="2869" spans="6:26" x14ac:dyDescent="0.2">
      <c r="F2869" s="105"/>
      <c r="G2869" s="105"/>
      <c r="K2869" s="105"/>
      <c r="L2869" s="105"/>
      <c r="Q2869" s="105"/>
      <c r="R2869" s="105"/>
      <c r="V2869" s="105"/>
      <c r="W2869" s="105"/>
    </row>
    <row r="2870" spans="6:26" x14ac:dyDescent="0.2">
      <c r="F2870" s="105"/>
      <c r="G2870" s="105"/>
      <c r="K2870" s="105"/>
      <c r="L2870" s="105"/>
      <c r="Q2870" s="105"/>
      <c r="R2870" s="105"/>
      <c r="V2870" s="105"/>
      <c r="W2870" s="105"/>
    </row>
    <row r="2871" spans="6:26" x14ac:dyDescent="0.2">
      <c r="F2871" s="105"/>
      <c r="G2871" s="105"/>
      <c r="K2871" s="105"/>
      <c r="L2871" s="105"/>
      <c r="Q2871" s="105"/>
      <c r="R2871" s="105"/>
      <c r="V2871" s="105"/>
      <c r="W2871" s="105"/>
    </row>
    <row r="2872" spans="6:26" x14ac:dyDescent="0.2">
      <c r="F2872" s="105"/>
      <c r="G2872" s="105"/>
      <c r="K2872" s="105"/>
      <c r="L2872" s="105"/>
      <c r="Q2872" s="105"/>
      <c r="R2872" s="105"/>
      <c r="V2872" s="105"/>
      <c r="W2872" s="105"/>
    </row>
    <row r="2873" spans="6:26" x14ac:dyDescent="0.2">
      <c r="F2873" s="105"/>
      <c r="G2873" s="105"/>
      <c r="K2873" s="105"/>
      <c r="L2873" s="105"/>
      <c r="Q2873" s="105"/>
      <c r="R2873" s="105"/>
      <c r="V2873" s="105"/>
      <c r="W2873" s="105"/>
    </row>
    <row r="2874" spans="6:26" x14ac:dyDescent="0.2">
      <c r="F2874" s="105"/>
      <c r="G2874" s="105"/>
      <c r="K2874" s="105"/>
      <c r="L2874" s="105"/>
      <c r="Q2874" s="105"/>
      <c r="R2874" s="105"/>
      <c r="V2874" s="105"/>
      <c r="W2874" s="105"/>
    </row>
    <row r="2875" spans="6:26" x14ac:dyDescent="0.2">
      <c r="F2875" s="105"/>
      <c r="G2875" s="105"/>
      <c r="K2875" s="105"/>
      <c r="L2875" s="105"/>
      <c r="Q2875" s="105"/>
      <c r="R2875" s="105"/>
      <c r="V2875" s="105"/>
      <c r="W2875" s="105"/>
    </row>
    <row r="2876" spans="6:26" x14ac:dyDescent="0.2">
      <c r="F2876" s="105"/>
      <c r="G2876" s="105"/>
      <c r="K2876" s="105"/>
      <c r="L2876" s="105"/>
      <c r="Q2876" s="105"/>
      <c r="R2876" s="105"/>
      <c r="V2876" s="105"/>
      <c r="W2876" s="105"/>
    </row>
    <row r="2877" spans="6:26" x14ac:dyDescent="0.2">
      <c r="F2877" s="105"/>
      <c r="G2877" s="105"/>
      <c r="K2877" s="105"/>
      <c r="L2877" s="105"/>
      <c r="Q2877" s="105"/>
      <c r="R2877" s="105"/>
      <c r="V2877" s="105"/>
      <c r="W2877" s="105"/>
    </row>
    <row r="2878" spans="6:26" x14ac:dyDescent="0.2">
      <c r="F2878" s="105"/>
      <c r="G2878" s="105"/>
      <c r="K2878" s="105"/>
      <c r="L2878" s="105"/>
      <c r="Q2878" s="105"/>
      <c r="R2878" s="105"/>
      <c r="V2878" s="105"/>
      <c r="W2878" s="105"/>
    </row>
    <row r="2879" spans="6:26" x14ac:dyDescent="0.2">
      <c r="F2879" s="105"/>
      <c r="G2879" s="105"/>
      <c r="K2879" s="105"/>
      <c r="L2879" s="105"/>
      <c r="Q2879" s="105"/>
      <c r="R2879" s="105"/>
      <c r="V2879" s="105"/>
      <c r="W2879" s="105"/>
    </row>
    <row r="2880" spans="6:26" x14ac:dyDescent="0.2">
      <c r="F2880" s="105"/>
      <c r="G2880" s="105"/>
      <c r="K2880" s="105"/>
      <c r="L2880" s="105"/>
      <c r="Q2880" s="105"/>
      <c r="R2880" s="105"/>
      <c r="V2880" s="105"/>
      <c r="W2880" s="105"/>
    </row>
    <row r="2881" spans="6:23" x14ac:dyDescent="0.2">
      <c r="F2881" s="105"/>
      <c r="G2881" s="105"/>
      <c r="K2881" s="105"/>
      <c r="L2881" s="105"/>
      <c r="Q2881" s="105"/>
      <c r="R2881" s="105"/>
      <c r="V2881" s="105"/>
      <c r="W2881" s="105"/>
    </row>
    <row r="2882" spans="6:23" x14ac:dyDescent="0.2">
      <c r="F2882" s="105"/>
      <c r="G2882" s="105"/>
      <c r="K2882" s="105"/>
      <c r="L2882" s="105"/>
      <c r="Q2882" s="105"/>
      <c r="R2882" s="105"/>
      <c r="V2882" s="105"/>
      <c r="W2882" s="105"/>
    </row>
    <row r="2883" spans="6:23" x14ac:dyDescent="0.2">
      <c r="F2883" s="105"/>
      <c r="G2883" s="105"/>
      <c r="K2883" s="105"/>
      <c r="L2883" s="105"/>
      <c r="Q2883" s="105"/>
      <c r="R2883" s="105"/>
      <c r="V2883" s="105"/>
      <c r="W2883" s="105"/>
    </row>
    <row r="2884" spans="6:23" x14ac:dyDescent="0.2">
      <c r="F2884" s="105"/>
      <c r="G2884" s="105"/>
      <c r="K2884" s="105"/>
      <c r="L2884" s="105"/>
      <c r="Q2884" s="105"/>
      <c r="R2884" s="105"/>
      <c r="V2884" s="105"/>
      <c r="W2884" s="105"/>
    </row>
    <row r="2885" spans="6:23" x14ac:dyDescent="0.2">
      <c r="F2885" s="105"/>
      <c r="G2885" s="105"/>
      <c r="K2885" s="105"/>
      <c r="L2885" s="105"/>
      <c r="Q2885" s="105"/>
      <c r="R2885" s="105"/>
      <c r="V2885" s="105"/>
      <c r="W2885" s="105"/>
    </row>
    <row r="2886" spans="6:23" x14ac:dyDescent="0.2">
      <c r="F2886" s="105"/>
      <c r="G2886" s="105"/>
      <c r="K2886" s="105"/>
      <c r="L2886" s="105"/>
      <c r="Q2886" s="105"/>
      <c r="R2886" s="105"/>
      <c r="V2886" s="105"/>
      <c r="W2886" s="105"/>
    </row>
    <row r="2887" spans="6:23" x14ac:dyDescent="0.2">
      <c r="F2887" s="105"/>
      <c r="G2887" s="105"/>
      <c r="K2887" s="105"/>
      <c r="L2887" s="105"/>
      <c r="Q2887" s="105"/>
      <c r="R2887" s="105"/>
      <c r="V2887" s="105"/>
      <c r="W2887" s="105"/>
    </row>
    <row r="2888" spans="6:23" x14ac:dyDescent="0.2">
      <c r="F2888" s="105"/>
      <c r="G2888" s="105"/>
      <c r="K2888" s="105"/>
      <c r="L2888" s="105"/>
      <c r="Q2888" s="105"/>
      <c r="R2888" s="105"/>
      <c r="V2888" s="105"/>
      <c r="W2888" s="105"/>
    </row>
    <row r="2889" spans="6:23" x14ac:dyDescent="0.2">
      <c r="F2889" s="105"/>
      <c r="G2889" s="105"/>
      <c r="K2889" s="105"/>
      <c r="L2889" s="105"/>
      <c r="Q2889" s="105"/>
      <c r="R2889" s="105"/>
      <c r="V2889" s="105"/>
      <c r="W2889" s="105"/>
    </row>
    <row r="2890" spans="6:23" x14ac:dyDescent="0.2">
      <c r="F2890" s="105"/>
      <c r="G2890" s="105"/>
      <c r="K2890" s="105"/>
      <c r="L2890" s="105"/>
      <c r="Q2890" s="105"/>
      <c r="R2890" s="105"/>
      <c r="V2890" s="105"/>
      <c r="W2890" s="105"/>
    </row>
    <row r="2891" spans="6:23" x14ac:dyDescent="0.2">
      <c r="F2891" s="105"/>
      <c r="G2891" s="105"/>
      <c r="K2891" s="105"/>
      <c r="L2891" s="105"/>
      <c r="Q2891" s="105"/>
      <c r="R2891" s="105"/>
      <c r="V2891" s="105"/>
      <c r="W2891" s="105"/>
    </row>
    <row r="2892" spans="6:23" x14ac:dyDescent="0.2">
      <c r="F2892" s="105"/>
      <c r="G2892" s="105"/>
      <c r="K2892" s="105"/>
      <c r="L2892" s="105"/>
      <c r="Q2892" s="105"/>
      <c r="R2892" s="105"/>
      <c r="V2892" s="105"/>
      <c r="W2892" s="105"/>
    </row>
    <row r="2893" spans="6:23" x14ac:dyDescent="0.2">
      <c r="F2893" s="105"/>
      <c r="G2893" s="105"/>
      <c r="K2893" s="105"/>
      <c r="L2893" s="105"/>
      <c r="Q2893" s="105"/>
      <c r="R2893" s="105"/>
      <c r="V2893" s="105"/>
      <c r="W2893" s="105"/>
    </row>
    <row r="2894" spans="6:23" x14ac:dyDescent="0.2">
      <c r="F2894" s="105"/>
      <c r="G2894" s="105"/>
      <c r="K2894" s="105"/>
      <c r="L2894" s="105"/>
      <c r="Q2894" s="105"/>
      <c r="R2894" s="105"/>
      <c r="V2894" s="105"/>
      <c r="W2894" s="105"/>
    </row>
    <row r="2895" spans="6:23" x14ac:dyDescent="0.2">
      <c r="F2895" s="105"/>
      <c r="G2895" s="105"/>
      <c r="K2895" s="105"/>
      <c r="L2895" s="105"/>
      <c r="Q2895" s="105"/>
      <c r="R2895" s="105"/>
      <c r="V2895" s="105"/>
      <c r="W2895" s="105"/>
    </row>
    <row r="2896" spans="6:23" x14ac:dyDescent="0.2">
      <c r="F2896" s="105"/>
      <c r="G2896" s="105"/>
      <c r="K2896" s="105"/>
      <c r="L2896" s="105"/>
      <c r="Q2896" s="105"/>
      <c r="R2896" s="105"/>
      <c r="V2896" s="105"/>
      <c r="W2896" s="105"/>
    </row>
    <row r="2897" spans="6:23" x14ac:dyDescent="0.2">
      <c r="F2897" s="105"/>
      <c r="G2897" s="105"/>
      <c r="K2897" s="105"/>
      <c r="L2897" s="105"/>
      <c r="Q2897" s="105"/>
      <c r="R2897" s="105"/>
      <c r="V2897" s="105"/>
      <c r="W2897" s="105"/>
    </row>
    <row r="2898" spans="6:23" x14ac:dyDescent="0.2">
      <c r="F2898" s="105"/>
      <c r="G2898" s="105"/>
      <c r="K2898" s="105"/>
      <c r="L2898" s="105"/>
      <c r="Q2898" s="105"/>
      <c r="R2898" s="105"/>
      <c r="V2898" s="105"/>
      <c r="W2898" s="105"/>
    </row>
    <row r="2899" spans="6:23" x14ac:dyDescent="0.2">
      <c r="F2899" s="105"/>
      <c r="G2899" s="105"/>
      <c r="K2899" s="105"/>
      <c r="L2899" s="105"/>
      <c r="Q2899" s="105"/>
      <c r="R2899" s="105"/>
      <c r="V2899" s="105"/>
      <c r="W2899" s="105"/>
    </row>
    <row r="2900" spans="6:23" x14ac:dyDescent="0.2">
      <c r="F2900" s="105"/>
      <c r="G2900" s="105"/>
      <c r="K2900" s="105"/>
      <c r="L2900" s="105"/>
      <c r="Q2900" s="105"/>
      <c r="R2900" s="105"/>
      <c r="V2900" s="105"/>
      <c r="W2900" s="105"/>
    </row>
    <row r="2901" spans="6:23" x14ac:dyDescent="0.2">
      <c r="F2901" s="105"/>
      <c r="G2901" s="105"/>
      <c r="K2901" s="105"/>
      <c r="L2901" s="105"/>
      <c r="Q2901" s="105"/>
      <c r="R2901" s="105"/>
      <c r="V2901" s="105"/>
      <c r="W2901" s="105"/>
    </row>
    <row r="2902" spans="6:23" x14ac:dyDescent="0.2">
      <c r="F2902" s="105"/>
      <c r="G2902" s="105"/>
      <c r="K2902" s="105"/>
      <c r="L2902" s="105"/>
      <c r="Q2902" s="105"/>
      <c r="R2902" s="105"/>
      <c r="V2902" s="105"/>
      <c r="W2902" s="105"/>
    </row>
    <row r="2903" spans="6:23" x14ac:dyDescent="0.2">
      <c r="F2903" s="105"/>
      <c r="G2903" s="105"/>
      <c r="K2903" s="105"/>
      <c r="L2903" s="105"/>
      <c r="Q2903" s="105"/>
      <c r="R2903" s="105"/>
      <c r="V2903" s="105"/>
      <c r="W2903" s="105"/>
    </row>
    <row r="2904" spans="6:23" x14ac:dyDescent="0.2">
      <c r="F2904" s="105"/>
      <c r="G2904" s="105"/>
      <c r="K2904" s="105"/>
      <c r="L2904" s="105"/>
      <c r="Q2904" s="105"/>
      <c r="R2904" s="105"/>
      <c r="V2904" s="105"/>
      <c r="W2904" s="105"/>
    </row>
    <row r="2905" spans="6:23" x14ac:dyDescent="0.2">
      <c r="F2905" s="105"/>
      <c r="G2905" s="105"/>
      <c r="K2905" s="105"/>
      <c r="L2905" s="105"/>
      <c r="Q2905" s="105"/>
      <c r="R2905" s="105"/>
      <c r="V2905" s="105"/>
      <c r="W2905" s="105"/>
    </row>
    <row r="2906" spans="6:23" x14ac:dyDescent="0.2">
      <c r="F2906" s="105"/>
      <c r="G2906" s="105"/>
      <c r="K2906" s="105"/>
      <c r="L2906" s="105"/>
      <c r="Q2906" s="105"/>
      <c r="R2906" s="105"/>
      <c r="V2906" s="105"/>
      <c r="W2906" s="105"/>
    </row>
    <row r="2907" spans="6:23" x14ac:dyDescent="0.2">
      <c r="F2907" s="105"/>
      <c r="G2907" s="105"/>
      <c r="K2907" s="105"/>
      <c r="L2907" s="105"/>
      <c r="Q2907" s="105"/>
      <c r="R2907" s="105"/>
      <c r="V2907" s="105"/>
      <c r="W2907" s="105"/>
    </row>
    <row r="2908" spans="6:23" x14ac:dyDescent="0.2">
      <c r="F2908" s="105"/>
      <c r="G2908" s="105"/>
      <c r="K2908" s="105"/>
      <c r="L2908" s="105"/>
      <c r="Q2908" s="105"/>
      <c r="R2908" s="105"/>
      <c r="V2908" s="105"/>
      <c r="W2908" s="105"/>
    </row>
    <row r="2909" spans="6:23" x14ac:dyDescent="0.2">
      <c r="F2909" s="105"/>
      <c r="G2909" s="105"/>
      <c r="K2909" s="105"/>
      <c r="L2909" s="105"/>
      <c r="Q2909" s="105"/>
      <c r="R2909" s="105"/>
      <c r="V2909" s="105"/>
      <c r="W2909" s="105"/>
    </row>
    <row r="2910" spans="6:23" x14ac:dyDescent="0.2">
      <c r="F2910" s="105"/>
      <c r="G2910" s="105"/>
      <c r="K2910" s="105"/>
      <c r="L2910" s="105"/>
      <c r="Q2910" s="105"/>
      <c r="R2910" s="105"/>
      <c r="V2910" s="105"/>
      <c r="W2910" s="105"/>
    </row>
    <row r="2911" spans="6:23" x14ac:dyDescent="0.2">
      <c r="F2911" s="105"/>
      <c r="G2911" s="105"/>
      <c r="K2911" s="105"/>
      <c r="L2911" s="105"/>
      <c r="Q2911" s="105"/>
      <c r="R2911" s="105"/>
      <c r="V2911" s="105"/>
      <c r="W2911" s="105"/>
    </row>
    <row r="2912" spans="6:23" x14ac:dyDescent="0.2">
      <c r="F2912" s="105"/>
      <c r="G2912" s="105"/>
      <c r="K2912" s="105"/>
      <c r="L2912" s="105"/>
      <c r="Q2912" s="105"/>
      <c r="R2912" s="105"/>
      <c r="V2912" s="105"/>
      <c r="W2912" s="105"/>
    </row>
    <row r="2913" spans="6:23" x14ac:dyDescent="0.2">
      <c r="F2913" s="105"/>
      <c r="G2913" s="105"/>
      <c r="K2913" s="105"/>
      <c r="L2913" s="105"/>
      <c r="Q2913" s="105"/>
      <c r="R2913" s="105"/>
      <c r="V2913" s="105"/>
      <c r="W2913" s="105"/>
    </row>
    <row r="2914" spans="6:23" x14ac:dyDescent="0.2">
      <c r="F2914" s="105"/>
      <c r="G2914" s="105"/>
      <c r="K2914" s="105"/>
      <c r="L2914" s="105"/>
      <c r="Q2914" s="105"/>
      <c r="R2914" s="105"/>
      <c r="V2914" s="105"/>
      <c r="W2914" s="105"/>
    </row>
    <row r="2915" spans="6:23" x14ac:dyDescent="0.2">
      <c r="F2915" s="105"/>
      <c r="G2915" s="105"/>
      <c r="K2915" s="105"/>
      <c r="L2915" s="105"/>
      <c r="Q2915" s="105"/>
      <c r="R2915" s="105"/>
      <c r="V2915" s="105"/>
      <c r="W2915" s="105"/>
    </row>
    <row r="2916" spans="6:23" x14ac:dyDescent="0.2">
      <c r="F2916" s="105"/>
      <c r="G2916" s="105"/>
      <c r="K2916" s="105"/>
      <c r="L2916" s="105"/>
      <c r="Q2916" s="105"/>
      <c r="R2916" s="105"/>
      <c r="V2916" s="105"/>
      <c r="W2916" s="105"/>
    </row>
    <row r="2917" spans="6:23" x14ac:dyDescent="0.2">
      <c r="F2917" s="105"/>
      <c r="G2917" s="105"/>
      <c r="K2917" s="105"/>
      <c r="L2917" s="105"/>
      <c r="Q2917" s="105"/>
      <c r="R2917" s="105"/>
      <c r="V2917" s="105"/>
      <c r="W2917" s="105"/>
    </row>
    <row r="2918" spans="6:23" x14ac:dyDescent="0.2">
      <c r="F2918" s="105"/>
      <c r="G2918" s="105"/>
      <c r="K2918" s="105"/>
      <c r="L2918" s="105"/>
      <c r="Q2918" s="105"/>
      <c r="R2918" s="105"/>
      <c r="V2918" s="105"/>
      <c r="W2918" s="105"/>
    </row>
    <row r="2919" spans="6:23" x14ac:dyDescent="0.2">
      <c r="F2919" s="105"/>
      <c r="G2919" s="105"/>
      <c r="K2919" s="105"/>
      <c r="L2919" s="105"/>
      <c r="Q2919" s="105"/>
      <c r="R2919" s="105"/>
      <c r="V2919" s="105"/>
      <c r="W2919" s="105"/>
    </row>
    <row r="2920" spans="6:23" x14ac:dyDescent="0.2">
      <c r="F2920" s="105"/>
      <c r="G2920" s="105"/>
      <c r="K2920" s="105"/>
      <c r="L2920" s="105"/>
      <c r="Q2920" s="105"/>
      <c r="R2920" s="105"/>
      <c r="V2920" s="105"/>
      <c r="W2920" s="105"/>
    </row>
    <row r="2921" spans="6:23" x14ac:dyDescent="0.2">
      <c r="F2921" s="105"/>
      <c r="G2921" s="105"/>
      <c r="K2921" s="105"/>
      <c r="L2921" s="105"/>
      <c r="Q2921" s="105"/>
      <c r="R2921" s="105"/>
      <c r="V2921" s="105"/>
      <c r="W2921" s="105"/>
    </row>
    <row r="2922" spans="6:23" x14ac:dyDescent="0.2">
      <c r="F2922" s="105"/>
      <c r="G2922" s="105"/>
      <c r="K2922" s="105"/>
      <c r="L2922" s="105"/>
      <c r="Q2922" s="105"/>
      <c r="R2922" s="105"/>
      <c r="V2922" s="105"/>
      <c r="W2922" s="105"/>
    </row>
    <row r="2923" spans="6:23" x14ac:dyDescent="0.2">
      <c r="F2923" s="105"/>
      <c r="G2923" s="105"/>
      <c r="K2923" s="105"/>
      <c r="L2923" s="105"/>
      <c r="Q2923" s="105"/>
      <c r="R2923" s="105"/>
      <c r="V2923" s="105"/>
      <c r="W2923" s="105"/>
    </row>
    <row r="2924" spans="6:23" x14ac:dyDescent="0.2">
      <c r="F2924" s="105"/>
      <c r="G2924" s="105"/>
      <c r="K2924" s="105"/>
      <c r="L2924" s="105"/>
      <c r="Q2924" s="105"/>
      <c r="R2924" s="105"/>
      <c r="V2924" s="105"/>
      <c r="W2924" s="105"/>
    </row>
    <row r="2925" spans="6:23" x14ac:dyDescent="0.2">
      <c r="F2925" s="105"/>
      <c r="G2925" s="105"/>
      <c r="K2925" s="105"/>
      <c r="L2925" s="105"/>
      <c r="Q2925" s="105"/>
      <c r="R2925" s="105"/>
      <c r="V2925" s="105"/>
      <c r="W2925" s="105"/>
    </row>
    <row r="2926" spans="6:23" x14ac:dyDescent="0.2">
      <c r="F2926" s="105"/>
      <c r="G2926" s="105"/>
      <c r="K2926" s="105"/>
      <c r="L2926" s="105"/>
      <c r="Q2926" s="105"/>
      <c r="R2926" s="105"/>
      <c r="V2926" s="105"/>
      <c r="W2926" s="105"/>
    </row>
    <row r="2927" spans="6:23" x14ac:dyDescent="0.2">
      <c r="F2927" s="105"/>
      <c r="G2927" s="105"/>
      <c r="K2927" s="105"/>
      <c r="L2927" s="105"/>
      <c r="Q2927" s="105"/>
      <c r="R2927" s="105"/>
      <c r="V2927" s="105"/>
      <c r="W2927" s="105"/>
    </row>
    <row r="2928" spans="6:23" x14ac:dyDescent="0.2">
      <c r="F2928" s="105"/>
      <c r="G2928" s="105"/>
      <c r="K2928" s="105"/>
      <c r="L2928" s="105"/>
      <c r="Q2928" s="105"/>
      <c r="R2928" s="105"/>
      <c r="V2928" s="105"/>
      <c r="W2928" s="105"/>
    </row>
    <row r="2929" spans="6:23" x14ac:dyDescent="0.2">
      <c r="F2929" s="105"/>
      <c r="G2929" s="105"/>
      <c r="K2929" s="105"/>
      <c r="L2929" s="105"/>
      <c r="Q2929" s="105"/>
      <c r="R2929" s="105"/>
      <c r="V2929" s="105"/>
      <c r="W2929" s="105"/>
    </row>
    <row r="2930" spans="6:23" x14ac:dyDescent="0.2">
      <c r="F2930" s="105"/>
      <c r="G2930" s="105"/>
      <c r="K2930" s="105"/>
      <c r="L2930" s="105"/>
      <c r="Q2930" s="105"/>
      <c r="R2930" s="105"/>
      <c r="V2930" s="105"/>
      <c r="W2930" s="105"/>
    </row>
    <row r="2931" spans="6:23" x14ac:dyDescent="0.2">
      <c r="F2931" s="105"/>
      <c r="G2931" s="105"/>
      <c r="K2931" s="105"/>
      <c r="L2931" s="105"/>
      <c r="Q2931" s="105"/>
      <c r="R2931" s="105"/>
      <c r="V2931" s="105"/>
      <c r="W2931" s="105"/>
    </row>
    <row r="2932" spans="6:23" x14ac:dyDescent="0.2">
      <c r="F2932" s="105"/>
      <c r="G2932" s="105"/>
      <c r="K2932" s="105"/>
      <c r="L2932" s="105"/>
      <c r="Q2932" s="105"/>
      <c r="R2932" s="105"/>
      <c r="V2932" s="105"/>
      <c r="W2932" s="105"/>
    </row>
    <row r="2933" spans="6:23" x14ac:dyDescent="0.2">
      <c r="F2933" s="105"/>
      <c r="G2933" s="105"/>
      <c r="K2933" s="105"/>
      <c r="L2933" s="105"/>
      <c r="Q2933" s="105"/>
      <c r="R2933" s="105"/>
      <c r="V2933" s="105"/>
      <c r="W2933" s="105"/>
    </row>
    <row r="2934" spans="6:23" x14ac:dyDescent="0.2">
      <c r="F2934" s="105"/>
      <c r="G2934" s="105"/>
      <c r="K2934" s="105"/>
      <c r="L2934" s="105"/>
      <c r="Q2934" s="105"/>
      <c r="R2934" s="105"/>
      <c r="V2934" s="105"/>
      <c r="W2934" s="105"/>
    </row>
    <row r="2935" spans="6:23" x14ac:dyDescent="0.2">
      <c r="F2935" s="105"/>
      <c r="G2935" s="105"/>
      <c r="K2935" s="105"/>
      <c r="L2935" s="105"/>
      <c r="Q2935" s="105"/>
      <c r="R2935" s="105"/>
      <c r="V2935" s="105"/>
      <c r="W2935" s="105"/>
    </row>
    <row r="2936" spans="6:23" x14ac:dyDescent="0.2">
      <c r="F2936" s="105"/>
      <c r="G2936" s="105"/>
      <c r="K2936" s="105"/>
      <c r="L2936" s="105"/>
      <c r="Q2936" s="105"/>
      <c r="R2936" s="105"/>
      <c r="V2936" s="105"/>
      <c r="W2936" s="105"/>
    </row>
    <row r="2937" spans="6:23" x14ac:dyDescent="0.2">
      <c r="F2937" s="105"/>
      <c r="G2937" s="105"/>
      <c r="K2937" s="105"/>
      <c r="L2937" s="105"/>
      <c r="Q2937" s="105"/>
      <c r="R2937" s="105"/>
      <c r="V2937" s="105"/>
      <c r="W2937" s="105"/>
    </row>
    <row r="2938" spans="6:23" x14ac:dyDescent="0.2">
      <c r="F2938" s="105"/>
      <c r="G2938" s="105"/>
      <c r="K2938" s="105"/>
      <c r="L2938" s="105"/>
      <c r="Q2938" s="105"/>
      <c r="R2938" s="105"/>
      <c r="V2938" s="105"/>
      <c r="W2938" s="105"/>
    </row>
    <row r="2939" spans="6:23" x14ac:dyDescent="0.2">
      <c r="F2939" s="105"/>
      <c r="G2939" s="105"/>
      <c r="K2939" s="105"/>
      <c r="L2939" s="105"/>
      <c r="Q2939" s="105"/>
      <c r="R2939" s="105"/>
      <c r="V2939" s="105"/>
      <c r="W2939" s="105"/>
    </row>
    <row r="2940" spans="6:23" x14ac:dyDescent="0.2">
      <c r="F2940" s="105"/>
      <c r="G2940" s="105"/>
      <c r="K2940" s="105"/>
      <c r="L2940" s="105"/>
      <c r="Q2940" s="105"/>
      <c r="R2940" s="105"/>
      <c r="V2940" s="105"/>
      <c r="W2940" s="105"/>
    </row>
    <row r="2941" spans="6:23" x14ac:dyDescent="0.2">
      <c r="F2941" s="105"/>
      <c r="G2941" s="105"/>
      <c r="K2941" s="105"/>
      <c r="L2941" s="105"/>
      <c r="Q2941" s="105"/>
      <c r="R2941" s="105"/>
      <c r="V2941" s="105"/>
      <c r="W2941" s="105"/>
    </row>
    <row r="2942" spans="6:23" x14ac:dyDescent="0.2">
      <c r="F2942" s="105"/>
      <c r="G2942" s="105"/>
      <c r="K2942" s="105"/>
      <c r="L2942" s="105"/>
      <c r="Q2942" s="105"/>
      <c r="R2942" s="105"/>
      <c r="V2942" s="105"/>
      <c r="W2942" s="105"/>
    </row>
    <row r="2943" spans="6:23" x14ac:dyDescent="0.2">
      <c r="F2943" s="105"/>
      <c r="G2943" s="105"/>
      <c r="K2943" s="105"/>
      <c r="L2943" s="105"/>
      <c r="Q2943" s="105"/>
      <c r="R2943" s="105"/>
      <c r="V2943" s="105"/>
      <c r="W2943" s="105"/>
    </row>
    <row r="2944" spans="6:23" x14ac:dyDescent="0.2">
      <c r="F2944" s="105"/>
      <c r="G2944" s="105"/>
      <c r="K2944" s="105"/>
      <c r="L2944" s="105"/>
      <c r="Q2944" s="105"/>
      <c r="R2944" s="105"/>
      <c r="V2944" s="105"/>
      <c r="W2944" s="105"/>
    </row>
    <row r="2945" spans="6:26" x14ac:dyDescent="0.2">
      <c r="F2945" s="105"/>
      <c r="G2945" s="105"/>
      <c r="K2945" s="105"/>
      <c r="L2945" s="105"/>
      <c r="Q2945" s="105"/>
      <c r="R2945" s="105"/>
      <c r="V2945" s="105"/>
      <c r="W2945" s="105"/>
    </row>
    <row r="2946" spans="6:26" x14ac:dyDescent="0.2">
      <c r="F2946" s="105"/>
      <c r="G2946" s="105"/>
      <c r="K2946" s="105"/>
      <c r="L2946" s="105"/>
      <c r="Q2946" s="105"/>
      <c r="R2946" s="105"/>
      <c r="V2946" s="105"/>
      <c r="W2946" s="105"/>
    </row>
    <row r="2947" spans="6:26" x14ac:dyDescent="0.2">
      <c r="F2947" s="105"/>
      <c r="G2947" s="105"/>
      <c r="K2947" s="105"/>
      <c r="L2947" s="105"/>
      <c r="Q2947" s="105"/>
      <c r="R2947" s="105"/>
      <c r="V2947" s="105"/>
      <c r="W2947" s="105"/>
    </row>
    <row r="2948" spans="6:26" x14ac:dyDescent="0.2">
      <c r="F2948" s="105"/>
      <c r="G2948" s="105"/>
      <c r="K2948" s="105"/>
      <c r="L2948" s="105"/>
      <c r="Q2948" s="105"/>
      <c r="R2948" s="105"/>
      <c r="V2948" s="105"/>
      <c r="W2948" s="105"/>
    </row>
    <row r="2949" spans="6:26" x14ac:dyDescent="0.2">
      <c r="F2949" s="105"/>
      <c r="G2949" s="105"/>
      <c r="K2949" s="105"/>
      <c r="L2949" s="105"/>
      <c r="Q2949" s="105"/>
      <c r="R2949" s="105"/>
      <c r="V2949" s="105"/>
      <c r="W2949" s="105"/>
    </row>
    <row r="2950" spans="6:26" x14ac:dyDescent="0.2">
      <c r="F2950" s="105"/>
      <c r="G2950" s="105"/>
      <c r="K2950" s="105"/>
      <c r="L2950" s="105"/>
      <c r="Q2950" s="105"/>
      <c r="R2950" s="105"/>
      <c r="V2950" s="105"/>
      <c r="W2950" s="105"/>
    </row>
    <row r="2951" spans="6:26" x14ac:dyDescent="0.2">
      <c r="F2951" s="105"/>
      <c r="G2951" s="105"/>
      <c r="K2951" s="105"/>
      <c r="L2951" s="105"/>
      <c r="Q2951" s="105"/>
      <c r="R2951" s="105"/>
      <c r="V2951" s="105"/>
      <c r="W2951" s="105"/>
    </row>
    <row r="2952" spans="6:26" x14ac:dyDescent="0.2">
      <c r="F2952" s="105"/>
      <c r="G2952" s="105"/>
      <c r="K2952" s="105"/>
      <c r="L2952" s="105"/>
      <c r="Q2952" s="105"/>
      <c r="R2952" s="105"/>
      <c r="V2952" s="105"/>
      <c r="W2952" s="105"/>
    </row>
    <row r="2953" spans="6:26" x14ac:dyDescent="0.2">
      <c r="F2953" s="105"/>
      <c r="G2953" s="105"/>
      <c r="K2953" s="105"/>
      <c r="L2953" s="105"/>
      <c r="Q2953" s="105"/>
      <c r="R2953" s="105"/>
      <c r="V2953" s="105"/>
      <c r="W2953" s="105"/>
    </row>
    <row r="2954" spans="6:26" x14ac:dyDescent="0.2">
      <c r="F2954" s="105"/>
      <c r="G2954" s="105"/>
      <c r="H2954" s="105"/>
      <c r="I2954" s="42"/>
      <c r="J2954" s="351"/>
      <c r="K2954" s="105"/>
      <c r="L2954" s="105"/>
      <c r="M2954" s="105"/>
      <c r="N2954" s="42"/>
      <c r="O2954" s="351"/>
      <c r="P2954" s="42"/>
      <c r="Q2954" s="105"/>
      <c r="R2954" s="105"/>
      <c r="S2954" s="105"/>
      <c r="T2954" s="42"/>
      <c r="U2954" s="351"/>
      <c r="V2954" s="105"/>
      <c r="W2954" s="105"/>
      <c r="X2954" s="105"/>
      <c r="Y2954" s="367"/>
      <c r="Z2954" s="367"/>
    </row>
    <row r="2955" spans="6:26" x14ac:dyDescent="0.2">
      <c r="F2955" s="105"/>
      <c r="G2955" s="105"/>
      <c r="H2955" s="105"/>
      <c r="I2955" s="42"/>
      <c r="J2955" s="351"/>
      <c r="K2955" s="105"/>
      <c r="L2955" s="105"/>
      <c r="M2955" s="105"/>
      <c r="N2955" s="42"/>
      <c r="O2955" s="351"/>
      <c r="P2955" s="42"/>
      <c r="Q2955" s="105"/>
      <c r="R2955" s="105"/>
      <c r="S2955" s="105"/>
      <c r="T2955" s="42"/>
      <c r="U2955" s="351"/>
      <c r="V2955" s="105"/>
      <c r="W2955" s="105"/>
      <c r="X2955" s="105"/>
      <c r="Y2955" s="367"/>
      <c r="Z2955" s="367"/>
    </row>
    <row r="2956" spans="6:26" x14ac:dyDescent="0.2">
      <c r="F2956" s="105"/>
      <c r="G2956" s="105"/>
      <c r="K2956" s="105"/>
      <c r="L2956" s="105"/>
      <c r="Q2956" s="105"/>
      <c r="R2956" s="105"/>
      <c r="V2956" s="105"/>
      <c r="W2956" s="105"/>
    </row>
    <row r="2957" spans="6:26" x14ac:dyDescent="0.2">
      <c r="F2957" s="105"/>
      <c r="G2957" s="105"/>
      <c r="K2957" s="105"/>
      <c r="L2957" s="105"/>
      <c r="Q2957" s="105"/>
      <c r="R2957" s="105"/>
      <c r="V2957" s="105"/>
      <c r="W2957" s="105"/>
    </row>
    <row r="2958" spans="6:26" x14ac:dyDescent="0.2">
      <c r="F2958" s="105"/>
      <c r="G2958" s="105"/>
      <c r="K2958" s="105"/>
      <c r="L2958" s="105"/>
      <c r="Q2958" s="105"/>
      <c r="R2958" s="105"/>
      <c r="V2958" s="105"/>
      <c r="W2958" s="105"/>
    </row>
    <row r="2959" spans="6:26" x14ac:dyDescent="0.2">
      <c r="F2959" s="105"/>
      <c r="G2959" s="105"/>
      <c r="K2959" s="105"/>
      <c r="L2959" s="105"/>
      <c r="Q2959" s="105"/>
      <c r="R2959" s="105"/>
      <c r="V2959" s="105"/>
      <c r="W2959" s="105"/>
    </row>
    <row r="2960" spans="6:26" x14ac:dyDescent="0.2">
      <c r="F2960" s="105"/>
      <c r="G2960" s="105"/>
      <c r="K2960" s="105"/>
      <c r="L2960" s="105"/>
      <c r="Q2960" s="105"/>
      <c r="R2960" s="105"/>
      <c r="V2960" s="105"/>
      <c r="W2960" s="105"/>
    </row>
    <row r="2961" spans="6:26" x14ac:dyDescent="0.2">
      <c r="F2961" s="105"/>
      <c r="G2961" s="105"/>
      <c r="K2961" s="105"/>
      <c r="L2961" s="105"/>
      <c r="Q2961" s="105"/>
      <c r="R2961" s="105"/>
      <c r="V2961" s="105"/>
      <c r="W2961" s="105"/>
    </row>
    <row r="2962" spans="6:26" x14ac:dyDescent="0.2">
      <c r="F2962" s="105"/>
      <c r="G2962" s="105"/>
      <c r="K2962" s="105"/>
      <c r="L2962" s="105"/>
      <c r="Q2962" s="105"/>
      <c r="R2962" s="105"/>
      <c r="V2962" s="105"/>
      <c r="W2962" s="105"/>
    </row>
    <row r="2963" spans="6:26" x14ac:dyDescent="0.2">
      <c r="F2963" s="105"/>
      <c r="G2963" s="105"/>
      <c r="K2963" s="105"/>
      <c r="L2963" s="105"/>
      <c r="Q2963" s="105"/>
      <c r="R2963" s="105"/>
      <c r="V2963" s="105"/>
      <c r="W2963" s="105"/>
    </row>
    <row r="2964" spans="6:26" x14ac:dyDescent="0.2">
      <c r="F2964" s="105"/>
      <c r="G2964" s="105"/>
      <c r="K2964" s="105"/>
      <c r="L2964" s="105"/>
      <c r="Q2964" s="105"/>
      <c r="R2964" s="105"/>
      <c r="V2964" s="105"/>
      <c r="W2964" s="105"/>
    </row>
    <row r="2965" spans="6:26" x14ac:dyDescent="0.2">
      <c r="F2965" s="105"/>
      <c r="G2965" s="105"/>
      <c r="K2965" s="105"/>
      <c r="L2965" s="105"/>
      <c r="Q2965" s="105"/>
      <c r="R2965" s="105"/>
      <c r="V2965" s="105"/>
      <c r="W2965" s="105"/>
    </row>
    <row r="2966" spans="6:26" x14ac:dyDescent="0.2">
      <c r="F2966" s="105"/>
      <c r="G2966" s="105"/>
      <c r="K2966" s="105"/>
      <c r="L2966" s="105"/>
      <c r="Q2966" s="105"/>
      <c r="R2966" s="105"/>
      <c r="V2966" s="105"/>
      <c r="W2966" s="105"/>
    </row>
    <row r="2967" spans="6:26" x14ac:dyDescent="0.2">
      <c r="F2967" s="105"/>
      <c r="G2967" s="105"/>
      <c r="H2967" s="105"/>
      <c r="I2967" s="42"/>
      <c r="J2967" s="351"/>
      <c r="K2967" s="105"/>
      <c r="L2967" s="105"/>
      <c r="M2967" s="105"/>
      <c r="N2967" s="42"/>
      <c r="O2967" s="351"/>
      <c r="P2967" s="42"/>
      <c r="Q2967" s="105"/>
      <c r="R2967" s="105"/>
      <c r="S2967" s="105"/>
      <c r="T2967" s="42"/>
      <c r="U2967" s="351"/>
      <c r="V2967" s="105"/>
      <c r="W2967" s="105"/>
      <c r="X2967" s="105"/>
      <c r="Y2967" s="367"/>
      <c r="Z2967" s="367"/>
    </row>
    <row r="2968" spans="6:26" x14ac:dyDescent="0.2">
      <c r="F2968" s="105"/>
      <c r="G2968" s="105"/>
      <c r="K2968" s="105"/>
      <c r="L2968" s="105"/>
      <c r="Q2968" s="105"/>
      <c r="R2968" s="105"/>
      <c r="V2968" s="105"/>
      <c r="W2968" s="105"/>
    </row>
    <row r="2969" spans="6:26" x14ac:dyDescent="0.2">
      <c r="F2969" s="105"/>
      <c r="G2969" s="105"/>
      <c r="K2969" s="105"/>
      <c r="L2969" s="105"/>
      <c r="Q2969" s="105"/>
      <c r="R2969" s="105"/>
      <c r="V2969" s="105"/>
      <c r="W2969" s="105"/>
    </row>
    <row r="2970" spans="6:26" x14ac:dyDescent="0.2">
      <c r="F2970" s="105"/>
      <c r="G2970" s="105"/>
      <c r="K2970" s="105"/>
      <c r="L2970" s="105"/>
      <c r="Q2970" s="105"/>
      <c r="R2970" s="105"/>
      <c r="V2970" s="105"/>
      <c r="W2970" s="105"/>
    </row>
    <row r="2971" spans="6:26" x14ac:dyDescent="0.2">
      <c r="F2971" s="105"/>
      <c r="G2971" s="105"/>
      <c r="K2971" s="105"/>
      <c r="L2971" s="105"/>
      <c r="Q2971" s="105"/>
      <c r="R2971" s="105"/>
      <c r="V2971" s="105"/>
      <c r="W2971" s="105"/>
    </row>
    <row r="2972" spans="6:26" x14ac:dyDescent="0.2">
      <c r="F2972" s="105"/>
      <c r="G2972" s="105"/>
      <c r="K2972" s="105"/>
      <c r="L2972" s="105"/>
      <c r="Q2972" s="105"/>
      <c r="R2972" s="105"/>
      <c r="V2972" s="105"/>
      <c r="W2972" s="105"/>
    </row>
    <row r="2973" spans="6:26" x14ac:dyDescent="0.2">
      <c r="F2973" s="105"/>
      <c r="G2973" s="105"/>
      <c r="K2973" s="105"/>
      <c r="L2973" s="105"/>
      <c r="Q2973" s="105"/>
      <c r="R2973" s="105"/>
      <c r="V2973" s="105"/>
      <c r="W2973" s="105"/>
    </row>
    <row r="2974" spans="6:26" x14ac:dyDescent="0.2">
      <c r="F2974" s="105"/>
      <c r="G2974" s="105"/>
      <c r="K2974" s="105"/>
      <c r="L2974" s="105"/>
      <c r="Q2974" s="105"/>
      <c r="R2974" s="105"/>
      <c r="V2974" s="105"/>
      <c r="W2974" s="105"/>
    </row>
    <row r="2975" spans="6:26" x14ac:dyDescent="0.2">
      <c r="F2975" s="105"/>
      <c r="G2975" s="105"/>
      <c r="K2975" s="105"/>
      <c r="L2975" s="105"/>
      <c r="Q2975" s="105"/>
      <c r="R2975" s="105"/>
      <c r="V2975" s="105"/>
      <c r="W2975" s="105"/>
    </row>
    <row r="2976" spans="6:26" x14ac:dyDescent="0.2">
      <c r="F2976" s="105"/>
      <c r="G2976" s="105"/>
      <c r="K2976" s="105"/>
      <c r="L2976" s="105"/>
      <c r="Q2976" s="105"/>
      <c r="R2976" s="105"/>
      <c r="V2976" s="105"/>
      <c r="W2976" s="105"/>
    </row>
    <row r="2977" spans="6:23" x14ac:dyDescent="0.2">
      <c r="F2977" s="105"/>
      <c r="G2977" s="105"/>
      <c r="K2977" s="105"/>
      <c r="L2977" s="105"/>
      <c r="Q2977" s="105"/>
      <c r="R2977" s="105"/>
      <c r="V2977" s="105"/>
      <c r="W2977" s="105"/>
    </row>
    <row r="2978" spans="6:23" x14ac:dyDescent="0.2">
      <c r="F2978" s="105"/>
      <c r="G2978" s="105"/>
      <c r="K2978" s="105"/>
      <c r="L2978" s="105"/>
      <c r="Q2978" s="105"/>
      <c r="R2978" s="105"/>
      <c r="V2978" s="105"/>
      <c r="W2978" s="105"/>
    </row>
    <row r="2979" spans="6:23" x14ac:dyDescent="0.2">
      <c r="F2979" s="105"/>
      <c r="G2979" s="105"/>
      <c r="K2979" s="105"/>
      <c r="L2979" s="105"/>
      <c r="Q2979" s="105"/>
      <c r="R2979" s="105"/>
      <c r="V2979" s="105"/>
      <c r="W2979" s="105"/>
    </row>
    <row r="2980" spans="6:23" x14ac:dyDescent="0.2">
      <c r="F2980" s="105"/>
      <c r="G2980" s="105"/>
      <c r="K2980" s="105"/>
      <c r="L2980" s="105"/>
      <c r="Q2980" s="105"/>
      <c r="R2980" s="105"/>
      <c r="V2980" s="105"/>
      <c r="W2980" s="105"/>
    </row>
    <row r="2981" spans="6:23" x14ac:dyDescent="0.2">
      <c r="F2981" s="105"/>
      <c r="G2981" s="105"/>
      <c r="K2981" s="105"/>
      <c r="L2981" s="105"/>
      <c r="Q2981" s="105"/>
      <c r="R2981" s="105"/>
      <c r="V2981" s="105"/>
      <c r="W2981" s="105"/>
    </row>
    <row r="2982" spans="6:23" x14ac:dyDescent="0.2">
      <c r="F2982" s="105"/>
      <c r="G2982" s="105"/>
      <c r="K2982" s="105"/>
      <c r="L2982" s="105"/>
      <c r="Q2982" s="105"/>
      <c r="R2982" s="105"/>
      <c r="V2982" s="105"/>
      <c r="W2982" s="105"/>
    </row>
    <row r="2983" spans="6:23" x14ac:dyDescent="0.2">
      <c r="F2983" s="105"/>
      <c r="G2983" s="105"/>
      <c r="K2983" s="105"/>
      <c r="L2983" s="105"/>
      <c r="Q2983" s="105"/>
      <c r="R2983" s="105"/>
      <c r="V2983" s="105"/>
      <c r="W2983" s="105"/>
    </row>
    <row r="2984" spans="6:23" x14ac:dyDescent="0.2">
      <c r="F2984" s="105"/>
      <c r="G2984" s="105"/>
      <c r="K2984" s="105"/>
      <c r="L2984" s="105"/>
      <c r="Q2984" s="105"/>
      <c r="R2984" s="105"/>
      <c r="V2984" s="105"/>
      <c r="W2984" s="105"/>
    </row>
    <row r="2985" spans="6:23" x14ac:dyDescent="0.2">
      <c r="F2985" s="105"/>
      <c r="G2985" s="105"/>
      <c r="K2985" s="105"/>
      <c r="L2985" s="105"/>
      <c r="Q2985" s="105"/>
      <c r="R2985" s="105"/>
      <c r="V2985" s="105"/>
      <c r="W2985" s="105"/>
    </row>
    <row r="2986" spans="6:23" x14ac:dyDescent="0.2">
      <c r="F2986" s="105"/>
      <c r="G2986" s="105"/>
      <c r="K2986" s="105"/>
      <c r="L2986" s="105"/>
      <c r="Q2986" s="105"/>
      <c r="R2986" s="105"/>
      <c r="V2986" s="105"/>
      <c r="W2986" s="105"/>
    </row>
    <row r="2987" spans="6:23" x14ac:dyDescent="0.2">
      <c r="F2987" s="105"/>
      <c r="G2987" s="105"/>
      <c r="K2987" s="105"/>
      <c r="L2987" s="105"/>
      <c r="Q2987" s="105"/>
      <c r="R2987" s="105"/>
      <c r="V2987" s="105"/>
      <c r="W2987" s="105"/>
    </row>
    <row r="2988" spans="6:23" x14ac:dyDescent="0.2">
      <c r="F2988" s="105"/>
      <c r="G2988" s="105"/>
      <c r="K2988" s="105"/>
      <c r="L2988" s="105"/>
      <c r="Q2988" s="105"/>
      <c r="R2988" s="105"/>
      <c r="V2988" s="105"/>
      <c r="W2988" s="105"/>
    </row>
    <row r="2989" spans="6:23" x14ac:dyDescent="0.2">
      <c r="F2989" s="105"/>
      <c r="G2989" s="105"/>
      <c r="K2989" s="105"/>
      <c r="L2989" s="105"/>
      <c r="Q2989" s="105"/>
      <c r="R2989" s="105"/>
      <c r="V2989" s="105"/>
      <c r="W2989" s="105"/>
    </row>
    <row r="2990" spans="6:23" x14ac:dyDescent="0.2">
      <c r="F2990" s="105"/>
      <c r="G2990" s="105"/>
      <c r="K2990" s="105"/>
      <c r="L2990" s="105"/>
      <c r="Q2990" s="105"/>
      <c r="R2990" s="105"/>
      <c r="V2990" s="105"/>
      <c r="W2990" s="105"/>
    </row>
    <row r="2991" spans="6:23" x14ac:dyDescent="0.2">
      <c r="F2991" s="105"/>
      <c r="G2991" s="105"/>
      <c r="K2991" s="105"/>
      <c r="L2991" s="105"/>
      <c r="Q2991" s="105"/>
      <c r="R2991" s="105"/>
      <c r="V2991" s="105"/>
      <c r="W2991" s="105"/>
    </row>
    <row r="2992" spans="6:23" x14ac:dyDescent="0.2">
      <c r="F2992" s="105"/>
      <c r="G2992" s="105"/>
      <c r="K2992" s="105"/>
      <c r="L2992" s="105"/>
      <c r="Q2992" s="105"/>
      <c r="R2992" s="105"/>
      <c r="V2992" s="105"/>
      <c r="W2992" s="105"/>
    </row>
    <row r="2993" spans="6:23" x14ac:dyDescent="0.2">
      <c r="F2993" s="105"/>
      <c r="G2993" s="105"/>
      <c r="K2993" s="105"/>
      <c r="L2993" s="105"/>
      <c r="Q2993" s="105"/>
      <c r="R2993" s="105"/>
      <c r="V2993" s="105"/>
      <c r="W2993" s="105"/>
    </row>
    <row r="2994" spans="6:23" x14ac:dyDescent="0.2">
      <c r="F2994" s="105"/>
      <c r="G2994" s="105"/>
      <c r="K2994" s="105"/>
      <c r="L2994" s="105"/>
      <c r="Q2994" s="105"/>
      <c r="R2994" s="105"/>
      <c r="V2994" s="105"/>
      <c r="W2994" s="105"/>
    </row>
    <row r="2995" spans="6:23" x14ac:dyDescent="0.2">
      <c r="F2995" s="105"/>
      <c r="G2995" s="105"/>
      <c r="K2995" s="105"/>
      <c r="L2995" s="105"/>
      <c r="Q2995" s="105"/>
      <c r="R2995" s="105"/>
      <c r="V2995" s="105"/>
      <c r="W2995" s="105"/>
    </row>
    <row r="2996" spans="6:23" x14ac:dyDescent="0.2">
      <c r="F2996" s="105"/>
      <c r="G2996" s="105"/>
      <c r="K2996" s="105"/>
      <c r="L2996" s="105"/>
      <c r="Q2996" s="105"/>
      <c r="R2996" s="105"/>
      <c r="V2996" s="105"/>
      <c r="W2996" s="105"/>
    </row>
    <row r="2997" spans="6:23" x14ac:dyDescent="0.2">
      <c r="F2997" s="105"/>
      <c r="G2997" s="105"/>
      <c r="K2997" s="105"/>
      <c r="L2997" s="105"/>
      <c r="Q2997" s="105"/>
      <c r="R2997" s="105"/>
      <c r="V2997" s="105"/>
      <c r="W2997" s="105"/>
    </row>
    <row r="2998" spans="6:23" x14ac:dyDescent="0.2">
      <c r="F2998" s="105"/>
      <c r="G2998" s="105"/>
      <c r="K2998" s="105"/>
      <c r="L2998" s="105"/>
      <c r="Q2998" s="105"/>
      <c r="R2998" s="105"/>
      <c r="V2998" s="105"/>
      <c r="W2998" s="105"/>
    </row>
    <row r="2999" spans="6:23" x14ac:dyDescent="0.2">
      <c r="F2999" s="105"/>
      <c r="G2999" s="105"/>
      <c r="K2999" s="105"/>
      <c r="L2999" s="105"/>
      <c r="Q2999" s="105"/>
      <c r="R2999" s="105"/>
      <c r="V2999" s="105"/>
      <c r="W2999" s="105"/>
    </row>
    <row r="3000" spans="6:23" x14ac:dyDescent="0.2">
      <c r="F3000" s="105"/>
      <c r="G3000" s="105"/>
      <c r="K3000" s="105"/>
      <c r="L3000" s="105"/>
      <c r="Q3000" s="105"/>
      <c r="R3000" s="105"/>
      <c r="V3000" s="105"/>
      <c r="W3000" s="105"/>
    </row>
    <row r="3001" spans="6:23" x14ac:dyDescent="0.2">
      <c r="F3001" s="105"/>
      <c r="G3001" s="105"/>
      <c r="K3001" s="105"/>
      <c r="L3001" s="105"/>
      <c r="Q3001" s="105"/>
      <c r="R3001" s="105"/>
      <c r="V3001" s="105"/>
      <c r="W3001" s="105"/>
    </row>
    <row r="3002" spans="6:23" x14ac:dyDescent="0.2">
      <c r="F3002" s="105"/>
      <c r="G3002" s="105"/>
      <c r="K3002" s="105"/>
      <c r="L3002" s="105"/>
      <c r="Q3002" s="105"/>
      <c r="R3002" s="105"/>
      <c r="V3002" s="105"/>
      <c r="W3002" s="105"/>
    </row>
    <row r="3003" spans="6:23" x14ac:dyDescent="0.2">
      <c r="F3003" s="105"/>
      <c r="G3003" s="105"/>
      <c r="K3003" s="105"/>
      <c r="L3003" s="105"/>
      <c r="Q3003" s="105"/>
      <c r="R3003" s="105"/>
      <c r="V3003" s="105"/>
      <c r="W3003" s="105"/>
    </row>
    <row r="3004" spans="6:23" x14ac:dyDescent="0.2">
      <c r="F3004" s="105"/>
      <c r="G3004" s="105"/>
      <c r="K3004" s="105"/>
      <c r="L3004" s="105"/>
      <c r="Q3004" s="105"/>
      <c r="R3004" s="105"/>
      <c r="V3004" s="105"/>
      <c r="W3004" s="105"/>
    </row>
    <row r="3005" spans="6:23" x14ac:dyDescent="0.2">
      <c r="F3005" s="105"/>
      <c r="G3005" s="105"/>
      <c r="K3005" s="105"/>
      <c r="L3005" s="105"/>
      <c r="Q3005" s="105"/>
      <c r="R3005" s="105"/>
      <c r="V3005" s="105"/>
      <c r="W3005" s="105"/>
    </row>
    <row r="3006" spans="6:23" x14ac:dyDescent="0.2">
      <c r="F3006" s="105"/>
      <c r="G3006" s="105"/>
      <c r="K3006" s="105"/>
      <c r="L3006" s="105"/>
      <c r="Q3006" s="105"/>
      <c r="R3006" s="105"/>
      <c r="V3006" s="105"/>
      <c r="W3006" s="105"/>
    </row>
    <row r="3007" spans="6:23" x14ac:dyDescent="0.2">
      <c r="F3007" s="105"/>
      <c r="G3007" s="105"/>
      <c r="K3007" s="105"/>
      <c r="L3007" s="105"/>
      <c r="Q3007" s="105"/>
      <c r="R3007" s="105"/>
      <c r="V3007" s="105"/>
      <c r="W3007" s="105"/>
    </row>
    <row r="3008" spans="6:23" x14ac:dyDescent="0.2">
      <c r="F3008" s="105"/>
      <c r="G3008" s="105"/>
      <c r="K3008" s="105"/>
      <c r="L3008" s="105"/>
      <c r="Q3008" s="105"/>
      <c r="R3008" s="105"/>
      <c r="V3008" s="105"/>
      <c r="W3008" s="105"/>
    </row>
    <row r="3009" spans="6:23" x14ac:dyDescent="0.2">
      <c r="F3009" s="105"/>
      <c r="G3009" s="105"/>
      <c r="K3009" s="105"/>
      <c r="L3009" s="105"/>
      <c r="Q3009" s="105"/>
      <c r="R3009" s="105"/>
      <c r="V3009" s="105"/>
      <c r="W3009" s="105"/>
    </row>
    <row r="3010" spans="6:23" x14ac:dyDescent="0.2">
      <c r="F3010" s="105"/>
      <c r="G3010" s="105"/>
      <c r="K3010" s="105"/>
      <c r="L3010" s="105"/>
      <c r="Q3010" s="105"/>
      <c r="R3010" s="105"/>
      <c r="V3010" s="105"/>
      <c r="W3010" s="105"/>
    </row>
    <row r="3011" spans="6:23" x14ac:dyDescent="0.2">
      <c r="F3011" s="105"/>
      <c r="G3011" s="105"/>
      <c r="K3011" s="105"/>
      <c r="L3011" s="105"/>
      <c r="Q3011" s="105"/>
      <c r="R3011" s="105"/>
      <c r="V3011" s="105"/>
      <c r="W3011" s="105"/>
    </row>
    <row r="3012" spans="6:23" x14ac:dyDescent="0.2">
      <c r="F3012" s="105"/>
      <c r="G3012" s="105"/>
      <c r="K3012" s="105"/>
      <c r="L3012" s="105"/>
      <c r="Q3012" s="105"/>
      <c r="R3012" s="105"/>
      <c r="V3012" s="105"/>
      <c r="W3012" s="105"/>
    </row>
    <row r="3013" spans="6:23" x14ac:dyDescent="0.2">
      <c r="F3013" s="105"/>
      <c r="G3013" s="105"/>
      <c r="K3013" s="105"/>
      <c r="L3013" s="105"/>
      <c r="Q3013" s="105"/>
      <c r="R3013" s="105"/>
      <c r="V3013" s="105"/>
      <c r="W3013" s="105"/>
    </row>
    <row r="3014" spans="6:23" x14ac:dyDescent="0.2">
      <c r="F3014" s="105"/>
      <c r="G3014" s="105"/>
      <c r="K3014" s="105"/>
      <c r="L3014" s="105"/>
      <c r="Q3014" s="105"/>
      <c r="R3014" s="105"/>
      <c r="V3014" s="105"/>
      <c r="W3014" s="105"/>
    </row>
    <row r="3015" spans="6:23" x14ac:dyDescent="0.2">
      <c r="F3015" s="105"/>
      <c r="G3015" s="105"/>
      <c r="K3015" s="105"/>
      <c r="L3015" s="105"/>
      <c r="Q3015" s="105"/>
      <c r="R3015" s="105"/>
      <c r="V3015" s="105"/>
      <c r="W3015" s="105"/>
    </row>
    <row r="3016" spans="6:23" x14ac:dyDescent="0.2">
      <c r="F3016" s="105"/>
      <c r="G3016" s="105"/>
      <c r="K3016" s="105"/>
      <c r="L3016" s="105"/>
      <c r="Q3016" s="105"/>
      <c r="R3016" s="105"/>
      <c r="V3016" s="105"/>
      <c r="W3016" s="105"/>
    </row>
    <row r="3017" spans="6:23" x14ac:dyDescent="0.2">
      <c r="F3017" s="105"/>
      <c r="G3017" s="105"/>
      <c r="K3017" s="105"/>
      <c r="L3017" s="105"/>
      <c r="Q3017" s="105"/>
      <c r="R3017" s="105"/>
      <c r="V3017" s="105"/>
      <c r="W3017" s="105"/>
    </row>
    <row r="3018" spans="6:23" x14ac:dyDescent="0.2">
      <c r="F3018" s="105"/>
      <c r="G3018" s="105"/>
      <c r="K3018" s="105"/>
      <c r="L3018" s="105"/>
      <c r="Q3018" s="105"/>
      <c r="R3018" s="105"/>
      <c r="V3018" s="105"/>
      <c r="W3018" s="105"/>
    </row>
    <row r="3019" spans="6:23" x14ac:dyDescent="0.2">
      <c r="F3019" s="105"/>
      <c r="G3019" s="105"/>
      <c r="K3019" s="105"/>
      <c r="L3019" s="105"/>
      <c r="Q3019" s="105"/>
      <c r="R3019" s="105"/>
      <c r="V3019" s="105"/>
      <c r="W3019" s="105"/>
    </row>
    <row r="3020" spans="6:23" x14ac:dyDescent="0.2">
      <c r="F3020" s="105"/>
      <c r="G3020" s="105"/>
      <c r="K3020" s="105"/>
      <c r="L3020" s="105"/>
      <c r="Q3020" s="105"/>
      <c r="R3020" s="105"/>
      <c r="V3020" s="105"/>
      <c r="W3020" s="105"/>
    </row>
    <row r="3021" spans="6:23" x14ac:dyDescent="0.2">
      <c r="F3021" s="105"/>
      <c r="G3021" s="105"/>
      <c r="K3021" s="105"/>
      <c r="L3021" s="105"/>
      <c r="Q3021" s="105"/>
      <c r="R3021" s="105"/>
      <c r="V3021" s="105"/>
      <c r="W3021" s="105"/>
    </row>
    <row r="3022" spans="6:23" x14ac:dyDescent="0.2">
      <c r="F3022" s="105"/>
      <c r="G3022" s="105"/>
      <c r="K3022" s="105"/>
      <c r="L3022" s="105"/>
      <c r="Q3022" s="105"/>
      <c r="R3022" s="105"/>
      <c r="V3022" s="105"/>
      <c r="W3022" s="105"/>
    </row>
    <row r="3023" spans="6:23" x14ac:dyDescent="0.2">
      <c r="F3023" s="105"/>
      <c r="G3023" s="105"/>
      <c r="K3023" s="105"/>
      <c r="L3023" s="105"/>
      <c r="Q3023" s="105"/>
      <c r="R3023" s="105"/>
      <c r="V3023" s="105"/>
      <c r="W3023" s="105"/>
    </row>
    <row r="3024" spans="6:23" x14ac:dyDescent="0.2">
      <c r="F3024" s="105"/>
      <c r="G3024" s="105"/>
      <c r="K3024" s="105"/>
      <c r="L3024" s="105"/>
      <c r="Q3024" s="105"/>
      <c r="R3024" s="105"/>
      <c r="V3024" s="105"/>
      <c r="W3024" s="105"/>
    </row>
    <row r="3025" spans="6:23" x14ac:dyDescent="0.2">
      <c r="F3025" s="105"/>
      <c r="G3025" s="105"/>
      <c r="K3025" s="105"/>
      <c r="L3025" s="105"/>
      <c r="Q3025" s="105"/>
      <c r="R3025" s="105"/>
      <c r="V3025" s="105"/>
      <c r="W3025" s="105"/>
    </row>
    <row r="3026" spans="6:23" x14ac:dyDescent="0.2">
      <c r="F3026" s="105"/>
      <c r="G3026" s="105"/>
      <c r="K3026" s="105"/>
      <c r="L3026" s="105"/>
      <c r="Q3026" s="105"/>
      <c r="R3026" s="105"/>
      <c r="V3026" s="105"/>
      <c r="W3026" s="105"/>
    </row>
    <row r="3027" spans="6:23" x14ac:dyDescent="0.2">
      <c r="F3027" s="105"/>
      <c r="G3027" s="105"/>
      <c r="K3027" s="105"/>
      <c r="L3027" s="105"/>
      <c r="Q3027" s="105"/>
      <c r="R3027" s="105"/>
      <c r="V3027" s="105"/>
      <c r="W3027" s="105"/>
    </row>
    <row r="3028" spans="6:23" x14ac:dyDescent="0.2">
      <c r="F3028" s="105"/>
      <c r="G3028" s="105"/>
      <c r="K3028" s="105"/>
      <c r="L3028" s="105"/>
      <c r="Q3028" s="105"/>
      <c r="R3028" s="105"/>
      <c r="V3028" s="105"/>
      <c r="W3028" s="105"/>
    </row>
    <row r="3029" spans="6:23" x14ac:dyDescent="0.2">
      <c r="F3029" s="105"/>
      <c r="G3029" s="105"/>
      <c r="K3029" s="105"/>
      <c r="L3029" s="105"/>
      <c r="Q3029" s="105"/>
      <c r="R3029" s="105"/>
      <c r="V3029" s="105"/>
      <c r="W3029" s="105"/>
    </row>
    <row r="3030" spans="6:23" x14ac:dyDescent="0.2">
      <c r="F3030" s="105"/>
      <c r="G3030" s="105"/>
      <c r="K3030" s="105"/>
      <c r="L3030" s="105"/>
      <c r="Q3030" s="105"/>
      <c r="R3030" s="105"/>
      <c r="V3030" s="105"/>
      <c r="W3030" s="105"/>
    </row>
    <row r="3031" spans="6:23" x14ac:dyDescent="0.2">
      <c r="F3031" s="105"/>
      <c r="G3031" s="105"/>
      <c r="K3031" s="105"/>
      <c r="L3031" s="105"/>
      <c r="Q3031" s="105"/>
      <c r="R3031" s="105"/>
      <c r="V3031" s="105"/>
      <c r="W3031" s="105"/>
    </row>
    <row r="3032" spans="6:23" x14ac:dyDescent="0.2">
      <c r="F3032" s="105"/>
      <c r="G3032" s="105"/>
      <c r="K3032" s="105"/>
      <c r="L3032" s="105"/>
      <c r="Q3032" s="105"/>
      <c r="R3032" s="105"/>
      <c r="V3032" s="105"/>
      <c r="W3032" s="105"/>
    </row>
    <row r="3033" spans="6:23" x14ac:dyDescent="0.2">
      <c r="F3033" s="105"/>
      <c r="G3033" s="105"/>
      <c r="K3033" s="105"/>
      <c r="L3033" s="105"/>
      <c r="Q3033" s="105"/>
      <c r="R3033" s="105"/>
      <c r="V3033" s="105"/>
      <c r="W3033" s="105"/>
    </row>
    <row r="3034" spans="6:23" x14ac:dyDescent="0.2">
      <c r="F3034" s="105"/>
      <c r="G3034" s="105"/>
      <c r="K3034" s="105"/>
      <c r="L3034" s="105"/>
      <c r="Q3034" s="105"/>
      <c r="R3034" s="105"/>
      <c r="V3034" s="105"/>
      <c r="W3034" s="105"/>
    </row>
    <row r="3035" spans="6:23" x14ac:dyDescent="0.2">
      <c r="F3035" s="105"/>
      <c r="G3035" s="105"/>
      <c r="K3035" s="105"/>
      <c r="L3035" s="105"/>
      <c r="Q3035" s="105"/>
      <c r="R3035" s="105"/>
      <c r="V3035" s="105"/>
      <c r="W3035" s="105"/>
    </row>
    <row r="3036" spans="6:23" x14ac:dyDescent="0.2">
      <c r="F3036" s="105"/>
      <c r="G3036" s="105"/>
      <c r="K3036" s="105"/>
      <c r="L3036" s="105"/>
      <c r="Q3036" s="105"/>
      <c r="R3036" s="105"/>
      <c r="V3036" s="105"/>
      <c r="W3036" s="105"/>
    </row>
    <row r="3037" spans="6:23" x14ac:dyDescent="0.2">
      <c r="F3037" s="105"/>
      <c r="G3037" s="105"/>
      <c r="K3037" s="105"/>
      <c r="L3037" s="105"/>
      <c r="Q3037" s="105"/>
      <c r="R3037" s="105"/>
      <c r="V3037" s="105"/>
      <c r="W3037" s="105"/>
    </row>
    <row r="3038" spans="6:23" x14ac:dyDescent="0.2">
      <c r="F3038" s="105"/>
      <c r="G3038" s="105"/>
      <c r="K3038" s="105"/>
      <c r="L3038" s="105"/>
      <c r="Q3038" s="105"/>
      <c r="R3038" s="105"/>
      <c r="V3038" s="105"/>
      <c r="W3038" s="105"/>
    </row>
    <row r="3039" spans="6:23" x14ac:dyDescent="0.2">
      <c r="F3039" s="105"/>
      <c r="G3039" s="105"/>
      <c r="K3039" s="105"/>
      <c r="L3039" s="105"/>
      <c r="Q3039" s="105"/>
      <c r="R3039" s="105"/>
      <c r="V3039" s="105"/>
      <c r="W3039" s="105"/>
    </row>
    <row r="3040" spans="6:23" x14ac:dyDescent="0.2">
      <c r="F3040" s="105"/>
      <c r="G3040" s="105"/>
      <c r="K3040" s="105"/>
      <c r="L3040" s="105"/>
      <c r="Q3040" s="105"/>
      <c r="R3040" s="105"/>
      <c r="V3040" s="105"/>
      <c r="W3040" s="105"/>
    </row>
    <row r="3041" spans="6:23" x14ac:dyDescent="0.2">
      <c r="F3041" s="105"/>
      <c r="G3041" s="105"/>
      <c r="K3041" s="105"/>
      <c r="L3041" s="105"/>
      <c r="Q3041" s="105"/>
      <c r="R3041" s="105"/>
      <c r="V3041" s="105"/>
      <c r="W3041" s="105"/>
    </row>
    <row r="3042" spans="6:23" x14ac:dyDescent="0.2">
      <c r="F3042" s="105"/>
      <c r="G3042" s="105"/>
      <c r="K3042" s="105"/>
      <c r="L3042" s="105"/>
      <c r="Q3042" s="105"/>
      <c r="R3042" s="105"/>
      <c r="V3042" s="105"/>
      <c r="W3042" s="105"/>
    </row>
    <row r="3043" spans="6:23" x14ac:dyDescent="0.2">
      <c r="F3043" s="105"/>
      <c r="G3043" s="105"/>
      <c r="K3043" s="105"/>
      <c r="L3043" s="105"/>
      <c r="Q3043" s="105"/>
      <c r="R3043" s="105"/>
      <c r="V3043" s="105"/>
      <c r="W3043" s="105"/>
    </row>
    <row r="3044" spans="6:23" x14ac:dyDescent="0.2">
      <c r="F3044" s="105"/>
      <c r="G3044" s="105"/>
      <c r="K3044" s="105"/>
      <c r="L3044" s="105"/>
      <c r="Q3044" s="105"/>
      <c r="R3044" s="105"/>
      <c r="V3044" s="105"/>
      <c r="W3044" s="105"/>
    </row>
    <row r="3045" spans="6:23" x14ac:dyDescent="0.2">
      <c r="F3045" s="105"/>
      <c r="G3045" s="105"/>
      <c r="K3045" s="105"/>
      <c r="L3045" s="105"/>
      <c r="Q3045" s="105"/>
      <c r="R3045" s="105"/>
      <c r="V3045" s="105"/>
      <c r="W3045" s="105"/>
    </row>
    <row r="3046" spans="6:23" x14ac:dyDescent="0.2">
      <c r="F3046" s="105"/>
      <c r="G3046" s="105"/>
      <c r="K3046" s="105"/>
      <c r="L3046" s="105"/>
      <c r="Q3046" s="105"/>
      <c r="R3046" s="105"/>
      <c r="V3046" s="105"/>
      <c r="W3046" s="105"/>
    </row>
    <row r="3047" spans="6:23" x14ac:dyDescent="0.2">
      <c r="F3047" s="105"/>
      <c r="G3047" s="105"/>
      <c r="K3047" s="105"/>
      <c r="L3047" s="105"/>
      <c r="Q3047" s="105"/>
      <c r="R3047" s="105"/>
      <c r="V3047" s="105"/>
      <c r="W3047" s="105"/>
    </row>
    <row r="3048" spans="6:23" x14ac:dyDescent="0.2">
      <c r="F3048" s="105"/>
      <c r="G3048" s="105"/>
      <c r="K3048" s="105"/>
      <c r="L3048" s="105"/>
      <c r="Q3048" s="105"/>
      <c r="R3048" s="105"/>
      <c r="V3048" s="105"/>
      <c r="W3048" s="105"/>
    </row>
    <row r="3049" spans="6:23" x14ac:dyDescent="0.2">
      <c r="F3049" s="105"/>
      <c r="G3049" s="105"/>
      <c r="K3049" s="105"/>
      <c r="L3049" s="105"/>
      <c r="Q3049" s="105"/>
      <c r="R3049" s="105"/>
      <c r="V3049" s="105"/>
      <c r="W3049" s="105"/>
    </row>
    <row r="3050" spans="6:23" x14ac:dyDescent="0.2">
      <c r="F3050" s="105"/>
      <c r="G3050" s="105"/>
      <c r="K3050" s="105"/>
      <c r="L3050" s="105"/>
      <c r="Q3050" s="105"/>
      <c r="R3050" s="105"/>
      <c r="V3050" s="105"/>
      <c r="W3050" s="105"/>
    </row>
    <row r="3051" spans="6:23" x14ac:dyDescent="0.2">
      <c r="F3051" s="105"/>
      <c r="G3051" s="105"/>
      <c r="K3051" s="105"/>
      <c r="L3051" s="105"/>
      <c r="Q3051" s="105"/>
      <c r="R3051" s="105"/>
      <c r="V3051" s="105"/>
      <c r="W3051" s="105"/>
    </row>
    <row r="3052" spans="6:23" x14ac:dyDescent="0.2">
      <c r="F3052" s="105"/>
      <c r="G3052" s="105"/>
      <c r="K3052" s="105"/>
      <c r="L3052" s="105"/>
      <c r="Q3052" s="105"/>
      <c r="R3052" s="105"/>
      <c r="V3052" s="105"/>
      <c r="W3052" s="105"/>
    </row>
    <row r="3053" spans="6:23" x14ac:dyDescent="0.2">
      <c r="F3053" s="105"/>
      <c r="G3053" s="105"/>
      <c r="K3053" s="105"/>
      <c r="L3053" s="105"/>
      <c r="Q3053" s="105"/>
      <c r="R3053" s="105"/>
      <c r="V3053" s="105"/>
      <c r="W3053" s="105"/>
    </row>
    <row r="3054" spans="6:23" x14ac:dyDescent="0.2">
      <c r="F3054" s="105"/>
      <c r="G3054" s="105"/>
      <c r="K3054" s="105"/>
      <c r="L3054" s="105"/>
      <c r="Q3054" s="105"/>
      <c r="R3054" s="105"/>
      <c r="V3054" s="105"/>
      <c r="W3054" s="105"/>
    </row>
    <row r="3055" spans="6:23" x14ac:dyDescent="0.2">
      <c r="F3055" s="105"/>
      <c r="G3055" s="105"/>
      <c r="K3055" s="105"/>
      <c r="L3055" s="105"/>
      <c r="Q3055" s="105"/>
      <c r="R3055" s="105"/>
      <c r="V3055" s="105"/>
      <c r="W3055" s="105"/>
    </row>
    <row r="3056" spans="6:23" x14ac:dyDescent="0.2">
      <c r="F3056" s="105"/>
      <c r="G3056" s="105"/>
      <c r="K3056" s="105"/>
      <c r="L3056" s="105"/>
      <c r="Q3056" s="105"/>
      <c r="R3056" s="105"/>
      <c r="V3056" s="105"/>
      <c r="W3056" s="105"/>
    </row>
    <row r="3057" spans="6:26" x14ac:dyDescent="0.2">
      <c r="F3057" s="105"/>
      <c r="G3057" s="105"/>
      <c r="K3057" s="105"/>
      <c r="L3057" s="105"/>
      <c r="Q3057" s="105"/>
      <c r="R3057" s="105"/>
      <c r="V3057" s="105"/>
      <c r="W3057" s="105"/>
    </row>
    <row r="3058" spans="6:26" x14ac:dyDescent="0.2">
      <c r="F3058" s="105"/>
      <c r="G3058" s="105"/>
      <c r="K3058" s="105"/>
      <c r="L3058" s="105"/>
      <c r="Q3058" s="105"/>
      <c r="R3058" s="105"/>
      <c r="V3058" s="105"/>
      <c r="W3058" s="105"/>
    </row>
    <row r="3059" spans="6:26" x14ac:dyDescent="0.2">
      <c r="F3059" s="105"/>
      <c r="G3059" s="105"/>
      <c r="K3059" s="105"/>
      <c r="L3059" s="105"/>
      <c r="Q3059" s="105"/>
      <c r="R3059" s="105"/>
      <c r="V3059" s="105"/>
      <c r="W3059" s="105"/>
    </row>
    <row r="3060" spans="6:26" x14ac:dyDescent="0.2">
      <c r="F3060" s="105"/>
      <c r="G3060" s="105"/>
      <c r="K3060" s="105"/>
      <c r="L3060" s="105"/>
      <c r="Q3060" s="105"/>
      <c r="R3060" s="105"/>
      <c r="V3060" s="105"/>
      <c r="W3060" s="105"/>
    </row>
    <row r="3061" spans="6:26" x14ac:dyDescent="0.2">
      <c r="F3061" s="105"/>
      <c r="G3061" s="105"/>
      <c r="K3061" s="105"/>
      <c r="L3061" s="105"/>
      <c r="Q3061" s="105"/>
      <c r="R3061" s="105"/>
      <c r="V3061" s="105"/>
      <c r="W3061" s="105"/>
    </row>
    <row r="3062" spans="6:26" x14ac:dyDescent="0.2">
      <c r="F3062" s="105"/>
      <c r="G3062" s="105"/>
      <c r="K3062" s="105"/>
      <c r="L3062" s="105"/>
      <c r="Q3062" s="105"/>
      <c r="R3062" s="105"/>
      <c r="V3062" s="105"/>
      <c r="W3062" s="105"/>
    </row>
    <row r="3063" spans="6:26" x14ac:dyDescent="0.2">
      <c r="F3063" s="105"/>
      <c r="G3063" s="105"/>
      <c r="K3063" s="105"/>
      <c r="L3063" s="105"/>
      <c r="Q3063" s="105"/>
      <c r="R3063" s="105"/>
      <c r="V3063" s="105"/>
      <c r="W3063" s="105"/>
    </row>
    <row r="3064" spans="6:26" x14ac:dyDescent="0.2">
      <c r="F3064" s="105"/>
      <c r="G3064" s="105"/>
      <c r="K3064" s="105"/>
      <c r="L3064" s="105"/>
      <c r="Q3064" s="105"/>
      <c r="R3064" s="105"/>
      <c r="V3064" s="105"/>
      <c r="W3064" s="105"/>
    </row>
    <row r="3065" spans="6:26" x14ac:dyDescent="0.2">
      <c r="F3065" s="105"/>
      <c r="G3065" s="105"/>
      <c r="K3065" s="105"/>
      <c r="L3065" s="105"/>
      <c r="Q3065" s="105"/>
      <c r="R3065" s="105"/>
      <c r="V3065" s="105"/>
      <c r="W3065" s="105"/>
    </row>
    <row r="3066" spans="6:26" x14ac:dyDescent="0.2">
      <c r="F3066" s="105"/>
      <c r="G3066" s="105"/>
      <c r="H3066" s="105"/>
      <c r="I3066" s="42"/>
      <c r="J3066" s="351"/>
      <c r="K3066" s="105"/>
      <c r="L3066" s="105"/>
      <c r="M3066" s="105"/>
      <c r="N3066" s="42"/>
      <c r="O3066" s="351"/>
      <c r="P3066" s="42"/>
      <c r="Q3066" s="105"/>
      <c r="R3066" s="105"/>
      <c r="S3066" s="105"/>
      <c r="T3066" s="42"/>
      <c r="U3066" s="351"/>
      <c r="V3066" s="105"/>
      <c r="W3066" s="105"/>
      <c r="X3066" s="105"/>
      <c r="Y3066" s="367"/>
      <c r="Z3066" s="367"/>
    </row>
    <row r="3067" spans="6:26" x14ac:dyDescent="0.2">
      <c r="F3067" s="369"/>
      <c r="G3067" s="369"/>
      <c r="H3067" s="369"/>
      <c r="I3067" s="367"/>
      <c r="J3067" s="367"/>
      <c r="K3067" s="369"/>
      <c r="L3067" s="369"/>
      <c r="M3067" s="369"/>
      <c r="N3067" s="367"/>
      <c r="O3067" s="367"/>
      <c r="P3067" s="367"/>
      <c r="Q3067" s="369"/>
      <c r="R3067" s="369"/>
      <c r="S3067" s="369"/>
      <c r="T3067" s="367"/>
      <c r="U3067" s="367"/>
      <c r="V3067" s="369"/>
      <c r="W3067" s="369"/>
      <c r="X3067" s="369"/>
      <c r="Y3067" s="367"/>
      <c r="Z3067" s="367"/>
    </row>
    <row r="3068" spans="6:26" x14ac:dyDescent="0.2">
      <c r="F3068" s="369"/>
      <c r="G3068" s="369"/>
      <c r="H3068" s="369"/>
      <c r="I3068" s="367"/>
      <c r="J3068" s="367"/>
      <c r="K3068" s="352"/>
      <c r="L3068" s="352"/>
      <c r="M3068" s="352"/>
      <c r="N3068" s="367"/>
      <c r="O3068" s="367"/>
      <c r="P3068" s="367"/>
      <c r="Q3068" s="352"/>
      <c r="R3068" s="352"/>
      <c r="S3068" s="352"/>
      <c r="T3068" s="367"/>
      <c r="U3068" s="367"/>
      <c r="V3068" s="352"/>
      <c r="W3068" s="352"/>
      <c r="X3068" s="352"/>
      <c r="Y3068" s="367"/>
      <c r="Z3068" s="367"/>
    </row>
    <row r="3069" spans="6:26" x14ac:dyDescent="0.2">
      <c r="F3069" s="105"/>
      <c r="G3069" s="105"/>
      <c r="K3069" s="105"/>
      <c r="L3069" s="105"/>
      <c r="Q3069" s="105"/>
      <c r="R3069" s="105"/>
      <c r="V3069" s="105"/>
      <c r="W3069" s="105"/>
    </row>
    <row r="3070" spans="6:26" x14ac:dyDescent="0.2">
      <c r="F3070" s="105"/>
      <c r="G3070" s="105"/>
      <c r="K3070" s="105"/>
      <c r="L3070" s="105"/>
      <c r="Q3070" s="105"/>
      <c r="R3070" s="105"/>
      <c r="V3070" s="105"/>
      <c r="W3070" s="105"/>
    </row>
    <row r="3071" spans="6:26" x14ac:dyDescent="0.2">
      <c r="F3071" s="105"/>
      <c r="G3071" s="105"/>
      <c r="K3071" s="105"/>
      <c r="L3071" s="105"/>
      <c r="Q3071" s="105"/>
      <c r="R3071" s="105"/>
      <c r="V3071" s="105"/>
      <c r="W3071" s="105"/>
    </row>
    <row r="3072" spans="6:26" x14ac:dyDescent="0.2">
      <c r="F3072" s="105"/>
      <c r="G3072" s="105"/>
      <c r="K3072" s="105"/>
      <c r="L3072" s="105"/>
      <c r="Q3072" s="105"/>
      <c r="R3072" s="105"/>
      <c r="V3072" s="105"/>
      <c r="W3072" s="105"/>
    </row>
    <row r="3073" spans="6:23" x14ac:dyDescent="0.2">
      <c r="F3073" s="105"/>
      <c r="G3073" s="105"/>
      <c r="K3073" s="105"/>
      <c r="L3073" s="105"/>
      <c r="Q3073" s="105"/>
      <c r="R3073" s="105"/>
      <c r="V3073" s="105"/>
      <c r="W3073" s="105"/>
    </row>
    <row r="3074" spans="6:23" x14ac:dyDescent="0.2">
      <c r="F3074" s="105"/>
      <c r="G3074" s="105"/>
      <c r="K3074" s="105"/>
      <c r="L3074" s="105"/>
      <c r="Q3074" s="105"/>
      <c r="R3074" s="105"/>
      <c r="V3074" s="105"/>
      <c r="W3074" s="105"/>
    </row>
    <row r="3075" spans="6:23" x14ac:dyDescent="0.2">
      <c r="F3075" s="105"/>
      <c r="G3075" s="105"/>
      <c r="K3075" s="105"/>
      <c r="L3075" s="105"/>
      <c r="Q3075" s="105"/>
      <c r="R3075" s="105"/>
      <c r="V3075" s="105"/>
      <c r="W3075" s="105"/>
    </row>
    <row r="3076" spans="6:23" x14ac:dyDescent="0.2">
      <c r="F3076" s="105"/>
      <c r="G3076" s="105"/>
      <c r="K3076" s="105"/>
      <c r="L3076" s="105"/>
      <c r="Q3076" s="105"/>
      <c r="R3076" s="105"/>
      <c r="V3076" s="105"/>
      <c r="W3076" s="105"/>
    </row>
    <row r="3077" spans="6:23" x14ac:dyDescent="0.2">
      <c r="F3077" s="105"/>
      <c r="G3077" s="105"/>
      <c r="K3077" s="105"/>
      <c r="L3077" s="105"/>
      <c r="Q3077" s="105"/>
      <c r="R3077" s="105"/>
      <c r="V3077" s="105"/>
      <c r="W3077" s="105"/>
    </row>
    <row r="3078" spans="6:23" x14ac:dyDescent="0.2">
      <c r="F3078" s="105"/>
      <c r="G3078" s="105"/>
      <c r="K3078" s="105"/>
      <c r="L3078" s="105"/>
      <c r="Q3078" s="105"/>
      <c r="R3078" s="105"/>
      <c r="V3078" s="105"/>
      <c r="W3078" s="105"/>
    </row>
    <row r="3079" spans="6:23" x14ac:dyDescent="0.2">
      <c r="F3079" s="105"/>
      <c r="G3079" s="105"/>
      <c r="K3079" s="105"/>
      <c r="L3079" s="105"/>
      <c r="Q3079" s="105"/>
      <c r="R3079" s="105"/>
      <c r="V3079" s="105"/>
      <c r="W3079" s="105"/>
    </row>
    <row r="3080" spans="6:23" x14ac:dyDescent="0.2">
      <c r="F3080" s="105"/>
      <c r="G3080" s="105"/>
      <c r="K3080" s="105"/>
      <c r="L3080" s="105"/>
      <c r="Q3080" s="105"/>
      <c r="R3080" s="105"/>
      <c r="V3080" s="105"/>
      <c r="W3080" s="105"/>
    </row>
    <row r="3081" spans="6:23" x14ac:dyDescent="0.2">
      <c r="F3081" s="105"/>
      <c r="G3081" s="105"/>
      <c r="K3081" s="105"/>
      <c r="L3081" s="105"/>
      <c r="Q3081" s="105"/>
      <c r="R3081" s="105"/>
      <c r="V3081" s="105"/>
      <c r="W3081" s="105"/>
    </row>
    <row r="3082" spans="6:23" x14ac:dyDescent="0.2">
      <c r="F3082" s="105"/>
      <c r="G3082" s="105"/>
      <c r="K3082" s="105"/>
      <c r="L3082" s="105"/>
      <c r="Q3082" s="105"/>
      <c r="R3082" s="105"/>
      <c r="V3082" s="105"/>
      <c r="W3082" s="105"/>
    </row>
    <row r="3083" spans="6:23" x14ac:dyDescent="0.2">
      <c r="F3083" s="105"/>
      <c r="G3083" s="105"/>
      <c r="K3083" s="105"/>
      <c r="L3083" s="105"/>
      <c r="Q3083" s="105"/>
      <c r="R3083" s="105"/>
      <c r="V3083" s="105"/>
      <c r="W3083" s="105"/>
    </row>
    <row r="3084" spans="6:23" x14ac:dyDescent="0.2">
      <c r="F3084" s="105"/>
      <c r="G3084" s="105"/>
      <c r="K3084" s="105"/>
      <c r="L3084" s="105"/>
      <c r="Q3084" s="105"/>
      <c r="R3084" s="105"/>
      <c r="V3084" s="105"/>
      <c r="W3084" s="105"/>
    </row>
    <row r="3085" spans="6:23" x14ac:dyDescent="0.2">
      <c r="F3085" s="105"/>
      <c r="G3085" s="105"/>
      <c r="K3085" s="105"/>
      <c r="L3085" s="105"/>
      <c r="Q3085" s="105"/>
      <c r="R3085" s="105"/>
      <c r="V3085" s="105"/>
      <c r="W3085" s="105"/>
    </row>
    <row r="3086" spans="6:23" x14ac:dyDescent="0.2">
      <c r="F3086" s="105"/>
      <c r="G3086" s="105"/>
      <c r="K3086" s="105"/>
      <c r="L3086" s="105"/>
      <c r="Q3086" s="105"/>
      <c r="R3086" s="105"/>
      <c r="V3086" s="105"/>
      <c r="W3086" s="105"/>
    </row>
    <row r="3087" spans="6:23" x14ac:dyDescent="0.2">
      <c r="F3087" s="105"/>
      <c r="G3087" s="105"/>
      <c r="K3087" s="105"/>
      <c r="L3087" s="105"/>
      <c r="Q3087" s="105"/>
      <c r="R3087" s="105"/>
      <c r="V3087" s="105"/>
      <c r="W3087" s="105"/>
    </row>
    <row r="3088" spans="6:23" x14ac:dyDescent="0.2">
      <c r="F3088" s="105"/>
      <c r="G3088" s="105"/>
      <c r="K3088" s="105"/>
      <c r="L3088" s="105"/>
      <c r="Q3088" s="105"/>
      <c r="R3088" s="105"/>
      <c r="V3088" s="105"/>
      <c r="W3088" s="105"/>
    </row>
    <row r="3089" spans="6:23" x14ac:dyDescent="0.2">
      <c r="F3089" s="105"/>
      <c r="G3089" s="105"/>
      <c r="K3089" s="105"/>
      <c r="L3089" s="105"/>
      <c r="Q3089" s="105"/>
      <c r="R3089" s="105"/>
      <c r="V3089" s="105"/>
      <c r="W3089" s="105"/>
    </row>
    <row r="3090" spans="6:23" x14ac:dyDescent="0.2">
      <c r="F3090" s="105"/>
      <c r="G3090" s="105"/>
      <c r="K3090" s="105"/>
      <c r="L3090" s="105"/>
      <c r="Q3090" s="105"/>
      <c r="R3090" s="105"/>
      <c r="V3090" s="105"/>
      <c r="W3090" s="105"/>
    </row>
    <row r="3091" spans="6:23" x14ac:dyDescent="0.2">
      <c r="F3091" s="105"/>
      <c r="G3091" s="105"/>
      <c r="K3091" s="105"/>
      <c r="L3091" s="105"/>
      <c r="Q3091" s="105"/>
      <c r="R3091" s="105"/>
      <c r="V3091" s="105"/>
      <c r="W3091" s="105"/>
    </row>
    <row r="3092" spans="6:23" x14ac:dyDescent="0.2">
      <c r="F3092" s="105"/>
      <c r="G3092" s="105"/>
      <c r="K3092" s="105"/>
      <c r="L3092" s="105"/>
      <c r="Q3092" s="105"/>
      <c r="R3092" s="105"/>
      <c r="V3092" s="105"/>
      <c r="W3092" s="105"/>
    </row>
    <row r="3093" spans="6:23" x14ac:dyDescent="0.2">
      <c r="F3093" s="105"/>
      <c r="G3093" s="105"/>
      <c r="K3093" s="105"/>
      <c r="L3093" s="105"/>
      <c r="Q3093" s="105"/>
      <c r="R3093" s="105"/>
      <c r="V3093" s="105"/>
      <c r="W3093" s="105"/>
    </row>
    <row r="3094" spans="6:23" x14ac:dyDescent="0.2">
      <c r="F3094" s="105"/>
      <c r="G3094" s="105"/>
      <c r="K3094" s="105"/>
      <c r="L3094" s="105"/>
      <c r="Q3094" s="105"/>
      <c r="R3094" s="105"/>
      <c r="V3094" s="105"/>
      <c r="W3094" s="105"/>
    </row>
    <row r="3095" spans="6:23" x14ac:dyDescent="0.2">
      <c r="F3095" s="105"/>
      <c r="G3095" s="105"/>
      <c r="K3095" s="105"/>
      <c r="L3095" s="105"/>
      <c r="Q3095" s="105"/>
      <c r="R3095" s="105"/>
      <c r="V3095" s="105"/>
      <c r="W3095" s="105"/>
    </row>
    <row r="3096" spans="6:23" x14ac:dyDescent="0.2">
      <c r="F3096" s="105"/>
      <c r="G3096" s="105"/>
      <c r="K3096" s="105"/>
      <c r="L3096" s="105"/>
      <c r="Q3096" s="105"/>
      <c r="R3096" s="105"/>
      <c r="V3096" s="105"/>
      <c r="W3096" s="105"/>
    </row>
    <row r="3097" spans="6:23" x14ac:dyDescent="0.2">
      <c r="F3097" s="105"/>
      <c r="G3097" s="105"/>
      <c r="K3097" s="105"/>
      <c r="L3097" s="105"/>
      <c r="Q3097" s="105"/>
      <c r="R3097" s="105"/>
      <c r="V3097" s="105"/>
      <c r="W3097" s="105"/>
    </row>
    <row r="3098" spans="6:23" x14ac:dyDescent="0.2">
      <c r="F3098" s="105"/>
      <c r="G3098" s="105"/>
      <c r="K3098" s="105"/>
      <c r="L3098" s="105"/>
      <c r="Q3098" s="105"/>
      <c r="R3098" s="105"/>
      <c r="V3098" s="105"/>
      <c r="W3098" s="105"/>
    </row>
    <row r="3099" spans="6:23" x14ac:dyDescent="0.2">
      <c r="F3099" s="105"/>
      <c r="G3099" s="105"/>
      <c r="K3099" s="105"/>
      <c r="L3099" s="105"/>
      <c r="Q3099" s="105"/>
      <c r="R3099" s="105"/>
      <c r="V3099" s="105"/>
      <c r="W3099" s="105"/>
    </row>
    <row r="3100" spans="6:23" x14ac:dyDescent="0.2">
      <c r="F3100" s="105"/>
      <c r="G3100" s="105"/>
      <c r="K3100" s="105"/>
      <c r="L3100" s="105"/>
      <c r="Q3100" s="105"/>
      <c r="R3100" s="105"/>
      <c r="V3100" s="105"/>
      <c r="W3100" s="105"/>
    </row>
    <row r="3101" spans="6:23" x14ac:dyDescent="0.2">
      <c r="F3101" s="105"/>
      <c r="G3101" s="105"/>
      <c r="K3101" s="105"/>
      <c r="L3101" s="105"/>
      <c r="Q3101" s="105"/>
      <c r="R3101" s="105"/>
      <c r="V3101" s="105"/>
      <c r="W3101" s="105"/>
    </row>
    <row r="3102" spans="6:23" x14ac:dyDescent="0.2">
      <c r="F3102" s="105"/>
      <c r="G3102" s="105"/>
      <c r="K3102" s="105"/>
      <c r="L3102" s="105"/>
      <c r="Q3102" s="105"/>
      <c r="R3102" s="105"/>
      <c r="V3102" s="105"/>
      <c r="W3102" s="105"/>
    </row>
    <row r="3103" spans="6:23" x14ac:dyDescent="0.2">
      <c r="F3103" s="105"/>
      <c r="G3103" s="105"/>
      <c r="K3103" s="105"/>
      <c r="L3103" s="105"/>
      <c r="Q3103" s="105"/>
      <c r="R3103" s="105"/>
      <c r="V3103" s="105"/>
      <c r="W3103" s="105"/>
    </row>
    <row r="3104" spans="6:23" x14ac:dyDescent="0.2">
      <c r="F3104" s="105"/>
      <c r="G3104" s="105"/>
      <c r="K3104" s="105"/>
      <c r="L3104" s="105"/>
      <c r="Q3104" s="105"/>
      <c r="R3104" s="105"/>
      <c r="V3104" s="105"/>
      <c r="W3104" s="105"/>
    </row>
    <row r="3105" spans="6:23" x14ac:dyDescent="0.2">
      <c r="F3105" s="105"/>
      <c r="G3105" s="105"/>
      <c r="K3105" s="105"/>
      <c r="L3105" s="105"/>
      <c r="Q3105" s="105"/>
      <c r="R3105" s="105"/>
      <c r="V3105" s="105"/>
      <c r="W3105" s="105"/>
    </row>
    <row r="3106" spans="6:23" x14ac:dyDescent="0.2">
      <c r="F3106" s="105"/>
      <c r="G3106" s="105"/>
      <c r="K3106" s="105"/>
      <c r="L3106" s="105"/>
      <c r="Q3106" s="105"/>
      <c r="R3106" s="105"/>
      <c r="V3106" s="105"/>
      <c r="W3106" s="105"/>
    </row>
    <row r="3107" spans="6:23" x14ac:dyDescent="0.2">
      <c r="F3107" s="105"/>
      <c r="G3107" s="105"/>
      <c r="K3107" s="105"/>
      <c r="L3107" s="105"/>
      <c r="Q3107" s="105"/>
      <c r="R3107" s="105"/>
      <c r="V3107" s="105"/>
      <c r="W3107" s="105"/>
    </row>
    <row r="3108" spans="6:23" x14ac:dyDescent="0.2">
      <c r="F3108" s="105"/>
      <c r="G3108" s="105"/>
      <c r="K3108" s="105"/>
      <c r="L3108" s="105"/>
      <c r="Q3108" s="105"/>
      <c r="R3108" s="105"/>
      <c r="V3108" s="105"/>
      <c r="W3108" s="105"/>
    </row>
    <row r="3109" spans="6:23" x14ac:dyDescent="0.2">
      <c r="F3109" s="105"/>
      <c r="G3109" s="105"/>
      <c r="K3109" s="105"/>
      <c r="L3109" s="105"/>
      <c r="Q3109" s="105"/>
      <c r="R3109" s="105"/>
      <c r="V3109" s="105"/>
      <c r="W3109" s="105"/>
    </row>
    <row r="3110" spans="6:23" x14ac:dyDescent="0.2">
      <c r="F3110" s="105"/>
      <c r="G3110" s="105"/>
      <c r="K3110" s="105"/>
      <c r="L3110" s="105"/>
      <c r="Q3110" s="105"/>
      <c r="R3110" s="105"/>
      <c r="V3110" s="105"/>
      <c r="W3110" s="105"/>
    </row>
    <row r="3111" spans="6:23" x14ac:dyDescent="0.2">
      <c r="F3111" s="105"/>
      <c r="G3111" s="105"/>
      <c r="K3111" s="105"/>
      <c r="L3111" s="105"/>
      <c r="Q3111" s="105"/>
      <c r="R3111" s="105"/>
      <c r="V3111" s="105"/>
      <c r="W3111" s="105"/>
    </row>
    <row r="3112" spans="6:23" x14ac:dyDescent="0.2">
      <c r="F3112" s="105"/>
      <c r="G3112" s="105"/>
      <c r="K3112" s="105"/>
      <c r="L3112" s="105"/>
      <c r="Q3112" s="105"/>
      <c r="R3112" s="105"/>
      <c r="V3112" s="105"/>
      <c r="W3112" s="105"/>
    </row>
    <row r="3113" spans="6:23" x14ac:dyDescent="0.2">
      <c r="F3113" s="105"/>
      <c r="G3113" s="105"/>
      <c r="K3113" s="105"/>
      <c r="L3113" s="105"/>
      <c r="Q3113" s="105"/>
      <c r="R3113" s="105"/>
      <c r="V3113" s="105"/>
      <c r="W3113" s="105"/>
    </row>
    <row r="3114" spans="6:23" x14ac:dyDescent="0.2">
      <c r="F3114" s="105"/>
      <c r="G3114" s="105"/>
      <c r="K3114" s="105"/>
      <c r="L3114" s="105"/>
      <c r="Q3114" s="105"/>
      <c r="R3114" s="105"/>
      <c r="V3114" s="105"/>
      <c r="W3114" s="105"/>
    </row>
    <row r="3115" spans="6:23" x14ac:dyDescent="0.2">
      <c r="F3115" s="105"/>
      <c r="G3115" s="105"/>
      <c r="K3115" s="105"/>
      <c r="L3115" s="105"/>
      <c r="Q3115" s="105"/>
      <c r="R3115" s="105"/>
      <c r="V3115" s="105"/>
      <c r="W3115" s="105"/>
    </row>
    <row r="3116" spans="6:23" x14ac:dyDescent="0.2">
      <c r="F3116" s="105"/>
      <c r="G3116" s="105"/>
      <c r="K3116" s="105"/>
      <c r="L3116" s="105"/>
      <c r="Q3116" s="105"/>
      <c r="R3116" s="105"/>
      <c r="V3116" s="105"/>
      <c r="W3116" s="105"/>
    </row>
    <row r="3117" spans="6:23" x14ac:dyDescent="0.2">
      <c r="F3117" s="105"/>
      <c r="G3117" s="105"/>
      <c r="K3117" s="105"/>
      <c r="L3117" s="105"/>
      <c r="Q3117" s="105"/>
      <c r="R3117" s="105"/>
      <c r="V3117" s="105"/>
      <c r="W3117" s="105"/>
    </row>
    <row r="3118" spans="6:23" x14ac:dyDescent="0.2">
      <c r="F3118" s="105"/>
      <c r="G3118" s="105"/>
      <c r="K3118" s="105"/>
      <c r="L3118" s="105"/>
      <c r="Q3118" s="105"/>
      <c r="R3118" s="105"/>
      <c r="V3118" s="105"/>
      <c r="W3118" s="105"/>
    </row>
    <row r="3119" spans="6:23" x14ac:dyDescent="0.2">
      <c r="F3119" s="105"/>
      <c r="G3119" s="105"/>
      <c r="K3119" s="105"/>
      <c r="L3119" s="105"/>
      <c r="Q3119" s="105"/>
      <c r="R3119" s="105"/>
      <c r="V3119" s="105"/>
      <c r="W3119" s="105"/>
    </row>
    <row r="3120" spans="6:23" x14ac:dyDescent="0.2">
      <c r="F3120" s="105"/>
      <c r="G3120" s="105"/>
      <c r="K3120" s="105"/>
      <c r="L3120" s="105"/>
      <c r="Q3120" s="105"/>
      <c r="R3120" s="105"/>
      <c r="V3120" s="105"/>
      <c r="W3120" s="105"/>
    </row>
    <row r="3121" spans="6:23" x14ac:dyDescent="0.2">
      <c r="F3121" s="105"/>
      <c r="G3121" s="105"/>
      <c r="K3121" s="105"/>
      <c r="L3121" s="105"/>
      <c r="Q3121" s="105"/>
      <c r="R3121" s="105"/>
      <c r="V3121" s="105"/>
      <c r="W3121" s="105"/>
    </row>
    <row r="3122" spans="6:23" x14ac:dyDescent="0.2">
      <c r="F3122" s="105"/>
      <c r="G3122" s="105"/>
      <c r="K3122" s="105"/>
      <c r="L3122" s="105"/>
      <c r="Q3122" s="105"/>
      <c r="R3122" s="105"/>
      <c r="V3122" s="105"/>
      <c r="W3122" s="105"/>
    </row>
    <row r="3123" spans="6:23" x14ac:dyDescent="0.2">
      <c r="F3123" s="105"/>
      <c r="G3123" s="105"/>
      <c r="K3123" s="105"/>
      <c r="L3123" s="105"/>
      <c r="Q3123" s="105"/>
      <c r="R3123" s="105"/>
      <c r="V3123" s="105"/>
      <c r="W3123" s="105"/>
    </row>
    <row r="3124" spans="6:23" x14ac:dyDescent="0.2">
      <c r="F3124" s="105"/>
      <c r="G3124" s="105"/>
      <c r="K3124" s="105"/>
      <c r="L3124" s="105"/>
      <c r="Q3124" s="105"/>
      <c r="R3124" s="105"/>
      <c r="V3124" s="105"/>
      <c r="W3124" s="105"/>
    </row>
    <row r="3125" spans="6:23" x14ac:dyDescent="0.2">
      <c r="F3125" s="105"/>
      <c r="G3125" s="105"/>
      <c r="K3125" s="105"/>
      <c r="L3125" s="105"/>
      <c r="Q3125" s="105"/>
      <c r="R3125" s="105"/>
      <c r="V3125" s="105"/>
      <c r="W3125" s="105"/>
    </row>
    <row r="3126" spans="6:23" x14ac:dyDescent="0.2">
      <c r="F3126" s="105"/>
      <c r="G3126" s="105"/>
      <c r="K3126" s="105"/>
      <c r="L3126" s="105"/>
      <c r="Q3126" s="105"/>
      <c r="R3126" s="105"/>
      <c r="V3126" s="105"/>
      <c r="W3126" s="105"/>
    </row>
    <row r="3127" spans="6:23" x14ac:dyDescent="0.2">
      <c r="F3127" s="105"/>
      <c r="G3127" s="105"/>
      <c r="K3127" s="105"/>
      <c r="L3127" s="105"/>
      <c r="Q3127" s="105"/>
      <c r="R3127" s="105"/>
      <c r="V3127" s="105"/>
      <c r="W3127" s="105"/>
    </row>
    <row r="3128" spans="6:23" x14ac:dyDescent="0.2">
      <c r="F3128" s="105"/>
      <c r="G3128" s="105"/>
      <c r="K3128" s="105"/>
      <c r="L3128" s="105"/>
      <c r="Q3128" s="105"/>
      <c r="R3128" s="105"/>
      <c r="V3128" s="105"/>
      <c r="W3128" s="105"/>
    </row>
    <row r="3129" spans="6:23" x14ac:dyDescent="0.2">
      <c r="F3129" s="105"/>
      <c r="G3129" s="105"/>
      <c r="K3129" s="105"/>
      <c r="L3129" s="105"/>
      <c r="Q3129" s="105"/>
      <c r="R3129" s="105"/>
      <c r="V3129" s="105"/>
      <c r="W3129" s="105"/>
    </row>
    <row r="3130" spans="6:23" x14ac:dyDescent="0.2">
      <c r="F3130" s="105"/>
      <c r="G3130" s="105"/>
      <c r="K3130" s="105"/>
      <c r="L3130" s="105"/>
      <c r="Q3130" s="105"/>
      <c r="R3130" s="105"/>
      <c r="V3130" s="105"/>
      <c r="W3130" s="105"/>
    </row>
    <row r="3131" spans="6:23" x14ac:dyDescent="0.2">
      <c r="F3131" s="105"/>
      <c r="G3131" s="105"/>
      <c r="K3131" s="105"/>
      <c r="L3131" s="105"/>
      <c r="Q3131" s="105"/>
      <c r="R3131" s="105"/>
      <c r="V3131" s="105"/>
      <c r="W3131" s="105"/>
    </row>
    <row r="3132" spans="6:23" x14ac:dyDescent="0.2">
      <c r="F3132" s="105"/>
      <c r="G3132" s="105"/>
      <c r="K3132" s="105"/>
      <c r="L3132" s="105"/>
      <c r="Q3132" s="105"/>
      <c r="R3132" s="105"/>
      <c r="V3132" s="105"/>
      <c r="W3132" s="105"/>
    </row>
    <row r="3133" spans="6:23" x14ac:dyDescent="0.2">
      <c r="F3133" s="105"/>
      <c r="G3133" s="105"/>
      <c r="K3133" s="105"/>
      <c r="L3133" s="105"/>
      <c r="Q3133" s="105"/>
      <c r="R3133" s="105"/>
      <c r="V3133" s="105"/>
      <c r="W3133" s="105"/>
    </row>
    <row r="3134" spans="6:23" x14ac:dyDescent="0.2">
      <c r="F3134" s="105"/>
      <c r="G3134" s="105"/>
      <c r="K3134" s="105"/>
      <c r="L3134" s="105"/>
      <c r="Q3134" s="105"/>
      <c r="R3134" s="105"/>
      <c r="V3134" s="105"/>
      <c r="W3134" s="105"/>
    </row>
    <row r="3135" spans="6:23" x14ac:dyDescent="0.2">
      <c r="F3135" s="105"/>
      <c r="G3135" s="105"/>
      <c r="K3135" s="105"/>
      <c r="L3135" s="105"/>
      <c r="Q3135" s="105"/>
      <c r="R3135" s="105"/>
      <c r="V3135" s="105"/>
      <c r="W3135" s="105"/>
    </row>
    <row r="3136" spans="6:23" x14ac:dyDescent="0.2">
      <c r="F3136" s="105"/>
      <c r="G3136" s="105"/>
      <c r="K3136" s="105"/>
      <c r="L3136" s="105"/>
      <c r="Q3136" s="105"/>
      <c r="R3136" s="105"/>
      <c r="V3136" s="105"/>
      <c r="W3136" s="105"/>
    </row>
    <row r="3137" spans="6:23" x14ac:dyDescent="0.2">
      <c r="F3137" s="105"/>
      <c r="G3137" s="105"/>
      <c r="K3137" s="105"/>
      <c r="L3137" s="105"/>
      <c r="Q3137" s="105"/>
      <c r="R3137" s="105"/>
      <c r="V3137" s="105"/>
      <c r="W3137" s="105"/>
    </row>
    <row r="3138" spans="6:23" x14ac:dyDescent="0.2">
      <c r="F3138" s="105"/>
      <c r="G3138" s="105"/>
      <c r="K3138" s="105"/>
      <c r="L3138" s="105"/>
      <c r="Q3138" s="105"/>
      <c r="R3138" s="105"/>
      <c r="V3138" s="105"/>
      <c r="W3138" s="105"/>
    </row>
    <row r="3139" spans="6:23" x14ac:dyDescent="0.2">
      <c r="F3139" s="105"/>
      <c r="G3139" s="105"/>
      <c r="K3139" s="105"/>
      <c r="L3139" s="105"/>
      <c r="Q3139" s="105"/>
      <c r="R3139" s="105"/>
      <c r="V3139" s="105"/>
      <c r="W3139" s="105"/>
    </row>
    <row r="3140" spans="6:23" x14ac:dyDescent="0.2">
      <c r="F3140" s="105"/>
      <c r="G3140" s="105"/>
      <c r="K3140" s="105"/>
      <c r="L3140" s="105"/>
      <c r="Q3140" s="105"/>
      <c r="R3140" s="105"/>
      <c r="V3140" s="105"/>
      <c r="W3140" s="105"/>
    </row>
    <row r="3141" spans="6:23" x14ac:dyDescent="0.2">
      <c r="F3141" s="105"/>
      <c r="G3141" s="105"/>
      <c r="K3141" s="105"/>
      <c r="L3141" s="105"/>
      <c r="Q3141" s="105"/>
      <c r="R3141" s="105"/>
      <c r="V3141" s="105"/>
      <c r="W3141" s="105"/>
    </row>
    <row r="3142" spans="6:23" x14ac:dyDescent="0.2">
      <c r="F3142" s="105"/>
      <c r="G3142" s="105"/>
      <c r="K3142" s="105"/>
      <c r="L3142" s="105"/>
      <c r="Q3142" s="105"/>
      <c r="R3142" s="105"/>
      <c r="V3142" s="105"/>
      <c r="W3142" s="105"/>
    </row>
    <row r="3143" spans="6:23" x14ac:dyDescent="0.2">
      <c r="F3143" s="105"/>
      <c r="G3143" s="105"/>
      <c r="K3143" s="105"/>
      <c r="L3143" s="105"/>
      <c r="Q3143" s="105"/>
      <c r="R3143" s="105"/>
      <c r="V3143" s="105"/>
      <c r="W3143" s="105"/>
    </row>
    <row r="3144" spans="6:23" x14ac:dyDescent="0.2">
      <c r="F3144" s="105"/>
      <c r="G3144" s="105"/>
      <c r="K3144" s="105"/>
      <c r="L3144" s="105"/>
      <c r="Q3144" s="105"/>
      <c r="R3144" s="105"/>
      <c r="V3144" s="105"/>
      <c r="W3144" s="105"/>
    </row>
    <row r="3145" spans="6:23" x14ac:dyDescent="0.2">
      <c r="F3145" s="105"/>
      <c r="G3145" s="105"/>
      <c r="K3145" s="105"/>
      <c r="L3145" s="105"/>
      <c r="Q3145" s="105"/>
      <c r="R3145" s="105"/>
      <c r="V3145" s="105"/>
      <c r="W3145" s="105"/>
    </row>
    <row r="3146" spans="6:23" x14ac:dyDescent="0.2">
      <c r="F3146" s="105"/>
      <c r="G3146" s="105"/>
      <c r="K3146" s="105"/>
      <c r="L3146" s="105"/>
      <c r="Q3146" s="105"/>
      <c r="R3146" s="105"/>
      <c r="V3146" s="105"/>
      <c r="W3146" s="105"/>
    </row>
    <row r="3147" spans="6:23" x14ac:dyDescent="0.2">
      <c r="F3147" s="105"/>
      <c r="G3147" s="105"/>
      <c r="K3147" s="105"/>
      <c r="L3147" s="105"/>
      <c r="Q3147" s="105"/>
      <c r="R3147" s="105"/>
      <c r="V3147" s="105"/>
      <c r="W3147" s="105"/>
    </row>
    <row r="3148" spans="6:23" x14ac:dyDescent="0.2">
      <c r="F3148" s="105"/>
      <c r="G3148" s="105"/>
      <c r="K3148" s="105"/>
      <c r="L3148" s="105"/>
      <c r="Q3148" s="105"/>
      <c r="R3148" s="105"/>
      <c r="V3148" s="105"/>
      <c r="W3148" s="105"/>
    </row>
    <row r="3149" spans="6:23" x14ac:dyDescent="0.2">
      <c r="F3149" s="105"/>
      <c r="G3149" s="105"/>
      <c r="K3149" s="105"/>
      <c r="L3149" s="105"/>
      <c r="Q3149" s="105"/>
      <c r="R3149" s="105"/>
      <c r="V3149" s="105"/>
      <c r="W3149" s="105"/>
    </row>
    <row r="3150" spans="6:23" x14ac:dyDescent="0.2">
      <c r="F3150" s="105"/>
      <c r="G3150" s="105"/>
      <c r="K3150" s="105"/>
      <c r="L3150" s="105"/>
      <c r="Q3150" s="105"/>
      <c r="R3150" s="105"/>
      <c r="V3150" s="105"/>
      <c r="W3150" s="105"/>
    </row>
    <row r="3151" spans="6:23" x14ac:dyDescent="0.2">
      <c r="F3151" s="105"/>
      <c r="G3151" s="105"/>
      <c r="K3151" s="105"/>
      <c r="L3151" s="105"/>
      <c r="Q3151" s="105"/>
      <c r="R3151" s="105"/>
      <c r="V3151" s="105"/>
      <c r="W3151" s="105"/>
    </row>
    <row r="3152" spans="6:23" x14ac:dyDescent="0.2">
      <c r="F3152" s="105"/>
      <c r="G3152" s="105"/>
      <c r="K3152" s="105"/>
      <c r="L3152" s="105"/>
      <c r="Q3152" s="105"/>
      <c r="R3152" s="105"/>
      <c r="V3152" s="105"/>
      <c r="W3152" s="105"/>
    </row>
    <row r="3153" spans="6:23" x14ac:dyDescent="0.2">
      <c r="F3153" s="105"/>
      <c r="G3153" s="105"/>
      <c r="K3153" s="105"/>
      <c r="L3153" s="105"/>
      <c r="Q3153" s="105"/>
      <c r="R3153" s="105"/>
      <c r="V3153" s="105"/>
      <c r="W3153" s="105"/>
    </row>
    <row r="3154" spans="6:23" x14ac:dyDescent="0.2">
      <c r="F3154" s="105"/>
      <c r="G3154" s="105"/>
      <c r="K3154" s="105"/>
      <c r="L3154" s="105"/>
      <c r="Q3154" s="105"/>
      <c r="R3154" s="105"/>
      <c r="V3154" s="105"/>
      <c r="W3154" s="105"/>
    </row>
    <row r="3155" spans="6:23" x14ac:dyDescent="0.2">
      <c r="F3155" s="105"/>
      <c r="G3155" s="105"/>
      <c r="K3155" s="105"/>
      <c r="L3155" s="105"/>
      <c r="Q3155" s="105"/>
      <c r="R3155" s="105"/>
      <c r="V3155" s="105"/>
      <c r="W3155" s="105"/>
    </row>
    <row r="3156" spans="6:23" x14ac:dyDescent="0.2">
      <c r="F3156" s="105"/>
      <c r="G3156" s="105"/>
      <c r="K3156" s="105"/>
      <c r="L3156" s="105"/>
      <c r="Q3156" s="105"/>
      <c r="R3156" s="105"/>
      <c r="V3156" s="105"/>
      <c r="W3156" s="105"/>
    </row>
    <row r="3157" spans="6:23" x14ac:dyDescent="0.2">
      <c r="F3157" s="105"/>
      <c r="G3157" s="105"/>
      <c r="K3157" s="105"/>
      <c r="L3157" s="105"/>
      <c r="Q3157" s="105"/>
      <c r="R3157" s="105"/>
      <c r="V3157" s="105"/>
      <c r="W3157" s="105"/>
    </row>
    <row r="3158" spans="6:23" x14ac:dyDescent="0.2">
      <c r="F3158" s="105"/>
      <c r="G3158" s="105"/>
      <c r="K3158" s="105"/>
      <c r="L3158" s="105"/>
      <c r="Q3158" s="105"/>
      <c r="R3158" s="105"/>
      <c r="V3158" s="105"/>
      <c r="W3158" s="105"/>
    </row>
    <row r="3159" spans="6:23" x14ac:dyDescent="0.2">
      <c r="F3159" s="105"/>
      <c r="G3159" s="105"/>
      <c r="K3159" s="105"/>
      <c r="L3159" s="105"/>
      <c r="Q3159" s="105"/>
      <c r="R3159" s="105"/>
      <c r="V3159" s="105"/>
      <c r="W3159" s="105"/>
    </row>
    <row r="3160" spans="6:23" x14ac:dyDescent="0.2">
      <c r="F3160" s="105"/>
      <c r="G3160" s="105"/>
      <c r="K3160" s="105"/>
      <c r="L3160" s="105"/>
      <c r="Q3160" s="105"/>
      <c r="R3160" s="105"/>
      <c r="V3160" s="105"/>
      <c r="W3160" s="105"/>
    </row>
    <row r="3161" spans="6:23" x14ac:dyDescent="0.2">
      <c r="F3161" s="105"/>
      <c r="G3161" s="105"/>
      <c r="K3161" s="105"/>
      <c r="L3161" s="105"/>
      <c r="Q3161" s="105"/>
      <c r="R3161" s="105"/>
      <c r="V3161" s="105"/>
      <c r="W3161" s="105"/>
    </row>
    <row r="3162" spans="6:23" x14ac:dyDescent="0.2">
      <c r="F3162" s="105"/>
      <c r="G3162" s="105"/>
      <c r="K3162" s="105"/>
      <c r="L3162" s="105"/>
      <c r="Q3162" s="105"/>
      <c r="R3162" s="105"/>
      <c r="V3162" s="105"/>
      <c r="W3162" s="105"/>
    </row>
    <row r="3163" spans="6:23" x14ac:dyDescent="0.2">
      <c r="F3163" s="105"/>
      <c r="G3163" s="105"/>
      <c r="K3163" s="105"/>
      <c r="L3163" s="105"/>
      <c r="Q3163" s="105"/>
      <c r="R3163" s="105"/>
      <c r="V3163" s="105"/>
      <c r="W3163" s="105"/>
    </row>
    <row r="3164" spans="6:23" x14ac:dyDescent="0.2">
      <c r="F3164" s="105"/>
      <c r="G3164" s="105"/>
      <c r="K3164" s="105"/>
      <c r="L3164" s="105"/>
      <c r="Q3164" s="105"/>
      <c r="R3164" s="105"/>
      <c r="V3164" s="105"/>
      <c r="W3164" s="105"/>
    </row>
    <row r="3165" spans="6:23" x14ac:dyDescent="0.2">
      <c r="F3165" s="105"/>
      <c r="G3165" s="105"/>
      <c r="K3165" s="105"/>
      <c r="L3165" s="105"/>
      <c r="Q3165" s="105"/>
      <c r="R3165" s="105"/>
      <c r="V3165" s="105"/>
      <c r="W3165" s="105"/>
    </row>
    <row r="3166" spans="6:23" x14ac:dyDescent="0.2">
      <c r="F3166" s="105"/>
      <c r="G3166" s="105"/>
      <c r="K3166" s="105"/>
      <c r="L3166" s="105"/>
      <c r="Q3166" s="105"/>
      <c r="R3166" s="105"/>
      <c r="V3166" s="105"/>
      <c r="W3166" s="105"/>
    </row>
    <row r="3167" spans="6:23" x14ac:dyDescent="0.2">
      <c r="F3167" s="105"/>
      <c r="G3167" s="105"/>
      <c r="K3167" s="105"/>
      <c r="L3167" s="105"/>
      <c r="Q3167" s="105"/>
      <c r="R3167" s="105"/>
      <c r="V3167" s="105"/>
      <c r="W3167" s="105"/>
    </row>
    <row r="3168" spans="6:23" x14ac:dyDescent="0.2">
      <c r="F3168" s="105"/>
      <c r="G3168" s="105"/>
      <c r="K3168" s="105"/>
      <c r="L3168" s="105"/>
      <c r="Q3168" s="105"/>
      <c r="R3168" s="105"/>
      <c r="V3168" s="105"/>
      <c r="W3168" s="105"/>
    </row>
    <row r="3169" spans="6:23" x14ac:dyDescent="0.2">
      <c r="F3169" s="105"/>
      <c r="G3169" s="105"/>
      <c r="K3169" s="105"/>
      <c r="L3169" s="105"/>
      <c r="Q3169" s="105"/>
      <c r="R3169" s="105"/>
      <c r="V3169" s="105"/>
      <c r="W3169" s="105"/>
    </row>
    <row r="3170" spans="6:23" x14ac:dyDescent="0.2">
      <c r="F3170" s="105"/>
      <c r="G3170" s="105"/>
      <c r="K3170" s="105"/>
      <c r="L3170" s="105"/>
      <c r="Q3170" s="105"/>
      <c r="R3170" s="105"/>
      <c r="V3170" s="105"/>
      <c r="W3170" s="105"/>
    </row>
    <row r="3171" spans="6:23" x14ac:dyDescent="0.2">
      <c r="F3171" s="105"/>
      <c r="G3171" s="105"/>
      <c r="K3171" s="105"/>
      <c r="L3171" s="105"/>
      <c r="Q3171" s="105"/>
      <c r="R3171" s="105"/>
      <c r="V3171" s="105"/>
      <c r="W3171" s="105"/>
    </row>
    <row r="3172" spans="6:23" x14ac:dyDescent="0.2">
      <c r="F3172" s="105"/>
      <c r="G3172" s="105"/>
      <c r="K3172" s="105"/>
      <c r="L3172" s="105"/>
      <c r="Q3172" s="105"/>
      <c r="R3172" s="105"/>
      <c r="V3172" s="105"/>
      <c r="W3172" s="105"/>
    </row>
    <row r="3173" spans="6:23" x14ac:dyDescent="0.2">
      <c r="F3173" s="105"/>
      <c r="G3173" s="105"/>
      <c r="K3173" s="105"/>
      <c r="L3173" s="105"/>
      <c r="Q3173" s="105"/>
      <c r="R3173" s="105"/>
      <c r="V3173" s="105"/>
      <c r="W3173" s="105"/>
    </row>
    <row r="3174" spans="6:23" x14ac:dyDescent="0.2">
      <c r="F3174" s="105"/>
      <c r="G3174" s="105"/>
      <c r="K3174" s="105"/>
      <c r="L3174" s="105"/>
      <c r="Q3174" s="105"/>
      <c r="R3174" s="105"/>
      <c r="V3174" s="105"/>
      <c r="W3174" s="105"/>
    </row>
    <row r="3175" spans="6:23" x14ac:dyDescent="0.2">
      <c r="F3175" s="105"/>
      <c r="G3175" s="105"/>
      <c r="K3175" s="105"/>
      <c r="L3175" s="105"/>
      <c r="Q3175" s="105"/>
      <c r="R3175" s="105"/>
      <c r="V3175" s="105"/>
      <c r="W3175" s="105"/>
    </row>
    <row r="3176" spans="6:23" x14ac:dyDescent="0.2">
      <c r="F3176" s="105"/>
      <c r="G3176" s="105"/>
      <c r="K3176" s="105"/>
      <c r="L3176" s="105"/>
      <c r="Q3176" s="105"/>
      <c r="R3176" s="105"/>
      <c r="V3176" s="105"/>
      <c r="W3176" s="105"/>
    </row>
    <row r="3177" spans="6:23" x14ac:dyDescent="0.2">
      <c r="F3177" s="105"/>
      <c r="G3177" s="105"/>
      <c r="K3177" s="105"/>
      <c r="L3177" s="105"/>
      <c r="Q3177" s="105"/>
      <c r="R3177" s="105"/>
      <c r="V3177" s="105"/>
      <c r="W3177" s="105"/>
    </row>
    <row r="3178" spans="6:23" x14ac:dyDescent="0.2">
      <c r="F3178" s="105"/>
      <c r="G3178" s="105"/>
      <c r="K3178" s="105"/>
      <c r="L3178" s="105"/>
      <c r="Q3178" s="105"/>
      <c r="R3178" s="105"/>
      <c r="V3178" s="105"/>
      <c r="W3178" s="105"/>
    </row>
    <row r="3179" spans="6:23" x14ac:dyDescent="0.2">
      <c r="F3179" s="105"/>
      <c r="G3179" s="105"/>
      <c r="K3179" s="105"/>
      <c r="L3179" s="105"/>
      <c r="Q3179" s="105"/>
      <c r="R3179" s="105"/>
      <c r="V3179" s="105"/>
      <c r="W3179" s="105"/>
    </row>
    <row r="3180" spans="6:23" x14ac:dyDescent="0.2">
      <c r="F3180" s="105"/>
      <c r="G3180" s="105"/>
      <c r="K3180" s="105"/>
      <c r="L3180" s="105"/>
      <c r="Q3180" s="105"/>
      <c r="R3180" s="105"/>
      <c r="V3180" s="105"/>
      <c r="W3180" s="105"/>
    </row>
    <row r="3181" spans="6:23" x14ac:dyDescent="0.2">
      <c r="F3181" s="105"/>
      <c r="G3181" s="105"/>
      <c r="K3181" s="105"/>
      <c r="L3181" s="105"/>
      <c r="Q3181" s="105"/>
      <c r="R3181" s="105"/>
      <c r="V3181" s="105"/>
      <c r="W3181" s="105"/>
    </row>
    <row r="3182" spans="6:23" x14ac:dyDescent="0.2">
      <c r="F3182" s="105"/>
      <c r="G3182" s="105"/>
      <c r="K3182" s="105"/>
      <c r="L3182" s="105"/>
      <c r="Q3182" s="105"/>
      <c r="R3182" s="105"/>
      <c r="V3182" s="105"/>
      <c r="W3182" s="105"/>
    </row>
    <row r="3183" spans="6:23" x14ac:dyDescent="0.2">
      <c r="F3183" s="105"/>
      <c r="G3183" s="105"/>
      <c r="K3183" s="105"/>
      <c r="L3183" s="105"/>
      <c r="Q3183" s="105"/>
      <c r="R3183" s="105"/>
      <c r="V3183" s="105"/>
      <c r="W3183" s="105"/>
    </row>
    <row r="3184" spans="6:23" x14ac:dyDescent="0.2">
      <c r="F3184" s="105"/>
      <c r="G3184" s="105"/>
      <c r="K3184" s="105"/>
      <c r="L3184" s="105"/>
      <c r="Q3184" s="105"/>
      <c r="R3184" s="105"/>
      <c r="V3184" s="105"/>
      <c r="W3184" s="105"/>
    </row>
    <row r="3185" spans="6:23" x14ac:dyDescent="0.2">
      <c r="F3185" s="105"/>
      <c r="G3185" s="105"/>
      <c r="K3185" s="105"/>
      <c r="L3185" s="105"/>
      <c r="Q3185" s="105"/>
      <c r="R3185" s="105"/>
      <c r="V3185" s="105"/>
      <c r="W3185" s="105"/>
    </row>
    <row r="3186" spans="6:23" x14ac:dyDescent="0.2">
      <c r="F3186" s="105"/>
      <c r="G3186" s="105"/>
      <c r="K3186" s="105"/>
      <c r="L3186" s="105"/>
      <c r="Q3186" s="105"/>
      <c r="R3186" s="105"/>
      <c r="V3186" s="105"/>
      <c r="W3186" s="105"/>
    </row>
    <row r="3187" spans="6:23" x14ac:dyDescent="0.2">
      <c r="F3187" s="105"/>
      <c r="G3187" s="105"/>
      <c r="K3187" s="105"/>
      <c r="L3187" s="105"/>
      <c r="Q3187" s="105"/>
      <c r="R3187" s="105"/>
      <c r="V3187" s="105"/>
      <c r="W3187" s="105"/>
    </row>
    <row r="3188" spans="6:23" x14ac:dyDescent="0.2">
      <c r="F3188" s="105"/>
      <c r="G3188" s="105"/>
      <c r="K3188" s="105"/>
      <c r="L3188" s="105"/>
      <c r="Q3188" s="105"/>
      <c r="R3188" s="105"/>
      <c r="V3188" s="105"/>
      <c r="W3188" s="105"/>
    </row>
    <row r="3189" spans="6:23" x14ac:dyDescent="0.2">
      <c r="F3189" s="105"/>
      <c r="G3189" s="105"/>
      <c r="K3189" s="105"/>
      <c r="L3189" s="105"/>
      <c r="Q3189" s="105"/>
      <c r="R3189" s="105"/>
      <c r="V3189" s="105"/>
      <c r="W3189" s="105"/>
    </row>
    <row r="3190" spans="6:23" x14ac:dyDescent="0.2">
      <c r="F3190" s="105"/>
      <c r="G3190" s="105"/>
      <c r="K3190" s="105"/>
      <c r="L3190" s="105"/>
      <c r="Q3190" s="105"/>
      <c r="R3190" s="105"/>
      <c r="V3190" s="105"/>
      <c r="W3190" s="105"/>
    </row>
    <row r="3191" spans="6:23" x14ac:dyDescent="0.2">
      <c r="F3191" s="105"/>
      <c r="G3191" s="105"/>
      <c r="K3191" s="105"/>
      <c r="L3191" s="105"/>
      <c r="Q3191" s="105"/>
      <c r="R3191" s="105"/>
      <c r="V3191" s="105"/>
      <c r="W3191" s="105"/>
    </row>
    <row r="3192" spans="6:23" x14ac:dyDescent="0.2">
      <c r="F3192" s="105"/>
      <c r="G3192" s="105"/>
      <c r="K3192" s="105"/>
      <c r="L3192" s="105"/>
      <c r="Q3192" s="105"/>
      <c r="R3192" s="105"/>
      <c r="V3192" s="105"/>
      <c r="W3192" s="105"/>
    </row>
    <row r="3193" spans="6:23" x14ac:dyDescent="0.2">
      <c r="F3193" s="105"/>
      <c r="G3193" s="105"/>
      <c r="K3193" s="105"/>
      <c r="L3193" s="105"/>
      <c r="Q3193" s="105"/>
      <c r="R3193" s="105"/>
      <c r="V3193" s="105"/>
      <c r="W3193" s="105"/>
    </row>
    <row r="3194" spans="6:23" x14ac:dyDescent="0.2">
      <c r="F3194" s="105"/>
      <c r="G3194" s="105"/>
      <c r="K3194" s="105"/>
      <c r="L3194" s="105"/>
      <c r="Q3194" s="105"/>
      <c r="R3194" s="105"/>
      <c r="V3194" s="105"/>
      <c r="W3194" s="105"/>
    </row>
    <row r="3195" spans="6:23" x14ac:dyDescent="0.2">
      <c r="F3195" s="105"/>
      <c r="G3195" s="105"/>
      <c r="K3195" s="105"/>
      <c r="L3195" s="105"/>
      <c r="Q3195" s="105"/>
      <c r="R3195" s="105"/>
      <c r="V3195" s="105"/>
      <c r="W3195" s="105"/>
    </row>
    <row r="3196" spans="6:23" x14ac:dyDescent="0.2">
      <c r="F3196" s="105"/>
      <c r="G3196" s="105"/>
      <c r="K3196" s="105"/>
      <c r="L3196" s="105"/>
      <c r="Q3196" s="105"/>
      <c r="R3196" s="105"/>
      <c r="V3196" s="105"/>
      <c r="W3196" s="105"/>
    </row>
    <row r="3197" spans="6:23" x14ac:dyDescent="0.2">
      <c r="F3197" s="105"/>
      <c r="G3197" s="105"/>
      <c r="K3197" s="105"/>
      <c r="L3197" s="105"/>
      <c r="Q3197" s="105"/>
      <c r="R3197" s="105"/>
      <c r="V3197" s="105"/>
      <c r="W3197" s="105"/>
    </row>
    <row r="3198" spans="6:23" x14ac:dyDescent="0.2">
      <c r="F3198" s="105"/>
      <c r="G3198" s="105"/>
      <c r="K3198" s="105"/>
      <c r="L3198" s="105"/>
      <c r="Q3198" s="105"/>
      <c r="R3198" s="105"/>
      <c r="V3198" s="105"/>
      <c r="W3198" s="105"/>
    </row>
    <row r="3199" spans="6:23" x14ac:dyDescent="0.2">
      <c r="F3199" s="105"/>
      <c r="G3199" s="105"/>
      <c r="K3199" s="105"/>
      <c r="L3199" s="105"/>
      <c r="Q3199" s="105"/>
      <c r="R3199" s="105"/>
      <c r="V3199" s="105"/>
      <c r="W3199" s="105"/>
    </row>
    <row r="3200" spans="6:23" x14ac:dyDescent="0.2">
      <c r="F3200" s="105"/>
      <c r="G3200" s="105"/>
      <c r="K3200" s="105"/>
      <c r="L3200" s="105"/>
      <c r="Q3200" s="105"/>
      <c r="R3200" s="105"/>
      <c r="V3200" s="105"/>
      <c r="W3200" s="105"/>
    </row>
    <row r="3201" spans="6:23" x14ac:dyDescent="0.2">
      <c r="F3201" s="105"/>
      <c r="G3201" s="105"/>
      <c r="K3201" s="105"/>
      <c r="L3201" s="105"/>
      <c r="Q3201" s="105"/>
      <c r="R3201" s="105"/>
      <c r="V3201" s="105"/>
      <c r="W3201" s="105"/>
    </row>
    <row r="3202" spans="6:23" x14ac:dyDescent="0.2">
      <c r="F3202" s="105"/>
      <c r="G3202" s="105"/>
      <c r="K3202" s="105"/>
      <c r="L3202" s="105"/>
      <c r="Q3202" s="105"/>
      <c r="R3202" s="105"/>
      <c r="V3202" s="105"/>
      <c r="W3202" s="105"/>
    </row>
    <row r="3203" spans="6:23" x14ac:dyDescent="0.2">
      <c r="F3203" s="105"/>
      <c r="G3203" s="105"/>
      <c r="K3203" s="105"/>
      <c r="L3203" s="105"/>
      <c r="Q3203" s="105"/>
      <c r="R3203" s="105"/>
      <c r="V3203" s="105"/>
      <c r="W3203" s="105"/>
    </row>
    <row r="3204" spans="6:23" x14ac:dyDescent="0.2">
      <c r="F3204" s="105"/>
      <c r="G3204" s="105"/>
      <c r="K3204" s="105"/>
      <c r="L3204" s="105"/>
      <c r="Q3204" s="105"/>
      <c r="R3204" s="105"/>
      <c r="V3204" s="105"/>
      <c r="W3204" s="105"/>
    </row>
    <row r="3205" spans="6:23" x14ac:dyDescent="0.2">
      <c r="F3205" s="105"/>
      <c r="G3205" s="105"/>
      <c r="K3205" s="105"/>
      <c r="L3205" s="105"/>
      <c r="Q3205" s="105"/>
      <c r="R3205" s="105"/>
      <c r="V3205" s="105"/>
      <c r="W3205" s="105"/>
    </row>
    <row r="3206" spans="6:23" x14ac:dyDescent="0.2">
      <c r="F3206" s="105"/>
      <c r="G3206" s="105"/>
      <c r="K3206" s="105"/>
      <c r="L3206" s="105"/>
      <c r="Q3206" s="105"/>
      <c r="R3206" s="105"/>
      <c r="V3206" s="105"/>
      <c r="W3206" s="105"/>
    </row>
    <row r="3207" spans="6:23" x14ac:dyDescent="0.2">
      <c r="F3207" s="105"/>
      <c r="G3207" s="105"/>
      <c r="K3207" s="105"/>
      <c r="L3207" s="105"/>
      <c r="Q3207" s="105"/>
      <c r="R3207" s="105"/>
      <c r="V3207" s="105"/>
      <c r="W3207" s="105"/>
    </row>
    <row r="3208" spans="6:23" x14ac:dyDescent="0.2">
      <c r="F3208" s="105"/>
      <c r="G3208" s="105"/>
      <c r="K3208" s="105"/>
      <c r="L3208" s="105"/>
      <c r="Q3208" s="105"/>
      <c r="R3208" s="105"/>
      <c r="V3208" s="105"/>
      <c r="W3208" s="105"/>
    </row>
    <row r="3209" spans="6:23" x14ac:dyDescent="0.2">
      <c r="F3209" s="105"/>
      <c r="G3209" s="105"/>
      <c r="K3209" s="105"/>
      <c r="L3209" s="105"/>
      <c r="Q3209" s="105"/>
      <c r="R3209" s="105"/>
      <c r="V3209" s="105"/>
      <c r="W3209" s="105"/>
    </row>
    <row r="3210" spans="6:23" x14ac:dyDescent="0.2">
      <c r="F3210" s="105"/>
      <c r="G3210" s="105"/>
      <c r="K3210" s="105"/>
      <c r="L3210" s="105"/>
      <c r="Q3210" s="105"/>
      <c r="R3210" s="105"/>
      <c r="V3210" s="105"/>
      <c r="W3210" s="105"/>
    </row>
    <row r="3211" spans="6:23" x14ac:dyDescent="0.2">
      <c r="F3211" s="105"/>
      <c r="G3211" s="105"/>
      <c r="K3211" s="105"/>
      <c r="L3211" s="105"/>
      <c r="Q3211" s="105"/>
      <c r="R3211" s="105"/>
      <c r="V3211" s="105"/>
      <c r="W3211" s="105"/>
    </row>
    <row r="3212" spans="6:23" x14ac:dyDescent="0.2">
      <c r="F3212" s="105"/>
      <c r="G3212" s="105"/>
      <c r="K3212" s="105"/>
      <c r="L3212" s="105"/>
      <c r="Q3212" s="105"/>
      <c r="R3212" s="105"/>
      <c r="V3212" s="105"/>
      <c r="W3212" s="105"/>
    </row>
    <row r="3213" spans="6:23" x14ac:dyDescent="0.2">
      <c r="F3213" s="105"/>
      <c r="G3213" s="105"/>
      <c r="K3213" s="105"/>
      <c r="L3213" s="105"/>
      <c r="Q3213" s="105"/>
      <c r="R3213" s="105"/>
      <c r="V3213" s="105"/>
      <c r="W3213" s="105"/>
    </row>
    <row r="3214" spans="6:23" x14ac:dyDescent="0.2">
      <c r="F3214" s="105"/>
      <c r="G3214" s="105"/>
      <c r="K3214" s="105"/>
      <c r="L3214" s="105"/>
      <c r="Q3214" s="105"/>
      <c r="R3214" s="105"/>
      <c r="V3214" s="105"/>
      <c r="W3214" s="105"/>
    </row>
    <row r="3215" spans="6:23" x14ac:dyDescent="0.2">
      <c r="F3215" s="105"/>
      <c r="G3215" s="105"/>
      <c r="K3215" s="105"/>
      <c r="L3215" s="105"/>
      <c r="Q3215" s="105"/>
      <c r="R3215" s="105"/>
      <c r="V3215" s="105"/>
      <c r="W3215" s="105"/>
    </row>
    <row r="3216" spans="6:23" x14ac:dyDescent="0.2">
      <c r="F3216" s="105"/>
      <c r="G3216" s="105"/>
      <c r="K3216" s="105"/>
      <c r="L3216" s="105"/>
      <c r="Q3216" s="105"/>
      <c r="R3216" s="105"/>
      <c r="V3216" s="105"/>
      <c r="W3216" s="105"/>
    </row>
    <row r="3217" spans="6:23" x14ac:dyDescent="0.2">
      <c r="F3217" s="105"/>
      <c r="G3217" s="105"/>
      <c r="K3217" s="105"/>
      <c r="L3217" s="105"/>
      <c r="Q3217" s="105"/>
      <c r="R3217" s="105"/>
      <c r="V3217" s="105"/>
      <c r="W3217" s="105"/>
    </row>
    <row r="3218" spans="6:23" x14ac:dyDescent="0.2">
      <c r="F3218" s="105"/>
      <c r="G3218" s="105"/>
      <c r="K3218" s="105"/>
      <c r="L3218" s="105"/>
      <c r="Q3218" s="105"/>
      <c r="R3218" s="105"/>
      <c r="V3218" s="105"/>
      <c r="W3218" s="105"/>
    </row>
    <row r="3219" spans="6:23" x14ac:dyDescent="0.2">
      <c r="F3219" s="105"/>
      <c r="G3219" s="105"/>
      <c r="K3219" s="105"/>
      <c r="L3219" s="105"/>
      <c r="Q3219" s="105"/>
      <c r="R3219" s="105"/>
      <c r="V3219" s="105"/>
      <c r="W3219" s="105"/>
    </row>
    <row r="3220" spans="6:23" x14ac:dyDescent="0.2">
      <c r="F3220" s="105"/>
      <c r="G3220" s="105"/>
      <c r="K3220" s="105"/>
      <c r="L3220" s="105"/>
      <c r="Q3220" s="105"/>
      <c r="R3220" s="105"/>
      <c r="V3220" s="105"/>
      <c r="W3220" s="105"/>
    </row>
    <row r="3221" spans="6:23" x14ac:dyDescent="0.2">
      <c r="F3221" s="105"/>
      <c r="G3221" s="105"/>
      <c r="K3221" s="105"/>
      <c r="L3221" s="105"/>
      <c r="Q3221" s="105"/>
      <c r="R3221" s="105"/>
      <c r="V3221" s="105"/>
      <c r="W3221" s="105"/>
    </row>
    <row r="3222" spans="6:23" x14ac:dyDescent="0.2">
      <c r="F3222" s="105"/>
      <c r="G3222" s="105"/>
      <c r="K3222" s="105"/>
      <c r="L3222" s="105"/>
      <c r="Q3222" s="105"/>
      <c r="R3222" s="105"/>
      <c r="V3222" s="105"/>
      <c r="W3222" s="105"/>
    </row>
    <row r="3223" spans="6:23" x14ac:dyDescent="0.2">
      <c r="F3223" s="105"/>
      <c r="G3223" s="105"/>
      <c r="K3223" s="105"/>
      <c r="L3223" s="105"/>
      <c r="Q3223" s="105"/>
      <c r="R3223" s="105"/>
      <c r="V3223" s="105"/>
      <c r="W3223" s="105"/>
    </row>
    <row r="3224" spans="6:23" x14ac:dyDescent="0.2">
      <c r="F3224" s="105"/>
      <c r="G3224" s="105"/>
      <c r="K3224" s="105"/>
      <c r="L3224" s="105"/>
      <c r="Q3224" s="105"/>
      <c r="R3224" s="105"/>
      <c r="V3224" s="105"/>
      <c r="W3224" s="105"/>
    </row>
    <row r="3225" spans="6:23" x14ac:dyDescent="0.2">
      <c r="F3225" s="105"/>
      <c r="G3225" s="105"/>
      <c r="K3225" s="105"/>
      <c r="L3225" s="105"/>
      <c r="Q3225" s="105"/>
      <c r="R3225" s="105"/>
      <c r="V3225" s="105"/>
      <c r="W3225" s="105"/>
    </row>
    <row r="3226" spans="6:23" x14ac:dyDescent="0.2">
      <c r="F3226" s="105"/>
      <c r="G3226" s="105"/>
      <c r="K3226" s="105"/>
      <c r="L3226" s="105"/>
      <c r="Q3226" s="105"/>
      <c r="R3226" s="105"/>
      <c r="V3226" s="105"/>
      <c r="W3226" s="105"/>
    </row>
    <row r="3227" spans="6:23" x14ac:dyDescent="0.2">
      <c r="F3227" s="105"/>
      <c r="G3227" s="105"/>
      <c r="K3227" s="105"/>
      <c r="L3227" s="105"/>
      <c r="Q3227" s="105"/>
      <c r="R3227" s="105"/>
      <c r="V3227" s="105"/>
      <c r="W3227" s="105"/>
    </row>
    <row r="3228" spans="6:23" x14ac:dyDescent="0.2">
      <c r="F3228" s="105"/>
      <c r="G3228" s="105"/>
      <c r="K3228" s="105"/>
      <c r="L3228" s="105"/>
      <c r="Q3228" s="105"/>
      <c r="R3228" s="105"/>
      <c r="V3228" s="105"/>
      <c r="W3228" s="105"/>
    </row>
    <row r="3229" spans="6:23" x14ac:dyDescent="0.2">
      <c r="F3229" s="105"/>
      <c r="G3229" s="105"/>
      <c r="K3229" s="105"/>
      <c r="L3229" s="105"/>
      <c r="Q3229" s="105"/>
      <c r="R3229" s="105"/>
      <c r="V3229" s="105"/>
      <c r="W3229" s="105"/>
    </row>
    <row r="3230" spans="6:23" x14ac:dyDescent="0.2">
      <c r="F3230" s="105"/>
      <c r="G3230" s="105"/>
      <c r="K3230" s="105"/>
      <c r="L3230" s="105"/>
      <c r="Q3230" s="105"/>
      <c r="R3230" s="105"/>
      <c r="V3230" s="105"/>
      <c r="W3230" s="105"/>
    </row>
    <row r="3231" spans="6:23" x14ac:dyDescent="0.2">
      <c r="F3231" s="105"/>
      <c r="G3231" s="105"/>
      <c r="K3231" s="105"/>
      <c r="L3231" s="105"/>
      <c r="Q3231" s="105"/>
      <c r="R3231" s="105"/>
      <c r="V3231" s="105"/>
      <c r="W3231" s="105"/>
    </row>
    <row r="3232" spans="6:23" x14ac:dyDescent="0.2">
      <c r="F3232" s="105"/>
      <c r="G3232" s="105"/>
      <c r="K3232" s="105"/>
      <c r="L3232" s="105"/>
      <c r="Q3232" s="105"/>
      <c r="R3232" s="105"/>
      <c r="V3232" s="105"/>
      <c r="W3232" s="105"/>
    </row>
    <row r="3233" spans="6:23" x14ac:dyDescent="0.2">
      <c r="F3233" s="105"/>
      <c r="G3233" s="105"/>
      <c r="K3233" s="105"/>
      <c r="L3233" s="105"/>
      <c r="Q3233" s="105"/>
      <c r="R3233" s="105"/>
      <c r="V3233" s="105"/>
      <c r="W3233" s="105"/>
    </row>
    <row r="3234" spans="6:23" x14ac:dyDescent="0.2">
      <c r="F3234" s="105"/>
      <c r="G3234" s="105"/>
      <c r="K3234" s="105"/>
      <c r="L3234" s="105"/>
      <c r="Q3234" s="105"/>
      <c r="R3234" s="105"/>
      <c r="V3234" s="105"/>
      <c r="W3234" s="105"/>
    </row>
    <row r="3235" spans="6:23" x14ac:dyDescent="0.2">
      <c r="F3235" s="105"/>
      <c r="G3235" s="105"/>
      <c r="K3235" s="105"/>
      <c r="L3235" s="105"/>
      <c r="Q3235" s="105"/>
      <c r="R3235" s="105"/>
      <c r="V3235" s="105"/>
      <c r="W3235" s="105"/>
    </row>
    <row r="3236" spans="6:23" x14ac:dyDescent="0.2">
      <c r="F3236" s="105"/>
      <c r="G3236" s="105"/>
      <c r="K3236" s="105"/>
      <c r="L3236" s="105"/>
      <c r="Q3236" s="105"/>
      <c r="R3236" s="105"/>
      <c r="V3236" s="105"/>
      <c r="W3236" s="105"/>
    </row>
    <row r="3237" spans="6:23" x14ac:dyDescent="0.2">
      <c r="F3237" s="105"/>
      <c r="G3237" s="105"/>
      <c r="K3237" s="105"/>
      <c r="L3237" s="105"/>
      <c r="Q3237" s="105"/>
      <c r="R3237" s="105"/>
      <c r="V3237" s="105"/>
      <c r="W3237" s="105"/>
    </row>
    <row r="3238" spans="6:23" x14ac:dyDescent="0.2">
      <c r="F3238" s="105"/>
      <c r="G3238" s="105"/>
      <c r="K3238" s="105"/>
      <c r="L3238" s="105"/>
      <c r="Q3238" s="105"/>
      <c r="R3238" s="105"/>
      <c r="V3238" s="105"/>
      <c r="W3238" s="105"/>
    </row>
    <row r="3239" spans="6:23" x14ac:dyDescent="0.2">
      <c r="F3239" s="105"/>
      <c r="G3239" s="105"/>
      <c r="K3239" s="105"/>
      <c r="L3239" s="105"/>
      <c r="Q3239" s="105"/>
      <c r="R3239" s="105"/>
      <c r="V3239" s="105"/>
      <c r="W3239" s="105"/>
    </row>
    <row r="3240" spans="6:23" x14ac:dyDescent="0.2">
      <c r="F3240" s="105"/>
      <c r="G3240" s="105"/>
      <c r="K3240" s="105"/>
      <c r="L3240" s="105"/>
      <c r="Q3240" s="105"/>
      <c r="R3240" s="105"/>
      <c r="V3240" s="105"/>
      <c r="W3240" s="105"/>
    </row>
    <row r="3241" spans="6:23" x14ac:dyDescent="0.2">
      <c r="F3241" s="105"/>
      <c r="G3241" s="105"/>
      <c r="K3241" s="105"/>
      <c r="L3241" s="105"/>
      <c r="Q3241" s="105"/>
      <c r="R3241" s="105"/>
      <c r="V3241" s="105"/>
      <c r="W3241" s="105"/>
    </row>
    <row r="3242" spans="6:23" x14ac:dyDescent="0.2">
      <c r="F3242" s="105"/>
      <c r="G3242" s="105"/>
      <c r="K3242" s="105"/>
      <c r="L3242" s="105"/>
      <c r="Q3242" s="105"/>
      <c r="R3242" s="105"/>
      <c r="V3242" s="105"/>
      <c r="W3242" s="105"/>
    </row>
    <row r="3243" spans="6:23" x14ac:dyDescent="0.2">
      <c r="F3243" s="105"/>
      <c r="G3243" s="105"/>
      <c r="K3243" s="105"/>
      <c r="L3243" s="105"/>
      <c r="Q3243" s="105"/>
      <c r="R3243" s="105"/>
      <c r="V3243" s="105"/>
      <c r="W3243" s="105"/>
    </row>
    <row r="3244" spans="6:23" x14ac:dyDescent="0.2">
      <c r="F3244" s="105"/>
      <c r="G3244" s="105"/>
      <c r="K3244" s="105"/>
      <c r="L3244" s="105"/>
      <c r="Q3244" s="105"/>
      <c r="R3244" s="105"/>
      <c r="V3244" s="105"/>
      <c r="W3244" s="105"/>
    </row>
    <row r="3245" spans="6:23" x14ac:dyDescent="0.2">
      <c r="F3245" s="105"/>
      <c r="G3245" s="105"/>
      <c r="K3245" s="105"/>
      <c r="L3245" s="105"/>
      <c r="Q3245" s="105"/>
      <c r="R3245" s="105"/>
      <c r="V3245" s="105"/>
      <c r="W3245" s="105"/>
    </row>
    <row r="3246" spans="6:23" x14ac:dyDescent="0.2">
      <c r="F3246" s="105"/>
      <c r="G3246" s="105"/>
      <c r="K3246" s="105"/>
      <c r="L3246" s="105"/>
      <c r="Q3246" s="105"/>
      <c r="R3246" s="105"/>
      <c r="V3246" s="105"/>
      <c r="W3246" s="105"/>
    </row>
    <row r="3247" spans="6:23" x14ac:dyDescent="0.2">
      <c r="F3247" s="105"/>
      <c r="G3247" s="105"/>
      <c r="K3247" s="105"/>
      <c r="L3247" s="105"/>
      <c r="Q3247" s="105"/>
      <c r="R3247" s="105"/>
      <c r="V3247" s="105"/>
      <c r="W3247" s="105"/>
    </row>
    <row r="3248" spans="6:23" x14ac:dyDescent="0.2">
      <c r="F3248" s="105"/>
      <c r="G3248" s="105"/>
      <c r="K3248" s="105"/>
      <c r="L3248" s="105"/>
      <c r="Q3248" s="105"/>
      <c r="R3248" s="105"/>
      <c r="V3248" s="105"/>
      <c r="W3248" s="105"/>
    </row>
    <row r="3249" spans="6:23" x14ac:dyDescent="0.2">
      <c r="F3249" s="105"/>
      <c r="G3249" s="105"/>
      <c r="K3249" s="105"/>
      <c r="L3249" s="105"/>
      <c r="Q3249" s="105"/>
      <c r="R3249" s="105"/>
      <c r="V3249" s="105"/>
      <c r="W3249" s="105"/>
    </row>
    <row r="3250" spans="6:23" x14ac:dyDescent="0.2">
      <c r="F3250" s="105"/>
      <c r="G3250" s="105"/>
      <c r="K3250" s="105"/>
      <c r="L3250" s="105"/>
      <c r="Q3250" s="105"/>
      <c r="R3250" s="105"/>
      <c r="V3250" s="105"/>
      <c r="W3250" s="105"/>
    </row>
    <row r="3251" spans="6:23" x14ac:dyDescent="0.2">
      <c r="F3251" s="105"/>
      <c r="G3251" s="105"/>
      <c r="K3251" s="105"/>
      <c r="L3251" s="105"/>
      <c r="Q3251" s="105"/>
      <c r="R3251" s="105"/>
      <c r="V3251" s="105"/>
      <c r="W3251" s="105"/>
    </row>
    <row r="3252" spans="6:23" x14ac:dyDescent="0.2">
      <c r="F3252" s="105"/>
      <c r="G3252" s="105"/>
      <c r="K3252" s="105"/>
      <c r="L3252" s="105"/>
      <c r="Q3252" s="105"/>
      <c r="R3252" s="105"/>
      <c r="V3252" s="105"/>
      <c r="W3252" s="105"/>
    </row>
    <row r="3253" spans="6:23" x14ac:dyDescent="0.2">
      <c r="F3253" s="105"/>
      <c r="G3253" s="105"/>
      <c r="K3253" s="105"/>
      <c r="L3253" s="105"/>
      <c r="Q3253" s="105"/>
      <c r="R3253" s="105"/>
      <c r="V3253" s="105"/>
      <c r="W3253" s="105"/>
    </row>
    <row r="3254" spans="6:23" x14ac:dyDescent="0.2">
      <c r="F3254" s="105"/>
      <c r="G3254" s="105"/>
      <c r="K3254" s="105"/>
      <c r="L3254" s="105"/>
      <c r="Q3254" s="105"/>
      <c r="R3254" s="105"/>
      <c r="V3254" s="105"/>
      <c r="W3254" s="105"/>
    </row>
    <row r="3255" spans="6:23" x14ac:dyDescent="0.2">
      <c r="F3255" s="105"/>
      <c r="G3255" s="105"/>
      <c r="K3255" s="105"/>
      <c r="L3255" s="105"/>
      <c r="Q3255" s="105"/>
      <c r="R3255" s="105"/>
      <c r="V3255" s="105"/>
      <c r="W3255" s="105"/>
    </row>
    <row r="3256" spans="6:23" x14ac:dyDescent="0.2">
      <c r="F3256" s="105"/>
      <c r="G3256" s="105"/>
      <c r="K3256" s="105"/>
      <c r="L3256" s="105"/>
      <c r="Q3256" s="105"/>
      <c r="R3256" s="105"/>
      <c r="V3256" s="105"/>
      <c r="W3256" s="105"/>
    </row>
    <row r="3257" spans="6:23" x14ac:dyDescent="0.2">
      <c r="F3257" s="105"/>
      <c r="G3257" s="105"/>
      <c r="K3257" s="105"/>
      <c r="L3257" s="105"/>
      <c r="Q3257" s="105"/>
      <c r="R3257" s="105"/>
      <c r="V3257" s="105"/>
      <c r="W3257" s="105"/>
    </row>
    <row r="3258" spans="6:23" x14ac:dyDescent="0.2">
      <c r="F3258" s="105"/>
      <c r="G3258" s="105"/>
      <c r="K3258" s="105"/>
      <c r="L3258" s="105"/>
      <c r="Q3258" s="105"/>
      <c r="R3258" s="105"/>
      <c r="V3258" s="105"/>
      <c r="W3258" s="105"/>
    </row>
    <row r="3259" spans="6:23" x14ac:dyDescent="0.2">
      <c r="F3259" s="105"/>
      <c r="G3259" s="105"/>
      <c r="K3259" s="105"/>
      <c r="L3259" s="105"/>
      <c r="Q3259" s="105"/>
      <c r="R3259" s="105"/>
      <c r="V3259" s="105"/>
      <c r="W3259" s="105"/>
    </row>
    <row r="3260" spans="6:23" x14ac:dyDescent="0.2">
      <c r="F3260" s="105"/>
      <c r="G3260" s="105"/>
      <c r="K3260" s="105"/>
      <c r="L3260" s="105"/>
      <c r="Q3260" s="105"/>
      <c r="R3260" s="105"/>
      <c r="V3260" s="105"/>
      <c r="W3260" s="105"/>
    </row>
    <row r="3261" spans="6:23" x14ac:dyDescent="0.2">
      <c r="F3261" s="105"/>
      <c r="G3261" s="105"/>
      <c r="K3261" s="105"/>
      <c r="L3261" s="105"/>
      <c r="Q3261" s="105"/>
      <c r="R3261" s="105"/>
      <c r="V3261" s="105"/>
      <c r="W3261" s="105"/>
    </row>
    <row r="3262" spans="6:23" x14ac:dyDescent="0.2">
      <c r="F3262" s="105"/>
      <c r="G3262" s="105"/>
      <c r="K3262" s="105"/>
      <c r="L3262" s="105"/>
      <c r="Q3262" s="105"/>
      <c r="R3262" s="105"/>
      <c r="V3262" s="105"/>
      <c r="W3262" s="105"/>
    </row>
    <row r="3263" spans="6:23" x14ac:dyDescent="0.2">
      <c r="F3263" s="105"/>
      <c r="G3263" s="105"/>
      <c r="K3263" s="105"/>
      <c r="L3263" s="105"/>
      <c r="Q3263" s="105"/>
      <c r="R3263" s="105"/>
      <c r="V3263" s="105"/>
      <c r="W3263" s="105"/>
    </row>
    <row r="3264" spans="6:23" x14ac:dyDescent="0.2">
      <c r="F3264" s="105"/>
      <c r="G3264" s="105"/>
      <c r="K3264" s="105"/>
      <c r="L3264" s="105"/>
      <c r="Q3264" s="105"/>
      <c r="R3264" s="105"/>
      <c r="V3264" s="105"/>
      <c r="W3264" s="105"/>
    </row>
    <row r="3265" spans="6:23" x14ac:dyDescent="0.2">
      <c r="F3265" s="105"/>
      <c r="G3265" s="105"/>
      <c r="K3265" s="105"/>
      <c r="L3265" s="105"/>
      <c r="Q3265" s="105"/>
      <c r="R3265" s="105"/>
      <c r="V3265" s="105"/>
      <c r="W3265" s="105"/>
    </row>
    <row r="3266" spans="6:23" x14ac:dyDescent="0.2">
      <c r="F3266" s="105"/>
      <c r="G3266" s="105"/>
      <c r="K3266" s="105"/>
      <c r="L3266" s="105"/>
      <c r="Q3266" s="105"/>
      <c r="R3266" s="105"/>
      <c r="V3266" s="105"/>
      <c r="W3266" s="105"/>
    </row>
    <row r="3267" spans="6:23" x14ac:dyDescent="0.2">
      <c r="F3267" s="105"/>
      <c r="G3267" s="105"/>
      <c r="K3267" s="105"/>
      <c r="L3267" s="105"/>
      <c r="Q3267" s="105"/>
      <c r="R3267" s="105"/>
      <c r="V3267" s="105"/>
      <c r="W3267" s="105"/>
    </row>
    <row r="3268" spans="6:23" x14ac:dyDescent="0.2">
      <c r="F3268" s="105"/>
      <c r="G3268" s="105"/>
      <c r="K3268" s="105"/>
      <c r="L3268" s="105"/>
      <c r="Q3268" s="105"/>
      <c r="R3268" s="105"/>
      <c r="V3268" s="105"/>
      <c r="W3268" s="105"/>
    </row>
    <row r="3269" spans="6:23" x14ac:dyDescent="0.2">
      <c r="F3269" s="105"/>
      <c r="G3269" s="105"/>
      <c r="K3269" s="105"/>
      <c r="L3269" s="105"/>
      <c r="Q3269" s="105"/>
      <c r="R3269" s="105"/>
      <c r="V3269" s="105"/>
      <c r="W3269" s="105"/>
    </row>
    <row r="3270" spans="6:23" x14ac:dyDescent="0.2">
      <c r="F3270" s="105"/>
      <c r="G3270" s="105"/>
      <c r="K3270" s="105"/>
      <c r="L3270" s="105"/>
      <c r="Q3270" s="105"/>
      <c r="R3270" s="105"/>
      <c r="V3270" s="105"/>
      <c r="W3270" s="105"/>
    </row>
    <row r="3271" spans="6:23" x14ac:dyDescent="0.2">
      <c r="F3271" s="105"/>
      <c r="G3271" s="105"/>
      <c r="K3271" s="105"/>
      <c r="L3271" s="105"/>
      <c r="Q3271" s="105"/>
      <c r="R3271" s="105"/>
      <c r="V3271" s="105"/>
      <c r="W3271" s="105"/>
    </row>
    <row r="3272" spans="6:23" x14ac:dyDescent="0.2">
      <c r="F3272" s="105"/>
      <c r="G3272" s="105"/>
      <c r="K3272" s="105"/>
      <c r="L3272" s="105"/>
      <c r="Q3272" s="105"/>
      <c r="R3272" s="105"/>
      <c r="V3272" s="105"/>
      <c r="W3272" s="105"/>
    </row>
    <row r="3273" spans="6:23" x14ac:dyDescent="0.2">
      <c r="F3273" s="105"/>
      <c r="G3273" s="105"/>
      <c r="K3273" s="105"/>
      <c r="L3273" s="105"/>
      <c r="Q3273" s="105"/>
      <c r="R3273" s="105"/>
      <c r="V3273" s="105"/>
      <c r="W3273" s="105"/>
    </row>
    <row r="3274" spans="6:23" x14ac:dyDescent="0.2">
      <c r="F3274" s="105"/>
      <c r="G3274" s="105"/>
      <c r="K3274" s="105"/>
      <c r="L3274" s="105"/>
      <c r="Q3274" s="105"/>
      <c r="R3274" s="105"/>
      <c r="V3274" s="105"/>
      <c r="W3274" s="105"/>
    </row>
    <row r="3275" spans="6:23" x14ac:dyDescent="0.2">
      <c r="F3275" s="105"/>
      <c r="G3275" s="105"/>
      <c r="K3275" s="105"/>
      <c r="L3275" s="105"/>
      <c r="Q3275" s="105"/>
      <c r="R3275" s="105"/>
      <c r="V3275" s="105"/>
      <c r="W3275" s="105"/>
    </row>
    <row r="3276" spans="6:23" x14ac:dyDescent="0.2">
      <c r="F3276" s="105"/>
      <c r="G3276" s="105"/>
      <c r="K3276" s="105"/>
      <c r="L3276" s="105"/>
      <c r="Q3276" s="105"/>
      <c r="R3276" s="105"/>
      <c r="V3276" s="105"/>
      <c r="W3276" s="105"/>
    </row>
    <row r="3277" spans="6:23" x14ac:dyDescent="0.2">
      <c r="F3277" s="105"/>
      <c r="G3277" s="105"/>
      <c r="K3277" s="105"/>
      <c r="L3277" s="105"/>
      <c r="Q3277" s="105"/>
      <c r="R3277" s="105"/>
      <c r="V3277" s="105"/>
      <c r="W3277" s="105"/>
    </row>
    <row r="3278" spans="6:23" x14ac:dyDescent="0.2">
      <c r="F3278" s="105"/>
      <c r="G3278" s="105"/>
      <c r="K3278" s="105"/>
      <c r="L3278" s="105"/>
      <c r="Q3278" s="105"/>
      <c r="R3278" s="105"/>
      <c r="V3278" s="105"/>
      <c r="W3278" s="105"/>
    </row>
    <row r="3279" spans="6:23" x14ac:dyDescent="0.2">
      <c r="F3279" s="105"/>
      <c r="G3279" s="105"/>
      <c r="K3279" s="105"/>
      <c r="L3279" s="105"/>
      <c r="Q3279" s="105"/>
      <c r="R3279" s="105"/>
      <c r="V3279" s="105"/>
      <c r="W3279" s="105"/>
    </row>
    <row r="3280" spans="6:23" x14ac:dyDescent="0.2">
      <c r="F3280" s="105"/>
      <c r="G3280" s="105"/>
      <c r="K3280" s="105"/>
      <c r="L3280" s="105"/>
      <c r="Q3280" s="105"/>
      <c r="R3280" s="105"/>
      <c r="V3280" s="105"/>
      <c r="W3280" s="105"/>
    </row>
    <row r="3281" spans="6:23" x14ac:dyDescent="0.2">
      <c r="F3281" s="105"/>
      <c r="G3281" s="105"/>
      <c r="K3281" s="105"/>
      <c r="L3281" s="105"/>
      <c r="Q3281" s="105"/>
      <c r="R3281" s="105"/>
      <c r="V3281" s="105"/>
      <c r="W3281" s="105"/>
    </row>
    <row r="3282" spans="6:23" x14ac:dyDescent="0.2">
      <c r="F3282" s="105"/>
      <c r="G3282" s="105"/>
      <c r="K3282" s="105"/>
      <c r="L3282" s="105"/>
      <c r="Q3282" s="105"/>
      <c r="R3282" s="105"/>
      <c r="V3282" s="105"/>
      <c r="W3282" s="105"/>
    </row>
    <row r="3283" spans="6:23" x14ac:dyDescent="0.2">
      <c r="F3283" s="105"/>
      <c r="G3283" s="105"/>
      <c r="K3283" s="105"/>
      <c r="L3283" s="105"/>
      <c r="Q3283" s="105"/>
      <c r="R3283" s="105"/>
      <c r="V3283" s="105"/>
      <c r="W3283" s="105"/>
    </row>
    <row r="3284" spans="6:23" x14ac:dyDescent="0.2">
      <c r="F3284" s="105"/>
      <c r="G3284" s="105"/>
      <c r="K3284" s="105"/>
      <c r="L3284" s="105"/>
      <c r="Q3284" s="105"/>
      <c r="R3284" s="105"/>
      <c r="V3284" s="105"/>
      <c r="W3284" s="105"/>
    </row>
    <row r="3285" spans="6:23" x14ac:dyDescent="0.2">
      <c r="F3285" s="105"/>
      <c r="G3285" s="105"/>
      <c r="K3285" s="105"/>
      <c r="L3285" s="105"/>
      <c r="Q3285" s="105"/>
      <c r="R3285" s="105"/>
      <c r="V3285" s="105"/>
      <c r="W3285" s="105"/>
    </row>
    <row r="3286" spans="6:23" x14ac:dyDescent="0.2">
      <c r="F3286" s="105"/>
      <c r="G3286" s="105"/>
      <c r="K3286" s="105"/>
      <c r="L3286" s="105"/>
      <c r="Q3286" s="105"/>
      <c r="R3286" s="105"/>
      <c r="V3286" s="105"/>
      <c r="W3286" s="105"/>
    </row>
    <row r="3287" spans="6:23" x14ac:dyDescent="0.2">
      <c r="F3287" s="105"/>
      <c r="G3287" s="105"/>
      <c r="K3287" s="105"/>
      <c r="L3287" s="105"/>
      <c r="Q3287" s="105"/>
      <c r="R3287" s="105"/>
      <c r="V3287" s="105"/>
      <c r="W3287" s="105"/>
    </row>
    <row r="3288" spans="6:23" x14ac:dyDescent="0.2">
      <c r="F3288" s="105"/>
      <c r="G3288" s="105"/>
      <c r="K3288" s="105"/>
      <c r="L3288" s="105"/>
      <c r="Q3288" s="105"/>
      <c r="R3288" s="105"/>
      <c r="V3288" s="105"/>
      <c r="W3288" s="105"/>
    </row>
    <row r="3289" spans="6:23" x14ac:dyDescent="0.2">
      <c r="F3289" s="105"/>
      <c r="G3289" s="105"/>
      <c r="K3289" s="105"/>
      <c r="L3289" s="105"/>
      <c r="Q3289" s="105"/>
      <c r="R3289" s="105"/>
      <c r="V3289" s="105"/>
      <c r="W3289" s="105"/>
    </row>
    <row r="3290" spans="6:23" x14ac:dyDescent="0.2">
      <c r="F3290" s="105"/>
      <c r="G3290" s="105"/>
      <c r="K3290" s="105"/>
      <c r="L3290" s="105"/>
      <c r="Q3290" s="105"/>
      <c r="R3290" s="105"/>
      <c r="V3290" s="105"/>
      <c r="W3290" s="105"/>
    </row>
    <row r="3291" spans="6:23" x14ac:dyDescent="0.2">
      <c r="F3291" s="105"/>
      <c r="G3291" s="105"/>
      <c r="K3291" s="105"/>
      <c r="L3291" s="105"/>
      <c r="Q3291" s="105"/>
      <c r="R3291" s="105"/>
      <c r="V3291" s="105"/>
      <c r="W3291" s="105"/>
    </row>
    <row r="3292" spans="6:23" x14ac:dyDescent="0.2">
      <c r="F3292" s="105"/>
      <c r="G3292" s="105"/>
      <c r="K3292" s="105"/>
      <c r="L3292" s="105"/>
      <c r="Q3292" s="105"/>
      <c r="R3292" s="105"/>
      <c r="V3292" s="105"/>
      <c r="W3292" s="105"/>
    </row>
    <row r="3293" spans="6:23" x14ac:dyDescent="0.2">
      <c r="F3293" s="105"/>
      <c r="G3293" s="105"/>
      <c r="K3293" s="105"/>
      <c r="L3293" s="105"/>
      <c r="Q3293" s="105"/>
      <c r="R3293" s="105"/>
      <c r="V3293" s="105"/>
      <c r="W3293" s="105"/>
    </row>
    <row r="3294" spans="6:23" x14ac:dyDescent="0.2">
      <c r="F3294" s="105"/>
      <c r="G3294" s="105"/>
      <c r="K3294" s="105"/>
      <c r="L3294" s="105"/>
      <c r="Q3294" s="105"/>
      <c r="R3294" s="105"/>
      <c r="V3294" s="105"/>
      <c r="W3294" s="105"/>
    </row>
    <row r="3295" spans="6:23" x14ac:dyDescent="0.2">
      <c r="F3295" s="105"/>
      <c r="G3295" s="105"/>
      <c r="K3295" s="105"/>
      <c r="L3295" s="105"/>
      <c r="Q3295" s="105"/>
      <c r="R3295" s="105"/>
      <c r="V3295" s="105"/>
      <c r="W3295" s="105"/>
    </row>
    <row r="3296" spans="6:23" x14ac:dyDescent="0.2">
      <c r="F3296" s="105"/>
      <c r="G3296" s="105"/>
      <c r="K3296" s="105"/>
      <c r="L3296" s="105"/>
      <c r="Q3296" s="105"/>
      <c r="R3296" s="105"/>
      <c r="V3296" s="105"/>
      <c r="W3296" s="105"/>
    </row>
    <row r="3297" spans="6:26" x14ac:dyDescent="0.2">
      <c r="F3297" s="105"/>
      <c r="G3297" s="105"/>
      <c r="K3297" s="105"/>
      <c r="L3297" s="105"/>
      <c r="Q3297" s="105"/>
      <c r="R3297" s="105"/>
      <c r="V3297" s="105"/>
      <c r="W3297" s="105"/>
    </row>
    <row r="3298" spans="6:26" x14ac:dyDescent="0.2">
      <c r="F3298" s="105"/>
      <c r="G3298" s="105"/>
      <c r="H3298" s="105"/>
      <c r="I3298" s="197"/>
      <c r="J3298" s="197"/>
      <c r="K3298" s="352"/>
      <c r="L3298" s="352"/>
      <c r="M3298" s="352"/>
      <c r="N3298" s="197"/>
      <c r="O3298" s="197"/>
      <c r="P3298" s="197"/>
      <c r="Q3298" s="352"/>
      <c r="R3298" s="352"/>
      <c r="S3298" s="352"/>
      <c r="T3298" s="197"/>
      <c r="U3298" s="197"/>
      <c r="V3298" s="352"/>
      <c r="W3298" s="352"/>
      <c r="X3298" s="352"/>
      <c r="Y3298" s="197"/>
      <c r="Z3298" s="197"/>
    </row>
    <row r="3299" spans="6:26" x14ac:dyDescent="0.2">
      <c r="F3299" s="105"/>
      <c r="G3299" s="105"/>
      <c r="K3299" s="105"/>
      <c r="L3299" s="105"/>
      <c r="Q3299" s="105"/>
      <c r="R3299" s="105"/>
      <c r="V3299" s="105"/>
      <c r="W3299" s="105"/>
    </row>
    <row r="3300" spans="6:26" x14ac:dyDescent="0.2">
      <c r="F3300" s="105"/>
      <c r="G3300" s="105"/>
      <c r="K3300" s="105"/>
      <c r="L3300" s="105"/>
      <c r="Q3300" s="105"/>
      <c r="R3300" s="105"/>
      <c r="V3300" s="105"/>
      <c r="W3300" s="105"/>
    </row>
    <row r="3301" spans="6:26" x14ac:dyDescent="0.2">
      <c r="F3301" s="105"/>
      <c r="G3301" s="105"/>
      <c r="K3301" s="105"/>
      <c r="L3301" s="105"/>
      <c r="Q3301" s="105"/>
      <c r="R3301" s="105"/>
      <c r="V3301" s="105"/>
      <c r="W3301" s="105"/>
    </row>
    <row r="3302" spans="6:26" x14ac:dyDescent="0.2">
      <c r="F3302" s="105"/>
      <c r="G3302" s="105"/>
      <c r="K3302" s="105"/>
      <c r="L3302" s="105"/>
      <c r="Q3302" s="105"/>
      <c r="R3302" s="105"/>
      <c r="V3302" s="105"/>
      <c r="W3302" s="105"/>
    </row>
    <row r="3303" spans="6:26" x14ac:dyDescent="0.2">
      <c r="F3303" s="105"/>
      <c r="G3303" s="105"/>
      <c r="K3303" s="105"/>
      <c r="L3303" s="105"/>
      <c r="Q3303" s="105"/>
      <c r="R3303" s="105"/>
      <c r="V3303" s="105"/>
      <c r="W3303" s="105"/>
    </row>
    <row r="3304" spans="6:26" x14ac:dyDescent="0.2">
      <c r="F3304" s="105"/>
      <c r="G3304" s="105"/>
      <c r="K3304" s="105"/>
      <c r="L3304" s="105"/>
      <c r="Q3304" s="105"/>
      <c r="R3304" s="105"/>
      <c r="V3304" s="105"/>
      <c r="W3304" s="105"/>
    </row>
    <row r="3305" spans="6:26" x14ac:dyDescent="0.2">
      <c r="F3305" s="105"/>
      <c r="G3305" s="105"/>
      <c r="K3305" s="105"/>
      <c r="L3305" s="105"/>
      <c r="Q3305" s="105"/>
      <c r="R3305" s="105"/>
      <c r="V3305" s="105"/>
      <c r="W3305" s="105"/>
    </row>
    <row r="3306" spans="6:26" x14ac:dyDescent="0.2">
      <c r="F3306" s="105"/>
      <c r="G3306" s="105"/>
      <c r="K3306" s="105"/>
      <c r="L3306" s="105"/>
      <c r="Q3306" s="105"/>
      <c r="R3306" s="105"/>
      <c r="V3306" s="105"/>
      <c r="W3306" s="105"/>
    </row>
    <row r="3307" spans="6:26" x14ac:dyDescent="0.2">
      <c r="F3307" s="105"/>
      <c r="G3307" s="105"/>
      <c r="K3307" s="105"/>
      <c r="L3307" s="105"/>
      <c r="Q3307" s="105"/>
      <c r="R3307" s="105"/>
      <c r="V3307" s="105"/>
      <c r="W3307" s="105"/>
    </row>
    <row r="3308" spans="6:26" x14ac:dyDescent="0.2">
      <c r="F3308" s="105"/>
      <c r="G3308" s="105"/>
      <c r="K3308" s="105"/>
      <c r="L3308" s="105"/>
      <c r="Q3308" s="105"/>
      <c r="R3308" s="105"/>
      <c r="V3308" s="105"/>
      <c r="W3308" s="105"/>
    </row>
    <row r="3309" spans="6:26" x14ac:dyDescent="0.2">
      <c r="F3309" s="105"/>
      <c r="G3309" s="105"/>
      <c r="K3309" s="105"/>
      <c r="L3309" s="105"/>
      <c r="Q3309" s="105"/>
      <c r="R3309" s="105"/>
      <c r="V3309" s="105"/>
      <c r="W3309" s="105"/>
    </row>
    <row r="3310" spans="6:26" x14ac:dyDescent="0.2">
      <c r="F3310" s="105"/>
      <c r="G3310" s="105"/>
      <c r="K3310" s="105"/>
      <c r="L3310" s="105"/>
      <c r="Q3310" s="105"/>
      <c r="R3310" s="105"/>
      <c r="V3310" s="105"/>
      <c r="W3310" s="105"/>
    </row>
    <row r="3311" spans="6:26" x14ac:dyDescent="0.2">
      <c r="F3311" s="105"/>
      <c r="G3311" s="105"/>
      <c r="K3311" s="105"/>
      <c r="L3311" s="105"/>
      <c r="Q3311" s="105"/>
      <c r="R3311" s="105"/>
      <c r="V3311" s="105"/>
      <c r="W3311" s="105"/>
    </row>
    <row r="3312" spans="6:26" x14ac:dyDescent="0.2">
      <c r="F3312" s="105"/>
      <c r="G3312" s="105"/>
      <c r="K3312" s="105"/>
      <c r="L3312" s="105"/>
      <c r="Q3312" s="105"/>
      <c r="R3312" s="105"/>
      <c r="V3312" s="105"/>
      <c r="W3312" s="105"/>
    </row>
    <row r="3313" spans="6:23" x14ac:dyDescent="0.2">
      <c r="F3313" s="105"/>
      <c r="G3313" s="105"/>
      <c r="K3313" s="105"/>
      <c r="L3313" s="105"/>
      <c r="Q3313" s="105"/>
      <c r="R3313" s="105"/>
      <c r="V3313" s="105"/>
      <c r="W3313" s="105"/>
    </row>
    <row r="3314" spans="6:23" x14ac:dyDescent="0.2">
      <c r="F3314" s="105"/>
      <c r="G3314" s="105"/>
      <c r="K3314" s="105"/>
      <c r="L3314" s="105"/>
      <c r="Q3314" s="105"/>
      <c r="R3314" s="105"/>
      <c r="V3314" s="105"/>
      <c r="W3314" s="105"/>
    </row>
    <row r="3315" spans="6:23" x14ac:dyDescent="0.2">
      <c r="F3315" s="105"/>
      <c r="G3315" s="105"/>
      <c r="K3315" s="105"/>
      <c r="L3315" s="105"/>
      <c r="Q3315" s="105"/>
      <c r="R3315" s="105"/>
      <c r="V3315" s="105"/>
      <c r="W3315" s="105"/>
    </row>
    <row r="3316" spans="6:23" x14ac:dyDescent="0.2">
      <c r="F3316" s="105"/>
      <c r="G3316" s="105"/>
      <c r="K3316" s="105"/>
      <c r="L3316" s="105"/>
      <c r="Q3316" s="105"/>
      <c r="R3316" s="105"/>
      <c r="V3316" s="105"/>
      <c r="W3316" s="105"/>
    </row>
    <row r="3317" spans="6:23" x14ac:dyDescent="0.2">
      <c r="F3317" s="105"/>
      <c r="G3317" s="105"/>
      <c r="K3317" s="105"/>
      <c r="L3317" s="105"/>
      <c r="Q3317" s="105"/>
      <c r="R3317" s="105"/>
      <c r="V3317" s="105"/>
      <c r="W3317" s="105"/>
    </row>
    <row r="3318" spans="6:23" x14ac:dyDescent="0.2">
      <c r="F3318" s="105"/>
      <c r="G3318" s="105"/>
      <c r="K3318" s="105"/>
      <c r="L3318" s="105"/>
      <c r="Q3318" s="105"/>
      <c r="R3318" s="105"/>
      <c r="V3318" s="105"/>
      <c r="W3318" s="105"/>
    </row>
    <row r="3319" spans="6:23" x14ac:dyDescent="0.2">
      <c r="F3319" s="105"/>
      <c r="G3319" s="105"/>
      <c r="K3319" s="105"/>
      <c r="L3319" s="105"/>
      <c r="Q3319" s="105"/>
      <c r="R3319" s="105"/>
      <c r="V3319" s="105"/>
      <c r="W3319" s="105"/>
    </row>
    <row r="3320" spans="6:23" x14ac:dyDescent="0.2">
      <c r="F3320" s="105"/>
      <c r="G3320" s="105"/>
      <c r="K3320" s="105"/>
      <c r="L3320" s="105"/>
      <c r="Q3320" s="105"/>
      <c r="R3320" s="105"/>
      <c r="V3320" s="105"/>
      <c r="W3320" s="105"/>
    </row>
    <row r="3321" spans="6:23" x14ac:dyDescent="0.2">
      <c r="F3321" s="105"/>
      <c r="G3321" s="105"/>
      <c r="K3321" s="105"/>
      <c r="L3321" s="105"/>
      <c r="Q3321" s="105"/>
      <c r="R3321" s="105"/>
      <c r="V3321" s="105"/>
      <c r="W3321" s="105"/>
    </row>
    <row r="3322" spans="6:23" x14ac:dyDescent="0.2">
      <c r="F3322" s="105"/>
      <c r="G3322" s="105"/>
      <c r="K3322" s="105"/>
      <c r="L3322" s="105"/>
      <c r="Q3322" s="105"/>
      <c r="R3322" s="105"/>
      <c r="V3322" s="105"/>
      <c r="W3322" s="105"/>
    </row>
    <row r="3323" spans="6:23" x14ac:dyDescent="0.2">
      <c r="F3323" s="105"/>
      <c r="G3323" s="105"/>
      <c r="K3323" s="105"/>
      <c r="L3323" s="105"/>
      <c r="Q3323" s="105"/>
      <c r="R3323" s="105"/>
      <c r="V3323" s="105"/>
      <c r="W3323" s="105"/>
    </row>
    <row r="3324" spans="6:23" x14ac:dyDescent="0.2">
      <c r="F3324" s="105"/>
      <c r="G3324" s="105"/>
      <c r="K3324" s="105"/>
      <c r="L3324" s="105"/>
      <c r="Q3324" s="105"/>
      <c r="R3324" s="105"/>
      <c r="V3324" s="105"/>
      <c r="W3324" s="105"/>
    </row>
    <row r="3325" spans="6:23" x14ac:dyDescent="0.2">
      <c r="F3325" s="105"/>
      <c r="G3325" s="105"/>
      <c r="K3325" s="105"/>
      <c r="L3325" s="105"/>
      <c r="Q3325" s="105"/>
      <c r="R3325" s="105"/>
      <c r="V3325" s="105"/>
      <c r="W3325" s="105"/>
    </row>
    <row r="3326" spans="6:23" x14ac:dyDescent="0.2">
      <c r="F3326" s="105"/>
      <c r="G3326" s="105"/>
      <c r="K3326" s="105"/>
      <c r="L3326" s="105"/>
      <c r="Q3326" s="105"/>
      <c r="R3326" s="105"/>
      <c r="V3326" s="105"/>
      <c r="W3326" s="105"/>
    </row>
    <row r="3327" spans="6:23" x14ac:dyDescent="0.2">
      <c r="F3327" s="105"/>
      <c r="G3327" s="105"/>
      <c r="K3327" s="105"/>
      <c r="L3327" s="105"/>
      <c r="Q3327" s="105"/>
      <c r="R3327" s="105"/>
      <c r="V3327" s="105"/>
      <c r="W3327" s="105"/>
    </row>
    <row r="3328" spans="6:23" x14ac:dyDescent="0.2">
      <c r="F3328" s="105"/>
      <c r="G3328" s="105"/>
      <c r="K3328" s="105"/>
      <c r="L3328" s="105"/>
      <c r="Q3328" s="105"/>
      <c r="R3328" s="105"/>
      <c r="V3328" s="105"/>
      <c r="W3328" s="105"/>
    </row>
    <row r="3329" spans="6:26" x14ac:dyDescent="0.2">
      <c r="F3329" s="105"/>
      <c r="G3329" s="105"/>
      <c r="K3329" s="105"/>
      <c r="L3329" s="105"/>
      <c r="Q3329" s="105"/>
      <c r="R3329" s="105"/>
      <c r="V3329" s="105"/>
      <c r="W3329" s="105"/>
    </row>
    <row r="3330" spans="6:26" x14ac:dyDescent="0.2">
      <c r="F3330" s="105"/>
      <c r="G3330" s="105"/>
      <c r="K3330" s="105"/>
      <c r="L3330" s="105"/>
      <c r="Q3330" s="105"/>
      <c r="R3330" s="105"/>
      <c r="V3330" s="105"/>
      <c r="W3330" s="105"/>
    </row>
    <row r="3331" spans="6:26" x14ac:dyDescent="0.2">
      <c r="F3331" s="105"/>
      <c r="G3331" s="105"/>
      <c r="K3331" s="105"/>
      <c r="L3331" s="105"/>
      <c r="Q3331" s="105"/>
      <c r="R3331" s="105"/>
      <c r="V3331" s="105"/>
      <c r="W3331" s="105"/>
    </row>
    <row r="3332" spans="6:26" x14ac:dyDescent="0.2">
      <c r="F3332" s="105"/>
      <c r="G3332" s="105"/>
      <c r="K3332" s="105"/>
      <c r="L3332" s="105"/>
      <c r="Q3332" s="105"/>
      <c r="R3332" s="105"/>
      <c r="V3332" s="105"/>
      <c r="W3332" s="105"/>
    </row>
    <row r="3333" spans="6:26" x14ac:dyDescent="0.2">
      <c r="F3333" s="105"/>
      <c r="G3333" s="105"/>
      <c r="K3333" s="105"/>
      <c r="L3333" s="105"/>
      <c r="Q3333" s="105"/>
      <c r="R3333" s="105"/>
      <c r="V3333" s="105"/>
      <c r="W3333" s="105"/>
    </row>
    <row r="3334" spans="6:26" x14ac:dyDescent="0.2">
      <c r="F3334" s="105"/>
      <c r="G3334" s="105"/>
      <c r="K3334" s="105"/>
      <c r="L3334" s="105"/>
      <c r="Q3334" s="105"/>
      <c r="R3334" s="105"/>
      <c r="V3334" s="105"/>
      <c r="W3334" s="105"/>
    </row>
    <row r="3335" spans="6:26" x14ac:dyDescent="0.2">
      <c r="F3335" s="105"/>
      <c r="G3335" s="105"/>
      <c r="K3335" s="105"/>
      <c r="L3335" s="105"/>
      <c r="Q3335" s="105"/>
      <c r="R3335" s="105"/>
      <c r="V3335" s="105"/>
      <c r="W3335" s="105"/>
    </row>
    <row r="3336" spans="6:26" x14ac:dyDescent="0.2">
      <c r="F3336" s="105"/>
      <c r="G3336" s="105"/>
      <c r="K3336" s="105"/>
      <c r="L3336" s="105"/>
      <c r="Q3336" s="105"/>
      <c r="R3336" s="105"/>
      <c r="V3336" s="105"/>
      <c r="W3336" s="105"/>
    </row>
    <row r="3337" spans="6:26" x14ac:dyDescent="0.2">
      <c r="F3337" s="105"/>
      <c r="G3337" s="105"/>
      <c r="K3337" s="105"/>
      <c r="L3337" s="105"/>
      <c r="Q3337" s="105"/>
      <c r="R3337" s="105"/>
      <c r="V3337" s="105"/>
      <c r="W3337" s="105"/>
    </row>
    <row r="3338" spans="6:26" x14ac:dyDescent="0.2">
      <c r="F3338" s="105"/>
      <c r="G3338" s="105"/>
      <c r="K3338" s="105"/>
      <c r="L3338" s="105"/>
      <c r="Q3338" s="105"/>
      <c r="R3338" s="105"/>
      <c r="V3338" s="105"/>
      <c r="W3338" s="105"/>
    </row>
    <row r="3339" spans="6:26" x14ac:dyDescent="0.2">
      <c r="F3339" s="105"/>
      <c r="G3339" s="105"/>
      <c r="K3339" s="105"/>
      <c r="L3339" s="105"/>
      <c r="Q3339" s="105"/>
      <c r="R3339" s="105"/>
      <c r="V3339" s="105"/>
      <c r="W3339" s="105"/>
    </row>
    <row r="3340" spans="6:26" x14ac:dyDescent="0.2">
      <c r="F3340" s="105"/>
      <c r="G3340" s="105"/>
      <c r="H3340" s="105"/>
      <c r="I3340" s="197"/>
      <c r="J3340" s="197"/>
      <c r="K3340" s="352"/>
      <c r="L3340" s="352"/>
      <c r="M3340" s="352"/>
      <c r="N3340" s="197"/>
      <c r="O3340" s="197"/>
      <c r="P3340" s="197"/>
      <c r="Q3340" s="352"/>
      <c r="R3340" s="352"/>
      <c r="S3340" s="352"/>
      <c r="T3340" s="197"/>
      <c r="U3340" s="197"/>
      <c r="V3340" s="352"/>
      <c r="W3340" s="352"/>
      <c r="X3340" s="352"/>
      <c r="Y3340" s="197"/>
      <c r="Z3340" s="197"/>
    </row>
    <row r="3341" spans="6:26" x14ac:dyDescent="0.2">
      <c r="F3341" s="369"/>
      <c r="G3341" s="369"/>
      <c r="H3341" s="369"/>
      <c r="I3341" s="367"/>
      <c r="J3341" s="367"/>
      <c r="K3341" s="105"/>
      <c r="L3341" s="105"/>
      <c r="M3341" s="105"/>
      <c r="N3341" s="367"/>
      <c r="O3341" s="367"/>
      <c r="P3341" s="367"/>
      <c r="Q3341" s="105"/>
      <c r="R3341" s="105"/>
      <c r="S3341" s="105"/>
      <c r="T3341" s="367"/>
      <c r="U3341" s="367"/>
      <c r="V3341" s="105"/>
      <c r="W3341" s="105"/>
      <c r="X3341" s="105"/>
      <c r="Y3341" s="367"/>
      <c r="Z3341" s="367"/>
    </row>
    <row r="3342" spans="6:26" x14ac:dyDescent="0.2">
      <c r="F3342" s="369"/>
      <c r="G3342" s="369"/>
      <c r="H3342" s="369"/>
      <c r="I3342" s="367"/>
      <c r="J3342" s="367"/>
      <c r="K3342" s="105"/>
      <c r="L3342" s="105"/>
      <c r="M3342" s="105"/>
      <c r="N3342" s="367"/>
      <c r="O3342" s="367"/>
      <c r="P3342" s="367"/>
      <c r="Q3342" s="105"/>
      <c r="R3342" s="105"/>
      <c r="S3342" s="105"/>
      <c r="T3342" s="367"/>
      <c r="U3342" s="367"/>
      <c r="V3342" s="105"/>
      <c r="W3342" s="105"/>
      <c r="X3342" s="105"/>
      <c r="Y3342" s="367"/>
      <c r="Z3342" s="367"/>
    </row>
    <row r="3343" spans="6:26" x14ac:dyDescent="0.2">
      <c r="F3343" s="369"/>
      <c r="G3343" s="369"/>
      <c r="H3343" s="369"/>
      <c r="I3343" s="367"/>
      <c r="J3343" s="367"/>
      <c r="K3343" s="105"/>
      <c r="L3343" s="105"/>
      <c r="M3343" s="105"/>
      <c r="N3343" s="367"/>
      <c r="O3343" s="367"/>
      <c r="P3343" s="367"/>
      <c r="Q3343" s="105"/>
      <c r="R3343" s="105"/>
      <c r="S3343" s="105"/>
      <c r="T3343" s="367"/>
      <c r="U3343" s="367"/>
      <c r="V3343" s="105"/>
      <c r="W3343" s="105"/>
      <c r="X3343" s="105"/>
      <c r="Y3343" s="367"/>
      <c r="Z3343" s="367"/>
    </row>
    <row r="3344" spans="6:26" x14ac:dyDescent="0.2">
      <c r="F3344" s="105"/>
      <c r="G3344" s="105"/>
      <c r="K3344" s="105"/>
      <c r="L3344" s="105"/>
      <c r="Q3344" s="105"/>
      <c r="R3344" s="105"/>
      <c r="V3344" s="105"/>
      <c r="W3344" s="105"/>
    </row>
    <row r="3345" spans="6:23" x14ac:dyDescent="0.2">
      <c r="F3345" s="105"/>
      <c r="G3345" s="105"/>
      <c r="K3345" s="105"/>
      <c r="L3345" s="105"/>
      <c r="Q3345" s="105"/>
      <c r="R3345" s="105"/>
      <c r="V3345" s="105"/>
      <c r="W3345" s="105"/>
    </row>
    <row r="3346" spans="6:23" x14ac:dyDescent="0.2">
      <c r="F3346" s="105"/>
      <c r="G3346" s="105"/>
      <c r="K3346" s="105"/>
      <c r="L3346" s="105"/>
      <c r="Q3346" s="105"/>
      <c r="R3346" s="105"/>
      <c r="V3346" s="105"/>
      <c r="W3346" s="105"/>
    </row>
    <row r="3347" spans="6:23" x14ac:dyDescent="0.2">
      <c r="F3347" s="105"/>
      <c r="G3347" s="105"/>
      <c r="K3347" s="105"/>
      <c r="L3347" s="105"/>
      <c r="Q3347" s="105"/>
      <c r="R3347" s="105"/>
      <c r="V3347" s="105"/>
      <c r="W3347" s="105"/>
    </row>
    <row r="3348" spans="6:23" x14ac:dyDescent="0.2">
      <c r="F3348" s="105"/>
      <c r="G3348" s="105"/>
      <c r="K3348" s="105"/>
      <c r="L3348" s="105"/>
      <c r="Q3348" s="105"/>
      <c r="R3348" s="105"/>
      <c r="V3348" s="105"/>
      <c r="W3348" s="105"/>
    </row>
    <row r="3349" spans="6:23" x14ac:dyDescent="0.2">
      <c r="F3349" s="105"/>
      <c r="G3349" s="105"/>
      <c r="K3349" s="105"/>
      <c r="L3349" s="105"/>
      <c r="Q3349" s="105"/>
      <c r="R3349" s="105"/>
      <c r="V3349" s="105"/>
      <c r="W3349" s="105"/>
    </row>
    <row r="3350" spans="6:23" x14ac:dyDescent="0.2">
      <c r="F3350" s="105"/>
      <c r="G3350" s="105"/>
      <c r="K3350" s="105"/>
      <c r="L3350" s="105"/>
      <c r="Q3350" s="105"/>
      <c r="R3350" s="105"/>
      <c r="V3350" s="105"/>
      <c r="W3350" s="105"/>
    </row>
    <row r="3351" spans="6:23" x14ac:dyDescent="0.2">
      <c r="F3351" s="105"/>
      <c r="G3351" s="105"/>
      <c r="K3351" s="105"/>
      <c r="L3351" s="105"/>
      <c r="Q3351" s="105"/>
      <c r="R3351" s="105"/>
      <c r="V3351" s="105"/>
      <c r="W3351" s="105"/>
    </row>
    <row r="3352" spans="6:23" x14ac:dyDescent="0.2">
      <c r="F3352" s="105"/>
      <c r="G3352" s="105"/>
      <c r="K3352" s="105"/>
      <c r="L3352" s="105"/>
      <c r="Q3352" s="105"/>
      <c r="R3352" s="105"/>
      <c r="V3352" s="105"/>
      <c r="W3352" s="105"/>
    </row>
    <row r="3353" spans="6:23" x14ac:dyDescent="0.2">
      <c r="F3353" s="105"/>
      <c r="G3353" s="105"/>
      <c r="K3353" s="105"/>
      <c r="L3353" s="105"/>
      <c r="Q3353" s="105"/>
      <c r="R3353" s="105"/>
      <c r="V3353" s="105"/>
      <c r="W3353" s="105"/>
    </row>
    <row r="3354" spans="6:23" x14ac:dyDescent="0.2">
      <c r="F3354" s="105"/>
      <c r="G3354" s="105"/>
      <c r="K3354" s="105"/>
      <c r="L3354" s="105"/>
      <c r="Q3354" s="105"/>
      <c r="R3354" s="105"/>
      <c r="V3354" s="105"/>
      <c r="W3354" s="105"/>
    </row>
    <row r="3355" spans="6:23" x14ac:dyDescent="0.2">
      <c r="F3355" s="105"/>
      <c r="G3355" s="105"/>
      <c r="K3355" s="105"/>
      <c r="L3355" s="105"/>
      <c r="Q3355" s="105"/>
      <c r="R3355" s="105"/>
      <c r="V3355" s="105"/>
      <c r="W3355" s="105"/>
    </row>
    <row r="3356" spans="6:23" x14ac:dyDescent="0.2">
      <c r="F3356" s="105"/>
      <c r="G3356" s="105"/>
      <c r="K3356" s="105"/>
      <c r="L3356" s="105"/>
      <c r="Q3356" s="105"/>
      <c r="R3356" s="105"/>
      <c r="V3356" s="105"/>
      <c r="W3356" s="105"/>
    </row>
    <row r="3357" spans="6:23" x14ac:dyDescent="0.2">
      <c r="F3357" s="105"/>
      <c r="G3357" s="105"/>
      <c r="K3357" s="105"/>
      <c r="L3357" s="105"/>
      <c r="Q3357" s="105"/>
      <c r="R3357" s="105"/>
      <c r="V3357" s="105"/>
      <c r="W3357" s="105"/>
    </row>
    <row r="3358" spans="6:23" x14ac:dyDescent="0.2">
      <c r="F3358" s="105"/>
      <c r="G3358" s="105"/>
      <c r="K3358" s="105"/>
      <c r="L3358" s="105"/>
      <c r="Q3358" s="105"/>
      <c r="R3358" s="105"/>
      <c r="V3358" s="105"/>
      <c r="W3358" s="105"/>
    </row>
    <row r="3359" spans="6:23" x14ac:dyDescent="0.2">
      <c r="F3359" s="105"/>
      <c r="G3359" s="105"/>
      <c r="K3359" s="105"/>
      <c r="L3359" s="105"/>
      <c r="Q3359" s="105"/>
      <c r="R3359" s="105"/>
      <c r="V3359" s="105"/>
      <c r="W3359" s="105"/>
    </row>
    <row r="3360" spans="6:23" x14ac:dyDescent="0.2">
      <c r="F3360" s="105"/>
      <c r="G3360" s="105"/>
      <c r="K3360" s="105"/>
      <c r="L3360" s="105"/>
      <c r="Q3360" s="105"/>
      <c r="R3360" s="105"/>
      <c r="V3360" s="105"/>
      <c r="W3360" s="105"/>
    </row>
    <row r="3361" spans="6:23" x14ac:dyDescent="0.2">
      <c r="F3361" s="105"/>
      <c r="G3361" s="105"/>
      <c r="K3361" s="105"/>
      <c r="L3361" s="105"/>
      <c r="Q3361" s="105"/>
      <c r="R3361" s="105"/>
      <c r="V3361" s="105"/>
      <c r="W3361" s="105"/>
    </row>
    <row r="3362" spans="6:23" x14ac:dyDescent="0.2">
      <c r="F3362" s="105"/>
      <c r="G3362" s="105"/>
      <c r="K3362" s="105"/>
      <c r="L3362" s="105"/>
      <c r="Q3362" s="105"/>
      <c r="R3362" s="105"/>
      <c r="V3362" s="105"/>
      <c r="W3362" s="105"/>
    </row>
    <row r="3363" spans="6:23" x14ac:dyDescent="0.2">
      <c r="F3363" s="105"/>
      <c r="G3363" s="105"/>
      <c r="K3363" s="105"/>
      <c r="L3363" s="105"/>
      <c r="Q3363" s="105"/>
      <c r="R3363" s="105"/>
      <c r="V3363" s="105"/>
      <c r="W3363" s="105"/>
    </row>
    <row r="3364" spans="6:23" x14ac:dyDescent="0.2">
      <c r="F3364" s="105"/>
      <c r="G3364" s="105"/>
      <c r="K3364" s="105"/>
      <c r="L3364" s="105"/>
      <c r="Q3364" s="105"/>
      <c r="R3364" s="105"/>
      <c r="V3364" s="105"/>
      <c r="W3364" s="105"/>
    </row>
    <row r="3365" spans="6:23" x14ac:dyDescent="0.2">
      <c r="F3365" s="105"/>
      <c r="G3365" s="105"/>
      <c r="K3365" s="105"/>
      <c r="L3365" s="105"/>
      <c r="Q3365" s="105"/>
      <c r="R3365" s="105"/>
      <c r="V3365" s="105"/>
      <c r="W3365" s="105"/>
    </row>
    <row r="3366" spans="6:23" x14ac:dyDescent="0.2">
      <c r="F3366" s="105"/>
      <c r="G3366" s="105"/>
      <c r="K3366" s="105"/>
      <c r="L3366" s="105"/>
      <c r="Q3366" s="105"/>
      <c r="R3366" s="105"/>
      <c r="V3366" s="105"/>
      <c r="W3366" s="105"/>
    </row>
    <row r="3367" spans="6:23" x14ac:dyDescent="0.2">
      <c r="F3367" s="105"/>
      <c r="G3367" s="105"/>
      <c r="K3367" s="105"/>
      <c r="L3367" s="105"/>
      <c r="Q3367" s="105"/>
      <c r="R3367" s="105"/>
      <c r="V3367" s="105"/>
      <c r="W3367" s="105"/>
    </row>
    <row r="3368" spans="6:23" x14ac:dyDescent="0.2">
      <c r="F3368" s="105"/>
      <c r="G3368" s="105"/>
      <c r="K3368" s="105"/>
      <c r="L3368" s="105"/>
      <c r="Q3368" s="105"/>
      <c r="R3368" s="105"/>
      <c r="V3368" s="105"/>
      <c r="W3368" s="105"/>
    </row>
    <row r="3369" spans="6:23" x14ac:dyDescent="0.2">
      <c r="F3369" s="105"/>
      <c r="G3369" s="105"/>
      <c r="K3369" s="105"/>
      <c r="L3369" s="105"/>
      <c r="Q3369" s="105"/>
      <c r="R3369" s="105"/>
      <c r="V3369" s="105"/>
      <c r="W3369" s="105"/>
    </row>
    <row r="3370" spans="6:23" x14ac:dyDescent="0.2">
      <c r="F3370" s="105"/>
      <c r="G3370" s="105"/>
      <c r="K3370" s="105"/>
      <c r="L3370" s="105"/>
      <c r="Q3370" s="105"/>
      <c r="R3370" s="105"/>
      <c r="V3370" s="105"/>
      <c r="W3370" s="105"/>
    </row>
    <row r="3371" spans="6:23" x14ac:dyDescent="0.2">
      <c r="F3371" s="105"/>
      <c r="G3371" s="105"/>
      <c r="K3371" s="105"/>
      <c r="L3371" s="105"/>
      <c r="Q3371" s="105"/>
      <c r="R3371" s="105"/>
      <c r="V3371" s="105"/>
      <c r="W3371" s="105"/>
    </row>
    <row r="3372" spans="6:23" x14ac:dyDescent="0.2">
      <c r="F3372" s="105"/>
      <c r="G3372" s="105"/>
      <c r="K3372" s="105"/>
      <c r="L3372" s="105"/>
      <c r="Q3372" s="105"/>
      <c r="R3372" s="105"/>
      <c r="V3372" s="105"/>
      <c r="W3372" s="105"/>
    </row>
    <row r="3373" spans="6:23" x14ac:dyDescent="0.2">
      <c r="F3373" s="105"/>
      <c r="G3373" s="105"/>
      <c r="K3373" s="105"/>
      <c r="L3373" s="105"/>
      <c r="Q3373" s="105"/>
      <c r="R3373" s="105"/>
      <c r="V3373" s="105"/>
      <c r="W3373" s="105"/>
    </row>
    <row r="3374" spans="6:23" x14ac:dyDescent="0.2">
      <c r="F3374" s="105"/>
      <c r="G3374" s="105"/>
      <c r="K3374" s="105"/>
      <c r="L3374" s="105"/>
      <c r="Q3374" s="105"/>
      <c r="R3374" s="105"/>
      <c r="V3374" s="105"/>
      <c r="W3374" s="105"/>
    </row>
    <row r="3375" spans="6:23" x14ac:dyDescent="0.2">
      <c r="F3375" s="105"/>
      <c r="G3375" s="105"/>
      <c r="K3375" s="105"/>
      <c r="L3375" s="105"/>
      <c r="Q3375" s="105"/>
      <c r="R3375" s="105"/>
      <c r="V3375" s="105"/>
      <c r="W3375" s="105"/>
    </row>
    <row r="3376" spans="6:23" x14ac:dyDescent="0.2">
      <c r="F3376" s="105"/>
      <c r="G3376" s="105"/>
      <c r="K3376" s="105"/>
      <c r="L3376" s="105"/>
      <c r="Q3376" s="105"/>
      <c r="R3376" s="105"/>
      <c r="V3376" s="105"/>
      <c r="W3376" s="105"/>
    </row>
    <row r="3377" spans="6:23" x14ac:dyDescent="0.2">
      <c r="F3377" s="105"/>
      <c r="G3377" s="105"/>
      <c r="K3377" s="105"/>
      <c r="L3377" s="105"/>
      <c r="Q3377" s="105"/>
      <c r="R3377" s="105"/>
      <c r="V3377" s="105"/>
      <c r="W3377" s="105"/>
    </row>
    <row r="3378" spans="6:23" x14ac:dyDescent="0.2">
      <c r="F3378" s="105"/>
      <c r="G3378" s="105"/>
      <c r="K3378" s="105"/>
      <c r="L3378" s="105"/>
      <c r="Q3378" s="105"/>
      <c r="R3378" s="105"/>
      <c r="V3378" s="105"/>
      <c r="W3378" s="105"/>
    </row>
    <row r="3379" spans="6:23" x14ac:dyDescent="0.2">
      <c r="F3379" s="105"/>
      <c r="G3379" s="105"/>
      <c r="K3379" s="105"/>
      <c r="L3379" s="105"/>
      <c r="Q3379" s="105"/>
      <c r="R3379" s="105"/>
      <c r="V3379" s="105"/>
      <c r="W3379" s="105"/>
    </row>
    <row r="3380" spans="6:23" x14ac:dyDescent="0.2">
      <c r="F3380" s="105"/>
      <c r="G3380" s="105"/>
      <c r="K3380" s="105"/>
      <c r="L3380" s="105"/>
      <c r="Q3380" s="105"/>
      <c r="R3380" s="105"/>
      <c r="V3380" s="105"/>
      <c r="W3380" s="105"/>
    </row>
    <row r="3381" spans="6:23" x14ac:dyDescent="0.2">
      <c r="F3381" s="105"/>
      <c r="G3381" s="105"/>
      <c r="K3381" s="105"/>
      <c r="L3381" s="105"/>
      <c r="Q3381" s="105"/>
      <c r="R3381" s="105"/>
      <c r="V3381" s="105"/>
      <c r="W3381" s="105"/>
    </row>
    <row r="3382" spans="6:23" x14ac:dyDescent="0.2">
      <c r="F3382" s="105"/>
      <c r="G3382" s="105"/>
      <c r="K3382" s="105"/>
      <c r="L3382" s="105"/>
      <c r="Q3382" s="105"/>
      <c r="R3382" s="105"/>
      <c r="V3382" s="105"/>
      <c r="W3382" s="105"/>
    </row>
    <row r="3383" spans="6:23" x14ac:dyDescent="0.2">
      <c r="F3383" s="105"/>
      <c r="G3383" s="105"/>
      <c r="K3383" s="105"/>
      <c r="L3383" s="105"/>
      <c r="Q3383" s="105"/>
      <c r="R3383" s="105"/>
      <c r="V3383" s="105"/>
      <c r="W3383" s="105"/>
    </row>
    <row r="3384" spans="6:23" x14ac:dyDescent="0.2">
      <c r="F3384" s="105"/>
      <c r="G3384" s="105"/>
      <c r="K3384" s="105"/>
      <c r="L3384" s="105"/>
      <c r="Q3384" s="105"/>
      <c r="R3384" s="105"/>
      <c r="V3384" s="105"/>
      <c r="W3384" s="105"/>
    </row>
    <row r="3385" spans="6:23" x14ac:dyDescent="0.2">
      <c r="F3385" s="105"/>
      <c r="G3385" s="105"/>
      <c r="K3385" s="105"/>
      <c r="L3385" s="105"/>
      <c r="Q3385" s="105"/>
      <c r="R3385" s="105"/>
      <c r="V3385" s="105"/>
      <c r="W3385" s="105"/>
    </row>
    <row r="3386" spans="6:23" x14ac:dyDescent="0.2">
      <c r="F3386" s="105"/>
      <c r="G3386" s="105"/>
      <c r="K3386" s="105"/>
      <c r="L3386" s="105"/>
      <c r="Q3386" s="105"/>
      <c r="R3386" s="105"/>
      <c r="V3386" s="105"/>
      <c r="W3386" s="105"/>
    </row>
    <row r="3387" spans="6:23" x14ac:dyDescent="0.2">
      <c r="F3387" s="105"/>
      <c r="G3387" s="105"/>
      <c r="K3387" s="105"/>
      <c r="L3387" s="105"/>
      <c r="Q3387" s="105"/>
      <c r="R3387" s="105"/>
      <c r="V3387" s="105"/>
      <c r="W3387" s="105"/>
    </row>
    <row r="3388" spans="6:23" x14ac:dyDescent="0.2">
      <c r="F3388" s="105"/>
      <c r="G3388" s="105"/>
      <c r="K3388" s="105"/>
      <c r="L3388" s="105"/>
      <c r="Q3388" s="105"/>
      <c r="R3388" s="105"/>
      <c r="V3388" s="105"/>
      <c r="W3388" s="105"/>
    </row>
    <row r="3389" spans="6:23" x14ac:dyDescent="0.2">
      <c r="F3389" s="105"/>
      <c r="G3389" s="105"/>
      <c r="K3389" s="105"/>
      <c r="L3389" s="105"/>
      <c r="Q3389" s="105"/>
      <c r="R3389" s="105"/>
      <c r="V3389" s="105"/>
      <c r="W3389" s="105"/>
    </row>
    <row r="3390" spans="6:23" x14ac:dyDescent="0.2">
      <c r="F3390" s="105"/>
      <c r="G3390" s="105"/>
      <c r="K3390" s="105"/>
      <c r="L3390" s="105"/>
      <c r="Q3390" s="105"/>
      <c r="R3390" s="105"/>
      <c r="V3390" s="105"/>
      <c r="W3390" s="105"/>
    </row>
    <row r="3391" spans="6:23" x14ac:dyDescent="0.2">
      <c r="F3391" s="105"/>
      <c r="G3391" s="105"/>
      <c r="K3391" s="105"/>
      <c r="L3391" s="105"/>
      <c r="Q3391" s="105"/>
      <c r="R3391" s="105"/>
      <c r="V3391" s="105"/>
      <c r="W3391" s="105"/>
    </row>
    <row r="3392" spans="6:23" x14ac:dyDescent="0.2">
      <c r="F3392" s="105"/>
      <c r="G3392" s="105"/>
      <c r="K3392" s="105"/>
      <c r="L3392" s="105"/>
      <c r="Q3392" s="105"/>
      <c r="R3392" s="105"/>
      <c r="V3392" s="105"/>
      <c r="W3392" s="105"/>
    </row>
    <row r="3393" spans="6:23" x14ac:dyDescent="0.2">
      <c r="F3393" s="105"/>
      <c r="G3393" s="105"/>
      <c r="K3393" s="105"/>
      <c r="L3393" s="105"/>
      <c r="Q3393" s="105"/>
      <c r="R3393" s="105"/>
      <c r="V3393" s="105"/>
      <c r="W3393" s="105"/>
    </row>
    <row r="3394" spans="6:23" x14ac:dyDescent="0.2">
      <c r="F3394" s="105"/>
      <c r="G3394" s="105"/>
      <c r="K3394" s="105"/>
      <c r="L3394" s="105"/>
      <c r="Q3394" s="105"/>
      <c r="R3394" s="105"/>
      <c r="V3394" s="105"/>
      <c r="W3394" s="105"/>
    </row>
    <row r="3395" spans="6:23" x14ac:dyDescent="0.2">
      <c r="F3395" s="105"/>
      <c r="G3395" s="105"/>
      <c r="K3395" s="105"/>
      <c r="L3395" s="105"/>
      <c r="Q3395" s="105"/>
      <c r="R3395" s="105"/>
      <c r="V3395" s="105"/>
      <c r="W3395" s="105"/>
    </row>
    <row r="3396" spans="6:23" x14ac:dyDescent="0.2">
      <c r="F3396" s="105"/>
      <c r="G3396" s="105"/>
      <c r="K3396" s="105"/>
      <c r="L3396" s="105"/>
      <c r="Q3396" s="105"/>
      <c r="R3396" s="105"/>
      <c r="V3396" s="105"/>
      <c r="W3396" s="105"/>
    </row>
    <row r="3397" spans="6:23" x14ac:dyDescent="0.2">
      <c r="F3397" s="105"/>
      <c r="G3397" s="105"/>
      <c r="K3397" s="105"/>
      <c r="L3397" s="105"/>
      <c r="Q3397" s="105"/>
      <c r="R3397" s="105"/>
      <c r="V3397" s="105"/>
      <c r="W3397" s="105"/>
    </row>
    <row r="3398" spans="6:23" x14ac:dyDescent="0.2">
      <c r="F3398" s="105"/>
      <c r="G3398" s="105"/>
      <c r="K3398" s="105"/>
      <c r="L3398" s="105"/>
      <c r="Q3398" s="105"/>
      <c r="R3398" s="105"/>
      <c r="V3398" s="105"/>
      <c r="W3398" s="105"/>
    </row>
    <row r="3399" spans="6:23" x14ac:dyDescent="0.2">
      <c r="F3399" s="105"/>
      <c r="G3399" s="105"/>
      <c r="K3399" s="105"/>
      <c r="L3399" s="105"/>
      <c r="Q3399" s="105"/>
      <c r="R3399" s="105"/>
      <c r="V3399" s="105"/>
      <c r="W3399" s="105"/>
    </row>
    <row r="3400" spans="6:23" x14ac:dyDescent="0.2">
      <c r="F3400" s="105"/>
      <c r="G3400" s="105"/>
      <c r="K3400" s="105"/>
      <c r="L3400" s="105"/>
      <c r="Q3400" s="105"/>
      <c r="R3400" s="105"/>
      <c r="V3400" s="105"/>
      <c r="W3400" s="105"/>
    </row>
    <row r="3401" spans="6:23" x14ac:dyDescent="0.2">
      <c r="F3401" s="105"/>
      <c r="G3401" s="105"/>
      <c r="K3401" s="105"/>
      <c r="L3401" s="105"/>
      <c r="Q3401" s="105"/>
      <c r="R3401" s="105"/>
      <c r="V3401" s="105"/>
      <c r="W3401" s="105"/>
    </row>
    <row r="3402" spans="6:23" x14ac:dyDescent="0.2">
      <c r="F3402" s="105"/>
      <c r="G3402" s="105"/>
      <c r="K3402" s="105"/>
      <c r="L3402" s="105"/>
      <c r="Q3402" s="105"/>
      <c r="R3402" s="105"/>
      <c r="V3402" s="105"/>
      <c r="W3402" s="105"/>
    </row>
    <row r="3403" spans="6:23" x14ac:dyDescent="0.2">
      <c r="F3403" s="105"/>
      <c r="G3403" s="105"/>
      <c r="K3403" s="105"/>
      <c r="L3403" s="105"/>
      <c r="Q3403" s="105"/>
      <c r="R3403" s="105"/>
      <c r="V3403" s="105"/>
      <c r="W3403" s="105"/>
    </row>
    <row r="3404" spans="6:23" x14ac:dyDescent="0.2">
      <c r="F3404" s="105"/>
      <c r="G3404" s="105"/>
      <c r="K3404" s="105"/>
      <c r="L3404" s="105"/>
      <c r="Q3404" s="105"/>
      <c r="R3404" s="105"/>
      <c r="V3404" s="105"/>
      <c r="W3404" s="105"/>
    </row>
    <row r="3405" spans="6:23" x14ac:dyDescent="0.2">
      <c r="F3405" s="105"/>
      <c r="G3405" s="105"/>
      <c r="K3405" s="105"/>
      <c r="L3405" s="105"/>
      <c r="Q3405" s="105"/>
      <c r="R3405" s="105"/>
      <c r="V3405" s="105"/>
      <c r="W3405" s="105"/>
    </row>
    <row r="3406" spans="6:23" x14ac:dyDescent="0.2">
      <c r="F3406" s="105"/>
      <c r="G3406" s="105"/>
      <c r="K3406" s="105"/>
      <c r="L3406" s="105"/>
      <c r="Q3406" s="105"/>
      <c r="R3406" s="105"/>
      <c r="V3406" s="105"/>
      <c r="W3406" s="105"/>
    </row>
    <row r="3407" spans="6:23" x14ac:dyDescent="0.2">
      <c r="F3407" s="105"/>
      <c r="G3407" s="105"/>
      <c r="K3407" s="105"/>
      <c r="L3407" s="105"/>
      <c r="Q3407" s="105"/>
      <c r="R3407" s="105"/>
      <c r="V3407" s="105"/>
      <c r="W3407" s="105"/>
    </row>
    <row r="3408" spans="6:23" x14ac:dyDescent="0.2">
      <c r="F3408" s="105"/>
      <c r="G3408" s="105"/>
      <c r="K3408" s="105"/>
      <c r="L3408" s="105"/>
      <c r="Q3408" s="105"/>
      <c r="R3408" s="105"/>
      <c r="V3408" s="105"/>
      <c r="W3408" s="105"/>
    </row>
    <row r="3409" spans="6:23" x14ac:dyDescent="0.2">
      <c r="F3409" s="105"/>
      <c r="G3409" s="105"/>
      <c r="K3409" s="105"/>
      <c r="L3409" s="105"/>
      <c r="Q3409" s="105"/>
      <c r="R3409" s="105"/>
      <c r="V3409" s="105"/>
      <c r="W3409" s="105"/>
    </row>
    <row r="3410" spans="6:23" x14ac:dyDescent="0.2">
      <c r="F3410" s="105"/>
      <c r="G3410" s="105"/>
      <c r="K3410" s="105"/>
      <c r="L3410" s="105"/>
      <c r="Q3410" s="105"/>
      <c r="R3410" s="105"/>
      <c r="V3410" s="105"/>
      <c r="W3410" s="105"/>
    </row>
    <row r="3411" spans="6:23" x14ac:dyDescent="0.2">
      <c r="F3411" s="105"/>
      <c r="G3411" s="105"/>
      <c r="K3411" s="105"/>
      <c r="L3411" s="105"/>
      <c r="Q3411" s="105"/>
      <c r="R3411" s="105"/>
      <c r="V3411" s="105"/>
      <c r="W3411" s="105"/>
    </row>
    <row r="3412" spans="6:23" x14ac:dyDescent="0.2">
      <c r="F3412" s="105"/>
      <c r="G3412" s="105"/>
      <c r="K3412" s="105"/>
      <c r="L3412" s="105"/>
      <c r="Q3412" s="105"/>
      <c r="R3412" s="105"/>
      <c r="V3412" s="105"/>
      <c r="W3412" s="105"/>
    </row>
    <row r="3413" spans="6:23" x14ac:dyDescent="0.2">
      <c r="F3413" s="105"/>
      <c r="G3413" s="105"/>
      <c r="K3413" s="105"/>
      <c r="L3413" s="105"/>
      <c r="Q3413" s="105"/>
      <c r="R3413" s="105"/>
      <c r="V3413" s="105"/>
      <c r="W3413" s="105"/>
    </row>
    <row r="3414" spans="6:23" x14ac:dyDescent="0.2">
      <c r="F3414" s="105"/>
      <c r="G3414" s="105"/>
      <c r="K3414" s="105"/>
      <c r="L3414" s="105"/>
      <c r="Q3414" s="105"/>
      <c r="R3414" s="105"/>
      <c r="V3414" s="105"/>
      <c r="W3414" s="105"/>
    </row>
    <row r="3415" spans="6:23" x14ac:dyDescent="0.2">
      <c r="F3415" s="105"/>
      <c r="G3415" s="105"/>
      <c r="K3415" s="105"/>
      <c r="L3415" s="105"/>
      <c r="Q3415" s="105"/>
      <c r="R3415" s="105"/>
      <c r="V3415" s="105"/>
      <c r="W3415" s="105"/>
    </row>
    <row r="3416" spans="6:23" x14ac:dyDescent="0.2">
      <c r="F3416" s="105"/>
      <c r="G3416" s="105"/>
      <c r="K3416" s="105"/>
      <c r="L3416" s="105"/>
      <c r="Q3416" s="105"/>
      <c r="R3416" s="105"/>
      <c r="V3416" s="105"/>
      <c r="W3416" s="105"/>
    </row>
    <row r="3417" spans="6:23" x14ac:dyDescent="0.2">
      <c r="F3417" s="105"/>
      <c r="G3417" s="105"/>
      <c r="K3417" s="105"/>
      <c r="L3417" s="105"/>
      <c r="Q3417" s="105"/>
      <c r="R3417" s="105"/>
      <c r="V3417" s="105"/>
      <c r="W3417" s="105"/>
    </row>
    <row r="3418" spans="6:23" x14ac:dyDescent="0.2">
      <c r="F3418" s="105"/>
      <c r="G3418" s="105"/>
      <c r="K3418" s="105"/>
      <c r="L3418" s="105"/>
      <c r="Q3418" s="105"/>
      <c r="R3418" s="105"/>
      <c r="V3418" s="105"/>
      <c r="W3418" s="105"/>
    </row>
    <row r="3419" spans="6:23" x14ac:dyDescent="0.2">
      <c r="F3419" s="105"/>
      <c r="G3419" s="105"/>
      <c r="K3419" s="105"/>
      <c r="L3419" s="105"/>
      <c r="Q3419" s="105"/>
      <c r="R3419" s="105"/>
      <c r="V3419" s="105"/>
      <c r="W3419" s="105"/>
    </row>
    <row r="3420" spans="6:23" x14ac:dyDescent="0.2">
      <c r="F3420" s="105"/>
      <c r="G3420" s="105"/>
      <c r="K3420" s="105"/>
      <c r="L3420" s="105"/>
      <c r="Q3420" s="105"/>
      <c r="R3420" s="105"/>
      <c r="V3420" s="105"/>
      <c r="W3420" s="105"/>
    </row>
    <row r="3421" spans="6:23" x14ac:dyDescent="0.2">
      <c r="F3421" s="105"/>
      <c r="G3421" s="105"/>
      <c r="K3421" s="105"/>
      <c r="L3421" s="105"/>
      <c r="Q3421" s="105"/>
      <c r="R3421" s="105"/>
      <c r="V3421" s="105"/>
      <c r="W3421" s="105"/>
    </row>
    <row r="3422" spans="6:23" x14ac:dyDescent="0.2">
      <c r="F3422" s="105"/>
      <c r="G3422" s="105"/>
      <c r="K3422" s="105"/>
      <c r="L3422" s="105"/>
      <c r="Q3422" s="105"/>
      <c r="R3422" s="105"/>
      <c r="V3422" s="105"/>
      <c r="W3422" s="105"/>
    </row>
    <row r="3423" spans="6:23" x14ac:dyDescent="0.2">
      <c r="F3423" s="105"/>
      <c r="G3423" s="105"/>
      <c r="K3423" s="105"/>
      <c r="L3423" s="105"/>
      <c r="Q3423" s="105"/>
      <c r="R3423" s="105"/>
      <c r="V3423" s="105"/>
      <c r="W3423" s="105"/>
    </row>
    <row r="3424" spans="6:23" x14ac:dyDescent="0.2">
      <c r="F3424" s="105"/>
      <c r="G3424" s="105"/>
      <c r="K3424" s="105"/>
      <c r="L3424" s="105"/>
      <c r="Q3424" s="105"/>
      <c r="R3424" s="105"/>
      <c r="V3424" s="105"/>
      <c r="W3424" s="105"/>
    </row>
    <row r="3425" spans="6:23" x14ac:dyDescent="0.2">
      <c r="F3425" s="105"/>
      <c r="G3425" s="105"/>
      <c r="K3425" s="105"/>
      <c r="L3425" s="105"/>
      <c r="Q3425" s="105"/>
      <c r="R3425" s="105"/>
      <c r="V3425" s="105"/>
      <c r="W3425" s="105"/>
    </row>
    <row r="3426" spans="6:23" x14ac:dyDescent="0.2">
      <c r="F3426" s="105"/>
      <c r="G3426" s="105"/>
      <c r="K3426" s="105"/>
      <c r="L3426" s="105"/>
      <c r="Q3426" s="105"/>
      <c r="R3426" s="105"/>
      <c r="V3426" s="105"/>
      <c r="W3426" s="105"/>
    </row>
    <row r="3427" spans="6:23" x14ac:dyDescent="0.2">
      <c r="F3427" s="105"/>
      <c r="G3427" s="105"/>
      <c r="K3427" s="105"/>
      <c r="L3427" s="105"/>
      <c r="Q3427" s="105"/>
      <c r="R3427" s="105"/>
      <c r="V3427" s="105"/>
      <c r="W3427" s="105"/>
    </row>
    <row r="3428" spans="6:23" x14ac:dyDescent="0.2">
      <c r="F3428" s="105"/>
      <c r="G3428" s="105"/>
      <c r="K3428" s="105"/>
      <c r="L3428" s="105"/>
      <c r="Q3428" s="105"/>
      <c r="R3428" s="105"/>
      <c r="V3428" s="105"/>
      <c r="W3428" s="105"/>
    </row>
    <row r="3429" spans="6:23" x14ac:dyDescent="0.2">
      <c r="F3429" s="105"/>
      <c r="G3429" s="105"/>
      <c r="K3429" s="105"/>
      <c r="L3429" s="105"/>
      <c r="Q3429" s="105"/>
      <c r="R3429" s="105"/>
      <c r="V3429" s="105"/>
      <c r="W3429" s="105"/>
    </row>
    <row r="3430" spans="6:23" x14ac:dyDescent="0.2">
      <c r="F3430" s="105"/>
      <c r="G3430" s="105"/>
      <c r="K3430" s="105"/>
      <c r="L3430" s="105"/>
      <c r="Q3430" s="105"/>
      <c r="R3430" s="105"/>
      <c r="V3430" s="105"/>
      <c r="W3430" s="105"/>
    </row>
    <row r="3431" spans="6:23" x14ac:dyDescent="0.2">
      <c r="F3431" s="105"/>
      <c r="G3431" s="105"/>
      <c r="K3431" s="105"/>
      <c r="L3431" s="105"/>
      <c r="Q3431" s="105"/>
      <c r="R3431" s="105"/>
      <c r="V3431" s="105"/>
      <c r="W3431" s="105"/>
    </row>
    <row r="3432" spans="6:23" x14ac:dyDescent="0.2">
      <c r="F3432" s="105"/>
      <c r="G3432" s="105"/>
      <c r="K3432" s="105"/>
      <c r="L3432" s="105"/>
      <c r="Q3432" s="105"/>
      <c r="R3432" s="105"/>
      <c r="V3432" s="105"/>
      <c r="W3432" s="105"/>
    </row>
    <row r="3433" spans="6:23" x14ac:dyDescent="0.2">
      <c r="F3433" s="105"/>
      <c r="G3433" s="105"/>
      <c r="K3433" s="105"/>
      <c r="L3433" s="105"/>
      <c r="Q3433" s="105"/>
      <c r="R3433" s="105"/>
      <c r="V3433" s="105"/>
      <c r="W3433" s="105"/>
    </row>
    <row r="3434" spans="6:23" x14ac:dyDescent="0.2">
      <c r="F3434" s="105"/>
      <c r="G3434" s="105"/>
      <c r="K3434" s="105"/>
      <c r="L3434" s="105"/>
      <c r="Q3434" s="105"/>
      <c r="R3434" s="105"/>
      <c r="V3434" s="105"/>
      <c r="W3434" s="105"/>
    </row>
    <row r="3435" spans="6:23" x14ac:dyDescent="0.2">
      <c r="F3435" s="105"/>
      <c r="G3435" s="105"/>
      <c r="K3435" s="105"/>
      <c r="L3435" s="105"/>
      <c r="Q3435" s="105"/>
      <c r="R3435" s="105"/>
      <c r="V3435" s="105"/>
      <c r="W3435" s="105"/>
    </row>
    <row r="3436" spans="6:23" x14ac:dyDescent="0.2">
      <c r="F3436" s="105"/>
      <c r="G3436" s="105"/>
      <c r="K3436" s="105"/>
      <c r="L3436" s="105"/>
      <c r="Q3436" s="105"/>
      <c r="R3436" s="105"/>
      <c r="V3436" s="105"/>
      <c r="W3436" s="105"/>
    </row>
    <row r="3437" spans="6:23" x14ac:dyDescent="0.2">
      <c r="F3437" s="105"/>
      <c r="G3437" s="105"/>
      <c r="K3437" s="105"/>
      <c r="L3437" s="105"/>
      <c r="Q3437" s="105"/>
      <c r="R3437" s="105"/>
      <c r="V3437" s="105"/>
      <c r="W3437" s="105"/>
    </row>
    <row r="3438" spans="6:23" x14ac:dyDescent="0.2">
      <c r="F3438" s="105"/>
      <c r="G3438" s="105"/>
      <c r="K3438" s="105"/>
      <c r="L3438" s="105"/>
      <c r="Q3438" s="105"/>
      <c r="R3438" s="105"/>
      <c r="V3438" s="105"/>
      <c r="W3438" s="105"/>
    </row>
    <row r="3439" spans="6:23" x14ac:dyDescent="0.2">
      <c r="F3439" s="105"/>
      <c r="G3439" s="105"/>
      <c r="K3439" s="105"/>
      <c r="L3439" s="105"/>
      <c r="Q3439" s="105"/>
      <c r="R3439" s="105"/>
      <c r="V3439" s="105"/>
      <c r="W3439" s="105"/>
    </row>
    <row r="3440" spans="6:23" x14ac:dyDescent="0.2">
      <c r="F3440" s="105"/>
      <c r="G3440" s="105"/>
      <c r="K3440" s="105"/>
      <c r="L3440" s="105"/>
      <c r="Q3440" s="105"/>
      <c r="R3440" s="105"/>
      <c r="V3440" s="105"/>
      <c r="W3440" s="105"/>
    </row>
    <row r="3441" spans="6:23" x14ac:dyDescent="0.2">
      <c r="F3441" s="105"/>
      <c r="G3441" s="105"/>
      <c r="K3441" s="105"/>
      <c r="L3441" s="105"/>
      <c r="Q3441" s="105"/>
      <c r="R3441" s="105"/>
      <c r="V3441" s="105"/>
      <c r="W3441" s="105"/>
    </row>
    <row r="3442" spans="6:23" x14ac:dyDescent="0.2">
      <c r="F3442" s="105"/>
      <c r="G3442" s="105"/>
      <c r="K3442" s="105"/>
      <c r="L3442" s="105"/>
      <c r="Q3442" s="105"/>
      <c r="R3442" s="105"/>
      <c r="V3442" s="105"/>
      <c r="W3442" s="105"/>
    </row>
    <row r="3443" spans="6:23" x14ac:dyDescent="0.2">
      <c r="F3443" s="105"/>
      <c r="G3443" s="105"/>
      <c r="K3443" s="105"/>
      <c r="L3443" s="105"/>
      <c r="Q3443" s="105"/>
      <c r="R3443" s="105"/>
      <c r="V3443" s="105"/>
      <c r="W3443" s="105"/>
    </row>
    <row r="3444" spans="6:23" x14ac:dyDescent="0.2">
      <c r="F3444" s="105"/>
      <c r="G3444" s="105"/>
      <c r="K3444" s="105"/>
      <c r="L3444" s="105"/>
      <c r="Q3444" s="105"/>
      <c r="R3444" s="105"/>
      <c r="V3444" s="105"/>
      <c r="W3444" s="105"/>
    </row>
    <row r="3445" spans="6:23" x14ac:dyDescent="0.2">
      <c r="F3445" s="105"/>
      <c r="G3445" s="105"/>
      <c r="K3445" s="105"/>
      <c r="L3445" s="105"/>
      <c r="Q3445" s="105"/>
      <c r="R3445" s="105"/>
      <c r="V3445" s="105"/>
      <c r="W3445" s="105"/>
    </row>
    <row r="3446" spans="6:23" x14ac:dyDescent="0.2">
      <c r="F3446" s="105"/>
      <c r="G3446" s="105"/>
      <c r="K3446" s="105"/>
      <c r="L3446" s="105"/>
      <c r="Q3446" s="105"/>
      <c r="R3446" s="105"/>
      <c r="V3446" s="105"/>
      <c r="W3446" s="105"/>
    </row>
    <row r="3447" spans="6:23" x14ac:dyDescent="0.2">
      <c r="F3447" s="105"/>
      <c r="G3447" s="105"/>
      <c r="K3447" s="105"/>
      <c r="L3447" s="105"/>
      <c r="Q3447" s="105"/>
      <c r="R3447" s="105"/>
      <c r="V3447" s="105"/>
      <c r="W3447" s="105"/>
    </row>
    <row r="3448" spans="6:23" x14ac:dyDescent="0.2">
      <c r="F3448" s="105"/>
      <c r="G3448" s="105"/>
      <c r="K3448" s="105"/>
      <c r="L3448" s="105"/>
      <c r="Q3448" s="105"/>
      <c r="R3448" s="105"/>
      <c r="V3448" s="105"/>
      <c r="W3448" s="105"/>
    </row>
    <row r="3449" spans="6:23" x14ac:dyDescent="0.2">
      <c r="F3449" s="105"/>
      <c r="G3449" s="105"/>
      <c r="K3449" s="105"/>
      <c r="L3449" s="105"/>
      <c r="Q3449" s="105"/>
      <c r="R3449" s="105"/>
      <c r="V3449" s="105"/>
      <c r="W3449" s="105"/>
    </row>
    <row r="3450" spans="6:23" x14ac:dyDescent="0.2">
      <c r="F3450" s="105"/>
      <c r="G3450" s="105"/>
      <c r="K3450" s="105"/>
      <c r="L3450" s="105"/>
      <c r="Q3450" s="105"/>
      <c r="R3450" s="105"/>
      <c r="V3450" s="105"/>
      <c r="W3450" s="105"/>
    </row>
    <row r="3451" spans="6:23" x14ac:dyDescent="0.2">
      <c r="F3451" s="105"/>
      <c r="G3451" s="105"/>
      <c r="K3451" s="105"/>
      <c r="L3451" s="105"/>
      <c r="Q3451" s="105"/>
      <c r="R3451" s="105"/>
      <c r="V3451" s="105"/>
      <c r="W3451" s="105"/>
    </row>
    <row r="3452" spans="6:23" x14ac:dyDescent="0.2">
      <c r="F3452" s="105"/>
      <c r="G3452" s="105"/>
      <c r="K3452" s="105"/>
      <c r="L3452" s="105"/>
      <c r="Q3452" s="105"/>
      <c r="R3452" s="105"/>
      <c r="V3452" s="105"/>
      <c r="W3452" s="105"/>
    </row>
    <row r="3453" spans="6:23" x14ac:dyDescent="0.2">
      <c r="F3453" s="105"/>
      <c r="G3453" s="105"/>
      <c r="K3453" s="105"/>
      <c r="L3453" s="105"/>
      <c r="Q3453" s="105"/>
      <c r="R3453" s="105"/>
      <c r="V3453" s="105"/>
      <c r="W3453" s="105"/>
    </row>
    <row r="3454" spans="6:23" x14ac:dyDescent="0.2">
      <c r="F3454" s="105"/>
      <c r="G3454" s="105"/>
      <c r="K3454" s="105"/>
      <c r="L3454" s="105"/>
      <c r="Q3454" s="105"/>
      <c r="R3454" s="105"/>
      <c r="V3454" s="105"/>
      <c r="W3454" s="105"/>
    </row>
    <row r="3455" spans="6:23" x14ac:dyDescent="0.2">
      <c r="F3455" s="105"/>
      <c r="G3455" s="105"/>
      <c r="K3455" s="105"/>
      <c r="L3455" s="105"/>
      <c r="Q3455" s="105"/>
      <c r="R3455" s="105"/>
      <c r="V3455" s="105"/>
      <c r="W3455" s="105"/>
    </row>
    <row r="3456" spans="6:23" x14ac:dyDescent="0.2">
      <c r="F3456" s="105"/>
      <c r="G3456" s="105"/>
      <c r="K3456" s="105"/>
      <c r="L3456" s="105"/>
      <c r="Q3456" s="105"/>
      <c r="R3456" s="105"/>
      <c r="V3456" s="105"/>
      <c r="W3456" s="105"/>
    </row>
    <row r="3457" spans="6:23" x14ac:dyDescent="0.2">
      <c r="F3457" s="105"/>
      <c r="G3457" s="105"/>
      <c r="K3457" s="105"/>
      <c r="L3457" s="105"/>
      <c r="Q3457" s="105"/>
      <c r="R3457" s="105"/>
      <c r="V3457" s="105"/>
      <c r="W3457" s="105"/>
    </row>
    <row r="3458" spans="6:23" x14ac:dyDescent="0.2">
      <c r="F3458" s="105"/>
      <c r="G3458" s="105"/>
      <c r="K3458" s="105"/>
      <c r="L3458" s="105"/>
      <c r="Q3458" s="105"/>
      <c r="R3458" s="105"/>
      <c r="V3458" s="105"/>
      <c r="W3458" s="105"/>
    </row>
    <row r="3459" spans="6:23" x14ac:dyDescent="0.2">
      <c r="F3459" s="105"/>
      <c r="G3459" s="105"/>
      <c r="K3459" s="105"/>
      <c r="L3459" s="105"/>
      <c r="Q3459" s="105"/>
      <c r="R3459" s="105"/>
      <c r="V3459" s="105"/>
      <c r="W3459" s="105"/>
    </row>
    <row r="3460" spans="6:23" x14ac:dyDescent="0.2">
      <c r="F3460" s="105"/>
      <c r="G3460" s="105"/>
      <c r="K3460" s="105"/>
      <c r="L3460" s="105"/>
      <c r="Q3460" s="105"/>
      <c r="R3460" s="105"/>
      <c r="V3460" s="105"/>
      <c r="W3460" s="105"/>
    </row>
    <row r="3461" spans="6:23" x14ac:dyDescent="0.2">
      <c r="F3461" s="105"/>
      <c r="G3461" s="105"/>
      <c r="K3461" s="105"/>
      <c r="L3461" s="105"/>
      <c r="Q3461" s="105"/>
      <c r="R3461" s="105"/>
      <c r="V3461" s="105"/>
      <c r="W3461" s="105"/>
    </row>
    <row r="3462" spans="6:23" x14ac:dyDescent="0.2">
      <c r="F3462" s="105"/>
      <c r="G3462" s="105"/>
      <c r="K3462" s="105"/>
      <c r="L3462" s="105"/>
      <c r="Q3462" s="105"/>
      <c r="R3462" s="105"/>
      <c r="V3462" s="105"/>
      <c r="W3462" s="105"/>
    </row>
    <row r="3463" spans="6:23" x14ac:dyDescent="0.2">
      <c r="F3463" s="105"/>
      <c r="G3463" s="105"/>
      <c r="K3463" s="105"/>
      <c r="L3463" s="105"/>
      <c r="Q3463" s="105"/>
      <c r="R3463" s="105"/>
      <c r="V3463" s="105"/>
      <c r="W3463" s="105"/>
    </row>
    <row r="3464" spans="6:23" x14ac:dyDescent="0.2">
      <c r="F3464" s="105"/>
      <c r="G3464" s="105"/>
      <c r="K3464" s="105"/>
      <c r="L3464" s="105"/>
      <c r="Q3464" s="105"/>
      <c r="R3464" s="105"/>
      <c r="V3464" s="105"/>
      <c r="W3464" s="105"/>
    </row>
    <row r="3465" spans="6:23" x14ac:dyDescent="0.2">
      <c r="F3465" s="105"/>
      <c r="G3465" s="105"/>
      <c r="K3465" s="105"/>
      <c r="L3465" s="105"/>
      <c r="Q3465" s="105"/>
      <c r="R3465" s="105"/>
      <c r="V3465" s="105"/>
      <c r="W3465" s="105"/>
    </row>
    <row r="3466" spans="6:23" x14ac:dyDescent="0.2">
      <c r="F3466" s="105"/>
      <c r="G3466" s="105"/>
      <c r="K3466" s="105"/>
      <c r="L3466" s="105"/>
      <c r="Q3466" s="105"/>
      <c r="R3466" s="105"/>
      <c r="V3466" s="105"/>
      <c r="W3466" s="105"/>
    </row>
    <row r="3467" spans="6:23" x14ac:dyDescent="0.2">
      <c r="F3467" s="105"/>
      <c r="G3467" s="105"/>
      <c r="K3467" s="105"/>
      <c r="L3467" s="105"/>
      <c r="Q3467" s="105"/>
      <c r="R3467" s="105"/>
      <c r="V3467" s="105"/>
      <c r="W3467" s="105"/>
    </row>
    <row r="3468" spans="6:23" x14ac:dyDescent="0.2">
      <c r="F3468" s="105"/>
      <c r="G3468" s="105"/>
      <c r="K3468" s="105"/>
      <c r="L3468" s="105"/>
      <c r="Q3468" s="105"/>
      <c r="R3468" s="105"/>
      <c r="V3468" s="105"/>
      <c r="W3468" s="105"/>
    </row>
    <row r="3469" spans="6:23" x14ac:dyDescent="0.2">
      <c r="F3469" s="105"/>
      <c r="G3469" s="105"/>
      <c r="K3469" s="105"/>
      <c r="L3469" s="105"/>
      <c r="Q3469" s="105"/>
      <c r="R3469" s="105"/>
      <c r="V3469" s="105"/>
      <c r="W3469" s="105"/>
    </row>
    <row r="3470" spans="6:23" x14ac:dyDescent="0.2">
      <c r="F3470" s="105"/>
      <c r="G3470" s="105"/>
      <c r="K3470" s="105"/>
      <c r="L3470" s="105"/>
      <c r="Q3470" s="105"/>
      <c r="R3470" s="105"/>
      <c r="V3470" s="105"/>
      <c r="W3470" s="105"/>
    </row>
    <row r="3471" spans="6:23" x14ac:dyDescent="0.2">
      <c r="F3471" s="105"/>
      <c r="G3471" s="105"/>
      <c r="K3471" s="105"/>
      <c r="L3471" s="105"/>
      <c r="Q3471" s="105"/>
      <c r="R3471" s="105"/>
      <c r="V3471" s="105"/>
      <c r="W3471" s="105"/>
    </row>
    <row r="3472" spans="6:23" x14ac:dyDescent="0.2">
      <c r="F3472" s="105"/>
      <c r="G3472" s="105"/>
      <c r="K3472" s="105"/>
      <c r="L3472" s="105"/>
      <c r="Q3472" s="105"/>
      <c r="R3472" s="105"/>
      <c r="V3472" s="105"/>
      <c r="W3472" s="105"/>
    </row>
    <row r="3473" spans="6:23" x14ac:dyDescent="0.2">
      <c r="F3473" s="105"/>
      <c r="G3473" s="105"/>
      <c r="K3473" s="105"/>
      <c r="L3473" s="105"/>
      <c r="Q3473" s="105"/>
      <c r="R3473" s="105"/>
      <c r="V3473" s="105"/>
      <c r="W3473" s="105"/>
    </row>
    <row r="3474" spans="6:23" x14ac:dyDescent="0.2">
      <c r="F3474" s="105"/>
      <c r="G3474" s="105"/>
      <c r="K3474" s="105"/>
      <c r="L3474" s="105"/>
      <c r="Q3474" s="105"/>
      <c r="R3474" s="105"/>
      <c r="V3474" s="105"/>
      <c r="W3474" s="105"/>
    </row>
    <row r="3475" spans="6:23" x14ac:dyDescent="0.2">
      <c r="F3475" s="105"/>
      <c r="G3475" s="105"/>
      <c r="K3475" s="105"/>
      <c r="L3475" s="105"/>
      <c r="Q3475" s="105"/>
      <c r="R3475" s="105"/>
      <c r="V3475" s="105"/>
      <c r="W3475" s="105"/>
    </row>
    <row r="3476" spans="6:23" x14ac:dyDescent="0.2">
      <c r="F3476" s="105"/>
      <c r="G3476" s="105"/>
      <c r="K3476" s="105"/>
      <c r="L3476" s="105"/>
      <c r="Q3476" s="105"/>
      <c r="R3476" s="105"/>
      <c r="V3476" s="105"/>
      <c r="W3476" s="105"/>
    </row>
    <row r="3477" spans="6:23" x14ac:dyDescent="0.2">
      <c r="F3477" s="105"/>
      <c r="G3477" s="105"/>
      <c r="K3477" s="105"/>
      <c r="L3477" s="105"/>
      <c r="Q3477" s="105"/>
      <c r="R3477" s="105"/>
      <c r="V3477" s="105"/>
      <c r="W3477" s="105"/>
    </row>
    <row r="3478" spans="6:23" x14ac:dyDescent="0.2">
      <c r="F3478" s="105"/>
      <c r="G3478" s="105"/>
      <c r="K3478" s="105"/>
      <c r="L3478" s="105"/>
      <c r="Q3478" s="105"/>
      <c r="R3478" s="105"/>
      <c r="V3478" s="105"/>
      <c r="W3478" s="105"/>
    </row>
    <row r="3479" spans="6:23" x14ac:dyDescent="0.2">
      <c r="F3479" s="105"/>
      <c r="G3479" s="105"/>
      <c r="K3479" s="105"/>
      <c r="L3479" s="105"/>
      <c r="Q3479" s="105"/>
      <c r="R3479" s="105"/>
      <c r="V3479" s="105"/>
      <c r="W3479" s="105"/>
    </row>
    <row r="3480" spans="6:23" x14ac:dyDescent="0.2">
      <c r="F3480" s="105"/>
      <c r="G3480" s="105"/>
      <c r="K3480" s="105"/>
      <c r="L3480" s="105"/>
      <c r="Q3480" s="105"/>
      <c r="R3480" s="105"/>
      <c r="V3480" s="105"/>
      <c r="W3480" s="105"/>
    </row>
    <row r="3481" spans="6:23" x14ac:dyDescent="0.2">
      <c r="F3481" s="105"/>
      <c r="G3481" s="105"/>
      <c r="K3481" s="105"/>
      <c r="L3481" s="105"/>
      <c r="Q3481" s="105"/>
      <c r="R3481" s="105"/>
      <c r="V3481" s="105"/>
      <c r="W3481" s="105"/>
    </row>
    <row r="3482" spans="6:23" x14ac:dyDescent="0.2">
      <c r="F3482" s="105"/>
      <c r="G3482" s="105"/>
      <c r="K3482" s="105"/>
      <c r="L3482" s="105"/>
      <c r="Q3482" s="105"/>
      <c r="R3482" s="105"/>
      <c r="V3482" s="105"/>
      <c r="W3482" s="105"/>
    </row>
    <row r="3483" spans="6:23" x14ac:dyDescent="0.2">
      <c r="F3483" s="105"/>
      <c r="G3483" s="105"/>
      <c r="K3483" s="105"/>
      <c r="L3483" s="105"/>
      <c r="Q3483" s="105"/>
      <c r="R3483" s="105"/>
      <c r="V3483" s="105"/>
      <c r="W3483" s="105"/>
    </row>
    <row r="3484" spans="6:23" x14ac:dyDescent="0.2">
      <c r="F3484" s="105"/>
      <c r="G3484" s="105"/>
      <c r="K3484" s="105"/>
      <c r="L3484" s="105"/>
      <c r="Q3484" s="105"/>
      <c r="R3484" s="105"/>
      <c r="V3484" s="105"/>
      <c r="W3484" s="105"/>
    </row>
    <row r="3485" spans="6:23" x14ac:dyDescent="0.2">
      <c r="F3485" s="105"/>
      <c r="G3485" s="105"/>
      <c r="K3485" s="105"/>
      <c r="L3485" s="105"/>
      <c r="Q3485" s="105"/>
      <c r="R3485" s="105"/>
      <c r="V3485" s="105"/>
      <c r="W3485" s="105"/>
    </row>
    <row r="3486" spans="6:23" x14ac:dyDescent="0.2">
      <c r="F3486" s="105"/>
      <c r="G3486" s="105"/>
      <c r="K3486" s="105"/>
      <c r="L3486" s="105"/>
      <c r="Q3486" s="105"/>
      <c r="R3486" s="105"/>
      <c r="V3486" s="105"/>
      <c r="W3486" s="105"/>
    </row>
    <row r="3487" spans="6:23" x14ac:dyDescent="0.2">
      <c r="F3487" s="105"/>
      <c r="G3487" s="105"/>
      <c r="K3487" s="105"/>
      <c r="L3487" s="105"/>
      <c r="Q3487" s="105"/>
      <c r="R3487" s="105"/>
      <c r="V3487" s="105"/>
      <c r="W3487" s="105"/>
    </row>
    <row r="3488" spans="6:23" x14ac:dyDescent="0.2">
      <c r="F3488" s="105"/>
      <c r="G3488" s="105"/>
      <c r="K3488" s="105"/>
      <c r="L3488" s="105"/>
      <c r="Q3488" s="105"/>
      <c r="R3488" s="105"/>
      <c r="V3488" s="105"/>
      <c r="W3488" s="105"/>
    </row>
    <row r="3489" spans="6:23" x14ac:dyDescent="0.2">
      <c r="F3489" s="105"/>
      <c r="G3489" s="105"/>
      <c r="K3489" s="105"/>
      <c r="L3489" s="105"/>
      <c r="Q3489" s="105"/>
      <c r="R3489" s="105"/>
      <c r="V3489" s="105"/>
      <c r="W3489" s="105"/>
    </row>
    <row r="3490" spans="6:23" x14ac:dyDescent="0.2">
      <c r="F3490" s="105"/>
      <c r="G3490" s="105"/>
      <c r="K3490" s="105"/>
      <c r="L3490" s="105"/>
      <c r="Q3490" s="105"/>
      <c r="R3490" s="105"/>
      <c r="V3490" s="105"/>
      <c r="W3490" s="105"/>
    </row>
    <row r="3491" spans="6:23" x14ac:dyDescent="0.2">
      <c r="F3491" s="105"/>
      <c r="G3491" s="105"/>
      <c r="K3491" s="105"/>
      <c r="L3491" s="105"/>
      <c r="Q3491" s="105"/>
      <c r="R3491" s="105"/>
      <c r="V3491" s="105"/>
      <c r="W3491" s="105"/>
    </row>
    <row r="3492" spans="6:23" x14ac:dyDescent="0.2">
      <c r="F3492" s="105"/>
      <c r="G3492" s="105"/>
      <c r="K3492" s="105"/>
      <c r="L3492" s="105"/>
      <c r="Q3492" s="105"/>
      <c r="R3492" s="105"/>
      <c r="V3492" s="105"/>
      <c r="W3492" s="105"/>
    </row>
    <row r="3493" spans="6:23" x14ac:dyDescent="0.2">
      <c r="F3493" s="105"/>
      <c r="G3493" s="105"/>
      <c r="K3493" s="105"/>
      <c r="L3493" s="105"/>
      <c r="Q3493" s="105"/>
      <c r="R3493" s="105"/>
      <c r="V3493" s="105"/>
      <c r="W3493" s="105"/>
    </row>
    <row r="3494" spans="6:23" x14ac:dyDescent="0.2">
      <c r="F3494" s="105"/>
      <c r="G3494" s="105"/>
      <c r="K3494" s="105"/>
      <c r="L3494" s="105"/>
      <c r="Q3494" s="105"/>
      <c r="R3494" s="105"/>
      <c r="V3494" s="105"/>
      <c r="W3494" s="105"/>
    </row>
    <row r="3495" spans="6:23" x14ac:dyDescent="0.2">
      <c r="F3495" s="105"/>
      <c r="G3495" s="105"/>
      <c r="K3495" s="105"/>
      <c r="L3495" s="105"/>
      <c r="Q3495" s="105"/>
      <c r="R3495" s="105"/>
      <c r="V3495" s="105"/>
      <c r="W3495" s="105"/>
    </row>
    <row r="3496" spans="6:23" x14ac:dyDescent="0.2">
      <c r="F3496" s="105"/>
      <c r="G3496" s="105"/>
      <c r="K3496" s="105"/>
      <c r="L3496" s="105"/>
      <c r="Q3496" s="105"/>
      <c r="R3496" s="105"/>
      <c r="V3496" s="105"/>
      <c r="W3496" s="105"/>
    </row>
    <row r="3497" spans="6:23" x14ac:dyDescent="0.2">
      <c r="F3497" s="105"/>
      <c r="G3497" s="105"/>
      <c r="K3497" s="105"/>
      <c r="L3497" s="105"/>
      <c r="Q3497" s="105"/>
      <c r="R3497" s="105"/>
      <c r="V3497" s="105"/>
      <c r="W3497" s="105"/>
    </row>
    <row r="3498" spans="6:23" x14ac:dyDescent="0.2">
      <c r="F3498" s="105"/>
      <c r="G3498" s="105"/>
      <c r="K3498" s="105"/>
      <c r="L3498" s="105"/>
      <c r="Q3498" s="105"/>
      <c r="R3498" s="105"/>
      <c r="V3498" s="105"/>
      <c r="W3498" s="105"/>
    </row>
    <row r="3499" spans="6:23" x14ac:dyDescent="0.2">
      <c r="F3499" s="105"/>
      <c r="G3499" s="105"/>
      <c r="K3499" s="105"/>
      <c r="L3499" s="105"/>
      <c r="Q3499" s="105"/>
      <c r="R3499" s="105"/>
      <c r="V3499" s="105"/>
      <c r="W3499" s="105"/>
    </row>
    <row r="3500" spans="6:23" x14ac:dyDescent="0.2">
      <c r="F3500" s="105"/>
      <c r="G3500" s="105"/>
      <c r="K3500" s="105"/>
      <c r="L3500" s="105"/>
      <c r="Q3500" s="105"/>
      <c r="R3500" s="105"/>
      <c r="V3500" s="105"/>
      <c r="W3500" s="105"/>
    </row>
    <row r="3501" spans="6:23" x14ac:dyDescent="0.2">
      <c r="F3501" s="105"/>
      <c r="G3501" s="105"/>
      <c r="K3501" s="105"/>
      <c r="L3501" s="105"/>
      <c r="Q3501" s="105"/>
      <c r="R3501" s="105"/>
      <c r="V3501" s="105"/>
      <c r="W3501" s="105"/>
    </row>
    <row r="3502" spans="6:23" x14ac:dyDescent="0.2">
      <c r="F3502" s="105"/>
      <c r="G3502" s="105"/>
      <c r="K3502" s="105"/>
      <c r="L3502" s="105"/>
      <c r="Q3502" s="105"/>
      <c r="R3502" s="105"/>
      <c r="V3502" s="105"/>
      <c r="W3502" s="105"/>
    </row>
    <row r="3503" spans="6:23" x14ac:dyDescent="0.2">
      <c r="F3503" s="105"/>
      <c r="G3503" s="105"/>
      <c r="K3503" s="105"/>
      <c r="L3503" s="105"/>
      <c r="Q3503" s="105"/>
      <c r="R3503" s="105"/>
      <c r="V3503" s="105"/>
      <c r="W3503" s="105"/>
    </row>
    <row r="3504" spans="6:23" x14ac:dyDescent="0.2">
      <c r="F3504" s="105"/>
      <c r="G3504" s="105"/>
      <c r="K3504" s="105"/>
      <c r="L3504" s="105"/>
      <c r="Q3504" s="105"/>
      <c r="R3504" s="105"/>
      <c r="V3504" s="105"/>
      <c r="W3504" s="105"/>
    </row>
    <row r="3505" spans="6:23" x14ac:dyDescent="0.2">
      <c r="F3505" s="105"/>
      <c r="G3505" s="105"/>
      <c r="K3505" s="105"/>
      <c r="L3505" s="105"/>
      <c r="Q3505" s="105"/>
      <c r="R3505" s="105"/>
      <c r="V3505" s="105"/>
      <c r="W3505" s="105"/>
    </row>
    <row r="3506" spans="6:23" x14ac:dyDescent="0.2">
      <c r="F3506" s="105"/>
      <c r="G3506" s="105"/>
      <c r="K3506" s="105"/>
      <c r="L3506" s="105"/>
      <c r="Q3506" s="105"/>
      <c r="R3506" s="105"/>
      <c r="V3506" s="105"/>
      <c r="W3506" s="105"/>
    </row>
    <row r="3507" spans="6:23" x14ac:dyDescent="0.2">
      <c r="F3507" s="105"/>
      <c r="G3507" s="105"/>
      <c r="K3507" s="105"/>
      <c r="L3507" s="105"/>
      <c r="Q3507" s="105"/>
      <c r="R3507" s="105"/>
      <c r="V3507" s="105"/>
      <c r="W3507" s="105"/>
    </row>
    <row r="3508" spans="6:23" x14ac:dyDescent="0.2">
      <c r="F3508" s="105"/>
      <c r="G3508" s="105"/>
      <c r="K3508" s="105"/>
      <c r="L3508" s="105"/>
      <c r="Q3508" s="105"/>
      <c r="R3508" s="105"/>
      <c r="V3508" s="105"/>
      <c r="W3508" s="105"/>
    </row>
    <row r="3509" spans="6:23" x14ac:dyDescent="0.2">
      <c r="F3509" s="105"/>
      <c r="G3509" s="105"/>
      <c r="K3509" s="105"/>
      <c r="L3509" s="105"/>
      <c r="Q3509" s="105"/>
      <c r="R3509" s="105"/>
      <c r="V3509" s="105"/>
      <c r="W3509" s="105"/>
    </row>
    <row r="3510" spans="6:23" x14ac:dyDescent="0.2">
      <c r="F3510" s="105"/>
      <c r="G3510" s="105"/>
      <c r="K3510" s="105"/>
      <c r="L3510" s="105"/>
      <c r="Q3510" s="105"/>
      <c r="R3510" s="105"/>
      <c r="V3510" s="105"/>
      <c r="W3510" s="105"/>
    </row>
    <row r="3511" spans="6:23" x14ac:dyDescent="0.2">
      <c r="F3511" s="105"/>
      <c r="G3511" s="105"/>
      <c r="K3511" s="105"/>
      <c r="L3511" s="105"/>
      <c r="Q3511" s="105"/>
      <c r="R3511" s="105"/>
      <c r="V3511" s="105"/>
      <c r="W3511" s="105"/>
    </row>
    <row r="3512" spans="6:23" x14ac:dyDescent="0.2">
      <c r="F3512" s="105"/>
      <c r="G3512" s="105"/>
      <c r="K3512" s="105"/>
      <c r="L3512" s="105"/>
      <c r="Q3512" s="105"/>
      <c r="R3512" s="105"/>
      <c r="V3512" s="105"/>
      <c r="W3512" s="105"/>
    </row>
    <row r="3513" spans="6:23" x14ac:dyDescent="0.2">
      <c r="F3513" s="105"/>
      <c r="G3513" s="105"/>
      <c r="K3513" s="105"/>
      <c r="L3513" s="105"/>
      <c r="Q3513" s="105"/>
      <c r="R3513" s="105"/>
      <c r="V3513" s="105"/>
      <c r="W3513" s="105"/>
    </row>
    <row r="3514" spans="6:23" x14ac:dyDescent="0.2">
      <c r="F3514" s="105"/>
      <c r="G3514" s="105"/>
      <c r="K3514" s="105"/>
      <c r="L3514" s="105"/>
      <c r="Q3514" s="105"/>
      <c r="R3514" s="105"/>
      <c r="V3514" s="105"/>
      <c r="W3514" s="105"/>
    </row>
    <row r="3515" spans="6:23" x14ac:dyDescent="0.2">
      <c r="F3515" s="105"/>
      <c r="G3515" s="105"/>
      <c r="K3515" s="105"/>
      <c r="L3515" s="105"/>
      <c r="Q3515" s="105"/>
      <c r="R3515" s="105"/>
      <c r="V3515" s="105"/>
      <c r="W3515" s="105"/>
    </row>
    <row r="3516" spans="6:23" x14ac:dyDescent="0.2">
      <c r="F3516" s="105"/>
      <c r="G3516" s="105"/>
      <c r="K3516" s="105"/>
      <c r="L3516" s="105"/>
      <c r="Q3516" s="105"/>
      <c r="R3516" s="105"/>
      <c r="V3516" s="105"/>
      <c r="W3516" s="105"/>
    </row>
    <row r="3517" spans="6:23" x14ac:dyDescent="0.2">
      <c r="F3517" s="105"/>
      <c r="G3517" s="105"/>
      <c r="K3517" s="105"/>
      <c r="L3517" s="105"/>
      <c r="Q3517" s="105"/>
      <c r="R3517" s="105"/>
      <c r="V3517" s="105"/>
      <c r="W3517" s="105"/>
    </row>
    <row r="3518" spans="6:23" x14ac:dyDescent="0.2">
      <c r="F3518" s="105"/>
      <c r="G3518" s="105"/>
      <c r="K3518" s="105"/>
      <c r="L3518" s="105"/>
      <c r="Q3518" s="105"/>
      <c r="R3518" s="105"/>
      <c r="V3518" s="105"/>
      <c r="W3518" s="105"/>
    </row>
    <row r="3519" spans="6:23" x14ac:dyDescent="0.2">
      <c r="F3519" s="105"/>
      <c r="G3519" s="105"/>
      <c r="K3519" s="105"/>
      <c r="L3519" s="105"/>
      <c r="Q3519" s="105"/>
      <c r="R3519" s="105"/>
      <c r="V3519" s="105"/>
      <c r="W3519" s="105"/>
    </row>
    <row r="3520" spans="6:23" x14ac:dyDescent="0.2">
      <c r="F3520" s="105"/>
      <c r="G3520" s="105"/>
      <c r="K3520" s="105"/>
      <c r="L3520" s="105"/>
      <c r="Q3520" s="105"/>
      <c r="R3520" s="105"/>
      <c r="V3520" s="105"/>
      <c r="W3520" s="105"/>
    </row>
    <row r="3521" spans="6:23" x14ac:dyDescent="0.2">
      <c r="F3521" s="105"/>
      <c r="G3521" s="105"/>
      <c r="K3521" s="105"/>
      <c r="L3521" s="105"/>
      <c r="Q3521" s="105"/>
      <c r="R3521" s="105"/>
      <c r="V3521" s="105"/>
      <c r="W3521" s="105"/>
    </row>
    <row r="3522" spans="6:23" x14ac:dyDescent="0.2">
      <c r="F3522" s="105"/>
      <c r="G3522" s="105"/>
      <c r="K3522" s="105"/>
      <c r="L3522" s="105"/>
      <c r="Q3522" s="105"/>
      <c r="R3522" s="105"/>
      <c r="V3522" s="105"/>
      <c r="W3522" s="105"/>
    </row>
    <row r="3523" spans="6:23" x14ac:dyDescent="0.2">
      <c r="F3523" s="105"/>
      <c r="G3523" s="105"/>
      <c r="K3523" s="105"/>
      <c r="L3523" s="105"/>
      <c r="Q3523" s="105"/>
      <c r="R3523" s="105"/>
      <c r="V3523" s="105"/>
      <c r="W3523" s="105"/>
    </row>
    <row r="3524" spans="6:23" x14ac:dyDescent="0.2">
      <c r="F3524" s="105"/>
      <c r="G3524" s="105"/>
      <c r="K3524" s="105"/>
      <c r="L3524" s="105"/>
      <c r="Q3524" s="105"/>
      <c r="R3524" s="105"/>
      <c r="V3524" s="105"/>
      <c r="W3524" s="105"/>
    </row>
    <row r="3525" spans="6:23" x14ac:dyDescent="0.2">
      <c r="F3525" s="105"/>
      <c r="G3525" s="105"/>
      <c r="K3525" s="105"/>
      <c r="L3525" s="105"/>
      <c r="Q3525" s="105"/>
      <c r="R3525" s="105"/>
      <c r="V3525" s="105"/>
      <c r="W3525" s="105"/>
    </row>
    <row r="3526" spans="6:23" x14ac:dyDescent="0.2">
      <c r="F3526" s="105"/>
      <c r="G3526" s="105"/>
      <c r="K3526" s="105"/>
      <c r="L3526" s="105"/>
      <c r="Q3526" s="105"/>
      <c r="R3526" s="105"/>
      <c r="V3526" s="105"/>
      <c r="W3526" s="105"/>
    </row>
    <row r="3527" spans="6:23" x14ac:dyDescent="0.2">
      <c r="F3527" s="105"/>
      <c r="G3527" s="105"/>
      <c r="K3527" s="105"/>
      <c r="L3527" s="105"/>
      <c r="Q3527" s="105"/>
      <c r="R3527" s="105"/>
      <c r="V3527" s="105"/>
      <c r="W3527" s="105"/>
    </row>
    <row r="3528" spans="6:23" x14ac:dyDescent="0.2">
      <c r="F3528" s="105"/>
      <c r="G3528" s="105"/>
      <c r="K3528" s="105"/>
      <c r="L3528" s="105"/>
      <c r="Q3528" s="105"/>
      <c r="R3528" s="105"/>
      <c r="V3528" s="105"/>
      <c r="W3528" s="105"/>
    </row>
    <row r="3529" spans="6:23" x14ac:dyDescent="0.2">
      <c r="F3529" s="105"/>
      <c r="G3529" s="105"/>
      <c r="K3529" s="105"/>
      <c r="L3529" s="105"/>
      <c r="Q3529" s="105"/>
      <c r="R3529" s="105"/>
      <c r="V3529" s="105"/>
      <c r="W3529" s="105"/>
    </row>
    <row r="3530" spans="6:23" x14ac:dyDescent="0.2">
      <c r="F3530" s="105"/>
      <c r="G3530" s="105"/>
      <c r="K3530" s="105"/>
      <c r="L3530" s="105"/>
      <c r="Q3530" s="105"/>
      <c r="R3530" s="105"/>
      <c r="V3530" s="105"/>
      <c r="W3530" s="105"/>
    </row>
    <row r="3531" spans="6:23" x14ac:dyDescent="0.2">
      <c r="F3531" s="105"/>
      <c r="G3531" s="105"/>
      <c r="K3531" s="105"/>
      <c r="L3531" s="105"/>
      <c r="Q3531" s="105"/>
      <c r="R3531" s="105"/>
      <c r="V3531" s="105"/>
      <c r="W3531" s="105"/>
    </row>
    <row r="3532" spans="6:23" x14ac:dyDescent="0.2">
      <c r="F3532" s="105"/>
      <c r="G3532" s="105"/>
      <c r="K3532" s="105"/>
      <c r="L3532" s="105"/>
      <c r="Q3532" s="105"/>
      <c r="R3532" s="105"/>
      <c r="V3532" s="105"/>
      <c r="W3532" s="105"/>
    </row>
    <row r="3533" spans="6:23" x14ac:dyDescent="0.2">
      <c r="F3533" s="105"/>
      <c r="G3533" s="105"/>
      <c r="K3533" s="105"/>
      <c r="L3533" s="105"/>
      <c r="Q3533" s="105"/>
      <c r="R3533" s="105"/>
      <c r="V3533" s="105"/>
      <c r="W3533" s="105"/>
    </row>
    <row r="3534" spans="6:23" x14ac:dyDescent="0.2">
      <c r="F3534" s="105"/>
      <c r="G3534" s="105"/>
      <c r="K3534" s="105"/>
      <c r="L3534" s="105"/>
      <c r="Q3534" s="105"/>
      <c r="R3534" s="105"/>
      <c r="V3534" s="105"/>
      <c r="W3534" s="105"/>
    </row>
    <row r="3535" spans="6:23" x14ac:dyDescent="0.2">
      <c r="F3535" s="105"/>
      <c r="G3535" s="105"/>
      <c r="K3535" s="105"/>
      <c r="L3535" s="105"/>
      <c r="Q3535" s="105"/>
      <c r="R3535" s="105"/>
      <c r="V3535" s="105"/>
      <c r="W3535" s="105"/>
    </row>
    <row r="3536" spans="6:23" x14ac:dyDescent="0.2">
      <c r="F3536" s="105"/>
      <c r="G3536" s="105"/>
      <c r="K3536" s="105"/>
      <c r="L3536" s="105"/>
      <c r="Q3536" s="105"/>
      <c r="R3536" s="105"/>
      <c r="V3536" s="105"/>
      <c r="W3536" s="105"/>
    </row>
    <row r="3537" spans="6:23" x14ac:dyDescent="0.2">
      <c r="F3537" s="105"/>
      <c r="G3537" s="105"/>
      <c r="K3537" s="105"/>
      <c r="L3537" s="105"/>
      <c r="Q3537" s="105"/>
      <c r="R3537" s="105"/>
      <c r="V3537" s="105"/>
      <c r="W3537" s="105"/>
    </row>
    <row r="3538" spans="6:23" x14ac:dyDescent="0.2">
      <c r="F3538" s="105"/>
      <c r="G3538" s="105"/>
      <c r="K3538" s="105"/>
      <c r="L3538" s="105"/>
      <c r="Q3538" s="105"/>
      <c r="R3538" s="105"/>
      <c r="V3538" s="105"/>
      <c r="W3538" s="105"/>
    </row>
    <row r="3539" spans="6:23" x14ac:dyDescent="0.2">
      <c r="F3539" s="105"/>
      <c r="G3539" s="105"/>
      <c r="K3539" s="105"/>
      <c r="L3539" s="105"/>
      <c r="Q3539" s="105"/>
      <c r="R3539" s="105"/>
      <c r="V3539" s="105"/>
      <c r="W3539" s="105"/>
    </row>
    <row r="3540" spans="6:23" x14ac:dyDescent="0.2">
      <c r="F3540" s="105"/>
      <c r="G3540" s="105"/>
      <c r="K3540" s="105"/>
      <c r="L3540" s="105"/>
      <c r="Q3540" s="105"/>
      <c r="R3540" s="105"/>
      <c r="V3540" s="105"/>
      <c r="W3540" s="105"/>
    </row>
    <row r="3541" spans="6:23" x14ac:dyDescent="0.2">
      <c r="F3541" s="105"/>
      <c r="G3541" s="105"/>
      <c r="K3541" s="105"/>
      <c r="L3541" s="105"/>
      <c r="Q3541" s="105"/>
      <c r="R3541" s="105"/>
      <c r="V3541" s="105"/>
      <c r="W3541" s="105"/>
    </row>
    <row r="3542" spans="6:23" x14ac:dyDescent="0.2">
      <c r="F3542" s="105"/>
      <c r="G3542" s="105"/>
      <c r="K3542" s="105"/>
      <c r="L3542" s="105"/>
      <c r="Q3542" s="105"/>
      <c r="R3542" s="105"/>
      <c r="V3542" s="105"/>
      <c r="W3542" s="105"/>
    </row>
    <row r="3543" spans="6:23" x14ac:dyDescent="0.2">
      <c r="F3543" s="105"/>
      <c r="G3543" s="105"/>
      <c r="K3543" s="105"/>
      <c r="L3543" s="105"/>
      <c r="Q3543" s="105"/>
      <c r="R3543" s="105"/>
      <c r="V3543" s="105"/>
      <c r="W3543" s="105"/>
    </row>
    <row r="3544" spans="6:23" x14ac:dyDescent="0.2">
      <c r="F3544" s="105"/>
      <c r="G3544" s="105"/>
      <c r="K3544" s="105"/>
      <c r="L3544" s="105"/>
      <c r="Q3544" s="105"/>
      <c r="R3544" s="105"/>
      <c r="V3544" s="105"/>
      <c r="W3544" s="105"/>
    </row>
    <row r="3545" spans="6:23" x14ac:dyDescent="0.2">
      <c r="F3545" s="105"/>
      <c r="G3545" s="105"/>
      <c r="K3545" s="105"/>
      <c r="L3545" s="105"/>
      <c r="Q3545" s="105"/>
      <c r="R3545" s="105"/>
      <c r="V3545" s="105"/>
      <c r="W3545" s="105"/>
    </row>
    <row r="3546" spans="6:23" x14ac:dyDescent="0.2">
      <c r="F3546" s="105"/>
      <c r="G3546" s="105"/>
      <c r="K3546" s="105"/>
      <c r="L3546" s="105"/>
      <c r="Q3546" s="105"/>
      <c r="R3546" s="105"/>
      <c r="V3546" s="105"/>
      <c r="W3546" s="105"/>
    </row>
    <row r="3547" spans="6:23" x14ac:dyDescent="0.2">
      <c r="F3547" s="105"/>
      <c r="G3547" s="105"/>
      <c r="K3547" s="105"/>
      <c r="L3547" s="105"/>
      <c r="Q3547" s="105"/>
      <c r="R3547" s="105"/>
      <c r="V3547" s="105"/>
      <c r="W3547" s="105"/>
    </row>
    <row r="3548" spans="6:23" x14ac:dyDescent="0.2">
      <c r="F3548" s="105"/>
      <c r="G3548" s="105"/>
      <c r="K3548" s="105"/>
      <c r="L3548" s="105"/>
      <c r="Q3548" s="105"/>
      <c r="R3548" s="105"/>
      <c r="V3548" s="105"/>
      <c r="W3548" s="105"/>
    </row>
    <row r="3549" spans="6:23" x14ac:dyDescent="0.2">
      <c r="F3549" s="105"/>
      <c r="G3549" s="105"/>
      <c r="K3549" s="105"/>
      <c r="L3549" s="105"/>
      <c r="Q3549" s="105"/>
      <c r="R3549" s="105"/>
      <c r="V3549" s="105"/>
      <c r="W3549" s="105"/>
    </row>
    <row r="3550" spans="6:23" x14ac:dyDescent="0.2">
      <c r="F3550" s="105"/>
      <c r="G3550" s="105"/>
      <c r="K3550" s="105"/>
      <c r="L3550" s="105"/>
      <c r="Q3550" s="105"/>
      <c r="R3550" s="105"/>
      <c r="V3550" s="105"/>
      <c r="W3550" s="105"/>
    </row>
    <row r="3551" spans="6:23" x14ac:dyDescent="0.2">
      <c r="F3551" s="105"/>
      <c r="G3551" s="105"/>
      <c r="K3551" s="105"/>
      <c r="L3551" s="105"/>
      <c r="Q3551" s="105"/>
      <c r="R3551" s="105"/>
      <c r="V3551" s="105"/>
      <c r="W3551" s="105"/>
    </row>
    <row r="3552" spans="6:23" x14ac:dyDescent="0.2">
      <c r="F3552" s="105"/>
      <c r="G3552" s="105"/>
      <c r="K3552" s="105"/>
      <c r="L3552" s="105"/>
      <c r="Q3552" s="105"/>
      <c r="R3552" s="105"/>
      <c r="V3552" s="105"/>
      <c r="W3552" s="105"/>
    </row>
    <row r="3553" spans="6:23" x14ac:dyDescent="0.2">
      <c r="F3553" s="105"/>
      <c r="G3553" s="105"/>
      <c r="K3553" s="105"/>
      <c r="L3553" s="105"/>
      <c r="Q3553" s="105"/>
      <c r="R3553" s="105"/>
      <c r="V3553" s="105"/>
      <c r="W3553" s="105"/>
    </row>
    <row r="3554" spans="6:23" x14ac:dyDescent="0.2">
      <c r="F3554" s="105"/>
      <c r="G3554" s="105"/>
      <c r="K3554" s="105"/>
      <c r="L3554" s="105"/>
      <c r="Q3554" s="105"/>
      <c r="R3554" s="105"/>
      <c r="V3554" s="105"/>
      <c r="W3554" s="105"/>
    </row>
    <row r="3555" spans="6:23" x14ac:dyDescent="0.2">
      <c r="F3555" s="105"/>
      <c r="G3555" s="105"/>
      <c r="K3555" s="105"/>
      <c r="L3555" s="105"/>
      <c r="Q3555" s="105"/>
      <c r="R3555" s="105"/>
      <c r="V3555" s="105"/>
      <c r="W3555" s="105"/>
    </row>
    <row r="3556" spans="6:23" x14ac:dyDescent="0.2">
      <c r="F3556" s="105"/>
      <c r="G3556" s="105"/>
      <c r="K3556" s="105"/>
      <c r="L3556" s="105"/>
      <c r="Q3556" s="105"/>
      <c r="R3556" s="105"/>
      <c r="V3556" s="105"/>
      <c r="W3556" s="105"/>
    </row>
    <row r="3557" spans="6:23" x14ac:dyDescent="0.2">
      <c r="F3557" s="105"/>
      <c r="G3557" s="105"/>
      <c r="K3557" s="105"/>
      <c r="L3557" s="105"/>
      <c r="Q3557" s="105"/>
      <c r="R3557" s="105"/>
      <c r="V3557" s="105"/>
      <c r="W3557" s="105"/>
    </row>
    <row r="3558" spans="6:23" x14ac:dyDescent="0.2">
      <c r="F3558" s="105"/>
      <c r="G3558" s="105"/>
      <c r="K3558" s="105"/>
      <c r="L3558" s="105"/>
      <c r="Q3558" s="105"/>
      <c r="R3558" s="105"/>
      <c r="V3558" s="105"/>
      <c r="W3558" s="105"/>
    </row>
    <row r="3559" spans="6:23" x14ac:dyDescent="0.2">
      <c r="F3559" s="105"/>
      <c r="G3559" s="105"/>
      <c r="K3559" s="105"/>
      <c r="L3559" s="105"/>
      <c r="Q3559" s="105"/>
      <c r="R3559" s="105"/>
      <c r="V3559" s="105"/>
      <c r="W3559" s="105"/>
    </row>
    <row r="3560" spans="6:23" x14ac:dyDescent="0.2">
      <c r="F3560" s="105"/>
      <c r="G3560" s="105"/>
      <c r="K3560" s="105"/>
      <c r="L3560" s="105"/>
      <c r="Q3560" s="105"/>
      <c r="R3560" s="105"/>
      <c r="V3560" s="105"/>
      <c r="W3560" s="105"/>
    </row>
    <row r="3561" spans="6:23" x14ac:dyDescent="0.2">
      <c r="F3561" s="105"/>
      <c r="G3561" s="105"/>
      <c r="K3561" s="105"/>
      <c r="L3561" s="105"/>
      <c r="Q3561" s="105"/>
      <c r="R3561" s="105"/>
      <c r="V3561" s="105"/>
      <c r="W3561" s="105"/>
    </row>
    <row r="3562" spans="6:23" x14ac:dyDescent="0.2">
      <c r="F3562" s="105"/>
      <c r="G3562" s="105"/>
      <c r="K3562" s="105"/>
      <c r="L3562" s="105"/>
      <c r="Q3562" s="105"/>
      <c r="R3562" s="105"/>
      <c r="V3562" s="105"/>
      <c r="W3562" s="105"/>
    </row>
    <row r="3563" spans="6:23" x14ac:dyDescent="0.2">
      <c r="F3563" s="105"/>
      <c r="G3563" s="105"/>
      <c r="K3563" s="105"/>
      <c r="L3563" s="105"/>
      <c r="Q3563" s="105"/>
      <c r="R3563" s="105"/>
      <c r="V3563" s="105"/>
      <c r="W3563" s="105"/>
    </row>
    <row r="3564" spans="6:23" x14ac:dyDescent="0.2">
      <c r="F3564" s="105"/>
      <c r="G3564" s="105"/>
      <c r="K3564" s="105"/>
      <c r="L3564" s="105"/>
      <c r="Q3564" s="105"/>
      <c r="R3564" s="105"/>
      <c r="V3564" s="105"/>
      <c r="W3564" s="105"/>
    </row>
    <row r="3565" spans="6:23" x14ac:dyDescent="0.2">
      <c r="F3565" s="105"/>
      <c r="G3565" s="105"/>
      <c r="K3565" s="105"/>
      <c r="L3565" s="105"/>
      <c r="Q3565" s="105"/>
      <c r="R3565" s="105"/>
      <c r="V3565" s="105"/>
      <c r="W3565" s="105"/>
    </row>
    <row r="3566" spans="6:23" x14ac:dyDescent="0.2">
      <c r="F3566" s="105"/>
      <c r="G3566" s="105"/>
      <c r="K3566" s="105"/>
      <c r="L3566" s="105"/>
      <c r="Q3566" s="105"/>
      <c r="R3566" s="105"/>
      <c r="V3566" s="105"/>
      <c r="W3566" s="105"/>
    </row>
    <row r="3567" spans="6:23" x14ac:dyDescent="0.2">
      <c r="F3567" s="105"/>
      <c r="G3567" s="105"/>
      <c r="K3567" s="105"/>
      <c r="L3567" s="105"/>
      <c r="Q3567" s="105"/>
      <c r="R3567" s="105"/>
      <c r="V3567" s="105"/>
      <c r="W3567" s="105"/>
    </row>
    <row r="3568" spans="6:23" x14ac:dyDescent="0.2">
      <c r="F3568" s="105"/>
      <c r="G3568" s="105"/>
      <c r="K3568" s="105"/>
      <c r="L3568" s="105"/>
      <c r="Q3568" s="105"/>
      <c r="R3568" s="105"/>
      <c r="V3568" s="105"/>
      <c r="W3568" s="105"/>
    </row>
    <row r="3569" spans="6:26" x14ac:dyDescent="0.2">
      <c r="F3569" s="105"/>
      <c r="G3569" s="105"/>
      <c r="K3569" s="105"/>
      <c r="L3569" s="105"/>
      <c r="Q3569" s="105"/>
      <c r="R3569" s="105"/>
      <c r="V3569" s="105"/>
      <c r="W3569" s="105"/>
    </row>
    <row r="3570" spans="6:26" x14ac:dyDescent="0.2">
      <c r="F3570" s="105"/>
      <c r="G3570" s="105"/>
      <c r="K3570" s="105"/>
      <c r="L3570" s="105"/>
      <c r="Q3570" s="105"/>
      <c r="R3570" s="105"/>
      <c r="V3570" s="105"/>
      <c r="W3570" s="105"/>
    </row>
    <row r="3571" spans="6:26" x14ac:dyDescent="0.2">
      <c r="F3571" s="105"/>
      <c r="G3571" s="105"/>
      <c r="K3571" s="105"/>
      <c r="L3571" s="105"/>
      <c r="Q3571" s="105"/>
      <c r="R3571" s="105"/>
      <c r="V3571" s="105"/>
      <c r="W3571" s="105"/>
    </row>
    <row r="3572" spans="6:26" x14ac:dyDescent="0.2">
      <c r="F3572" s="105"/>
      <c r="G3572" s="105"/>
      <c r="K3572" s="105"/>
      <c r="L3572" s="105"/>
      <c r="Q3572" s="105"/>
      <c r="R3572" s="105"/>
      <c r="V3572" s="105"/>
      <c r="W3572" s="105"/>
    </row>
    <row r="3573" spans="6:26" x14ac:dyDescent="0.2">
      <c r="F3573" s="369"/>
      <c r="G3573" s="369"/>
      <c r="H3573" s="369"/>
      <c r="I3573" s="367"/>
      <c r="J3573" s="367"/>
      <c r="K3573" s="105"/>
      <c r="L3573" s="105"/>
      <c r="M3573" s="105"/>
      <c r="N3573" s="367"/>
      <c r="O3573" s="367"/>
      <c r="P3573" s="367"/>
      <c r="Q3573" s="105"/>
      <c r="R3573" s="105"/>
      <c r="S3573" s="105"/>
      <c r="T3573" s="367"/>
      <c r="U3573" s="367"/>
      <c r="V3573" s="105"/>
      <c r="W3573" s="105"/>
      <c r="X3573" s="105"/>
      <c r="Y3573" s="367"/>
      <c r="Z3573" s="367"/>
    </row>
    <row r="3574" spans="6:26" x14ac:dyDescent="0.2">
      <c r="F3574" s="105"/>
      <c r="G3574" s="105"/>
      <c r="K3574" s="105"/>
      <c r="L3574" s="105"/>
      <c r="Q3574" s="105"/>
      <c r="R3574" s="105"/>
      <c r="V3574" s="105"/>
      <c r="W3574" s="105"/>
    </row>
    <row r="3575" spans="6:26" x14ac:dyDescent="0.2">
      <c r="F3575" s="105"/>
      <c r="G3575" s="105"/>
      <c r="K3575" s="105"/>
      <c r="L3575" s="105"/>
      <c r="Q3575" s="105"/>
      <c r="R3575" s="105"/>
      <c r="V3575" s="105"/>
      <c r="W3575" s="105"/>
    </row>
    <row r="3576" spans="6:26" x14ac:dyDescent="0.2">
      <c r="F3576" s="105"/>
      <c r="G3576" s="105"/>
      <c r="K3576" s="105"/>
      <c r="L3576" s="105"/>
      <c r="Q3576" s="105"/>
      <c r="R3576" s="105"/>
      <c r="V3576" s="105"/>
      <c r="W3576" s="105"/>
    </row>
    <row r="3577" spans="6:26" x14ac:dyDescent="0.2">
      <c r="F3577" s="105"/>
      <c r="G3577" s="105"/>
      <c r="K3577" s="105"/>
      <c r="L3577" s="105"/>
      <c r="Q3577" s="105"/>
      <c r="R3577" s="105"/>
      <c r="V3577" s="105"/>
      <c r="W3577" s="105"/>
    </row>
    <row r="3578" spans="6:26" x14ac:dyDescent="0.2">
      <c r="F3578" s="105"/>
      <c r="G3578" s="105"/>
      <c r="K3578" s="105"/>
      <c r="L3578" s="105"/>
      <c r="Q3578" s="105"/>
      <c r="R3578" s="105"/>
      <c r="V3578" s="105"/>
      <c r="W3578" s="105"/>
    </row>
    <row r="3579" spans="6:26" x14ac:dyDescent="0.2">
      <c r="F3579" s="105"/>
      <c r="G3579" s="105"/>
      <c r="K3579" s="105"/>
      <c r="L3579" s="105"/>
      <c r="Q3579" s="105"/>
      <c r="R3579" s="105"/>
      <c r="V3579" s="105"/>
      <c r="W3579" s="105"/>
    </row>
    <row r="3580" spans="6:26" x14ac:dyDescent="0.2">
      <c r="F3580" s="105"/>
      <c r="G3580" s="105"/>
      <c r="K3580" s="105"/>
      <c r="L3580" s="105"/>
      <c r="Q3580" s="105"/>
      <c r="R3580" s="105"/>
      <c r="V3580" s="105"/>
      <c r="W3580" s="105"/>
    </row>
    <row r="3581" spans="6:26" x14ac:dyDescent="0.2">
      <c r="F3581" s="105"/>
      <c r="G3581" s="105"/>
      <c r="K3581" s="105"/>
      <c r="L3581" s="105"/>
      <c r="Q3581" s="105"/>
      <c r="R3581" s="105"/>
      <c r="V3581" s="105"/>
      <c r="W3581" s="105"/>
    </row>
    <row r="3582" spans="6:26" x14ac:dyDescent="0.2">
      <c r="F3582" s="105"/>
      <c r="G3582" s="105"/>
      <c r="K3582" s="105"/>
      <c r="L3582" s="105"/>
      <c r="Q3582" s="105"/>
      <c r="R3582" s="105"/>
      <c r="V3582" s="105"/>
      <c r="W3582" s="105"/>
    </row>
    <row r="3583" spans="6:26" x14ac:dyDescent="0.2">
      <c r="F3583" s="105"/>
      <c r="G3583" s="105"/>
      <c r="K3583" s="105"/>
      <c r="L3583" s="105"/>
      <c r="Q3583" s="105"/>
      <c r="R3583" s="105"/>
      <c r="V3583" s="105"/>
      <c r="W3583" s="105"/>
    </row>
    <row r="3584" spans="6:26" x14ac:dyDescent="0.2">
      <c r="F3584" s="105"/>
      <c r="G3584" s="105"/>
      <c r="K3584" s="105"/>
      <c r="L3584" s="105"/>
      <c r="Q3584" s="105"/>
      <c r="R3584" s="105"/>
      <c r="V3584" s="105"/>
      <c r="W3584" s="105"/>
    </row>
    <row r="3585" spans="6:23" x14ac:dyDescent="0.2">
      <c r="F3585" s="105"/>
      <c r="G3585" s="105"/>
      <c r="K3585" s="105"/>
      <c r="L3585" s="105"/>
      <c r="Q3585" s="105"/>
      <c r="R3585" s="105"/>
      <c r="V3585" s="105"/>
      <c r="W3585" s="105"/>
    </row>
    <row r="3586" spans="6:23" x14ac:dyDescent="0.2">
      <c r="F3586" s="105"/>
      <c r="G3586" s="105"/>
      <c r="K3586" s="105"/>
      <c r="L3586" s="105"/>
      <c r="Q3586" s="105"/>
      <c r="R3586" s="105"/>
      <c r="V3586" s="105"/>
      <c r="W3586" s="105"/>
    </row>
    <row r="3587" spans="6:23" x14ac:dyDescent="0.2">
      <c r="F3587" s="105"/>
      <c r="G3587" s="105"/>
      <c r="K3587" s="105"/>
      <c r="L3587" s="105"/>
      <c r="Q3587" s="105"/>
      <c r="R3587" s="105"/>
      <c r="V3587" s="105"/>
      <c r="W3587" s="105"/>
    </row>
    <row r="3588" spans="6:23" x14ac:dyDescent="0.2">
      <c r="F3588" s="105"/>
      <c r="G3588" s="105"/>
      <c r="K3588" s="105"/>
      <c r="L3588" s="105"/>
      <c r="Q3588" s="105"/>
      <c r="R3588" s="105"/>
      <c r="V3588" s="105"/>
      <c r="W3588" s="105"/>
    </row>
    <row r="3589" spans="6:23" x14ac:dyDescent="0.2">
      <c r="F3589" s="105"/>
      <c r="G3589" s="105"/>
      <c r="K3589" s="105"/>
      <c r="L3589" s="105"/>
      <c r="Q3589" s="105"/>
      <c r="R3589" s="105"/>
      <c r="V3589" s="105"/>
      <c r="W3589" s="105"/>
    </row>
    <row r="3590" spans="6:23" x14ac:dyDescent="0.2">
      <c r="F3590" s="105"/>
      <c r="G3590" s="105"/>
      <c r="K3590" s="105"/>
      <c r="L3590" s="105"/>
      <c r="Q3590" s="105"/>
      <c r="R3590" s="105"/>
      <c r="V3590" s="105"/>
      <c r="W3590" s="105"/>
    </row>
    <row r="3591" spans="6:23" x14ac:dyDescent="0.2">
      <c r="F3591" s="105"/>
      <c r="G3591" s="105"/>
      <c r="K3591" s="105"/>
      <c r="L3591" s="105"/>
      <c r="Q3591" s="105"/>
      <c r="R3591" s="105"/>
      <c r="V3591" s="105"/>
      <c r="W3591" s="105"/>
    </row>
    <row r="3592" spans="6:23" x14ac:dyDescent="0.2">
      <c r="F3592" s="105"/>
      <c r="G3592" s="105"/>
      <c r="K3592" s="105"/>
      <c r="L3592" s="105"/>
      <c r="Q3592" s="105"/>
      <c r="R3592" s="105"/>
      <c r="V3592" s="105"/>
      <c r="W3592" s="105"/>
    </row>
    <row r="3593" spans="6:23" x14ac:dyDescent="0.2">
      <c r="F3593" s="105"/>
      <c r="G3593" s="105"/>
      <c r="K3593" s="105"/>
      <c r="L3593" s="105"/>
      <c r="Q3593" s="105"/>
      <c r="R3593" s="105"/>
      <c r="V3593" s="105"/>
      <c r="W3593" s="105"/>
    </row>
    <row r="3594" spans="6:23" x14ac:dyDescent="0.2">
      <c r="F3594" s="105"/>
      <c r="G3594" s="105"/>
      <c r="K3594" s="105"/>
      <c r="L3594" s="105"/>
      <c r="Q3594" s="105"/>
      <c r="R3594" s="105"/>
      <c r="V3594" s="105"/>
      <c r="W3594" s="105"/>
    </row>
    <row r="3595" spans="6:23" x14ac:dyDescent="0.2">
      <c r="F3595" s="105"/>
      <c r="G3595" s="105"/>
      <c r="K3595" s="105"/>
      <c r="L3595" s="105"/>
      <c r="Q3595" s="105"/>
      <c r="R3595" s="105"/>
      <c r="V3595" s="105"/>
      <c r="W3595" s="105"/>
    </row>
    <row r="3596" spans="6:23" x14ac:dyDescent="0.2">
      <c r="F3596" s="105"/>
      <c r="G3596" s="105"/>
      <c r="K3596" s="105"/>
      <c r="L3596" s="105"/>
      <c r="Q3596" s="105"/>
      <c r="R3596" s="105"/>
      <c r="V3596" s="105"/>
      <c r="W3596" s="105"/>
    </row>
    <row r="3597" spans="6:23" x14ac:dyDescent="0.2">
      <c r="F3597" s="105"/>
      <c r="G3597" s="105"/>
      <c r="K3597" s="105"/>
      <c r="L3597" s="105"/>
      <c r="Q3597" s="105"/>
      <c r="R3597" s="105"/>
      <c r="V3597" s="105"/>
      <c r="W3597" s="105"/>
    </row>
    <row r="3598" spans="6:23" x14ac:dyDescent="0.2">
      <c r="F3598" s="105"/>
      <c r="G3598" s="105"/>
      <c r="K3598" s="105"/>
      <c r="L3598" s="105"/>
      <c r="Q3598" s="105"/>
      <c r="R3598" s="105"/>
      <c r="V3598" s="105"/>
      <c r="W3598" s="105"/>
    </row>
    <row r="3599" spans="6:23" x14ac:dyDescent="0.2">
      <c r="F3599" s="105"/>
      <c r="G3599" s="105"/>
      <c r="K3599" s="105"/>
      <c r="L3599" s="105"/>
      <c r="Q3599" s="105"/>
      <c r="R3599" s="105"/>
      <c r="V3599" s="105"/>
      <c r="W3599" s="105"/>
    </row>
    <row r="3600" spans="6:23" x14ac:dyDescent="0.2">
      <c r="F3600" s="105"/>
      <c r="G3600" s="105"/>
      <c r="K3600" s="105"/>
      <c r="L3600" s="105"/>
      <c r="Q3600" s="105"/>
      <c r="R3600" s="105"/>
      <c r="V3600" s="105"/>
      <c r="W3600" s="105"/>
    </row>
    <row r="3601" spans="6:26" x14ac:dyDescent="0.2">
      <c r="F3601" s="105"/>
      <c r="G3601" s="105"/>
      <c r="K3601" s="105"/>
      <c r="L3601" s="105"/>
      <c r="Q3601" s="105"/>
      <c r="R3601" s="105"/>
      <c r="V3601" s="105"/>
      <c r="W3601" s="105"/>
    </row>
    <row r="3602" spans="6:26" x14ac:dyDescent="0.2">
      <c r="F3602" s="105"/>
      <c r="G3602" s="105"/>
      <c r="K3602" s="105"/>
      <c r="L3602" s="105"/>
      <c r="Q3602" s="105"/>
      <c r="R3602" s="105"/>
      <c r="V3602" s="105"/>
      <c r="W3602" s="105"/>
    </row>
    <row r="3603" spans="6:26" x14ac:dyDescent="0.2">
      <c r="F3603" s="105"/>
      <c r="G3603" s="105"/>
      <c r="K3603" s="105"/>
      <c r="L3603" s="105"/>
      <c r="Q3603" s="105"/>
      <c r="R3603" s="105"/>
      <c r="V3603" s="105"/>
      <c r="W3603" s="105"/>
    </row>
    <row r="3604" spans="6:26" x14ac:dyDescent="0.2">
      <c r="F3604" s="105"/>
      <c r="G3604" s="105"/>
      <c r="K3604" s="105"/>
      <c r="L3604" s="105"/>
      <c r="Q3604" s="105"/>
      <c r="R3604" s="105"/>
      <c r="V3604" s="105"/>
      <c r="W3604" s="105"/>
    </row>
    <row r="3605" spans="6:26" x14ac:dyDescent="0.2">
      <c r="F3605" s="105"/>
      <c r="G3605" s="105"/>
      <c r="K3605" s="105"/>
      <c r="L3605" s="105"/>
      <c r="Q3605" s="105"/>
      <c r="R3605" s="105"/>
      <c r="V3605" s="105"/>
      <c r="W3605" s="105"/>
    </row>
    <row r="3606" spans="6:26" x14ac:dyDescent="0.2">
      <c r="F3606" s="105"/>
      <c r="G3606" s="105"/>
      <c r="K3606" s="105"/>
      <c r="L3606" s="105"/>
      <c r="Q3606" s="105"/>
      <c r="R3606" s="105"/>
      <c r="V3606" s="105"/>
      <c r="W3606" s="105"/>
    </row>
    <row r="3607" spans="6:26" x14ac:dyDescent="0.2">
      <c r="F3607" s="105"/>
      <c r="G3607" s="105"/>
      <c r="K3607" s="105"/>
      <c r="L3607" s="105"/>
      <c r="Q3607" s="105"/>
      <c r="R3607" s="105"/>
      <c r="V3607" s="105"/>
      <c r="W3607" s="105"/>
    </row>
    <row r="3608" spans="6:26" x14ac:dyDescent="0.2">
      <c r="F3608" s="105"/>
      <c r="G3608" s="105"/>
      <c r="K3608" s="105"/>
      <c r="L3608" s="105"/>
      <c r="Q3608" s="105"/>
      <c r="R3608" s="105"/>
      <c r="V3608" s="105"/>
      <c r="W3608" s="105"/>
    </row>
    <row r="3609" spans="6:26" x14ac:dyDescent="0.2">
      <c r="F3609" s="105"/>
      <c r="G3609" s="105"/>
      <c r="K3609" s="105"/>
      <c r="L3609" s="105"/>
      <c r="Q3609" s="105"/>
      <c r="R3609" s="105"/>
      <c r="V3609" s="105"/>
      <c r="W3609" s="105"/>
    </row>
    <row r="3610" spans="6:26" x14ac:dyDescent="0.2">
      <c r="F3610" s="105"/>
      <c r="G3610" s="105"/>
      <c r="K3610" s="105"/>
      <c r="L3610" s="105"/>
      <c r="Q3610" s="105"/>
      <c r="R3610" s="105"/>
      <c r="V3610" s="105"/>
      <c r="W3610" s="105"/>
    </row>
    <row r="3611" spans="6:26" x14ac:dyDescent="0.2">
      <c r="F3611" s="105"/>
      <c r="G3611" s="105"/>
      <c r="K3611" s="105"/>
      <c r="L3611" s="105"/>
      <c r="Q3611" s="105"/>
      <c r="R3611" s="105"/>
      <c r="V3611" s="105"/>
      <c r="W3611" s="105"/>
    </row>
    <row r="3612" spans="6:26" x14ac:dyDescent="0.2">
      <c r="F3612" s="105"/>
      <c r="G3612" s="105"/>
      <c r="K3612" s="105"/>
      <c r="L3612" s="105"/>
      <c r="Q3612" s="105"/>
      <c r="R3612" s="105"/>
      <c r="V3612" s="105"/>
      <c r="W3612" s="105"/>
    </row>
    <row r="3613" spans="6:26" x14ac:dyDescent="0.2">
      <c r="F3613" s="105"/>
      <c r="G3613" s="105"/>
      <c r="K3613" s="105"/>
      <c r="L3613" s="105"/>
      <c r="Q3613" s="105"/>
      <c r="R3613" s="105"/>
      <c r="V3613" s="105"/>
      <c r="W3613" s="105"/>
    </row>
    <row r="3614" spans="6:26" x14ac:dyDescent="0.2">
      <c r="F3614" s="105"/>
      <c r="G3614" s="105"/>
      <c r="K3614" s="105"/>
      <c r="L3614" s="105"/>
      <c r="Q3614" s="105"/>
      <c r="R3614" s="105"/>
      <c r="V3614" s="105"/>
      <c r="W3614" s="105"/>
    </row>
    <row r="3615" spans="6:26" x14ac:dyDescent="0.2">
      <c r="F3615" s="369"/>
      <c r="G3615" s="369"/>
      <c r="H3615" s="369"/>
      <c r="I3615" s="367"/>
      <c r="J3615" s="367"/>
      <c r="K3615" s="105"/>
      <c r="L3615" s="105"/>
      <c r="M3615" s="105"/>
      <c r="N3615" s="367"/>
      <c r="O3615" s="367"/>
      <c r="P3615" s="367"/>
      <c r="Q3615" s="105"/>
      <c r="R3615" s="105"/>
      <c r="S3615" s="105"/>
      <c r="T3615" s="367"/>
      <c r="U3615" s="367"/>
      <c r="V3615" s="105"/>
      <c r="W3615" s="105"/>
      <c r="X3615" s="105"/>
      <c r="Y3615" s="367"/>
      <c r="Z3615" s="367"/>
    </row>
    <row r="3616" spans="6:26" x14ac:dyDescent="0.2">
      <c r="F3616" s="369"/>
      <c r="G3616" s="369"/>
      <c r="H3616" s="369"/>
      <c r="I3616" s="367"/>
      <c r="J3616" s="367"/>
      <c r="K3616" s="105"/>
      <c r="L3616" s="105"/>
      <c r="M3616" s="105"/>
      <c r="N3616" s="367"/>
      <c r="O3616" s="367"/>
      <c r="P3616" s="367"/>
      <c r="Q3616" s="105"/>
      <c r="R3616" s="105"/>
      <c r="S3616" s="105"/>
      <c r="T3616" s="367"/>
      <c r="U3616" s="367"/>
      <c r="V3616" s="105"/>
      <c r="W3616" s="105"/>
      <c r="X3616" s="105"/>
      <c r="Y3616" s="367"/>
      <c r="Z3616" s="367"/>
    </row>
    <row r="3617" spans="6:26" x14ac:dyDescent="0.2">
      <c r="F3617" s="369"/>
      <c r="G3617" s="369"/>
      <c r="H3617" s="369"/>
      <c r="I3617" s="367"/>
      <c r="J3617" s="367"/>
      <c r="K3617" s="105"/>
      <c r="L3617" s="105"/>
      <c r="M3617" s="105"/>
      <c r="N3617" s="367"/>
      <c r="O3617" s="367"/>
      <c r="P3617" s="367"/>
      <c r="Q3617" s="105"/>
      <c r="R3617" s="105"/>
      <c r="S3617" s="105"/>
      <c r="T3617" s="367"/>
      <c r="U3617" s="367"/>
      <c r="V3617" s="105"/>
      <c r="W3617" s="105"/>
      <c r="X3617" s="105"/>
      <c r="Y3617" s="367"/>
      <c r="Z3617" s="367"/>
    </row>
    <row r="3618" spans="6:26" x14ac:dyDescent="0.2">
      <c r="F3618" s="105"/>
      <c r="G3618" s="353"/>
      <c r="H3618" s="105"/>
      <c r="I3618" s="22"/>
      <c r="K3618" s="352"/>
      <c r="L3618" s="105"/>
      <c r="M3618" s="105"/>
      <c r="N3618" s="354"/>
      <c r="O3618" s="141"/>
      <c r="Q3618" s="352"/>
      <c r="R3618" s="105"/>
      <c r="S3618" s="105"/>
      <c r="T3618" s="197"/>
      <c r="V3618" s="352"/>
      <c r="W3618" s="105"/>
      <c r="X3618" s="105"/>
      <c r="Y3618" s="22"/>
      <c r="Z3618" s="22"/>
    </row>
    <row r="3619" spans="6:26" x14ac:dyDescent="0.2">
      <c r="F3619" s="356"/>
      <c r="G3619" s="356"/>
      <c r="H3619" s="356"/>
      <c r="I3619" s="22"/>
      <c r="K3619" s="356"/>
      <c r="L3619" s="356"/>
      <c r="M3619" s="356"/>
      <c r="N3619" s="357"/>
      <c r="O3619" s="357"/>
      <c r="P3619" s="360"/>
      <c r="Q3619" s="356"/>
      <c r="R3619" s="356"/>
      <c r="S3619" s="356"/>
      <c r="T3619" s="357"/>
      <c r="U3619" s="360"/>
      <c r="V3619" s="356"/>
      <c r="W3619" s="356"/>
      <c r="X3619" s="356"/>
      <c r="Y3619" s="22"/>
      <c r="Z3619" s="22"/>
    </row>
    <row r="3620" spans="6:26" x14ac:dyDescent="0.2">
      <c r="F3620" s="105"/>
      <c r="G3620" s="105"/>
      <c r="K3620" s="105"/>
      <c r="L3620" s="105"/>
      <c r="Q3620" s="105"/>
      <c r="R3620" s="105"/>
      <c r="V3620" s="105"/>
      <c r="W3620" s="105"/>
    </row>
    <row r="3621" spans="6:26" x14ac:dyDescent="0.2">
      <c r="F3621" s="105"/>
      <c r="G3621" s="105"/>
      <c r="K3621" s="105"/>
      <c r="L3621" s="105"/>
      <c r="Q3621" s="105"/>
      <c r="R3621" s="105"/>
      <c r="V3621" s="105"/>
      <c r="W3621" s="105"/>
    </row>
    <row r="3622" spans="6:26" x14ac:dyDescent="0.2">
      <c r="F3622" s="105"/>
      <c r="G3622" s="105"/>
      <c r="K3622" s="105"/>
      <c r="L3622" s="105"/>
      <c r="Q3622" s="105"/>
      <c r="R3622" s="105"/>
      <c r="V3622" s="105"/>
      <c r="W3622" s="105"/>
    </row>
    <row r="3623" spans="6:26" x14ac:dyDescent="0.2">
      <c r="F3623" s="105"/>
      <c r="G3623" s="105"/>
      <c r="H3623" s="355"/>
      <c r="I3623" s="22"/>
      <c r="K3623" s="105"/>
      <c r="L3623" s="105"/>
      <c r="M3623" s="105"/>
      <c r="N3623" s="42"/>
      <c r="O3623" s="42"/>
      <c r="Q3623" s="105"/>
      <c r="R3623" s="105"/>
      <c r="S3623" s="105"/>
      <c r="T3623" s="42"/>
      <c r="U3623" s="359"/>
      <c r="V3623" s="105"/>
      <c r="W3623" s="105"/>
      <c r="X3623" s="105"/>
      <c r="Y3623" s="22"/>
      <c r="Z3623" s="22"/>
    </row>
    <row r="3624" spans="6:26" x14ac:dyDescent="0.2">
      <c r="F3624" s="105"/>
      <c r="G3624" s="105"/>
      <c r="H3624" s="356"/>
      <c r="I3624" s="22"/>
      <c r="K3624" s="105"/>
      <c r="L3624" s="356"/>
      <c r="M3624" s="105"/>
      <c r="N3624" s="357"/>
      <c r="O3624" s="42"/>
      <c r="P3624" s="360"/>
      <c r="Q3624" s="105"/>
      <c r="R3624" s="356"/>
      <c r="S3624" s="105"/>
      <c r="T3624" s="42"/>
      <c r="U3624" s="360"/>
      <c r="V3624" s="105"/>
      <c r="W3624" s="356"/>
      <c r="X3624" s="105"/>
      <c r="Y3624" s="22"/>
      <c r="Z3624" s="22"/>
    </row>
    <row r="3625" spans="6:26" x14ac:dyDescent="0.2">
      <c r="F3625" s="105"/>
      <c r="G3625" s="105"/>
      <c r="K3625" s="105"/>
      <c r="L3625" s="105"/>
      <c r="Q3625" s="105"/>
      <c r="R3625" s="105"/>
      <c r="V3625" s="105"/>
      <c r="W3625" s="105"/>
    </row>
    <row r="3626" spans="6:26" x14ac:dyDescent="0.2">
      <c r="F3626" s="105"/>
      <c r="G3626" s="105"/>
      <c r="K3626" s="105"/>
      <c r="L3626" s="105"/>
      <c r="Q3626" s="105"/>
      <c r="R3626" s="105"/>
      <c r="V3626" s="105"/>
      <c r="W3626" s="105"/>
    </row>
    <row r="3627" spans="6:26" x14ac:dyDescent="0.2">
      <c r="F3627" s="105"/>
      <c r="G3627" s="105"/>
      <c r="K3627" s="105"/>
      <c r="L3627" s="105"/>
      <c r="Q3627" s="105"/>
      <c r="R3627" s="105"/>
      <c r="V3627" s="105"/>
      <c r="W3627" s="105"/>
    </row>
    <row r="3628" spans="6:26" x14ac:dyDescent="0.2">
      <c r="F3628" s="105"/>
      <c r="G3628" s="105"/>
      <c r="K3628" s="105"/>
      <c r="L3628" s="105"/>
      <c r="Q3628" s="105"/>
      <c r="R3628" s="105"/>
      <c r="V3628" s="105"/>
      <c r="W3628" s="105"/>
    </row>
    <row r="3629" spans="6:26" x14ac:dyDescent="0.2">
      <c r="F3629" s="105"/>
      <c r="G3629" s="105"/>
      <c r="H3629" s="355"/>
      <c r="I3629" s="22"/>
      <c r="K3629" s="105"/>
      <c r="L3629" s="105"/>
      <c r="M3629" s="105"/>
      <c r="N3629" s="42"/>
      <c r="O3629" s="42"/>
      <c r="Q3629" s="105"/>
      <c r="R3629" s="105"/>
      <c r="S3629" s="105"/>
      <c r="T3629" s="42"/>
      <c r="U3629" s="359"/>
      <c r="V3629" s="105"/>
      <c r="W3629" s="105"/>
      <c r="X3629" s="105"/>
      <c r="Y3629" s="22"/>
      <c r="Z3629" s="22"/>
    </row>
    <row r="3630" spans="6:26" x14ac:dyDescent="0.2">
      <c r="F3630" s="105"/>
      <c r="G3630" s="105"/>
      <c r="K3630" s="105"/>
      <c r="L3630" s="105"/>
      <c r="Q3630" s="105"/>
      <c r="R3630" s="105"/>
      <c r="V3630" s="105"/>
      <c r="W3630" s="105"/>
    </row>
    <row r="3631" spans="6:26" x14ac:dyDescent="0.2">
      <c r="F3631" s="105"/>
      <c r="G3631" s="105"/>
      <c r="K3631" s="105"/>
      <c r="L3631" s="105"/>
      <c r="Q3631" s="105"/>
      <c r="R3631" s="105"/>
      <c r="V3631" s="105"/>
      <c r="W3631" s="105"/>
    </row>
    <row r="3632" spans="6:26" x14ac:dyDescent="0.2">
      <c r="F3632" s="105"/>
      <c r="G3632" s="105"/>
      <c r="K3632" s="105"/>
      <c r="L3632" s="105"/>
      <c r="Q3632" s="105"/>
      <c r="R3632" s="105"/>
      <c r="V3632" s="105"/>
      <c r="W3632" s="105"/>
    </row>
    <row r="3633" spans="6:26" x14ac:dyDescent="0.2">
      <c r="F3633" s="105"/>
      <c r="G3633" s="105"/>
      <c r="H3633" s="355"/>
      <c r="I3633" s="22"/>
      <c r="K3633" s="105"/>
      <c r="L3633" s="105"/>
      <c r="M3633" s="105"/>
      <c r="N3633" s="42"/>
      <c r="O3633" s="42"/>
      <c r="Q3633" s="105"/>
      <c r="R3633" s="105"/>
      <c r="S3633" s="105"/>
      <c r="T3633" s="42"/>
      <c r="U3633" s="359"/>
      <c r="V3633" s="105"/>
      <c r="W3633" s="105"/>
      <c r="X3633" s="105"/>
      <c r="Y3633" s="22"/>
      <c r="Z3633" s="22"/>
    </row>
    <row r="3634" spans="6:26" x14ac:dyDescent="0.2">
      <c r="F3634" s="105"/>
      <c r="G3634" s="105"/>
      <c r="K3634" s="105"/>
      <c r="L3634" s="105"/>
      <c r="Q3634" s="105"/>
      <c r="R3634" s="105"/>
      <c r="V3634" s="105"/>
      <c r="W3634" s="105"/>
    </row>
    <row r="3635" spans="6:26" x14ac:dyDescent="0.2">
      <c r="F3635" s="105"/>
      <c r="G3635" s="105"/>
      <c r="K3635" s="105"/>
      <c r="L3635" s="105"/>
      <c r="Q3635" s="105"/>
      <c r="R3635" s="105"/>
      <c r="V3635" s="105"/>
      <c r="W3635" s="105"/>
    </row>
    <row r="3636" spans="6:26" x14ac:dyDescent="0.2">
      <c r="F3636" s="105"/>
      <c r="G3636" s="105"/>
      <c r="H3636" s="355"/>
      <c r="I3636" s="22"/>
      <c r="K3636" s="105"/>
      <c r="L3636" s="105"/>
      <c r="M3636" s="105"/>
      <c r="N3636" s="42"/>
      <c r="O3636" s="42"/>
      <c r="Q3636" s="105"/>
      <c r="R3636" s="105"/>
      <c r="S3636" s="105"/>
      <c r="T3636" s="42"/>
      <c r="U3636" s="359"/>
      <c r="V3636" s="105"/>
      <c r="W3636" s="105"/>
      <c r="X3636" s="105"/>
      <c r="Y3636" s="22"/>
      <c r="Z3636" s="22"/>
    </row>
    <row r="3637" spans="6:26" x14ac:dyDescent="0.2">
      <c r="F3637" s="105"/>
      <c r="G3637" s="105"/>
      <c r="H3637" s="355"/>
      <c r="I3637" s="22"/>
      <c r="K3637" s="105"/>
      <c r="L3637" s="105"/>
      <c r="M3637" s="105"/>
      <c r="N3637" s="42"/>
      <c r="O3637" s="42"/>
      <c r="Q3637" s="105"/>
      <c r="R3637" s="105"/>
      <c r="S3637" s="105"/>
      <c r="T3637" s="42"/>
      <c r="U3637" s="359"/>
      <c r="V3637" s="105"/>
      <c r="W3637" s="105"/>
      <c r="X3637" s="105"/>
      <c r="Y3637" s="22"/>
      <c r="Z3637" s="22"/>
    </row>
    <row r="3638" spans="6:26" x14ac:dyDescent="0.2">
      <c r="F3638" s="105"/>
      <c r="G3638" s="105"/>
      <c r="H3638" s="355"/>
      <c r="I3638" s="22"/>
      <c r="K3638" s="105"/>
      <c r="L3638" s="105"/>
      <c r="M3638" s="105"/>
      <c r="N3638" s="42"/>
      <c r="O3638" s="42"/>
      <c r="Q3638" s="105"/>
      <c r="R3638" s="105"/>
      <c r="S3638" s="105"/>
      <c r="T3638" s="42"/>
      <c r="U3638" s="359"/>
      <c r="V3638" s="105"/>
      <c r="W3638" s="105"/>
      <c r="X3638" s="105"/>
      <c r="Y3638" s="22"/>
      <c r="Z3638" s="22"/>
    </row>
    <row r="3639" spans="6:26" x14ac:dyDescent="0.2">
      <c r="F3639" s="105"/>
      <c r="G3639" s="105"/>
      <c r="H3639" s="355"/>
      <c r="I3639" s="22"/>
      <c r="K3639" s="105"/>
      <c r="L3639" s="105"/>
      <c r="M3639" s="105"/>
      <c r="N3639" s="42"/>
      <c r="O3639" s="42"/>
      <c r="Q3639" s="105"/>
      <c r="R3639" s="105"/>
      <c r="S3639" s="105"/>
      <c r="T3639" s="42"/>
      <c r="U3639" s="359"/>
      <c r="V3639" s="105"/>
      <c r="W3639" s="105"/>
      <c r="X3639" s="105"/>
      <c r="Y3639" s="22"/>
      <c r="Z3639" s="22"/>
    </row>
    <row r="3640" spans="6:26" x14ac:dyDescent="0.2">
      <c r="F3640" s="364"/>
      <c r="G3640" s="105"/>
      <c r="H3640" s="355"/>
      <c r="I3640" s="22"/>
      <c r="K3640" s="105"/>
      <c r="L3640" s="105"/>
      <c r="M3640" s="105"/>
      <c r="N3640" s="42"/>
      <c r="O3640" s="42"/>
      <c r="Q3640" s="105"/>
      <c r="R3640" s="105"/>
      <c r="S3640" s="105"/>
      <c r="T3640" s="42"/>
      <c r="U3640" s="359"/>
      <c r="V3640" s="105"/>
      <c r="W3640" s="105"/>
      <c r="X3640" s="105"/>
      <c r="Y3640" s="22"/>
      <c r="Z3640" s="22"/>
    </row>
    <row r="3641" spans="6:26" x14ac:dyDescent="0.2">
      <c r="F3641" s="105"/>
      <c r="G3641" s="105"/>
      <c r="K3641" s="105"/>
      <c r="L3641" s="105"/>
      <c r="Q3641" s="105"/>
      <c r="R3641" s="105"/>
      <c r="V3641" s="105"/>
      <c r="W3641" s="105"/>
    </row>
    <row r="3642" spans="6:26" x14ac:dyDescent="0.2">
      <c r="F3642" s="105"/>
      <c r="G3642" s="105"/>
      <c r="K3642" s="105"/>
      <c r="L3642" s="105"/>
      <c r="Q3642" s="105"/>
      <c r="R3642" s="105"/>
      <c r="V3642" s="105"/>
      <c r="W3642" s="105"/>
    </row>
    <row r="3643" spans="6:26" x14ac:dyDescent="0.2">
      <c r="F3643" s="105"/>
      <c r="G3643" s="105"/>
      <c r="K3643" s="105"/>
      <c r="L3643" s="105"/>
      <c r="Q3643" s="105"/>
      <c r="R3643" s="105"/>
      <c r="V3643" s="105"/>
      <c r="W3643" s="105"/>
    </row>
    <row r="3644" spans="6:26" x14ac:dyDescent="0.2">
      <c r="F3644" s="105"/>
      <c r="G3644" s="105"/>
      <c r="K3644" s="105"/>
      <c r="L3644" s="105"/>
      <c r="Q3644" s="105"/>
      <c r="R3644" s="105"/>
      <c r="V3644" s="105"/>
      <c r="W3644" s="105"/>
    </row>
    <row r="3645" spans="6:26" x14ac:dyDescent="0.2">
      <c r="F3645" s="105"/>
      <c r="G3645" s="105"/>
      <c r="K3645" s="105"/>
      <c r="L3645" s="105"/>
      <c r="Q3645" s="105"/>
      <c r="R3645" s="105"/>
      <c r="V3645" s="105"/>
      <c r="W3645" s="105"/>
    </row>
    <row r="3646" spans="6:26" x14ac:dyDescent="0.2">
      <c r="F3646" s="105"/>
      <c r="G3646" s="105"/>
      <c r="K3646" s="105"/>
      <c r="L3646" s="105"/>
      <c r="Q3646" s="105"/>
      <c r="R3646" s="105"/>
      <c r="V3646" s="105"/>
      <c r="W3646" s="105"/>
    </row>
    <row r="3647" spans="6:26" x14ac:dyDescent="0.2">
      <c r="F3647" s="105"/>
      <c r="G3647" s="105"/>
      <c r="K3647" s="105"/>
      <c r="L3647" s="105"/>
      <c r="Q3647" s="105"/>
      <c r="R3647" s="105"/>
      <c r="V3647" s="105"/>
      <c r="W3647" s="105"/>
    </row>
    <row r="3648" spans="6:26" x14ac:dyDescent="0.2">
      <c r="F3648" s="105"/>
      <c r="G3648" s="105"/>
      <c r="K3648" s="105"/>
      <c r="L3648" s="105"/>
      <c r="Q3648" s="105"/>
      <c r="R3648" s="105"/>
      <c r="V3648" s="105"/>
      <c r="W3648" s="105"/>
    </row>
    <row r="3649" spans="6:23" x14ac:dyDescent="0.2">
      <c r="F3649" s="105"/>
      <c r="G3649" s="105"/>
      <c r="K3649" s="105"/>
      <c r="L3649" s="105"/>
      <c r="Q3649" s="105"/>
      <c r="R3649" s="105"/>
      <c r="V3649" s="105"/>
      <c r="W3649" s="105"/>
    </row>
    <row r="3650" spans="6:23" x14ac:dyDescent="0.2">
      <c r="F3650" s="105"/>
      <c r="G3650" s="105"/>
      <c r="K3650" s="105"/>
      <c r="L3650" s="105"/>
      <c r="Q3650" s="105"/>
      <c r="R3650" s="105"/>
      <c r="V3650" s="105"/>
      <c r="W3650" s="105"/>
    </row>
    <row r="3651" spans="6:23" x14ac:dyDescent="0.2">
      <c r="F3651" s="105"/>
      <c r="G3651" s="105"/>
      <c r="K3651" s="105"/>
      <c r="L3651" s="105"/>
      <c r="Q3651" s="105"/>
      <c r="R3651" s="105"/>
      <c r="V3651" s="105"/>
      <c r="W3651" s="105"/>
    </row>
    <row r="3652" spans="6:23" x14ac:dyDescent="0.2">
      <c r="F3652" s="105"/>
      <c r="G3652" s="105"/>
      <c r="K3652" s="105"/>
      <c r="L3652" s="105"/>
      <c r="Q3652" s="105"/>
      <c r="R3652" s="105"/>
      <c r="V3652" s="105"/>
      <c r="W3652" s="105"/>
    </row>
    <row r="3653" spans="6:23" x14ac:dyDescent="0.2">
      <c r="F3653" s="105"/>
      <c r="G3653" s="105"/>
      <c r="K3653" s="105"/>
      <c r="L3653" s="105"/>
      <c r="Q3653" s="105"/>
      <c r="R3653" s="105"/>
      <c r="V3653" s="105"/>
      <c r="W3653" s="105"/>
    </row>
    <row r="3654" spans="6:23" x14ac:dyDescent="0.2">
      <c r="F3654" s="105"/>
      <c r="G3654" s="105"/>
      <c r="K3654" s="105"/>
      <c r="L3654" s="105"/>
      <c r="Q3654" s="105"/>
      <c r="R3654" s="105"/>
      <c r="V3654" s="105"/>
      <c r="W3654" s="105"/>
    </row>
    <row r="3655" spans="6:23" x14ac:dyDescent="0.2">
      <c r="F3655" s="105"/>
      <c r="G3655" s="105"/>
      <c r="K3655" s="105"/>
      <c r="L3655" s="105"/>
      <c r="Q3655" s="105"/>
      <c r="R3655" s="105"/>
      <c r="V3655" s="105"/>
      <c r="W3655" s="105"/>
    </row>
    <row r="3656" spans="6:23" x14ac:dyDescent="0.2">
      <c r="F3656" s="105"/>
      <c r="G3656" s="105"/>
      <c r="K3656" s="105"/>
      <c r="L3656" s="105"/>
      <c r="Q3656" s="105"/>
      <c r="R3656" s="105"/>
      <c r="V3656" s="105"/>
      <c r="W3656" s="105"/>
    </row>
    <row r="3657" spans="6:23" x14ac:dyDescent="0.2">
      <c r="F3657" s="105"/>
      <c r="G3657" s="105"/>
      <c r="K3657" s="105"/>
      <c r="L3657" s="105"/>
      <c r="Q3657" s="105"/>
      <c r="R3657" s="105"/>
      <c r="V3657" s="105"/>
      <c r="W3657" s="105"/>
    </row>
    <row r="3658" spans="6:23" x14ac:dyDescent="0.2">
      <c r="F3658" s="105"/>
      <c r="G3658" s="105"/>
      <c r="K3658" s="105"/>
      <c r="L3658" s="105"/>
      <c r="Q3658" s="105"/>
      <c r="R3658" s="105"/>
      <c r="V3658" s="105"/>
      <c r="W3658" s="105"/>
    </row>
    <row r="3659" spans="6:23" x14ac:dyDescent="0.2">
      <c r="F3659" s="105"/>
      <c r="G3659" s="105"/>
      <c r="K3659" s="105"/>
      <c r="L3659" s="105"/>
      <c r="Q3659" s="105"/>
      <c r="R3659" s="105"/>
      <c r="V3659" s="105"/>
      <c r="W3659" s="105"/>
    </row>
    <row r="3660" spans="6:23" x14ac:dyDescent="0.2">
      <c r="F3660" s="105"/>
      <c r="G3660" s="105"/>
      <c r="K3660" s="105"/>
      <c r="L3660" s="105"/>
      <c r="Q3660" s="105"/>
      <c r="R3660" s="105"/>
      <c r="V3660" s="105"/>
      <c r="W3660" s="105"/>
    </row>
    <row r="3661" spans="6:23" x14ac:dyDescent="0.2">
      <c r="F3661" s="105"/>
      <c r="G3661" s="105"/>
      <c r="K3661" s="105"/>
      <c r="L3661" s="105"/>
      <c r="Q3661" s="105"/>
      <c r="R3661" s="105"/>
      <c r="V3661" s="105"/>
      <c r="W3661" s="105"/>
    </row>
    <row r="3662" spans="6:23" x14ac:dyDescent="0.2">
      <c r="F3662" s="105"/>
      <c r="G3662" s="105"/>
      <c r="K3662" s="105"/>
      <c r="L3662" s="105"/>
      <c r="Q3662" s="105"/>
      <c r="R3662" s="105"/>
      <c r="V3662" s="105"/>
      <c r="W3662" s="105"/>
    </row>
    <row r="3663" spans="6:23" x14ac:dyDescent="0.2">
      <c r="F3663" s="105"/>
      <c r="G3663" s="105"/>
      <c r="K3663" s="105"/>
      <c r="L3663" s="105"/>
      <c r="Q3663" s="105"/>
      <c r="R3663" s="105"/>
      <c r="V3663" s="105"/>
      <c r="W3663" s="105"/>
    </row>
    <row r="3664" spans="6:23" x14ac:dyDescent="0.2">
      <c r="F3664" s="105"/>
      <c r="G3664" s="105"/>
      <c r="K3664" s="105"/>
      <c r="L3664" s="105"/>
      <c r="Q3664" s="105"/>
      <c r="R3664" s="105"/>
      <c r="V3664" s="105"/>
      <c r="W3664" s="105"/>
    </row>
    <row r="3665" spans="6:26" x14ac:dyDescent="0.2">
      <c r="F3665" s="105"/>
      <c r="G3665" s="105"/>
      <c r="K3665" s="105"/>
      <c r="L3665" s="105"/>
      <c r="Q3665" s="105"/>
      <c r="R3665" s="105"/>
      <c r="V3665" s="105"/>
      <c r="W3665" s="105"/>
    </row>
    <row r="3666" spans="6:26" x14ac:dyDescent="0.2">
      <c r="F3666" s="105"/>
      <c r="G3666" s="105"/>
      <c r="K3666" s="105"/>
      <c r="L3666" s="105"/>
      <c r="Q3666" s="105"/>
      <c r="R3666" s="105"/>
      <c r="V3666" s="105"/>
      <c r="W3666" s="105"/>
    </row>
    <row r="3667" spans="6:26" x14ac:dyDescent="0.2">
      <c r="F3667" s="105"/>
      <c r="G3667" s="105"/>
      <c r="K3667" s="105"/>
      <c r="L3667" s="105"/>
      <c r="Q3667" s="105"/>
      <c r="R3667" s="105"/>
      <c r="V3667" s="105"/>
      <c r="W3667" s="105"/>
    </row>
    <row r="3668" spans="6:26" x14ac:dyDescent="0.2">
      <c r="F3668" s="105"/>
      <c r="G3668" s="105"/>
      <c r="K3668" s="105"/>
      <c r="L3668" s="105"/>
      <c r="Q3668" s="105"/>
      <c r="R3668" s="105"/>
      <c r="V3668" s="105"/>
      <c r="W3668" s="105"/>
    </row>
    <row r="3669" spans="6:26" x14ac:dyDescent="0.2">
      <c r="F3669" s="105"/>
      <c r="G3669" s="105"/>
      <c r="H3669" s="355"/>
      <c r="I3669" s="22"/>
      <c r="K3669" s="105"/>
      <c r="L3669" s="105"/>
      <c r="M3669" s="105"/>
      <c r="N3669" s="42"/>
      <c r="O3669" s="42"/>
      <c r="Q3669" s="105"/>
      <c r="R3669" s="105"/>
      <c r="S3669" s="105"/>
      <c r="T3669" s="42"/>
      <c r="U3669" s="359"/>
      <c r="V3669" s="105"/>
      <c r="W3669" s="105"/>
      <c r="X3669" s="105"/>
      <c r="Y3669" s="22"/>
      <c r="Z3669" s="22"/>
    </row>
    <row r="3670" spans="6:26" x14ac:dyDescent="0.2">
      <c r="F3670" s="105"/>
      <c r="G3670" s="105"/>
      <c r="H3670" s="355"/>
      <c r="I3670" s="22"/>
      <c r="K3670" s="105"/>
      <c r="L3670" s="105"/>
      <c r="M3670" s="105"/>
      <c r="N3670" s="42"/>
      <c r="O3670" s="42"/>
      <c r="Q3670" s="105"/>
      <c r="R3670" s="105"/>
      <c r="S3670" s="105"/>
      <c r="T3670" s="42"/>
      <c r="U3670" s="359"/>
      <c r="V3670" s="105"/>
      <c r="W3670" s="105"/>
      <c r="X3670" s="105"/>
      <c r="Y3670" s="22"/>
      <c r="Z3670" s="22"/>
    </row>
    <row r="3671" spans="6:26" x14ac:dyDescent="0.2">
      <c r="F3671" s="105"/>
      <c r="G3671" s="105"/>
      <c r="K3671" s="105"/>
      <c r="L3671" s="105"/>
      <c r="Q3671" s="105"/>
      <c r="R3671" s="105"/>
      <c r="V3671" s="105"/>
      <c r="W3671" s="105"/>
    </row>
    <row r="3672" spans="6:26" x14ac:dyDescent="0.2">
      <c r="F3672" s="105"/>
      <c r="G3672" s="105"/>
      <c r="K3672" s="105"/>
      <c r="L3672" s="105"/>
      <c r="Q3672" s="105"/>
      <c r="R3672" s="105"/>
      <c r="V3672" s="105"/>
      <c r="W3672" s="105"/>
    </row>
    <row r="3673" spans="6:26" x14ac:dyDescent="0.2">
      <c r="F3673" s="105"/>
      <c r="G3673" s="105"/>
      <c r="K3673" s="105"/>
      <c r="L3673" s="105"/>
      <c r="Q3673" s="105"/>
      <c r="R3673" s="105"/>
      <c r="V3673" s="105"/>
      <c r="W3673" s="105"/>
    </row>
    <row r="3674" spans="6:26" x14ac:dyDescent="0.2">
      <c r="F3674" s="105"/>
      <c r="G3674" s="105"/>
      <c r="H3674" s="355"/>
      <c r="I3674" s="22"/>
      <c r="K3674" s="105"/>
      <c r="L3674" s="105"/>
      <c r="M3674" s="105"/>
      <c r="N3674" s="42"/>
      <c r="O3674" s="42"/>
      <c r="Q3674" s="105"/>
      <c r="R3674" s="105"/>
      <c r="S3674" s="105"/>
      <c r="T3674" s="42"/>
      <c r="U3674" s="359"/>
      <c r="V3674" s="105"/>
      <c r="W3674" s="105"/>
      <c r="X3674" s="105"/>
      <c r="Y3674" s="22"/>
      <c r="Z3674" s="22"/>
    </row>
    <row r="3675" spans="6:26" x14ac:dyDescent="0.2">
      <c r="F3675" s="105"/>
      <c r="G3675" s="105"/>
      <c r="H3675" s="355"/>
      <c r="I3675" s="22"/>
      <c r="K3675" s="105"/>
      <c r="L3675" s="105"/>
      <c r="M3675" s="105"/>
      <c r="N3675" s="42"/>
      <c r="O3675" s="42"/>
      <c r="Q3675" s="105"/>
      <c r="R3675" s="105"/>
      <c r="S3675" s="105"/>
      <c r="T3675" s="42"/>
      <c r="U3675" s="359"/>
      <c r="V3675" s="105"/>
      <c r="W3675" s="105"/>
      <c r="X3675" s="105"/>
      <c r="Y3675" s="22"/>
      <c r="Z3675" s="22"/>
    </row>
    <row r="3676" spans="6:26" x14ac:dyDescent="0.2">
      <c r="F3676" s="105"/>
      <c r="G3676" s="105"/>
      <c r="H3676" s="356"/>
      <c r="I3676" s="22"/>
      <c r="K3676" s="105"/>
      <c r="L3676" s="356"/>
      <c r="M3676" s="105"/>
      <c r="N3676" s="357"/>
      <c r="O3676" s="42"/>
      <c r="P3676" s="360"/>
      <c r="Q3676" s="105"/>
      <c r="R3676" s="356"/>
      <c r="S3676" s="105"/>
      <c r="T3676" s="42"/>
      <c r="U3676" s="360"/>
      <c r="V3676" s="105"/>
      <c r="W3676" s="356"/>
      <c r="X3676" s="105"/>
      <c r="Y3676" s="22"/>
      <c r="Z3676" s="22"/>
    </row>
    <row r="3677" spans="6:26" x14ac:dyDescent="0.2">
      <c r="F3677" s="105"/>
      <c r="G3677" s="105"/>
      <c r="K3677" s="105"/>
      <c r="L3677" s="105"/>
      <c r="Q3677" s="105"/>
      <c r="R3677" s="105"/>
      <c r="V3677" s="105"/>
      <c r="W3677" s="105"/>
    </row>
    <row r="3678" spans="6:26" x14ac:dyDescent="0.2">
      <c r="F3678" s="105"/>
      <c r="G3678" s="105"/>
      <c r="H3678" s="365"/>
      <c r="I3678" s="22"/>
      <c r="K3678" s="105"/>
      <c r="L3678" s="105"/>
      <c r="M3678" s="105"/>
      <c r="N3678" s="42"/>
      <c r="O3678" s="42"/>
      <c r="Q3678" s="105"/>
      <c r="R3678" s="105"/>
      <c r="S3678" s="105"/>
      <c r="T3678" s="42"/>
      <c r="U3678" s="366"/>
      <c r="V3678" s="105"/>
      <c r="W3678" s="105"/>
      <c r="X3678" s="105"/>
      <c r="Y3678" s="22"/>
      <c r="Z3678" s="22"/>
    </row>
    <row r="3679" spans="6:26" x14ac:dyDescent="0.2">
      <c r="F3679" s="105"/>
      <c r="G3679" s="105"/>
      <c r="K3679" s="105"/>
      <c r="L3679" s="105"/>
      <c r="Q3679" s="105"/>
      <c r="R3679" s="105"/>
      <c r="V3679" s="105"/>
      <c r="W3679" s="105"/>
    </row>
    <row r="3680" spans="6:26" x14ac:dyDescent="0.2">
      <c r="F3680" s="105"/>
      <c r="G3680" s="105"/>
      <c r="H3680" s="355"/>
      <c r="I3680" s="22"/>
      <c r="K3680" s="105"/>
      <c r="L3680" s="105"/>
      <c r="M3680" s="105"/>
      <c r="N3680" s="42"/>
      <c r="O3680" s="42"/>
      <c r="Q3680" s="105"/>
      <c r="R3680" s="105"/>
      <c r="S3680" s="105"/>
      <c r="T3680" s="42"/>
      <c r="U3680" s="359"/>
      <c r="V3680" s="105"/>
      <c r="W3680" s="105"/>
      <c r="X3680" s="105"/>
      <c r="Y3680" s="22"/>
      <c r="Z3680" s="22"/>
    </row>
    <row r="3681" spans="6:26" x14ac:dyDescent="0.2">
      <c r="F3681" s="364"/>
      <c r="G3681" s="105"/>
      <c r="H3681" s="365"/>
      <c r="I3681" s="22"/>
      <c r="K3681" s="105"/>
      <c r="L3681" s="105"/>
      <c r="M3681" s="105"/>
      <c r="N3681" s="42"/>
      <c r="O3681" s="42"/>
      <c r="Q3681" s="105"/>
      <c r="R3681" s="105"/>
      <c r="S3681" s="105"/>
      <c r="T3681" s="42"/>
      <c r="U3681" s="366"/>
      <c r="V3681" s="105"/>
      <c r="W3681" s="105"/>
      <c r="X3681" s="105"/>
      <c r="Y3681" s="22"/>
      <c r="Z3681" s="22"/>
    </row>
    <row r="3682" spans="6:26" x14ac:dyDescent="0.2">
      <c r="F3682" s="105"/>
      <c r="G3682" s="105"/>
      <c r="K3682" s="105"/>
      <c r="L3682" s="105"/>
      <c r="Q3682" s="105"/>
      <c r="R3682" s="105"/>
      <c r="V3682" s="105"/>
      <c r="W3682" s="105"/>
    </row>
    <row r="3683" spans="6:26" x14ac:dyDescent="0.2">
      <c r="F3683" s="105"/>
      <c r="G3683" s="105"/>
      <c r="K3683" s="105"/>
      <c r="L3683" s="105"/>
      <c r="Q3683" s="105"/>
      <c r="R3683" s="105"/>
      <c r="V3683" s="105"/>
      <c r="W3683" s="105"/>
    </row>
    <row r="3684" spans="6:26" x14ac:dyDescent="0.2">
      <c r="F3684" s="105"/>
      <c r="G3684" s="105"/>
      <c r="K3684" s="105"/>
      <c r="L3684" s="105"/>
      <c r="Q3684" s="105"/>
      <c r="R3684" s="105"/>
      <c r="V3684" s="105"/>
      <c r="W3684" s="105"/>
    </row>
    <row r="3685" spans="6:26" x14ac:dyDescent="0.2">
      <c r="F3685" s="105"/>
      <c r="G3685" s="105"/>
      <c r="K3685" s="105"/>
      <c r="L3685" s="105"/>
      <c r="Q3685" s="105"/>
      <c r="R3685" s="105"/>
      <c r="V3685" s="105"/>
      <c r="W3685" s="105"/>
    </row>
    <row r="3686" spans="6:26" x14ac:dyDescent="0.2">
      <c r="F3686" s="105"/>
      <c r="G3686" s="105"/>
      <c r="H3686" s="355"/>
      <c r="I3686" s="22"/>
      <c r="K3686" s="105"/>
      <c r="L3686" s="105"/>
      <c r="M3686" s="105"/>
      <c r="N3686" s="42"/>
      <c r="O3686" s="42"/>
      <c r="Q3686" s="105"/>
      <c r="R3686" s="105"/>
      <c r="S3686" s="105"/>
      <c r="T3686" s="42"/>
      <c r="U3686" s="359"/>
      <c r="V3686" s="105"/>
      <c r="W3686" s="105"/>
      <c r="X3686" s="105"/>
      <c r="Y3686" s="22"/>
      <c r="Z3686" s="22"/>
    </row>
    <row r="3687" spans="6:26" x14ac:dyDescent="0.2">
      <c r="F3687" s="364"/>
      <c r="G3687" s="105"/>
      <c r="H3687" s="365"/>
      <c r="I3687" s="22"/>
      <c r="K3687" s="105"/>
      <c r="L3687" s="105"/>
      <c r="M3687" s="105"/>
      <c r="N3687" s="42"/>
      <c r="O3687" s="42"/>
      <c r="Q3687" s="105"/>
      <c r="R3687" s="105"/>
      <c r="S3687" s="105"/>
      <c r="T3687" s="42"/>
      <c r="U3687" s="366"/>
      <c r="V3687" s="105"/>
      <c r="W3687" s="105"/>
      <c r="X3687" s="105"/>
      <c r="Y3687" s="22"/>
      <c r="Z3687" s="22"/>
    </row>
    <row r="3688" spans="6:26" x14ac:dyDescent="0.2">
      <c r="F3688" s="105"/>
      <c r="G3688" s="105"/>
      <c r="K3688" s="105"/>
      <c r="L3688" s="105"/>
      <c r="Q3688" s="105"/>
      <c r="R3688" s="105"/>
      <c r="V3688" s="105"/>
      <c r="W3688" s="105"/>
    </row>
    <row r="3689" spans="6:26" x14ac:dyDescent="0.2">
      <c r="F3689" s="105"/>
      <c r="G3689" s="105"/>
      <c r="K3689" s="105"/>
      <c r="L3689" s="105"/>
      <c r="Q3689" s="105"/>
      <c r="R3689" s="105"/>
      <c r="V3689" s="105"/>
      <c r="W3689" s="105"/>
    </row>
    <row r="3690" spans="6:26" x14ac:dyDescent="0.2">
      <c r="F3690" s="105"/>
      <c r="G3690" s="105"/>
      <c r="K3690" s="105"/>
      <c r="L3690" s="105"/>
      <c r="Q3690" s="105"/>
      <c r="R3690" s="105"/>
      <c r="V3690" s="105"/>
      <c r="W3690" s="105"/>
    </row>
    <row r="3691" spans="6:26" x14ac:dyDescent="0.2">
      <c r="F3691" s="105"/>
      <c r="G3691" s="105"/>
      <c r="K3691" s="105"/>
      <c r="L3691" s="105"/>
      <c r="Q3691" s="105"/>
      <c r="R3691" s="105"/>
      <c r="V3691" s="105"/>
      <c r="W3691" s="105"/>
    </row>
    <row r="3692" spans="6:26" x14ac:dyDescent="0.2">
      <c r="F3692" s="130"/>
      <c r="G3692" s="105"/>
      <c r="H3692" s="355"/>
      <c r="I3692" s="22"/>
      <c r="K3692" s="105"/>
      <c r="L3692" s="105"/>
      <c r="M3692" s="105"/>
      <c r="N3692" s="42"/>
      <c r="O3692" s="42"/>
      <c r="Q3692" s="105"/>
      <c r="R3692" s="105"/>
      <c r="S3692" s="105"/>
      <c r="T3692" s="42"/>
      <c r="U3692" s="359"/>
      <c r="V3692" s="105"/>
      <c r="W3692" s="105"/>
      <c r="X3692" s="105"/>
      <c r="Y3692" s="22"/>
      <c r="Z3692" s="22"/>
    </row>
    <row r="3693" spans="6:26" x14ac:dyDescent="0.2">
      <c r="F3693" s="105"/>
      <c r="G3693" s="105"/>
      <c r="K3693" s="105"/>
      <c r="L3693" s="105"/>
      <c r="Q3693" s="105"/>
      <c r="R3693" s="105"/>
      <c r="V3693" s="105"/>
      <c r="W3693" s="105"/>
    </row>
    <row r="3694" spans="6:26" x14ac:dyDescent="0.2">
      <c r="F3694" s="105"/>
      <c r="G3694" s="105"/>
      <c r="K3694" s="105"/>
      <c r="L3694" s="105"/>
      <c r="Q3694" s="105"/>
      <c r="R3694" s="105"/>
      <c r="V3694" s="105"/>
      <c r="W3694" s="105"/>
    </row>
    <row r="3695" spans="6:26" x14ac:dyDescent="0.2">
      <c r="F3695" s="105"/>
      <c r="G3695" s="105"/>
      <c r="K3695" s="105"/>
      <c r="L3695" s="105"/>
      <c r="Q3695" s="105"/>
      <c r="R3695" s="105"/>
      <c r="V3695" s="105"/>
      <c r="W3695" s="105"/>
    </row>
    <row r="3696" spans="6:26" x14ac:dyDescent="0.2">
      <c r="F3696" s="105"/>
      <c r="G3696" s="105"/>
      <c r="K3696" s="105"/>
      <c r="L3696" s="105"/>
      <c r="Q3696" s="105"/>
      <c r="R3696" s="105"/>
      <c r="V3696" s="105"/>
      <c r="W3696" s="105"/>
    </row>
    <row r="3697" spans="6:26" x14ac:dyDescent="0.2">
      <c r="F3697" s="105"/>
      <c r="G3697" s="105"/>
      <c r="K3697" s="105"/>
      <c r="L3697" s="105"/>
      <c r="Q3697" s="105"/>
      <c r="R3697" s="105"/>
      <c r="V3697" s="105"/>
      <c r="W3697" s="105"/>
    </row>
    <row r="3698" spans="6:26" x14ac:dyDescent="0.2">
      <c r="F3698" s="105"/>
      <c r="G3698" s="105"/>
      <c r="K3698" s="105"/>
      <c r="L3698" s="105"/>
      <c r="Q3698" s="105"/>
      <c r="R3698" s="105"/>
      <c r="V3698" s="105"/>
      <c r="W3698" s="105"/>
    </row>
    <row r="3699" spans="6:26" x14ac:dyDescent="0.2">
      <c r="F3699" s="105"/>
      <c r="G3699" s="105"/>
      <c r="K3699" s="105"/>
      <c r="L3699" s="105"/>
      <c r="Q3699" s="105"/>
      <c r="R3699" s="105"/>
      <c r="V3699" s="105"/>
      <c r="W3699" s="105"/>
    </row>
    <row r="3700" spans="6:26" x14ac:dyDescent="0.2">
      <c r="F3700" s="105"/>
      <c r="G3700" s="105"/>
      <c r="K3700" s="105"/>
      <c r="L3700" s="105"/>
      <c r="Q3700" s="105"/>
      <c r="R3700" s="105"/>
      <c r="V3700" s="105"/>
      <c r="W3700" s="105"/>
    </row>
    <row r="3701" spans="6:26" x14ac:dyDescent="0.2">
      <c r="F3701" s="105"/>
      <c r="G3701" s="105"/>
      <c r="K3701" s="105"/>
      <c r="L3701" s="105"/>
      <c r="Q3701" s="105"/>
      <c r="R3701" s="105"/>
      <c r="V3701" s="105"/>
      <c r="W3701" s="105"/>
    </row>
    <row r="3702" spans="6:26" x14ac:dyDescent="0.2">
      <c r="F3702" s="105"/>
      <c r="G3702" s="105"/>
      <c r="K3702" s="105"/>
      <c r="L3702" s="105"/>
      <c r="Q3702" s="105"/>
      <c r="R3702" s="105"/>
      <c r="V3702" s="105"/>
      <c r="W3702" s="105"/>
    </row>
    <row r="3703" spans="6:26" x14ac:dyDescent="0.2">
      <c r="F3703" s="105"/>
      <c r="G3703" s="105"/>
      <c r="K3703" s="105"/>
      <c r="L3703" s="105"/>
      <c r="Q3703" s="105"/>
      <c r="R3703" s="105"/>
      <c r="V3703" s="105"/>
      <c r="W3703" s="105"/>
    </row>
    <row r="3704" spans="6:26" x14ac:dyDescent="0.2">
      <c r="F3704" s="105"/>
      <c r="G3704" s="105"/>
      <c r="K3704" s="105"/>
      <c r="L3704" s="105"/>
      <c r="Q3704" s="105"/>
      <c r="R3704" s="105"/>
      <c r="V3704" s="105"/>
      <c r="W3704" s="105"/>
    </row>
    <row r="3705" spans="6:26" x14ac:dyDescent="0.2">
      <c r="F3705" s="105"/>
      <c r="G3705" s="105"/>
      <c r="K3705" s="105"/>
      <c r="L3705" s="105"/>
      <c r="Q3705" s="105"/>
      <c r="R3705" s="105"/>
      <c r="V3705" s="105"/>
      <c r="W3705" s="105"/>
    </row>
    <row r="3706" spans="6:26" x14ac:dyDescent="0.2">
      <c r="F3706" s="105"/>
      <c r="G3706" s="105"/>
      <c r="K3706" s="105"/>
      <c r="L3706" s="105"/>
      <c r="Q3706" s="105"/>
      <c r="R3706" s="105"/>
      <c r="V3706" s="105"/>
      <c r="W3706" s="105"/>
    </row>
    <row r="3707" spans="6:26" x14ac:dyDescent="0.2">
      <c r="F3707" s="105"/>
      <c r="G3707" s="105"/>
      <c r="K3707" s="105"/>
      <c r="L3707" s="105"/>
      <c r="Q3707" s="105"/>
      <c r="R3707" s="105"/>
      <c r="V3707" s="105"/>
      <c r="W3707" s="105"/>
    </row>
    <row r="3708" spans="6:26" x14ac:dyDescent="0.2">
      <c r="F3708" s="105"/>
      <c r="G3708" s="105"/>
      <c r="K3708" s="105"/>
      <c r="L3708" s="105"/>
      <c r="Q3708" s="105"/>
      <c r="R3708" s="105"/>
      <c r="V3708" s="105"/>
      <c r="W3708" s="105"/>
    </row>
    <row r="3709" spans="6:26" x14ac:dyDescent="0.2">
      <c r="F3709" s="105"/>
      <c r="G3709" s="105"/>
      <c r="K3709" s="105"/>
      <c r="L3709" s="105"/>
      <c r="Q3709" s="105"/>
      <c r="R3709" s="105"/>
      <c r="V3709" s="105"/>
      <c r="W3709" s="105"/>
    </row>
    <row r="3710" spans="6:26" x14ac:dyDescent="0.2">
      <c r="F3710" s="105"/>
      <c r="G3710" s="105"/>
      <c r="K3710" s="105"/>
      <c r="L3710" s="105"/>
      <c r="Q3710" s="105"/>
      <c r="R3710" s="105"/>
      <c r="V3710" s="105"/>
      <c r="W3710" s="105"/>
    </row>
    <row r="3711" spans="6:26" x14ac:dyDescent="0.2">
      <c r="F3711" s="105"/>
      <c r="G3711" s="105"/>
      <c r="K3711" s="105"/>
      <c r="L3711" s="105"/>
      <c r="Q3711" s="105"/>
      <c r="R3711" s="105"/>
      <c r="V3711" s="105"/>
      <c r="W3711" s="105"/>
    </row>
    <row r="3712" spans="6:26" x14ac:dyDescent="0.2">
      <c r="F3712" s="130"/>
      <c r="G3712" s="105"/>
      <c r="H3712" s="365"/>
      <c r="I3712" s="22"/>
      <c r="K3712" s="105"/>
      <c r="L3712" s="105"/>
      <c r="M3712" s="105"/>
      <c r="N3712" s="42"/>
      <c r="O3712" s="42"/>
      <c r="Q3712" s="105"/>
      <c r="R3712" s="105"/>
      <c r="S3712" s="105"/>
      <c r="T3712" s="42"/>
      <c r="U3712" s="366"/>
      <c r="V3712" s="105"/>
      <c r="W3712" s="105"/>
      <c r="X3712" s="105"/>
      <c r="Y3712" s="22"/>
      <c r="Z3712" s="22"/>
    </row>
    <row r="3713" spans="6:26" x14ac:dyDescent="0.2">
      <c r="F3713" s="130"/>
      <c r="G3713" s="105"/>
      <c r="H3713" s="355"/>
      <c r="I3713" s="22"/>
      <c r="K3713" s="105"/>
      <c r="L3713" s="105"/>
      <c r="M3713" s="105"/>
      <c r="N3713" s="42"/>
      <c r="O3713" s="42"/>
      <c r="Q3713" s="105"/>
      <c r="R3713" s="105"/>
      <c r="S3713" s="105"/>
      <c r="T3713" s="42"/>
      <c r="U3713" s="359"/>
      <c r="V3713" s="105"/>
      <c r="W3713" s="105"/>
      <c r="X3713" s="105"/>
      <c r="Y3713" s="22"/>
      <c r="Z3713" s="22"/>
    </row>
    <row r="3714" spans="6:26" x14ac:dyDescent="0.2">
      <c r="F3714" s="364"/>
      <c r="G3714" s="105"/>
      <c r="H3714" s="365"/>
      <c r="I3714" s="22"/>
      <c r="K3714" s="105"/>
      <c r="L3714" s="105"/>
      <c r="M3714" s="105"/>
      <c r="N3714" s="42"/>
      <c r="O3714" s="42"/>
      <c r="Q3714" s="105"/>
      <c r="R3714" s="105"/>
      <c r="S3714" s="105"/>
      <c r="T3714" s="42"/>
      <c r="U3714" s="366"/>
      <c r="V3714" s="105"/>
      <c r="W3714" s="105"/>
      <c r="X3714" s="105"/>
      <c r="Y3714" s="22"/>
      <c r="Z3714" s="22"/>
    </row>
    <row r="3715" spans="6:26" x14ac:dyDescent="0.2">
      <c r="F3715" s="130"/>
      <c r="G3715" s="105"/>
      <c r="H3715" s="365"/>
      <c r="I3715" s="22"/>
      <c r="K3715" s="105"/>
      <c r="L3715" s="105"/>
      <c r="M3715" s="105"/>
      <c r="N3715" s="42"/>
      <c r="O3715" s="42"/>
      <c r="Q3715" s="105"/>
      <c r="R3715" s="105"/>
      <c r="S3715" s="105"/>
      <c r="T3715" s="42"/>
      <c r="U3715" s="366"/>
      <c r="V3715" s="105"/>
      <c r="W3715" s="105"/>
      <c r="X3715" s="105"/>
      <c r="Y3715" s="22"/>
      <c r="Z3715" s="22"/>
    </row>
    <row r="3716" spans="6:26" x14ac:dyDescent="0.2">
      <c r="F3716" s="364"/>
      <c r="G3716" s="105"/>
      <c r="H3716" s="365"/>
      <c r="I3716" s="22"/>
      <c r="K3716" s="105"/>
      <c r="L3716" s="105"/>
      <c r="M3716" s="105"/>
      <c r="N3716" s="42"/>
      <c r="O3716" s="42"/>
      <c r="Q3716" s="105"/>
      <c r="R3716" s="105"/>
      <c r="S3716" s="105"/>
      <c r="T3716" s="42"/>
      <c r="U3716" s="366"/>
      <c r="V3716" s="105"/>
      <c r="W3716" s="105"/>
      <c r="X3716" s="105"/>
      <c r="Y3716" s="22"/>
      <c r="Z3716" s="22"/>
    </row>
    <row r="3717" spans="6:26" x14ac:dyDescent="0.2">
      <c r="F3717" s="364"/>
      <c r="G3717" s="105"/>
      <c r="H3717" s="365"/>
      <c r="I3717" s="22"/>
      <c r="K3717" s="105"/>
      <c r="L3717" s="105"/>
      <c r="M3717" s="105"/>
      <c r="N3717" s="42"/>
      <c r="O3717" s="42"/>
      <c r="Q3717" s="105"/>
      <c r="R3717" s="105"/>
      <c r="S3717" s="105"/>
      <c r="T3717" s="42"/>
      <c r="U3717" s="366"/>
      <c r="V3717" s="105"/>
      <c r="W3717" s="105"/>
      <c r="X3717" s="105"/>
      <c r="Y3717" s="22"/>
      <c r="Z3717" s="22"/>
    </row>
    <row r="3718" spans="6:26" x14ac:dyDescent="0.2">
      <c r="F3718" s="358"/>
      <c r="G3718" s="358"/>
      <c r="H3718" s="358"/>
    </row>
    <row r="3719" spans="6:26" x14ac:dyDescent="0.2">
      <c r="F3719" s="358"/>
      <c r="G3719" s="358"/>
      <c r="H3719" s="358"/>
    </row>
    <row r="3720" spans="6:26" x14ac:dyDescent="0.2">
      <c r="F3720" s="358"/>
      <c r="G3720" s="358"/>
      <c r="H3720" s="358"/>
    </row>
    <row r="3721" spans="6:26" x14ac:dyDescent="0.2">
      <c r="F3721" s="358"/>
      <c r="G3721" s="358"/>
      <c r="H3721" s="358"/>
    </row>
    <row r="3722" spans="6:26" x14ac:dyDescent="0.2">
      <c r="F3722" s="358"/>
      <c r="G3722" s="358"/>
      <c r="H3722" s="358"/>
    </row>
    <row r="3723" spans="6:26" x14ac:dyDescent="0.2">
      <c r="F3723" s="358"/>
      <c r="G3723" s="358"/>
      <c r="H3723" s="358"/>
    </row>
    <row r="3724" spans="6:26" x14ac:dyDescent="0.2">
      <c r="F3724" s="358"/>
      <c r="G3724" s="358"/>
      <c r="H3724" s="358"/>
    </row>
  </sheetData>
  <conditionalFormatting sqref="E1567">
    <cfRule type="cellIs" dxfId="3" priority="2" stopIfTrue="1" operator="equal">
      <formula>#REF!</formula>
    </cfRule>
  </conditionalFormatting>
  <conditionalFormatting sqref="C4">
    <cfRule type="cellIs" dxfId="2" priority="1" stopIfTrue="1" operator="equal">
      <formula>"REPORT HAS ERRORS"</formula>
    </cfRule>
  </conditionalFormatting>
  <pageMargins left="0.7" right="0.7" top="0.75" bottom="0.75" header="0.3" footer="0.3"/>
  <pageSetup paperSize="0" orientation="portrait" horizontalDpi="0" verticalDpi="0" copie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Right="0"/>
  </sheetPr>
  <dimension ref="A1:Z2154"/>
  <sheetViews>
    <sheetView topLeftCell="B2" workbookViewId="0">
      <pane xSplit="2" ySplit="5" topLeftCell="D1266" activePane="bottomRight" state="frozen"/>
      <selection activeCell="B2" sqref="B2"/>
      <selection pane="topRight" activeCell="D2" sqref="D2"/>
      <selection pane="bottomLeft" activeCell="B7" sqref="B7"/>
      <selection pane="bottomRight" activeCell="D7" sqref="D7"/>
    </sheetView>
  </sheetViews>
  <sheetFormatPr defaultRowHeight="12.75" outlineLevelRow="1" outlineLevelCol="1" x14ac:dyDescent="0.2"/>
  <cols>
    <col min="1" max="1" width="0" hidden="1" customWidth="1"/>
    <col min="2" max="2" width="12.7109375" customWidth="1"/>
    <col min="3" max="3" width="35.42578125" customWidth="1"/>
    <col min="4" max="4" width="1" customWidth="1"/>
    <col min="5" max="5" width="1.140625" customWidth="1"/>
    <col min="6" max="7" width="21" style="176" customWidth="1"/>
    <col min="8" max="8" width="19.28515625" style="176" customWidth="1" collapsed="1"/>
    <col min="9" max="9" width="12.7109375" style="103" hidden="1" customWidth="1" outlineLevel="1"/>
    <col min="10" max="10" width="2.7109375" style="176" customWidth="1" collapsed="1"/>
    <col min="11" max="11" width="19.5703125" style="176" customWidth="1"/>
    <col min="12" max="12" width="18.5703125" style="176" customWidth="1"/>
    <col min="13" max="13" width="19.28515625" style="176" customWidth="1" collapsed="1"/>
    <col min="14" max="14" width="12.7109375" style="103" hidden="1" customWidth="1" outlineLevel="1"/>
    <col min="15" max="15" width="40.28515625" style="255" hidden="1" customWidth="1" outlineLevel="1"/>
    <col min="16" max="16" width="2.7109375" style="176" customWidth="1" collapsed="1"/>
    <col min="17" max="18" width="21" style="176" customWidth="1"/>
    <col min="19" max="19" width="19.28515625" style="176" customWidth="1" collapsed="1"/>
    <col min="20" max="20" width="12.7109375" style="103" hidden="1" customWidth="1" outlineLevel="1"/>
    <col min="21" max="21" width="2.7109375" style="176" customWidth="1"/>
    <col min="22" max="23" width="21" style="176" customWidth="1"/>
    <col min="24" max="24" width="19.28515625" style="176" customWidth="1" collapsed="1"/>
    <col min="25" max="25" width="12.7109375" style="103" hidden="1" customWidth="1" outlineLevel="1"/>
    <col min="26" max="26" width="6.28515625" style="140" customWidth="1"/>
  </cols>
  <sheetData>
    <row r="1" spans="1:26" s="69" customFormat="1" ht="11.25" hidden="1" customHeight="1" x14ac:dyDescent="0.2">
      <c r="A1" s="64" t="s">
        <v>266</v>
      </c>
      <c r="B1" s="65" t="s">
        <v>0</v>
      </c>
      <c r="C1" s="66" t="s">
        <v>1</v>
      </c>
      <c r="D1" s="67"/>
      <c r="E1" s="68"/>
      <c r="F1" s="328" t="s">
        <v>585</v>
      </c>
      <c r="G1" s="328" t="s">
        <v>586</v>
      </c>
      <c r="H1" s="151" t="s">
        <v>587</v>
      </c>
      <c r="I1" s="97" t="s">
        <v>587</v>
      </c>
      <c r="J1" s="166"/>
      <c r="K1" s="328" t="s">
        <v>588</v>
      </c>
      <c r="L1" s="328" t="s">
        <v>589</v>
      </c>
      <c r="M1" s="151" t="s">
        <v>587</v>
      </c>
      <c r="N1" s="97" t="s">
        <v>587</v>
      </c>
      <c r="O1" s="273"/>
      <c r="P1" s="166"/>
      <c r="Q1" s="328" t="s">
        <v>590</v>
      </c>
      <c r="R1" s="328" t="s">
        <v>591</v>
      </c>
      <c r="S1" s="151" t="s">
        <v>587</v>
      </c>
      <c r="T1" s="97" t="s">
        <v>587</v>
      </c>
      <c r="U1" s="166"/>
      <c r="V1" s="328" t="s">
        <v>592</v>
      </c>
      <c r="W1" s="328" t="s">
        <v>593</v>
      </c>
      <c r="X1" s="151" t="s">
        <v>587</v>
      </c>
      <c r="Y1" s="97" t="s">
        <v>587</v>
      </c>
      <c r="Z1" s="140"/>
    </row>
    <row r="2" spans="1:26" s="7" customFormat="1" x14ac:dyDescent="0.2">
      <c r="C2" s="19" t="s">
        <v>2275</v>
      </c>
      <c r="D2" s="55"/>
      <c r="E2" s="39"/>
      <c r="F2" s="152"/>
      <c r="G2" s="152" t="s">
        <v>2275</v>
      </c>
      <c r="H2" s="152"/>
      <c r="I2" s="98"/>
      <c r="J2" s="167"/>
      <c r="K2" s="152"/>
      <c r="L2" s="152" t="s">
        <v>2275</v>
      </c>
      <c r="M2" s="152"/>
      <c r="N2" s="98"/>
      <c r="O2" s="254"/>
      <c r="P2" s="167"/>
      <c r="Q2" s="152"/>
      <c r="R2" s="152" t="s">
        <v>2275</v>
      </c>
      <c r="S2" s="152"/>
      <c r="T2" s="98"/>
      <c r="U2" s="167"/>
      <c r="V2" s="152"/>
      <c r="W2" s="152" t="s">
        <v>2275</v>
      </c>
      <c r="X2" s="152"/>
      <c r="Y2" s="98"/>
      <c r="Z2" s="143"/>
    </row>
    <row r="3" spans="1:26" s="7" customFormat="1" x14ac:dyDescent="0.2">
      <c r="C3" s="19" t="s">
        <v>2278</v>
      </c>
      <c r="D3" s="56"/>
      <c r="E3" s="18"/>
      <c r="F3" s="153"/>
      <c r="G3" s="154" t="s">
        <v>2279</v>
      </c>
      <c r="H3" s="155"/>
      <c r="I3" s="99"/>
      <c r="J3" s="168"/>
      <c r="K3" s="153"/>
      <c r="L3" s="154" t="s">
        <v>2279</v>
      </c>
      <c r="M3" s="155"/>
      <c r="N3" s="99"/>
      <c r="O3" s="255"/>
      <c r="P3" s="168"/>
      <c r="Q3" s="153"/>
      <c r="R3" s="154" t="s">
        <v>2279</v>
      </c>
      <c r="S3" s="155"/>
      <c r="T3" s="99"/>
      <c r="U3" s="168"/>
      <c r="V3" s="153"/>
      <c r="W3" s="154" t="s">
        <v>2279</v>
      </c>
      <c r="X3" s="155"/>
      <c r="Y3" s="99"/>
      <c r="Z3" s="140"/>
    </row>
    <row r="4" spans="1:26" s="7" customFormat="1" ht="13.5" thickBot="1" x14ac:dyDescent="0.25">
      <c r="B4" s="13" t="s">
        <v>2280</v>
      </c>
      <c r="C4" s="36"/>
      <c r="D4" s="57"/>
      <c r="E4" s="14"/>
      <c r="F4" s="156"/>
      <c r="G4" s="156"/>
      <c r="H4" s="157"/>
      <c r="I4" s="100"/>
      <c r="J4" s="169"/>
      <c r="K4" s="156"/>
      <c r="L4" s="156"/>
      <c r="M4" s="157"/>
      <c r="N4" s="100"/>
      <c r="O4" s="256"/>
      <c r="P4" s="169"/>
      <c r="Q4" s="156"/>
      <c r="R4" s="156"/>
      <c r="S4" s="157"/>
      <c r="T4" s="100"/>
      <c r="U4" s="169"/>
      <c r="V4" s="156"/>
      <c r="W4" s="156"/>
      <c r="X4" s="157"/>
      <c r="Y4" s="100"/>
      <c r="Z4" s="141"/>
    </row>
    <row r="5" spans="1:26" s="7" customFormat="1" x14ac:dyDescent="0.2">
      <c r="B5" s="11" t="s">
        <v>2273</v>
      </c>
      <c r="C5" s="12" t="s">
        <v>2281</v>
      </c>
      <c r="D5" s="56"/>
      <c r="E5" s="15"/>
      <c r="F5" s="158" t="s">
        <v>594</v>
      </c>
      <c r="G5" s="159"/>
      <c r="H5" s="154" t="s">
        <v>595</v>
      </c>
      <c r="I5" s="99"/>
      <c r="J5" s="170"/>
      <c r="K5" s="158" t="s">
        <v>596</v>
      </c>
      <c r="L5" s="159"/>
      <c r="M5" s="154" t="s">
        <v>595</v>
      </c>
      <c r="N5" s="99"/>
      <c r="O5" s="255"/>
      <c r="P5" s="170"/>
      <c r="Q5" s="158" t="s">
        <v>597</v>
      </c>
      <c r="R5" s="159"/>
      <c r="S5" s="154" t="s">
        <v>595</v>
      </c>
      <c r="T5" s="99"/>
      <c r="U5" s="170"/>
      <c r="V5" s="158" t="s">
        <v>598</v>
      </c>
      <c r="W5" s="159"/>
      <c r="X5" s="154" t="s">
        <v>595</v>
      </c>
      <c r="Y5" s="99"/>
      <c r="Z5" s="142"/>
    </row>
    <row r="6" spans="1:26" s="8" customFormat="1" ht="13.5" thickBot="1" x14ac:dyDescent="0.25">
      <c r="A6" s="7"/>
      <c r="B6" s="10" t="s">
        <v>2276</v>
      </c>
      <c r="C6" s="6" t="s">
        <v>2282</v>
      </c>
      <c r="D6" s="57"/>
      <c r="E6" s="16"/>
      <c r="F6" s="160" t="s">
        <v>2283</v>
      </c>
      <c r="G6" s="199">
        <v>2022</v>
      </c>
      <c r="H6" s="156" t="s">
        <v>599</v>
      </c>
      <c r="I6" s="101" t="s">
        <v>600</v>
      </c>
      <c r="J6" s="171"/>
      <c r="K6" s="160" t="s">
        <v>2283</v>
      </c>
      <c r="L6" s="199">
        <v>2022</v>
      </c>
      <c r="M6" s="156" t="s">
        <v>599</v>
      </c>
      <c r="N6" s="101" t="s">
        <v>600</v>
      </c>
      <c r="O6" s="101" t="s">
        <v>601</v>
      </c>
      <c r="P6" s="171"/>
      <c r="Q6" s="160" t="s">
        <v>2283</v>
      </c>
      <c r="R6" s="199">
        <v>2022</v>
      </c>
      <c r="S6" s="156" t="s">
        <v>599</v>
      </c>
      <c r="T6" s="101" t="s">
        <v>600</v>
      </c>
      <c r="U6" s="171"/>
      <c r="V6" s="160" t="s">
        <v>2283</v>
      </c>
      <c r="W6" s="199">
        <v>2022</v>
      </c>
      <c r="X6" s="156" t="s">
        <v>599</v>
      </c>
      <c r="Y6" s="101" t="s">
        <v>600</v>
      </c>
      <c r="Z6" s="136"/>
    </row>
    <row r="7" spans="1:26" ht="13.5" thickTop="1" x14ac:dyDescent="0.2">
      <c r="H7" s="284"/>
      <c r="I7" s="362"/>
      <c r="J7" s="284"/>
      <c r="M7" s="284"/>
      <c r="N7" s="362"/>
      <c r="O7" s="257"/>
      <c r="P7" s="284"/>
      <c r="S7" s="284"/>
      <c r="T7" s="362"/>
      <c r="U7" s="284"/>
      <c r="X7" s="284"/>
      <c r="Y7" s="362"/>
      <c r="Z7" s="141"/>
    </row>
    <row r="8" spans="1:26" s="46" customFormat="1" ht="15" x14ac:dyDescent="0.2">
      <c r="A8" s="41"/>
      <c r="B8" s="71"/>
      <c r="C8" s="244" t="s">
        <v>470</v>
      </c>
      <c r="D8" s="41"/>
      <c r="E8" s="49"/>
      <c r="F8" s="107"/>
      <c r="G8" s="107"/>
      <c r="H8" s="301"/>
      <c r="I8" s="103"/>
      <c r="J8" s="168"/>
      <c r="K8" s="107"/>
      <c r="L8" s="107"/>
      <c r="M8" s="301"/>
      <c r="N8" s="103"/>
      <c r="O8" s="255"/>
      <c r="P8" s="168"/>
      <c r="Q8" s="107"/>
      <c r="R8" s="107"/>
      <c r="S8" s="301"/>
      <c r="T8" s="103"/>
      <c r="U8" s="168"/>
      <c r="V8" s="107"/>
      <c r="W8" s="107"/>
      <c r="X8" s="301"/>
      <c r="Y8" s="103"/>
      <c r="Z8" s="140"/>
    </row>
    <row r="9" spans="1:26" ht="15" x14ac:dyDescent="0.2">
      <c r="A9" s="38"/>
      <c r="B9" s="71"/>
      <c r="C9" s="244" t="s">
        <v>858</v>
      </c>
      <c r="D9" s="38"/>
      <c r="E9" s="70"/>
      <c r="F9" s="107"/>
      <c r="G9" s="107"/>
      <c r="H9" s="301"/>
      <c r="J9" s="168"/>
      <c r="K9" s="107"/>
      <c r="L9" s="107"/>
      <c r="M9" s="301"/>
      <c r="P9" s="168"/>
      <c r="Q9" s="107"/>
      <c r="R9" s="107"/>
      <c r="S9" s="301"/>
      <c r="U9" s="168"/>
      <c r="V9" s="107"/>
      <c r="W9" s="107"/>
      <c r="X9" s="301"/>
    </row>
    <row r="10" spans="1:26" x14ac:dyDescent="0.2">
      <c r="A10" s="38"/>
      <c r="B10" s="38">
        <v>1</v>
      </c>
      <c r="C10" s="81" t="s">
        <v>818</v>
      </c>
      <c r="D10" s="200"/>
      <c r="E10" s="246"/>
      <c r="F10" s="325"/>
      <c r="G10" s="325"/>
      <c r="H10" s="325"/>
      <c r="I10" s="246"/>
      <c r="J10" s="282"/>
      <c r="K10" s="325"/>
      <c r="L10" s="325"/>
      <c r="M10" s="325"/>
      <c r="N10" s="246"/>
      <c r="O10" s="280"/>
      <c r="P10" s="281"/>
      <c r="Q10" s="325"/>
      <c r="R10" s="325"/>
      <c r="S10" s="325"/>
      <c r="T10" s="246"/>
      <c r="U10" s="282"/>
      <c r="V10" s="325"/>
      <c r="W10" s="325"/>
      <c r="X10" s="325"/>
      <c r="Y10" s="245"/>
      <c r="Z10" s="245"/>
    </row>
    <row r="11" spans="1:26" s="69" customFormat="1" outlineLevel="1" x14ac:dyDescent="0.2">
      <c r="A11" s="64" t="s">
        <v>1049</v>
      </c>
      <c r="B11" s="65" t="s">
        <v>1499</v>
      </c>
      <c r="C11" s="66" t="s">
        <v>1948</v>
      </c>
      <c r="D11" s="67"/>
      <c r="E11" s="68"/>
      <c r="F11" s="328">
        <v>429791.92</v>
      </c>
      <c r="G11" s="328">
        <v>448307.20000000001</v>
      </c>
      <c r="H11" s="151">
        <f t="shared" ref="H11:H74" si="0">+F11-G11</f>
        <v>-18515.280000000028</v>
      </c>
      <c r="I11" s="97">
        <f t="shared" ref="I11:I74" si="1">IF(AND(F11=0,G11=0),"",IF(OR(F11=0,G11=0),100%,(+H11/G11)))</f>
        <v>-4.130042970534497E-2</v>
      </c>
      <c r="J11" s="166"/>
      <c r="K11" s="328">
        <v>1259501.44</v>
      </c>
      <c r="L11" s="328">
        <v>1267293.3900000001</v>
      </c>
      <c r="M11" s="151">
        <f t="shared" ref="M11:M74" si="2">+K11-L11</f>
        <v>-7791.9500000001863</v>
      </c>
      <c r="N11" s="97">
        <f t="shared" ref="N11:N74" si="3">IF(AND(K11=0,L11=0),"",IF(OR(K11=0,L11=0),100%,(+M11/L11)))</f>
        <v>-6.1484973104769256E-3</v>
      </c>
      <c r="O11" s="273"/>
      <c r="P11" s="166"/>
      <c r="Q11" s="328">
        <v>1259501.44</v>
      </c>
      <c r="R11" s="328">
        <v>1267293.3900000001</v>
      </c>
      <c r="S11" s="151">
        <f t="shared" ref="S11:S74" si="4">+Q11-R11</f>
        <v>-7791.9500000001863</v>
      </c>
      <c r="T11" s="97">
        <f t="shared" ref="T11:T74" si="5">IF(AND(Q11=0,R11=0),"",IF(OR(Q11=0,R11=0),100%,(+S11/R11)))</f>
        <v>-6.1484973104769256E-3</v>
      </c>
      <c r="U11" s="166"/>
      <c r="V11" s="328">
        <v>5717095.8800000008</v>
      </c>
      <c r="W11" s="328">
        <v>4929984.4000000004</v>
      </c>
      <c r="X11" s="151">
        <f t="shared" ref="X11:X74" si="6">+V11-W11</f>
        <v>787111.48000000045</v>
      </c>
      <c r="Y11" s="97">
        <f t="shared" ref="Y11:Y74" si="7">IF(AND(V11=0,W11=0),"",IF(OR(V11=0,W11=0),100%,(+X11/W11)))</f>
        <v>0.15965800622006032</v>
      </c>
      <c r="Z11" s="140"/>
    </row>
    <row r="12" spans="1:26" s="69" customFormat="1" outlineLevel="1" x14ac:dyDescent="0.2">
      <c r="A12" s="64" t="s">
        <v>1050</v>
      </c>
      <c r="B12" s="65" t="s">
        <v>1500</v>
      </c>
      <c r="C12" s="66" t="s">
        <v>1949</v>
      </c>
      <c r="D12" s="67"/>
      <c r="E12" s="68"/>
      <c r="F12" s="328">
        <v>0</v>
      </c>
      <c r="G12" s="328">
        <v>0</v>
      </c>
      <c r="H12" s="151">
        <f t="shared" si="0"/>
        <v>0</v>
      </c>
      <c r="I12" s="97" t="str">
        <f t="shared" si="1"/>
        <v/>
      </c>
      <c r="J12" s="166"/>
      <c r="K12" s="328">
        <v>0</v>
      </c>
      <c r="L12" s="328">
        <v>0</v>
      </c>
      <c r="M12" s="151">
        <f t="shared" si="2"/>
        <v>0</v>
      </c>
      <c r="N12" s="97" t="str">
        <f t="shared" si="3"/>
        <v/>
      </c>
      <c r="O12" s="273"/>
      <c r="P12" s="166"/>
      <c r="Q12" s="328">
        <v>0</v>
      </c>
      <c r="R12" s="328">
        <v>0</v>
      </c>
      <c r="S12" s="151">
        <f t="shared" si="4"/>
        <v>0</v>
      </c>
      <c r="T12" s="97" t="str">
        <f t="shared" si="5"/>
        <v/>
      </c>
      <c r="U12" s="166"/>
      <c r="V12" s="328">
        <v>0</v>
      </c>
      <c r="W12" s="328">
        <v>15359.324000000001</v>
      </c>
      <c r="X12" s="151">
        <f t="shared" si="6"/>
        <v>-15359.324000000001</v>
      </c>
      <c r="Y12" s="97">
        <f t="shared" si="7"/>
        <v>1</v>
      </c>
      <c r="Z12" s="140"/>
    </row>
    <row r="13" spans="1:26" s="69" customFormat="1" outlineLevel="1" x14ac:dyDescent="0.2">
      <c r="A13" s="64" t="s">
        <v>1035</v>
      </c>
      <c r="B13" s="65" t="s">
        <v>1485</v>
      </c>
      <c r="C13" s="66" t="s">
        <v>1934</v>
      </c>
      <c r="D13" s="67"/>
      <c r="E13" s="68"/>
      <c r="F13" s="328">
        <v>557819.46</v>
      </c>
      <c r="G13" s="328">
        <v>531008.28</v>
      </c>
      <c r="H13" s="151">
        <f t="shared" si="0"/>
        <v>26811.179999999935</v>
      </c>
      <c r="I13" s="97">
        <f t="shared" si="1"/>
        <v>5.0491077088289343E-2</v>
      </c>
      <c r="J13" s="166"/>
      <c r="K13" s="328">
        <v>792109.49</v>
      </c>
      <c r="L13" s="328">
        <v>1498332.12</v>
      </c>
      <c r="M13" s="151">
        <f t="shared" si="2"/>
        <v>-706222.63000000012</v>
      </c>
      <c r="N13" s="97">
        <f t="shared" si="3"/>
        <v>-0.47133917812560816</v>
      </c>
      <c r="O13" s="273"/>
      <c r="P13" s="166"/>
      <c r="Q13" s="328">
        <v>792109.49</v>
      </c>
      <c r="R13" s="328">
        <v>1498332.12</v>
      </c>
      <c r="S13" s="151">
        <f t="shared" si="4"/>
        <v>-706222.63000000012</v>
      </c>
      <c r="T13" s="97">
        <f t="shared" si="5"/>
        <v>-0.47133917812560816</v>
      </c>
      <c r="U13" s="166"/>
      <c r="V13" s="328">
        <v>6765493.7089999998</v>
      </c>
      <c r="W13" s="328">
        <v>5724010.0959999999</v>
      </c>
      <c r="X13" s="151">
        <f t="shared" si="6"/>
        <v>1041483.6129999999</v>
      </c>
      <c r="Y13" s="97">
        <f t="shared" si="7"/>
        <v>0.1819499958128655</v>
      </c>
      <c r="Z13" s="140"/>
    </row>
    <row r="14" spans="1:26" s="69" customFormat="1" outlineLevel="1" x14ac:dyDescent="0.2">
      <c r="A14" s="64" t="s">
        <v>1036</v>
      </c>
      <c r="B14" s="65" t="s">
        <v>1486</v>
      </c>
      <c r="C14" s="66" t="s">
        <v>1935</v>
      </c>
      <c r="D14" s="67"/>
      <c r="E14" s="68"/>
      <c r="F14" s="328">
        <v>6740326.6299999999</v>
      </c>
      <c r="G14" s="328">
        <v>13308.17</v>
      </c>
      <c r="H14" s="151">
        <f t="shared" si="0"/>
        <v>6727018.46</v>
      </c>
      <c r="I14" s="97">
        <f t="shared" si="1"/>
        <v>505.48035229486851</v>
      </c>
      <c r="J14" s="166"/>
      <c r="K14" s="328">
        <v>13846030.32</v>
      </c>
      <c r="L14" s="328">
        <v>8269776.9100000001</v>
      </c>
      <c r="M14" s="151">
        <f t="shared" si="2"/>
        <v>5576253.4100000001</v>
      </c>
      <c r="N14" s="97">
        <f t="shared" si="3"/>
        <v>0.67429308803446308</v>
      </c>
      <c r="O14" s="273"/>
      <c r="P14" s="166"/>
      <c r="Q14" s="328">
        <v>13846030.32</v>
      </c>
      <c r="R14" s="328">
        <v>8269776.9100000001</v>
      </c>
      <c r="S14" s="151">
        <f t="shared" si="4"/>
        <v>5576253.4100000001</v>
      </c>
      <c r="T14" s="97">
        <f t="shared" si="5"/>
        <v>0.67429308803446308</v>
      </c>
      <c r="U14" s="166"/>
      <c r="V14" s="328">
        <v>48218495.590000004</v>
      </c>
      <c r="W14" s="328">
        <v>51442022.450000003</v>
      </c>
      <c r="X14" s="151">
        <f t="shared" si="6"/>
        <v>-3223526.8599999994</v>
      </c>
      <c r="Y14" s="97">
        <f t="shared" si="7"/>
        <v>-6.2663299506413542E-2</v>
      </c>
      <c r="Z14" s="140"/>
    </row>
    <row r="15" spans="1:26" s="69" customFormat="1" outlineLevel="1" x14ac:dyDescent="0.2">
      <c r="A15" s="64" t="s">
        <v>1037</v>
      </c>
      <c r="B15" s="65" t="s">
        <v>1487</v>
      </c>
      <c r="C15" s="66" t="s">
        <v>1936</v>
      </c>
      <c r="D15" s="67"/>
      <c r="E15" s="68"/>
      <c r="F15" s="328">
        <v>236080.75</v>
      </c>
      <c r="G15" s="328">
        <v>162946.55000000002</v>
      </c>
      <c r="H15" s="151">
        <f t="shared" si="0"/>
        <v>73134.199999999983</v>
      </c>
      <c r="I15" s="97">
        <f t="shared" si="1"/>
        <v>0.44882324909609916</v>
      </c>
      <c r="J15" s="166"/>
      <c r="K15" s="328">
        <v>523173.34</v>
      </c>
      <c r="L15" s="328">
        <v>770370.87</v>
      </c>
      <c r="M15" s="151">
        <f t="shared" si="2"/>
        <v>-247197.52999999997</v>
      </c>
      <c r="N15" s="97">
        <f t="shared" si="3"/>
        <v>-0.32088120102464412</v>
      </c>
      <c r="O15" s="273"/>
      <c r="P15" s="166"/>
      <c r="Q15" s="328">
        <v>523173.34</v>
      </c>
      <c r="R15" s="328">
        <v>770370.87</v>
      </c>
      <c r="S15" s="151">
        <f t="shared" si="4"/>
        <v>-247197.52999999997</v>
      </c>
      <c r="T15" s="97">
        <f t="shared" si="5"/>
        <v>-0.32088120102464412</v>
      </c>
      <c r="U15" s="166"/>
      <c r="V15" s="328">
        <v>2321885.6999999997</v>
      </c>
      <c r="W15" s="328">
        <v>3774924.64</v>
      </c>
      <c r="X15" s="151">
        <f t="shared" si="6"/>
        <v>-1453038.9400000004</v>
      </c>
      <c r="Y15" s="97">
        <f t="shared" si="7"/>
        <v>-0.38491866158154625</v>
      </c>
      <c r="Z15" s="140"/>
    </row>
    <row r="16" spans="1:26" s="69" customFormat="1" outlineLevel="1" x14ac:dyDescent="0.2">
      <c r="A16" s="64" t="s">
        <v>1038</v>
      </c>
      <c r="B16" s="65" t="s">
        <v>1488</v>
      </c>
      <c r="C16" s="66" t="s">
        <v>1937</v>
      </c>
      <c r="D16" s="67"/>
      <c r="E16" s="68"/>
      <c r="F16" s="328">
        <v>-5232792.21</v>
      </c>
      <c r="G16" s="328">
        <v>-7067631</v>
      </c>
      <c r="H16" s="151">
        <f t="shared" si="0"/>
        <v>1834838.79</v>
      </c>
      <c r="I16" s="97">
        <f t="shared" si="1"/>
        <v>-0.25961157140207236</v>
      </c>
      <c r="J16" s="166"/>
      <c r="K16" s="328">
        <v>17775329.550000001</v>
      </c>
      <c r="L16" s="328">
        <v>-7335973.9800000004</v>
      </c>
      <c r="M16" s="151">
        <f t="shared" si="2"/>
        <v>25111303.530000001</v>
      </c>
      <c r="N16" s="97">
        <f t="shared" si="3"/>
        <v>-3.4230360683476686</v>
      </c>
      <c r="O16" s="273"/>
      <c r="P16" s="166"/>
      <c r="Q16" s="328">
        <v>17775329.550000001</v>
      </c>
      <c r="R16" s="328">
        <v>-7335973.9800000004</v>
      </c>
      <c r="S16" s="151">
        <f t="shared" si="4"/>
        <v>25111303.530000001</v>
      </c>
      <c r="T16" s="97">
        <f t="shared" si="5"/>
        <v>-3.4230360683476686</v>
      </c>
      <c r="U16" s="166"/>
      <c r="V16" s="328">
        <v>10086011.790000001</v>
      </c>
      <c r="W16" s="328">
        <v>-13085993.030000001</v>
      </c>
      <c r="X16" s="151">
        <f t="shared" si="6"/>
        <v>23172004.82</v>
      </c>
      <c r="Y16" s="97">
        <f t="shared" si="7"/>
        <v>-1.7707486750816341</v>
      </c>
      <c r="Z16" s="140"/>
    </row>
    <row r="17" spans="1:26" s="69" customFormat="1" outlineLevel="1" x14ac:dyDescent="0.2">
      <c r="A17" s="64" t="s">
        <v>1039</v>
      </c>
      <c r="B17" s="65" t="s">
        <v>1489</v>
      </c>
      <c r="C17" s="66" t="s">
        <v>1938</v>
      </c>
      <c r="D17" s="67"/>
      <c r="E17" s="68"/>
      <c r="F17" s="328">
        <v>0</v>
      </c>
      <c r="G17" s="328">
        <v>0</v>
      </c>
      <c r="H17" s="151">
        <f t="shared" si="0"/>
        <v>0</v>
      </c>
      <c r="I17" s="97" t="str">
        <f t="shared" si="1"/>
        <v/>
      </c>
      <c r="J17" s="166"/>
      <c r="K17" s="328">
        <v>0</v>
      </c>
      <c r="L17" s="328">
        <v>0</v>
      </c>
      <c r="M17" s="151">
        <f t="shared" si="2"/>
        <v>0</v>
      </c>
      <c r="N17" s="97" t="str">
        <f t="shared" si="3"/>
        <v/>
      </c>
      <c r="O17" s="273"/>
      <c r="P17" s="166"/>
      <c r="Q17" s="328">
        <v>0</v>
      </c>
      <c r="R17" s="328">
        <v>0</v>
      </c>
      <c r="S17" s="151">
        <f t="shared" si="4"/>
        <v>0</v>
      </c>
      <c r="T17" s="97" t="str">
        <f t="shared" si="5"/>
        <v/>
      </c>
      <c r="U17" s="166"/>
      <c r="V17" s="328">
        <v>0</v>
      </c>
      <c r="W17" s="328">
        <v>1500</v>
      </c>
      <c r="X17" s="151">
        <f t="shared" si="6"/>
        <v>-1500</v>
      </c>
      <c r="Y17" s="97">
        <f t="shared" si="7"/>
        <v>1</v>
      </c>
      <c r="Z17" s="140"/>
    </row>
    <row r="18" spans="1:26" s="69" customFormat="1" outlineLevel="1" x14ac:dyDescent="0.2">
      <c r="A18" s="64" t="s">
        <v>1040</v>
      </c>
      <c r="B18" s="65" t="s">
        <v>1490</v>
      </c>
      <c r="C18" s="66" t="s">
        <v>1939</v>
      </c>
      <c r="D18" s="67"/>
      <c r="E18" s="68"/>
      <c r="F18" s="328">
        <v>0</v>
      </c>
      <c r="G18" s="328">
        <v>0</v>
      </c>
      <c r="H18" s="151">
        <f t="shared" si="0"/>
        <v>0</v>
      </c>
      <c r="I18" s="97" t="str">
        <f t="shared" si="1"/>
        <v/>
      </c>
      <c r="J18" s="166"/>
      <c r="K18" s="328">
        <v>0</v>
      </c>
      <c r="L18" s="328">
        <v>0</v>
      </c>
      <c r="M18" s="151">
        <f t="shared" si="2"/>
        <v>0</v>
      </c>
      <c r="N18" s="97" t="str">
        <f t="shared" si="3"/>
        <v/>
      </c>
      <c r="O18" s="273"/>
      <c r="P18" s="166"/>
      <c r="Q18" s="328">
        <v>0</v>
      </c>
      <c r="R18" s="328">
        <v>0</v>
      </c>
      <c r="S18" s="151">
        <f t="shared" si="4"/>
        <v>0</v>
      </c>
      <c r="T18" s="97" t="str">
        <f t="shared" si="5"/>
        <v/>
      </c>
      <c r="U18" s="166"/>
      <c r="V18" s="328">
        <v>221526.38</v>
      </c>
      <c r="W18" s="328">
        <v>22922.93</v>
      </c>
      <c r="X18" s="151">
        <f t="shared" si="6"/>
        <v>198603.45</v>
      </c>
      <c r="Y18" s="97">
        <f t="shared" si="7"/>
        <v>8.6639644233961377</v>
      </c>
      <c r="Z18" s="140"/>
    </row>
    <row r="19" spans="1:26" s="69" customFormat="1" outlineLevel="1" x14ac:dyDescent="0.2">
      <c r="A19" s="64" t="s">
        <v>1041</v>
      </c>
      <c r="B19" s="65" t="s">
        <v>1491</v>
      </c>
      <c r="C19" s="66" t="s">
        <v>1940</v>
      </c>
      <c r="D19" s="67"/>
      <c r="E19" s="68"/>
      <c r="F19" s="328">
        <v>160547.45000000001</v>
      </c>
      <c r="G19" s="328">
        <v>237737.59</v>
      </c>
      <c r="H19" s="151">
        <f t="shared" si="0"/>
        <v>-77190.139999999985</v>
      </c>
      <c r="I19" s="97">
        <f t="shared" si="1"/>
        <v>-0.32468630644400825</v>
      </c>
      <c r="J19" s="166"/>
      <c r="K19" s="328">
        <v>952830.34</v>
      </c>
      <c r="L19" s="328">
        <v>668356.57000000007</v>
      </c>
      <c r="M19" s="151">
        <f t="shared" si="2"/>
        <v>284473.7699999999</v>
      </c>
      <c r="N19" s="97">
        <f t="shared" si="3"/>
        <v>0.42563174025505557</v>
      </c>
      <c r="O19" s="273"/>
      <c r="P19" s="166"/>
      <c r="Q19" s="328">
        <v>952830.34</v>
      </c>
      <c r="R19" s="328">
        <v>668356.57000000007</v>
      </c>
      <c r="S19" s="151">
        <f t="shared" si="4"/>
        <v>284473.7699999999</v>
      </c>
      <c r="T19" s="97">
        <f t="shared" si="5"/>
        <v>0.42563174025505557</v>
      </c>
      <c r="U19" s="166"/>
      <c r="V19" s="328">
        <v>4710090.41</v>
      </c>
      <c r="W19" s="328">
        <v>2858338.71</v>
      </c>
      <c r="X19" s="151">
        <f t="shared" si="6"/>
        <v>1851751.7000000002</v>
      </c>
      <c r="Y19" s="97">
        <f t="shared" si="7"/>
        <v>0.64784194172705312</v>
      </c>
      <c r="Z19" s="140"/>
    </row>
    <row r="20" spans="1:26" s="69" customFormat="1" outlineLevel="1" x14ac:dyDescent="0.2">
      <c r="A20" s="64" t="s">
        <v>1042</v>
      </c>
      <c r="B20" s="65" t="s">
        <v>1492</v>
      </c>
      <c r="C20" s="66" t="s">
        <v>1941</v>
      </c>
      <c r="D20" s="67"/>
      <c r="E20" s="68"/>
      <c r="F20" s="328">
        <v>2870475.3200000003</v>
      </c>
      <c r="G20" s="328">
        <v>1426400.02</v>
      </c>
      <c r="H20" s="151">
        <f t="shared" si="0"/>
        <v>1444075.3000000003</v>
      </c>
      <c r="I20" s="97">
        <f t="shared" si="1"/>
        <v>1.0123915309535683</v>
      </c>
      <c r="J20" s="166"/>
      <c r="K20" s="328">
        <v>8621819.7300000004</v>
      </c>
      <c r="L20" s="328">
        <v>9646917.0399999991</v>
      </c>
      <c r="M20" s="151">
        <f t="shared" si="2"/>
        <v>-1025097.3099999987</v>
      </c>
      <c r="N20" s="97">
        <f t="shared" si="3"/>
        <v>-0.10626164874742187</v>
      </c>
      <c r="O20" s="273"/>
      <c r="P20" s="166"/>
      <c r="Q20" s="328">
        <v>8621819.7300000004</v>
      </c>
      <c r="R20" s="328">
        <v>9646917.0399999991</v>
      </c>
      <c r="S20" s="151">
        <f t="shared" si="4"/>
        <v>-1025097.3099999987</v>
      </c>
      <c r="T20" s="97">
        <f t="shared" si="5"/>
        <v>-0.10626164874742187</v>
      </c>
      <c r="U20" s="166"/>
      <c r="V20" s="328">
        <v>28179483.449999999</v>
      </c>
      <c r="W20" s="328">
        <v>22179928.489999998</v>
      </c>
      <c r="X20" s="151">
        <f t="shared" si="6"/>
        <v>5999554.9600000009</v>
      </c>
      <c r="Y20" s="97">
        <f t="shared" si="7"/>
        <v>0.27049478372777214</v>
      </c>
      <c r="Z20" s="140"/>
    </row>
    <row r="21" spans="1:26" s="69" customFormat="1" outlineLevel="1" x14ac:dyDescent="0.2">
      <c r="A21" s="64" t="s">
        <v>1043</v>
      </c>
      <c r="B21" s="65" t="s">
        <v>1493</v>
      </c>
      <c r="C21" s="66" t="s">
        <v>1942</v>
      </c>
      <c r="D21" s="67"/>
      <c r="E21" s="68"/>
      <c r="F21" s="328">
        <v>17131.91</v>
      </c>
      <c r="G21" s="328">
        <v>-66625.5</v>
      </c>
      <c r="H21" s="151">
        <f t="shared" si="0"/>
        <v>83757.41</v>
      </c>
      <c r="I21" s="97">
        <f t="shared" si="1"/>
        <v>-1.2571374323644851</v>
      </c>
      <c r="J21" s="166"/>
      <c r="K21" s="328">
        <v>54933.78</v>
      </c>
      <c r="L21" s="328">
        <v>5878.59</v>
      </c>
      <c r="M21" s="151">
        <f t="shared" si="2"/>
        <v>49055.19</v>
      </c>
      <c r="N21" s="97">
        <f t="shared" si="3"/>
        <v>8.3447204176511711</v>
      </c>
      <c r="O21" s="273"/>
      <c r="P21" s="166"/>
      <c r="Q21" s="328">
        <v>54933.78</v>
      </c>
      <c r="R21" s="328">
        <v>5878.59</v>
      </c>
      <c r="S21" s="151">
        <f t="shared" si="4"/>
        <v>49055.19</v>
      </c>
      <c r="T21" s="97">
        <f t="shared" si="5"/>
        <v>8.3447204176511711</v>
      </c>
      <c r="U21" s="166"/>
      <c r="V21" s="328">
        <v>75598.78</v>
      </c>
      <c r="W21" s="328">
        <v>132649.18</v>
      </c>
      <c r="X21" s="151">
        <f t="shared" si="6"/>
        <v>-57050.399999999994</v>
      </c>
      <c r="Y21" s="97">
        <f t="shared" si="7"/>
        <v>-0.43008482977429635</v>
      </c>
      <c r="Z21" s="140"/>
    </row>
    <row r="22" spans="1:26" s="69" customFormat="1" outlineLevel="1" x14ac:dyDescent="0.2">
      <c r="A22" s="64" t="s">
        <v>1044</v>
      </c>
      <c r="B22" s="65" t="s">
        <v>1494</v>
      </c>
      <c r="C22" s="66" t="s">
        <v>1943</v>
      </c>
      <c r="D22" s="67"/>
      <c r="E22" s="68"/>
      <c r="F22" s="328">
        <v>64183.270000000004</v>
      </c>
      <c r="G22" s="328">
        <v>56648.14</v>
      </c>
      <c r="H22" s="151">
        <f t="shared" si="0"/>
        <v>7535.1300000000047</v>
      </c>
      <c r="I22" s="97">
        <f t="shared" si="1"/>
        <v>0.13301637088172719</v>
      </c>
      <c r="J22" s="166"/>
      <c r="K22" s="328">
        <v>178928.5</v>
      </c>
      <c r="L22" s="328">
        <v>165000.47</v>
      </c>
      <c r="M22" s="151">
        <f t="shared" si="2"/>
        <v>13928.029999999999</v>
      </c>
      <c r="N22" s="97">
        <f t="shared" si="3"/>
        <v>8.4412062583821723E-2</v>
      </c>
      <c r="O22" s="273"/>
      <c r="P22" s="166"/>
      <c r="Q22" s="328">
        <v>178928.5</v>
      </c>
      <c r="R22" s="328">
        <v>165000.47</v>
      </c>
      <c r="S22" s="151">
        <f t="shared" si="4"/>
        <v>13928.029999999999</v>
      </c>
      <c r="T22" s="97">
        <f t="shared" si="5"/>
        <v>8.4412062583821723E-2</v>
      </c>
      <c r="U22" s="166"/>
      <c r="V22" s="328">
        <v>727836.34</v>
      </c>
      <c r="W22" s="328">
        <v>523082.20999999996</v>
      </c>
      <c r="X22" s="151">
        <f t="shared" si="6"/>
        <v>204754.13</v>
      </c>
      <c r="Y22" s="97">
        <f t="shared" si="7"/>
        <v>0.39143776271802477</v>
      </c>
      <c r="Z22" s="140"/>
    </row>
    <row r="23" spans="1:26" s="69" customFormat="1" outlineLevel="1" x14ac:dyDescent="0.2">
      <c r="A23" s="64" t="s">
        <v>1045</v>
      </c>
      <c r="B23" s="65" t="s">
        <v>1495</v>
      </c>
      <c r="C23" s="66" t="s">
        <v>1944</v>
      </c>
      <c r="D23" s="67"/>
      <c r="E23" s="68"/>
      <c r="F23" s="328">
        <v>-94719.11</v>
      </c>
      <c r="G23" s="328">
        <v>-62218.8</v>
      </c>
      <c r="H23" s="151">
        <f t="shared" si="0"/>
        <v>-32500.309999999998</v>
      </c>
      <c r="I23" s="97">
        <f t="shared" si="1"/>
        <v>0.52235514024699925</v>
      </c>
      <c r="J23" s="166"/>
      <c r="K23" s="328">
        <v>-206985.29</v>
      </c>
      <c r="L23" s="328">
        <v>-264582.13</v>
      </c>
      <c r="M23" s="151">
        <f t="shared" si="2"/>
        <v>57596.84</v>
      </c>
      <c r="N23" s="97">
        <f t="shared" si="3"/>
        <v>-0.21768983415471027</v>
      </c>
      <c r="O23" s="273"/>
      <c r="P23" s="166"/>
      <c r="Q23" s="328">
        <v>-206985.29</v>
      </c>
      <c r="R23" s="328">
        <v>-264582.13</v>
      </c>
      <c r="S23" s="151">
        <f t="shared" si="4"/>
        <v>57596.84</v>
      </c>
      <c r="T23" s="97">
        <f t="shared" si="5"/>
        <v>-0.21768983415471027</v>
      </c>
      <c r="U23" s="166"/>
      <c r="V23" s="328">
        <v>-540210.82000000007</v>
      </c>
      <c r="W23" s="328">
        <v>-1041490.0700000001</v>
      </c>
      <c r="X23" s="151">
        <f t="shared" si="6"/>
        <v>501279.25</v>
      </c>
      <c r="Y23" s="97">
        <f t="shared" si="7"/>
        <v>-0.48130967777734068</v>
      </c>
      <c r="Z23" s="140"/>
    </row>
    <row r="24" spans="1:26" s="69" customFormat="1" outlineLevel="1" x14ac:dyDescent="0.2">
      <c r="A24" s="64" t="s">
        <v>1046</v>
      </c>
      <c r="B24" s="65" t="s">
        <v>1496</v>
      </c>
      <c r="C24" s="66" t="s">
        <v>1945</v>
      </c>
      <c r="D24" s="67"/>
      <c r="E24" s="68"/>
      <c r="F24" s="328">
        <v>0</v>
      </c>
      <c r="G24" s="328">
        <v>0</v>
      </c>
      <c r="H24" s="151">
        <f t="shared" si="0"/>
        <v>0</v>
      </c>
      <c r="I24" s="97" t="str">
        <f t="shared" si="1"/>
        <v/>
      </c>
      <c r="J24" s="166"/>
      <c r="K24" s="328">
        <v>0</v>
      </c>
      <c r="L24" s="328">
        <v>0</v>
      </c>
      <c r="M24" s="151">
        <f t="shared" si="2"/>
        <v>0</v>
      </c>
      <c r="N24" s="97" t="str">
        <f t="shared" si="3"/>
        <v/>
      </c>
      <c r="O24" s="273"/>
      <c r="P24" s="166"/>
      <c r="Q24" s="328">
        <v>0</v>
      </c>
      <c r="R24" s="328">
        <v>0</v>
      </c>
      <c r="S24" s="151">
        <f t="shared" si="4"/>
        <v>0</v>
      </c>
      <c r="T24" s="97" t="str">
        <f t="shared" si="5"/>
        <v/>
      </c>
      <c r="U24" s="166"/>
      <c r="V24" s="328">
        <v>-680000</v>
      </c>
      <c r="W24" s="328">
        <v>0</v>
      </c>
      <c r="X24" s="151">
        <f t="shared" si="6"/>
        <v>-680000</v>
      </c>
      <c r="Y24" s="97">
        <f t="shared" si="7"/>
        <v>1</v>
      </c>
      <c r="Z24" s="140"/>
    </row>
    <row r="25" spans="1:26" s="69" customFormat="1" outlineLevel="1" x14ac:dyDescent="0.2">
      <c r="A25" s="64" t="s">
        <v>1047</v>
      </c>
      <c r="B25" s="65" t="s">
        <v>1497</v>
      </c>
      <c r="C25" s="66" t="s">
        <v>1946</v>
      </c>
      <c r="D25" s="67"/>
      <c r="E25" s="68"/>
      <c r="F25" s="328">
        <v>504295.2</v>
      </c>
      <c r="G25" s="328">
        <v>485705.52</v>
      </c>
      <c r="H25" s="151">
        <f t="shared" si="0"/>
        <v>18589.679999999993</v>
      </c>
      <c r="I25" s="97">
        <f t="shared" si="1"/>
        <v>3.8273561313447689E-2</v>
      </c>
      <c r="J25" s="166"/>
      <c r="K25" s="328">
        <v>1469489.78</v>
      </c>
      <c r="L25" s="328">
        <v>1417798.08</v>
      </c>
      <c r="M25" s="151">
        <f t="shared" si="2"/>
        <v>51691.699999999953</v>
      </c>
      <c r="N25" s="97">
        <f t="shared" si="3"/>
        <v>3.6459140923649686E-2</v>
      </c>
      <c r="O25" s="273"/>
      <c r="P25" s="166"/>
      <c r="Q25" s="328">
        <v>1469489.78</v>
      </c>
      <c r="R25" s="328">
        <v>1417798.08</v>
      </c>
      <c r="S25" s="151">
        <f t="shared" si="4"/>
        <v>51691.699999999953</v>
      </c>
      <c r="T25" s="97">
        <f t="shared" si="5"/>
        <v>3.6459140923649686E-2</v>
      </c>
      <c r="U25" s="166"/>
      <c r="V25" s="328">
        <v>5948283.6200000001</v>
      </c>
      <c r="W25" s="328">
        <v>5686973.9900000002</v>
      </c>
      <c r="X25" s="151">
        <f t="shared" si="6"/>
        <v>261309.62999999989</v>
      </c>
      <c r="Y25" s="97">
        <f t="shared" si="7"/>
        <v>4.5948799917053931E-2</v>
      </c>
      <c r="Z25" s="140"/>
    </row>
    <row r="26" spans="1:26" s="69" customFormat="1" outlineLevel="1" x14ac:dyDescent="0.2">
      <c r="A26" s="64" t="s">
        <v>1048</v>
      </c>
      <c r="B26" s="65" t="s">
        <v>1498</v>
      </c>
      <c r="C26" s="66" t="s">
        <v>1947</v>
      </c>
      <c r="D26" s="67"/>
      <c r="E26" s="68"/>
      <c r="F26" s="328">
        <v>0.15</v>
      </c>
      <c r="G26" s="328">
        <v>0</v>
      </c>
      <c r="H26" s="151">
        <f t="shared" si="0"/>
        <v>0.15</v>
      </c>
      <c r="I26" s="97">
        <f t="shared" si="1"/>
        <v>1</v>
      </c>
      <c r="J26" s="166"/>
      <c r="K26" s="328">
        <v>0.13</v>
      </c>
      <c r="L26" s="328">
        <v>0</v>
      </c>
      <c r="M26" s="151">
        <f t="shared" si="2"/>
        <v>0.13</v>
      </c>
      <c r="N26" s="97">
        <f t="shared" si="3"/>
        <v>1</v>
      </c>
      <c r="O26" s="273"/>
      <c r="P26" s="166"/>
      <c r="Q26" s="328">
        <v>0.13</v>
      </c>
      <c r="R26" s="328">
        <v>0</v>
      </c>
      <c r="S26" s="151">
        <f t="shared" si="4"/>
        <v>0.13</v>
      </c>
      <c r="T26" s="97">
        <f t="shared" si="5"/>
        <v>1</v>
      </c>
      <c r="U26" s="166"/>
      <c r="V26" s="328">
        <v>0.13</v>
      </c>
      <c r="W26" s="328">
        <v>-0.33</v>
      </c>
      <c r="X26" s="151">
        <f t="shared" si="6"/>
        <v>0.46</v>
      </c>
      <c r="Y26" s="97">
        <f t="shared" si="7"/>
        <v>-1.393939393939394</v>
      </c>
      <c r="Z26" s="140"/>
    </row>
    <row r="27" spans="1:26" s="69" customFormat="1" outlineLevel="1" x14ac:dyDescent="0.2">
      <c r="A27" s="64" t="s">
        <v>1051</v>
      </c>
      <c r="B27" s="65" t="s">
        <v>1501</v>
      </c>
      <c r="C27" s="66" t="s">
        <v>1950</v>
      </c>
      <c r="D27" s="67"/>
      <c r="E27" s="68"/>
      <c r="F27" s="328">
        <v>109327.69</v>
      </c>
      <c r="G27" s="328">
        <v>143849.24</v>
      </c>
      <c r="H27" s="151">
        <f t="shared" si="0"/>
        <v>-34521.549999999988</v>
      </c>
      <c r="I27" s="97">
        <f t="shared" si="1"/>
        <v>-0.2399842362740324</v>
      </c>
      <c r="J27" s="166"/>
      <c r="K27" s="328">
        <v>376334.36</v>
      </c>
      <c r="L27" s="328">
        <v>503330.15</v>
      </c>
      <c r="M27" s="151">
        <f t="shared" si="2"/>
        <v>-126995.79000000004</v>
      </c>
      <c r="N27" s="97">
        <f t="shared" si="3"/>
        <v>-0.25231111229875663</v>
      </c>
      <c r="O27" s="273"/>
      <c r="P27" s="166"/>
      <c r="Q27" s="328">
        <v>376334.36</v>
      </c>
      <c r="R27" s="328">
        <v>503330.15</v>
      </c>
      <c r="S27" s="151">
        <f t="shared" si="4"/>
        <v>-126995.79000000004</v>
      </c>
      <c r="T27" s="97">
        <f t="shared" si="5"/>
        <v>-0.25231111229875663</v>
      </c>
      <c r="U27" s="166"/>
      <c r="V27" s="328">
        <v>1975739.9100000001</v>
      </c>
      <c r="W27" s="328">
        <v>2119507.37</v>
      </c>
      <c r="X27" s="151">
        <f t="shared" si="6"/>
        <v>-143767.45999999996</v>
      </c>
      <c r="Y27" s="97">
        <f t="shared" si="7"/>
        <v>-6.7830601598710155E-2</v>
      </c>
      <c r="Z27" s="140"/>
    </row>
    <row r="28" spans="1:26" s="69" customFormat="1" outlineLevel="1" x14ac:dyDescent="0.2">
      <c r="A28" s="64" t="s">
        <v>1052</v>
      </c>
      <c r="B28" s="65" t="s">
        <v>1502</v>
      </c>
      <c r="C28" s="66" t="s">
        <v>1951</v>
      </c>
      <c r="D28" s="67"/>
      <c r="E28" s="68"/>
      <c r="F28" s="328">
        <v>263449.16000000003</v>
      </c>
      <c r="G28" s="328">
        <v>930.01</v>
      </c>
      <c r="H28" s="151">
        <f t="shared" si="0"/>
        <v>262519.15000000002</v>
      </c>
      <c r="I28" s="97">
        <f t="shared" si="1"/>
        <v>282.27562069225064</v>
      </c>
      <c r="J28" s="166"/>
      <c r="K28" s="328">
        <v>424307</v>
      </c>
      <c r="L28" s="328">
        <v>237922.1</v>
      </c>
      <c r="M28" s="151">
        <f t="shared" si="2"/>
        <v>186384.9</v>
      </c>
      <c r="N28" s="97">
        <f t="shared" si="3"/>
        <v>0.78338624280804514</v>
      </c>
      <c r="O28" s="273"/>
      <c r="P28" s="166"/>
      <c r="Q28" s="328">
        <v>424307</v>
      </c>
      <c r="R28" s="328">
        <v>237922.1</v>
      </c>
      <c r="S28" s="151">
        <f t="shared" si="4"/>
        <v>186384.9</v>
      </c>
      <c r="T28" s="97">
        <f t="shared" si="5"/>
        <v>0.78338624280804514</v>
      </c>
      <c r="U28" s="166"/>
      <c r="V28" s="328">
        <v>1278849.78</v>
      </c>
      <c r="W28" s="328">
        <v>951108.13</v>
      </c>
      <c r="X28" s="151">
        <f t="shared" si="6"/>
        <v>327741.65000000002</v>
      </c>
      <c r="Y28" s="97">
        <f t="shared" si="7"/>
        <v>0.34458926347312374</v>
      </c>
      <c r="Z28" s="140"/>
    </row>
    <row r="29" spans="1:26" s="69" customFormat="1" outlineLevel="1" x14ac:dyDescent="0.2">
      <c r="A29" s="64" t="s">
        <v>1053</v>
      </c>
      <c r="B29" s="65" t="s">
        <v>1503</v>
      </c>
      <c r="C29" s="66" t="s">
        <v>1952</v>
      </c>
      <c r="D29" s="67"/>
      <c r="E29" s="68"/>
      <c r="F29" s="328">
        <v>546.03</v>
      </c>
      <c r="G29" s="328">
        <v>794.5</v>
      </c>
      <c r="H29" s="151">
        <f t="shared" si="0"/>
        <v>-248.47000000000003</v>
      </c>
      <c r="I29" s="97">
        <f t="shared" si="1"/>
        <v>-0.31273757079924486</v>
      </c>
      <c r="J29" s="166"/>
      <c r="K29" s="328">
        <v>1668.39</v>
      </c>
      <c r="L29" s="328">
        <v>93049.82</v>
      </c>
      <c r="M29" s="151">
        <f t="shared" si="2"/>
        <v>-91381.430000000008</v>
      </c>
      <c r="N29" s="97">
        <f t="shared" si="3"/>
        <v>-0.98206992770109602</v>
      </c>
      <c r="O29" s="273"/>
      <c r="P29" s="166"/>
      <c r="Q29" s="328">
        <v>1668.39</v>
      </c>
      <c r="R29" s="328">
        <v>93049.82</v>
      </c>
      <c r="S29" s="151">
        <f t="shared" si="4"/>
        <v>-91381.430000000008</v>
      </c>
      <c r="T29" s="97">
        <f t="shared" si="5"/>
        <v>-0.98206992770109602</v>
      </c>
      <c r="U29" s="166"/>
      <c r="V29" s="328">
        <v>296763.01</v>
      </c>
      <c r="W29" s="328">
        <v>353389.51</v>
      </c>
      <c r="X29" s="151">
        <f t="shared" si="6"/>
        <v>-56626.5</v>
      </c>
      <c r="Y29" s="97">
        <f t="shared" si="7"/>
        <v>-0.16023820288270582</v>
      </c>
      <c r="Z29" s="140"/>
    </row>
    <row r="30" spans="1:26" s="69" customFormat="1" outlineLevel="1" x14ac:dyDescent="0.2">
      <c r="A30" s="64" t="s">
        <v>1054</v>
      </c>
      <c r="B30" s="65" t="s">
        <v>1504</v>
      </c>
      <c r="C30" s="66" t="s">
        <v>1953</v>
      </c>
      <c r="D30" s="67"/>
      <c r="E30" s="68"/>
      <c r="F30" s="328">
        <v>229153.21</v>
      </c>
      <c r="G30" s="328">
        <v>6699.45</v>
      </c>
      <c r="H30" s="151">
        <f t="shared" si="0"/>
        <v>222453.75999999998</v>
      </c>
      <c r="I30" s="97">
        <f t="shared" si="1"/>
        <v>33.204779496824365</v>
      </c>
      <c r="J30" s="166"/>
      <c r="K30" s="328">
        <v>454352.7</v>
      </c>
      <c r="L30" s="328">
        <v>488890.93</v>
      </c>
      <c r="M30" s="151">
        <f t="shared" si="2"/>
        <v>-34538.229999999981</v>
      </c>
      <c r="N30" s="97">
        <f t="shared" si="3"/>
        <v>-7.0646084598051315E-2</v>
      </c>
      <c r="O30" s="273"/>
      <c r="P30" s="166"/>
      <c r="Q30" s="328">
        <v>454352.7</v>
      </c>
      <c r="R30" s="328">
        <v>488890.93</v>
      </c>
      <c r="S30" s="151">
        <f t="shared" si="4"/>
        <v>-34538.229999999981</v>
      </c>
      <c r="T30" s="97">
        <f t="shared" si="5"/>
        <v>-7.0646084598051315E-2</v>
      </c>
      <c r="U30" s="166"/>
      <c r="V30" s="328">
        <v>1969316.73</v>
      </c>
      <c r="W30" s="328">
        <v>3124587.15</v>
      </c>
      <c r="X30" s="151">
        <f t="shared" si="6"/>
        <v>-1155270.42</v>
      </c>
      <c r="Y30" s="97">
        <f t="shared" si="7"/>
        <v>-0.3697353808806389</v>
      </c>
      <c r="Z30" s="140"/>
    </row>
    <row r="31" spans="1:26" s="69" customFormat="1" outlineLevel="1" x14ac:dyDescent="0.2">
      <c r="A31" s="64" t="s">
        <v>1055</v>
      </c>
      <c r="B31" s="65" t="s">
        <v>1505</v>
      </c>
      <c r="C31" s="66" t="s">
        <v>1954</v>
      </c>
      <c r="D31" s="67"/>
      <c r="E31" s="68"/>
      <c r="F31" s="328">
        <v>0</v>
      </c>
      <c r="G31" s="328">
        <v>25677.93</v>
      </c>
      <c r="H31" s="151">
        <f t="shared" si="0"/>
        <v>-25677.93</v>
      </c>
      <c r="I31" s="97">
        <f t="shared" si="1"/>
        <v>1</v>
      </c>
      <c r="J31" s="166"/>
      <c r="K31" s="328">
        <v>78564.759999999995</v>
      </c>
      <c r="L31" s="328">
        <v>45481.18</v>
      </c>
      <c r="M31" s="151">
        <f t="shared" si="2"/>
        <v>33083.579999999994</v>
      </c>
      <c r="N31" s="97">
        <f t="shared" si="3"/>
        <v>0.72741252535664191</v>
      </c>
      <c r="O31" s="273"/>
      <c r="P31" s="166"/>
      <c r="Q31" s="328">
        <v>78564.759999999995</v>
      </c>
      <c r="R31" s="328">
        <v>45481.18</v>
      </c>
      <c r="S31" s="151">
        <f t="shared" si="4"/>
        <v>33083.579999999994</v>
      </c>
      <c r="T31" s="97">
        <f t="shared" si="5"/>
        <v>0.72741252535664191</v>
      </c>
      <c r="U31" s="166"/>
      <c r="V31" s="328">
        <v>142325.69</v>
      </c>
      <c r="W31" s="328">
        <v>188836.87</v>
      </c>
      <c r="X31" s="151">
        <f t="shared" si="6"/>
        <v>-46511.179999999993</v>
      </c>
      <c r="Y31" s="97">
        <f t="shared" si="7"/>
        <v>-0.24630348935565388</v>
      </c>
      <c r="Z31" s="140"/>
    </row>
    <row r="32" spans="1:26" s="69" customFormat="1" outlineLevel="1" x14ac:dyDescent="0.2">
      <c r="A32" s="64" t="s">
        <v>1056</v>
      </c>
      <c r="B32" s="65" t="s">
        <v>1506</v>
      </c>
      <c r="C32" s="66" t="s">
        <v>1955</v>
      </c>
      <c r="D32" s="67"/>
      <c r="E32" s="68"/>
      <c r="F32" s="328">
        <v>0</v>
      </c>
      <c r="G32" s="328">
        <v>0</v>
      </c>
      <c r="H32" s="151">
        <f t="shared" si="0"/>
        <v>0</v>
      </c>
      <c r="I32" s="97" t="str">
        <f t="shared" si="1"/>
        <v/>
      </c>
      <c r="J32" s="166"/>
      <c r="K32" s="328">
        <v>0</v>
      </c>
      <c r="L32" s="328">
        <v>375.42</v>
      </c>
      <c r="M32" s="151">
        <f t="shared" si="2"/>
        <v>-375.42</v>
      </c>
      <c r="N32" s="97">
        <f t="shared" si="3"/>
        <v>1</v>
      </c>
      <c r="O32" s="273"/>
      <c r="P32" s="166"/>
      <c r="Q32" s="328">
        <v>0</v>
      </c>
      <c r="R32" s="328">
        <v>375.42</v>
      </c>
      <c r="S32" s="151">
        <f t="shared" si="4"/>
        <v>-375.42</v>
      </c>
      <c r="T32" s="97">
        <f t="shared" si="5"/>
        <v>1</v>
      </c>
      <c r="U32" s="166"/>
      <c r="V32" s="328">
        <v>0</v>
      </c>
      <c r="W32" s="328">
        <v>271675.76</v>
      </c>
      <c r="X32" s="151">
        <f t="shared" si="6"/>
        <v>-271675.76</v>
      </c>
      <c r="Y32" s="97">
        <f t="shared" si="7"/>
        <v>1</v>
      </c>
      <c r="Z32" s="140"/>
    </row>
    <row r="33" spans="1:26" s="69" customFormat="1" outlineLevel="1" x14ac:dyDescent="0.2">
      <c r="A33" s="64" t="s">
        <v>1057</v>
      </c>
      <c r="B33" s="65" t="s">
        <v>1507</v>
      </c>
      <c r="C33" s="66" t="s">
        <v>1956</v>
      </c>
      <c r="D33" s="67"/>
      <c r="E33" s="68"/>
      <c r="F33" s="328">
        <v>-0.41000000000000003</v>
      </c>
      <c r="G33" s="328">
        <v>3.2800000000000002</v>
      </c>
      <c r="H33" s="151">
        <f t="shared" si="0"/>
        <v>-3.6900000000000004</v>
      </c>
      <c r="I33" s="97">
        <f t="shared" si="1"/>
        <v>-1.125</v>
      </c>
      <c r="J33" s="166"/>
      <c r="K33" s="328">
        <v>4.9400000000000004</v>
      </c>
      <c r="L33" s="328">
        <v>7.55</v>
      </c>
      <c r="M33" s="151">
        <f t="shared" si="2"/>
        <v>-2.6099999999999994</v>
      </c>
      <c r="N33" s="97">
        <f t="shared" si="3"/>
        <v>-0.34569536423841052</v>
      </c>
      <c r="O33" s="273"/>
      <c r="P33" s="166"/>
      <c r="Q33" s="328">
        <v>4.9400000000000004</v>
      </c>
      <c r="R33" s="328">
        <v>7.55</v>
      </c>
      <c r="S33" s="151">
        <f t="shared" si="4"/>
        <v>-2.6099999999999994</v>
      </c>
      <c r="T33" s="97">
        <f t="shared" si="5"/>
        <v>-0.34569536423841052</v>
      </c>
      <c r="U33" s="166"/>
      <c r="V33" s="328">
        <v>-7.19</v>
      </c>
      <c r="W33" s="328">
        <v>7.55</v>
      </c>
      <c r="X33" s="151">
        <f t="shared" si="6"/>
        <v>-14.74</v>
      </c>
      <c r="Y33" s="97">
        <f t="shared" si="7"/>
        <v>-1.9523178807947021</v>
      </c>
      <c r="Z33" s="140"/>
    </row>
    <row r="34" spans="1:26" s="69" customFormat="1" outlineLevel="1" x14ac:dyDescent="0.2">
      <c r="A34" s="64" t="s">
        <v>1058</v>
      </c>
      <c r="B34" s="65" t="s">
        <v>1508</v>
      </c>
      <c r="C34" s="66" t="s">
        <v>1957</v>
      </c>
      <c r="D34" s="67"/>
      <c r="E34" s="68"/>
      <c r="F34" s="328">
        <v>-1611.75</v>
      </c>
      <c r="G34" s="328">
        <v>22676.7</v>
      </c>
      <c r="H34" s="151">
        <f t="shared" si="0"/>
        <v>-24288.45</v>
      </c>
      <c r="I34" s="97">
        <f t="shared" si="1"/>
        <v>-1.071075156438106</v>
      </c>
      <c r="J34" s="166"/>
      <c r="K34" s="328">
        <v>11050.49</v>
      </c>
      <c r="L34" s="328">
        <v>98223.400000000009</v>
      </c>
      <c r="M34" s="151">
        <f t="shared" si="2"/>
        <v>-87172.91</v>
      </c>
      <c r="N34" s="97">
        <f t="shared" si="3"/>
        <v>-0.88749636033776058</v>
      </c>
      <c r="O34" s="273"/>
      <c r="P34" s="166"/>
      <c r="Q34" s="328">
        <v>11050.49</v>
      </c>
      <c r="R34" s="328">
        <v>98223.400000000009</v>
      </c>
      <c r="S34" s="151">
        <f t="shared" si="4"/>
        <v>-87172.91</v>
      </c>
      <c r="T34" s="97">
        <f t="shared" si="5"/>
        <v>-0.88749636033776058</v>
      </c>
      <c r="U34" s="166"/>
      <c r="V34" s="328">
        <v>94883.57</v>
      </c>
      <c r="W34" s="328">
        <v>329678.78000000003</v>
      </c>
      <c r="X34" s="151">
        <f t="shared" si="6"/>
        <v>-234795.21000000002</v>
      </c>
      <c r="Y34" s="97">
        <f t="shared" si="7"/>
        <v>-0.71219388157163166</v>
      </c>
      <c r="Z34" s="140"/>
    </row>
    <row r="35" spans="1:26" s="69" customFormat="1" outlineLevel="1" x14ac:dyDescent="0.2">
      <c r="A35" s="64" t="s">
        <v>1059</v>
      </c>
      <c r="B35" s="65" t="s">
        <v>1509</v>
      </c>
      <c r="C35" s="66" t="s">
        <v>1958</v>
      </c>
      <c r="D35" s="67"/>
      <c r="E35" s="68"/>
      <c r="F35" s="328">
        <v>695373.77</v>
      </c>
      <c r="G35" s="328">
        <v>582959.71499999997</v>
      </c>
      <c r="H35" s="151">
        <f t="shared" si="0"/>
        <v>112414.05500000005</v>
      </c>
      <c r="I35" s="97">
        <f t="shared" si="1"/>
        <v>0.19283331610658561</v>
      </c>
      <c r="J35" s="166"/>
      <c r="K35" s="328">
        <v>1758177.37</v>
      </c>
      <c r="L35" s="328">
        <v>704279.21499999997</v>
      </c>
      <c r="M35" s="151">
        <f t="shared" si="2"/>
        <v>1053898.1550000003</v>
      </c>
      <c r="N35" s="97">
        <f t="shared" si="3"/>
        <v>1.4964209258965571</v>
      </c>
      <c r="O35" s="273"/>
      <c r="P35" s="166"/>
      <c r="Q35" s="328">
        <v>1758177.37</v>
      </c>
      <c r="R35" s="328">
        <v>704279.21499999997</v>
      </c>
      <c r="S35" s="151">
        <f t="shared" si="4"/>
        <v>1053898.1550000003</v>
      </c>
      <c r="T35" s="97">
        <f t="shared" si="5"/>
        <v>1.4964209258965571</v>
      </c>
      <c r="U35" s="166"/>
      <c r="V35" s="328">
        <v>5925425.5199999996</v>
      </c>
      <c r="W35" s="328">
        <v>4595996.4879999999</v>
      </c>
      <c r="X35" s="151">
        <f t="shared" si="6"/>
        <v>1329429.0319999997</v>
      </c>
      <c r="Y35" s="97">
        <f t="shared" si="7"/>
        <v>0.28925806089519357</v>
      </c>
      <c r="Z35" s="140"/>
    </row>
    <row r="36" spans="1:26" s="69" customFormat="1" outlineLevel="1" x14ac:dyDescent="0.2">
      <c r="A36" s="64" t="s">
        <v>1060</v>
      </c>
      <c r="B36" s="65" t="s">
        <v>1510</v>
      </c>
      <c r="C36" s="66" t="s">
        <v>1959</v>
      </c>
      <c r="D36" s="67"/>
      <c r="E36" s="68"/>
      <c r="F36" s="328">
        <v>4517.6400000000003</v>
      </c>
      <c r="G36" s="328">
        <v>4600.9800000000005</v>
      </c>
      <c r="H36" s="151">
        <f t="shared" si="0"/>
        <v>-83.340000000000146</v>
      </c>
      <c r="I36" s="97">
        <f t="shared" si="1"/>
        <v>-1.811353233441574E-2</v>
      </c>
      <c r="J36" s="166"/>
      <c r="K36" s="328">
        <v>13659.27</v>
      </c>
      <c r="L36" s="328">
        <v>12716.62</v>
      </c>
      <c r="M36" s="151">
        <f t="shared" si="2"/>
        <v>942.64999999999964</v>
      </c>
      <c r="N36" s="97">
        <f t="shared" si="3"/>
        <v>7.4127401778145419E-2</v>
      </c>
      <c r="O36" s="273"/>
      <c r="P36" s="166"/>
      <c r="Q36" s="328">
        <v>13659.27</v>
      </c>
      <c r="R36" s="328">
        <v>12716.62</v>
      </c>
      <c r="S36" s="151">
        <f t="shared" si="4"/>
        <v>942.64999999999964</v>
      </c>
      <c r="T36" s="97">
        <f t="shared" si="5"/>
        <v>7.4127401778145419E-2</v>
      </c>
      <c r="U36" s="166"/>
      <c r="V36" s="328">
        <v>46157.26</v>
      </c>
      <c r="W36" s="328">
        <v>42560.959999999999</v>
      </c>
      <c r="X36" s="151">
        <f t="shared" si="6"/>
        <v>3596.3000000000029</v>
      </c>
      <c r="Y36" s="97">
        <f t="shared" si="7"/>
        <v>8.449762411374187E-2</v>
      </c>
      <c r="Z36" s="140"/>
    </row>
    <row r="37" spans="1:26" s="69" customFormat="1" outlineLevel="1" x14ac:dyDescent="0.2">
      <c r="A37" s="64" t="s">
        <v>1061</v>
      </c>
      <c r="B37" s="65" t="s">
        <v>1511</v>
      </c>
      <c r="C37" s="66" t="s">
        <v>1960</v>
      </c>
      <c r="D37" s="67"/>
      <c r="E37" s="68"/>
      <c r="F37" s="328">
        <v>0</v>
      </c>
      <c r="G37" s="328">
        <v>0</v>
      </c>
      <c r="H37" s="151">
        <f t="shared" si="0"/>
        <v>0</v>
      </c>
      <c r="I37" s="97" t="str">
        <f t="shared" si="1"/>
        <v/>
      </c>
      <c r="J37" s="166"/>
      <c r="K37" s="328">
        <v>0</v>
      </c>
      <c r="L37" s="328">
        <v>61.28</v>
      </c>
      <c r="M37" s="151">
        <f t="shared" si="2"/>
        <v>-61.28</v>
      </c>
      <c r="N37" s="97">
        <f t="shared" si="3"/>
        <v>1</v>
      </c>
      <c r="O37" s="273"/>
      <c r="P37" s="166"/>
      <c r="Q37" s="328">
        <v>0</v>
      </c>
      <c r="R37" s="328">
        <v>61.28</v>
      </c>
      <c r="S37" s="151">
        <f t="shared" si="4"/>
        <v>-61.28</v>
      </c>
      <c r="T37" s="97">
        <f t="shared" si="5"/>
        <v>1</v>
      </c>
      <c r="U37" s="166"/>
      <c r="V37" s="328">
        <v>13.75</v>
      </c>
      <c r="W37" s="328">
        <v>61.28</v>
      </c>
      <c r="X37" s="151">
        <f t="shared" si="6"/>
        <v>-47.53</v>
      </c>
      <c r="Y37" s="97">
        <f t="shared" si="7"/>
        <v>-0.77562010443864227</v>
      </c>
      <c r="Z37" s="140"/>
    </row>
    <row r="38" spans="1:26" s="69" customFormat="1" outlineLevel="1" x14ac:dyDescent="0.2">
      <c r="A38" s="64" t="s">
        <v>1062</v>
      </c>
      <c r="B38" s="65" t="s">
        <v>1512</v>
      </c>
      <c r="C38" s="66" t="s">
        <v>1961</v>
      </c>
      <c r="D38" s="67"/>
      <c r="E38" s="68"/>
      <c r="F38" s="328">
        <v>0</v>
      </c>
      <c r="G38" s="328">
        <v>-11542.93</v>
      </c>
      <c r="H38" s="151">
        <f t="shared" si="0"/>
        <v>11542.93</v>
      </c>
      <c r="I38" s="97">
        <f t="shared" si="1"/>
        <v>1</v>
      </c>
      <c r="J38" s="166"/>
      <c r="K38" s="328">
        <v>0</v>
      </c>
      <c r="L38" s="328">
        <v>-11542.93</v>
      </c>
      <c r="M38" s="151">
        <f t="shared" si="2"/>
        <v>11542.93</v>
      </c>
      <c r="N38" s="97">
        <f t="shared" si="3"/>
        <v>1</v>
      </c>
      <c r="O38" s="273"/>
      <c r="P38" s="166"/>
      <c r="Q38" s="328">
        <v>0</v>
      </c>
      <c r="R38" s="328">
        <v>-11542.93</v>
      </c>
      <c r="S38" s="151">
        <f t="shared" si="4"/>
        <v>11542.93</v>
      </c>
      <c r="T38" s="97">
        <f t="shared" si="5"/>
        <v>1</v>
      </c>
      <c r="U38" s="166"/>
      <c r="V38" s="328">
        <v>-68146</v>
      </c>
      <c r="W38" s="328">
        <v>-11542.93</v>
      </c>
      <c r="X38" s="151">
        <f t="shared" si="6"/>
        <v>-56603.07</v>
      </c>
      <c r="Y38" s="97">
        <f t="shared" si="7"/>
        <v>4.9037003603071314</v>
      </c>
      <c r="Z38" s="140"/>
    </row>
    <row r="39" spans="1:26" s="69" customFormat="1" outlineLevel="1" x14ac:dyDescent="0.2">
      <c r="A39" s="64" t="s">
        <v>1063</v>
      </c>
      <c r="B39" s="65" t="s">
        <v>1513</v>
      </c>
      <c r="C39" s="66" t="s">
        <v>1962</v>
      </c>
      <c r="D39" s="67"/>
      <c r="E39" s="68"/>
      <c r="F39" s="328">
        <v>120.42</v>
      </c>
      <c r="G39" s="328">
        <v>0</v>
      </c>
      <c r="H39" s="151">
        <f t="shared" si="0"/>
        <v>120.42</v>
      </c>
      <c r="I39" s="97">
        <f t="shared" si="1"/>
        <v>1</v>
      </c>
      <c r="J39" s="166"/>
      <c r="K39" s="328">
        <v>736.99</v>
      </c>
      <c r="L39" s="328">
        <v>34.619999999999997</v>
      </c>
      <c r="M39" s="151">
        <f t="shared" si="2"/>
        <v>702.37</v>
      </c>
      <c r="N39" s="97">
        <f t="shared" si="3"/>
        <v>20.287983824378973</v>
      </c>
      <c r="O39" s="273"/>
      <c r="P39" s="166"/>
      <c r="Q39" s="328">
        <v>736.99</v>
      </c>
      <c r="R39" s="328">
        <v>34.619999999999997</v>
      </c>
      <c r="S39" s="151">
        <f t="shared" si="4"/>
        <v>702.37</v>
      </c>
      <c r="T39" s="97">
        <f t="shared" si="5"/>
        <v>20.287983824378973</v>
      </c>
      <c r="U39" s="166"/>
      <c r="V39" s="328">
        <v>1516.77</v>
      </c>
      <c r="W39" s="328">
        <v>2506.2799999999997</v>
      </c>
      <c r="X39" s="151">
        <f t="shared" si="6"/>
        <v>-989.50999999999976</v>
      </c>
      <c r="Y39" s="97">
        <f t="shared" si="7"/>
        <v>-0.39481223167403479</v>
      </c>
      <c r="Z39" s="140"/>
    </row>
    <row r="40" spans="1:26" s="69" customFormat="1" outlineLevel="1" x14ac:dyDescent="0.2">
      <c r="A40" s="64" t="s">
        <v>1064</v>
      </c>
      <c r="B40" s="65" t="s">
        <v>1514</v>
      </c>
      <c r="C40" s="66" t="s">
        <v>1963</v>
      </c>
      <c r="D40" s="67"/>
      <c r="E40" s="68"/>
      <c r="F40" s="328">
        <v>0</v>
      </c>
      <c r="G40" s="328">
        <v>42.74</v>
      </c>
      <c r="H40" s="151">
        <f t="shared" si="0"/>
        <v>-42.74</v>
      </c>
      <c r="I40" s="97">
        <f t="shared" si="1"/>
        <v>1</v>
      </c>
      <c r="J40" s="166"/>
      <c r="K40" s="328">
        <v>0</v>
      </c>
      <c r="L40" s="328">
        <v>73.83</v>
      </c>
      <c r="M40" s="151">
        <f t="shared" si="2"/>
        <v>-73.83</v>
      </c>
      <c r="N40" s="97">
        <f t="shared" si="3"/>
        <v>1</v>
      </c>
      <c r="O40" s="273"/>
      <c r="P40" s="166"/>
      <c r="Q40" s="328">
        <v>0</v>
      </c>
      <c r="R40" s="328">
        <v>73.83</v>
      </c>
      <c r="S40" s="151">
        <f t="shared" si="4"/>
        <v>-73.83</v>
      </c>
      <c r="T40" s="97">
        <f t="shared" si="5"/>
        <v>1</v>
      </c>
      <c r="U40" s="166"/>
      <c r="V40" s="328">
        <v>-73.790000000000006</v>
      </c>
      <c r="W40" s="328">
        <v>55.23</v>
      </c>
      <c r="X40" s="151">
        <f t="shared" si="6"/>
        <v>-129.02000000000001</v>
      </c>
      <c r="Y40" s="97">
        <f t="shared" si="7"/>
        <v>-2.3360492485967774</v>
      </c>
      <c r="Z40" s="140"/>
    </row>
    <row r="41" spans="1:26" s="69" customFormat="1" outlineLevel="1" x14ac:dyDescent="0.2">
      <c r="A41" s="64" t="s">
        <v>1065</v>
      </c>
      <c r="B41" s="65" t="s">
        <v>1515</v>
      </c>
      <c r="C41" s="66" t="s">
        <v>1964</v>
      </c>
      <c r="D41" s="67"/>
      <c r="E41" s="68"/>
      <c r="F41" s="328">
        <v>0</v>
      </c>
      <c r="G41" s="328">
        <v>0</v>
      </c>
      <c r="H41" s="151">
        <f t="shared" si="0"/>
        <v>0</v>
      </c>
      <c r="I41" s="97" t="str">
        <f t="shared" si="1"/>
        <v/>
      </c>
      <c r="J41" s="166"/>
      <c r="K41" s="328">
        <v>0</v>
      </c>
      <c r="L41" s="328">
        <v>0</v>
      </c>
      <c r="M41" s="151">
        <f t="shared" si="2"/>
        <v>0</v>
      </c>
      <c r="N41" s="97" t="str">
        <f t="shared" si="3"/>
        <v/>
      </c>
      <c r="O41" s="273"/>
      <c r="P41" s="166"/>
      <c r="Q41" s="328">
        <v>0</v>
      </c>
      <c r="R41" s="328">
        <v>0</v>
      </c>
      <c r="S41" s="151">
        <f t="shared" si="4"/>
        <v>0</v>
      </c>
      <c r="T41" s="97" t="str">
        <f t="shared" si="5"/>
        <v/>
      </c>
      <c r="U41" s="166"/>
      <c r="V41" s="328">
        <v>0</v>
      </c>
      <c r="W41" s="328">
        <v>-0.01</v>
      </c>
      <c r="X41" s="151">
        <f t="shared" si="6"/>
        <v>0.01</v>
      </c>
      <c r="Y41" s="97">
        <f t="shared" si="7"/>
        <v>1</v>
      </c>
      <c r="Z41" s="140"/>
    </row>
    <row r="42" spans="1:26" s="69" customFormat="1" outlineLevel="1" x14ac:dyDescent="0.2">
      <c r="A42" s="64" t="s">
        <v>1066</v>
      </c>
      <c r="B42" s="65" t="s">
        <v>1516</v>
      </c>
      <c r="C42" s="66" t="s">
        <v>1965</v>
      </c>
      <c r="D42" s="67"/>
      <c r="E42" s="68"/>
      <c r="F42" s="328">
        <v>3220.85</v>
      </c>
      <c r="G42" s="328">
        <v>158</v>
      </c>
      <c r="H42" s="151">
        <f t="shared" si="0"/>
        <v>3062.85</v>
      </c>
      <c r="I42" s="97">
        <f t="shared" si="1"/>
        <v>19.385126582278481</v>
      </c>
      <c r="J42" s="166"/>
      <c r="K42" s="328">
        <v>10010.27</v>
      </c>
      <c r="L42" s="328">
        <v>11138.75</v>
      </c>
      <c r="M42" s="151">
        <f t="shared" si="2"/>
        <v>-1128.4799999999996</v>
      </c>
      <c r="N42" s="97">
        <f t="shared" si="3"/>
        <v>-0.10131118841880818</v>
      </c>
      <c r="O42" s="273"/>
      <c r="P42" s="166"/>
      <c r="Q42" s="328">
        <v>10010.27</v>
      </c>
      <c r="R42" s="328">
        <v>11138.75</v>
      </c>
      <c r="S42" s="151">
        <f t="shared" si="4"/>
        <v>-1128.4799999999996</v>
      </c>
      <c r="T42" s="97">
        <f t="shared" si="5"/>
        <v>-0.10131118841880818</v>
      </c>
      <c r="U42" s="166"/>
      <c r="V42" s="328">
        <v>51943.430000000008</v>
      </c>
      <c r="W42" s="328">
        <v>66831.62</v>
      </c>
      <c r="X42" s="151">
        <f t="shared" si="6"/>
        <v>-14888.189999999988</v>
      </c>
      <c r="Y42" s="97">
        <f t="shared" si="7"/>
        <v>-0.22277164611601497</v>
      </c>
      <c r="Z42" s="140"/>
    </row>
    <row r="43" spans="1:26" s="69" customFormat="1" outlineLevel="1" x14ac:dyDescent="0.2">
      <c r="A43" s="64" t="s">
        <v>1067</v>
      </c>
      <c r="B43" s="65" t="s">
        <v>1517</v>
      </c>
      <c r="C43" s="66" t="s">
        <v>1966</v>
      </c>
      <c r="D43" s="67"/>
      <c r="E43" s="68"/>
      <c r="F43" s="328">
        <v>19.670000000000002</v>
      </c>
      <c r="G43" s="328">
        <v>1</v>
      </c>
      <c r="H43" s="151">
        <f t="shared" si="0"/>
        <v>18.670000000000002</v>
      </c>
      <c r="I43" s="97">
        <f t="shared" si="1"/>
        <v>18.670000000000002</v>
      </c>
      <c r="J43" s="166"/>
      <c r="K43" s="328">
        <v>63.96</v>
      </c>
      <c r="L43" s="328">
        <v>70.75</v>
      </c>
      <c r="M43" s="151">
        <f t="shared" si="2"/>
        <v>-6.7899999999999991</v>
      </c>
      <c r="N43" s="97">
        <f t="shared" si="3"/>
        <v>-9.5971731448763239E-2</v>
      </c>
      <c r="O43" s="273"/>
      <c r="P43" s="166"/>
      <c r="Q43" s="328">
        <v>63.96</v>
      </c>
      <c r="R43" s="328">
        <v>70.75</v>
      </c>
      <c r="S43" s="151">
        <f t="shared" si="4"/>
        <v>-6.7899999999999991</v>
      </c>
      <c r="T43" s="97">
        <f t="shared" si="5"/>
        <v>-9.5971731448763239E-2</v>
      </c>
      <c r="U43" s="166"/>
      <c r="V43" s="328">
        <v>327.58</v>
      </c>
      <c r="W43" s="328">
        <v>399.74</v>
      </c>
      <c r="X43" s="151">
        <f t="shared" si="6"/>
        <v>-72.160000000000025</v>
      </c>
      <c r="Y43" s="97">
        <f t="shared" si="7"/>
        <v>-0.18051733626857464</v>
      </c>
      <c r="Z43" s="140"/>
    </row>
    <row r="44" spans="1:26" x14ac:dyDescent="0.2">
      <c r="A44" s="38" t="s">
        <v>611</v>
      </c>
      <c r="B44" s="38">
        <v>2</v>
      </c>
      <c r="C44" s="81" t="s">
        <v>819</v>
      </c>
      <c r="D44" s="88" t="s">
        <v>283</v>
      </c>
      <c r="E44" s="49"/>
      <c r="F44" s="301">
        <v>7557257.0200000005</v>
      </c>
      <c r="G44" s="301">
        <v>-3057563.2149999999</v>
      </c>
      <c r="H44" s="301">
        <f t="shared" si="0"/>
        <v>10614820.234999999</v>
      </c>
      <c r="I44" s="201">
        <f t="shared" si="1"/>
        <v>-3.4716601059710226</v>
      </c>
      <c r="J44" s="277"/>
      <c r="K44" s="301">
        <v>48396091.610000022</v>
      </c>
      <c r="L44" s="301">
        <v>18293280.615000002</v>
      </c>
      <c r="M44" s="301">
        <f t="shared" si="2"/>
        <v>30102810.99500002</v>
      </c>
      <c r="N44" s="201">
        <f t="shared" si="3"/>
        <v>1.645566567776614</v>
      </c>
      <c r="O44" s="201"/>
      <c r="P44" s="269"/>
      <c r="Q44" s="301">
        <v>48396091.610000022</v>
      </c>
      <c r="R44" s="301">
        <v>18293280.615000002</v>
      </c>
      <c r="S44" s="301">
        <f t="shared" si="4"/>
        <v>30102810.99500002</v>
      </c>
      <c r="T44" s="201">
        <f t="shared" si="5"/>
        <v>1.645566567776614</v>
      </c>
      <c r="U44" s="277"/>
      <c r="V44" s="301">
        <v>123466626.979</v>
      </c>
      <c r="W44" s="301">
        <v>95199872.768000036</v>
      </c>
      <c r="X44" s="301">
        <f t="shared" si="6"/>
        <v>28266754.210999966</v>
      </c>
      <c r="Y44" s="201">
        <f t="shared" si="7"/>
        <v>0.2969200839152949</v>
      </c>
      <c r="Z44"/>
    </row>
    <row r="45" spans="1:26" s="69" customFormat="1" outlineLevel="1" x14ac:dyDescent="0.2">
      <c r="A45" s="64" t="s">
        <v>1264</v>
      </c>
      <c r="B45" s="65" t="s">
        <v>1714</v>
      </c>
      <c r="C45" s="66" t="s">
        <v>2156</v>
      </c>
      <c r="D45" s="67"/>
      <c r="E45" s="68"/>
      <c r="F45" s="328">
        <v>143815.01</v>
      </c>
      <c r="G45" s="328">
        <v>184528.44</v>
      </c>
      <c r="H45" s="151">
        <f t="shared" si="0"/>
        <v>-40713.429999999993</v>
      </c>
      <c r="I45" s="97">
        <f t="shared" si="1"/>
        <v>-0.22063498721389502</v>
      </c>
      <c r="J45" s="166"/>
      <c r="K45" s="328">
        <v>442713.22000000003</v>
      </c>
      <c r="L45" s="328">
        <v>456810.87</v>
      </c>
      <c r="M45" s="151">
        <f t="shared" si="2"/>
        <v>-14097.649999999965</v>
      </c>
      <c r="N45" s="97">
        <f t="shared" si="3"/>
        <v>-3.0861021323770086E-2</v>
      </c>
      <c r="O45" s="273"/>
      <c r="P45" s="166"/>
      <c r="Q45" s="328">
        <v>442713.22000000003</v>
      </c>
      <c r="R45" s="328">
        <v>456810.87</v>
      </c>
      <c r="S45" s="151">
        <f t="shared" si="4"/>
        <v>-14097.649999999965</v>
      </c>
      <c r="T45" s="97">
        <f t="shared" si="5"/>
        <v>-3.0861021323770086E-2</v>
      </c>
      <c r="U45" s="166"/>
      <c r="V45" s="328">
        <v>1615369.51</v>
      </c>
      <c r="W45" s="328">
        <v>1588854.63</v>
      </c>
      <c r="X45" s="151">
        <f t="shared" si="6"/>
        <v>26514.880000000121</v>
      </c>
      <c r="Y45" s="97">
        <f t="shared" si="7"/>
        <v>1.6688046533243964E-2</v>
      </c>
      <c r="Z45" s="140"/>
    </row>
    <row r="46" spans="1:26" s="69" customFormat="1" outlineLevel="1" x14ac:dyDescent="0.2">
      <c r="A46" s="64" t="s">
        <v>1265</v>
      </c>
      <c r="B46" s="65" t="s">
        <v>1715</v>
      </c>
      <c r="C46" s="66" t="s">
        <v>2157</v>
      </c>
      <c r="D46" s="67"/>
      <c r="E46" s="68"/>
      <c r="F46" s="328">
        <v>146280.34</v>
      </c>
      <c r="G46" s="328">
        <v>103067.79000000001</v>
      </c>
      <c r="H46" s="151">
        <f t="shared" si="0"/>
        <v>43212.549999999988</v>
      </c>
      <c r="I46" s="97">
        <f t="shared" si="1"/>
        <v>0.41926337995604623</v>
      </c>
      <c r="J46" s="166"/>
      <c r="K46" s="328">
        <v>642826.71</v>
      </c>
      <c r="L46" s="328">
        <v>460309.5</v>
      </c>
      <c r="M46" s="151">
        <f t="shared" si="2"/>
        <v>182517.20999999996</v>
      </c>
      <c r="N46" s="97">
        <f t="shared" si="3"/>
        <v>0.3965097613670801</v>
      </c>
      <c r="O46" s="273"/>
      <c r="P46" s="166"/>
      <c r="Q46" s="328">
        <v>642826.71</v>
      </c>
      <c r="R46" s="328">
        <v>460309.5</v>
      </c>
      <c r="S46" s="151">
        <f t="shared" si="4"/>
        <v>182517.20999999996</v>
      </c>
      <c r="T46" s="97">
        <f t="shared" si="5"/>
        <v>0.3965097613670801</v>
      </c>
      <c r="U46" s="166"/>
      <c r="V46" s="328">
        <v>2131947.41</v>
      </c>
      <c r="W46" s="328">
        <v>1565660.85</v>
      </c>
      <c r="X46" s="151">
        <f t="shared" si="6"/>
        <v>566286.56000000006</v>
      </c>
      <c r="Y46" s="97">
        <f t="shared" si="7"/>
        <v>0.36169171631263569</v>
      </c>
      <c r="Z46" s="140"/>
    </row>
    <row r="47" spans="1:26" s="69" customFormat="1" outlineLevel="1" x14ac:dyDescent="0.2">
      <c r="A47" s="64" t="s">
        <v>1266</v>
      </c>
      <c r="B47" s="65" t="s">
        <v>1716</v>
      </c>
      <c r="C47" s="66" t="s">
        <v>2158</v>
      </c>
      <c r="D47" s="67"/>
      <c r="E47" s="68"/>
      <c r="F47" s="328">
        <v>762059.75</v>
      </c>
      <c r="G47" s="328">
        <v>825324.74</v>
      </c>
      <c r="H47" s="151">
        <f t="shared" si="0"/>
        <v>-63264.989999999991</v>
      </c>
      <c r="I47" s="97">
        <f t="shared" si="1"/>
        <v>-7.6654663229894199E-2</v>
      </c>
      <c r="J47" s="166"/>
      <c r="K47" s="328">
        <v>2703614.73</v>
      </c>
      <c r="L47" s="328">
        <v>2011617</v>
      </c>
      <c r="M47" s="151">
        <f t="shared" si="2"/>
        <v>691997.73</v>
      </c>
      <c r="N47" s="97">
        <f t="shared" si="3"/>
        <v>0.34400073672075748</v>
      </c>
      <c r="O47" s="273"/>
      <c r="P47" s="166"/>
      <c r="Q47" s="328">
        <v>2703614.73</v>
      </c>
      <c r="R47" s="328">
        <v>2011617</v>
      </c>
      <c r="S47" s="151">
        <f t="shared" si="4"/>
        <v>691997.73</v>
      </c>
      <c r="T47" s="97">
        <f t="shared" si="5"/>
        <v>0.34400073672075748</v>
      </c>
      <c r="U47" s="166"/>
      <c r="V47" s="328">
        <v>13580372.883000001</v>
      </c>
      <c r="W47" s="328">
        <v>10313358.978</v>
      </c>
      <c r="X47" s="151">
        <f t="shared" si="6"/>
        <v>3267013.9050000012</v>
      </c>
      <c r="Y47" s="97">
        <f t="shared" si="7"/>
        <v>0.31677496264495886</v>
      </c>
      <c r="Z47" s="140"/>
    </row>
    <row r="48" spans="1:26" s="69" customFormat="1" outlineLevel="1" x14ac:dyDescent="0.2">
      <c r="A48" s="64" t="s">
        <v>1267</v>
      </c>
      <c r="B48" s="65" t="s">
        <v>1717</v>
      </c>
      <c r="C48" s="66" t="s">
        <v>2159</v>
      </c>
      <c r="D48" s="67"/>
      <c r="E48" s="68"/>
      <c r="F48" s="328">
        <v>-75.38</v>
      </c>
      <c r="G48" s="328">
        <v>0</v>
      </c>
      <c r="H48" s="151">
        <f t="shared" si="0"/>
        <v>-75.38</v>
      </c>
      <c r="I48" s="97">
        <f t="shared" si="1"/>
        <v>1</v>
      </c>
      <c r="J48" s="166"/>
      <c r="K48" s="328">
        <v>8.26</v>
      </c>
      <c r="L48" s="328">
        <v>0</v>
      </c>
      <c r="M48" s="151">
        <f t="shared" si="2"/>
        <v>8.26</v>
      </c>
      <c r="N48" s="97">
        <f t="shared" si="3"/>
        <v>1</v>
      </c>
      <c r="O48" s="273"/>
      <c r="P48" s="166"/>
      <c r="Q48" s="328">
        <v>8.26</v>
      </c>
      <c r="R48" s="328">
        <v>0</v>
      </c>
      <c r="S48" s="151">
        <f t="shared" si="4"/>
        <v>8.26</v>
      </c>
      <c r="T48" s="97">
        <f t="shared" si="5"/>
        <v>1</v>
      </c>
      <c r="U48" s="166"/>
      <c r="V48" s="328">
        <v>19.71</v>
      </c>
      <c r="W48" s="328">
        <v>0</v>
      </c>
      <c r="X48" s="151">
        <f t="shared" si="6"/>
        <v>19.71</v>
      </c>
      <c r="Y48" s="97">
        <f t="shared" si="7"/>
        <v>1</v>
      </c>
      <c r="Z48" s="140"/>
    </row>
    <row r="49" spans="1:26" s="69" customFormat="1" outlineLevel="1" x14ac:dyDescent="0.2">
      <c r="A49" s="64" t="s">
        <v>1268</v>
      </c>
      <c r="B49" s="65" t="s">
        <v>1718</v>
      </c>
      <c r="C49" s="66" t="s">
        <v>2160</v>
      </c>
      <c r="D49" s="67"/>
      <c r="E49" s="68"/>
      <c r="F49" s="328">
        <v>-122.13</v>
      </c>
      <c r="G49" s="328">
        <v>0</v>
      </c>
      <c r="H49" s="151">
        <f t="shared" si="0"/>
        <v>-122.13</v>
      </c>
      <c r="I49" s="97">
        <f t="shared" si="1"/>
        <v>1</v>
      </c>
      <c r="J49" s="166"/>
      <c r="K49" s="328">
        <v>-736.26</v>
      </c>
      <c r="L49" s="328">
        <v>-36.090000000000003</v>
      </c>
      <c r="M49" s="151">
        <f t="shared" si="2"/>
        <v>-700.17</v>
      </c>
      <c r="N49" s="97">
        <f t="shared" si="3"/>
        <v>19.400665004156274</v>
      </c>
      <c r="O49" s="273"/>
      <c r="P49" s="166"/>
      <c r="Q49" s="328">
        <v>-736.26</v>
      </c>
      <c r="R49" s="328">
        <v>-36.090000000000003</v>
      </c>
      <c r="S49" s="151">
        <f t="shared" si="4"/>
        <v>-700.17</v>
      </c>
      <c r="T49" s="97">
        <f t="shared" si="5"/>
        <v>19.400665004156274</v>
      </c>
      <c r="U49" s="166"/>
      <c r="V49" s="328">
        <v>-3903.6499999999996</v>
      </c>
      <c r="W49" s="328">
        <v>-2537.88</v>
      </c>
      <c r="X49" s="151">
        <f t="shared" si="6"/>
        <v>-1365.7699999999995</v>
      </c>
      <c r="Y49" s="97">
        <f t="shared" si="7"/>
        <v>0.53815389222500654</v>
      </c>
      <c r="Z49" s="140"/>
    </row>
    <row r="50" spans="1:26" s="69" customFormat="1" outlineLevel="1" x14ac:dyDescent="0.2">
      <c r="A50" s="64" t="s">
        <v>1269</v>
      </c>
      <c r="B50" s="65" t="s">
        <v>1719</v>
      </c>
      <c r="C50" s="66" t="s">
        <v>2161</v>
      </c>
      <c r="D50" s="67"/>
      <c r="E50" s="68"/>
      <c r="F50" s="328">
        <v>19338.72</v>
      </c>
      <c r="G50" s="328">
        <v>19338.72</v>
      </c>
      <c r="H50" s="151">
        <f t="shared" si="0"/>
        <v>0</v>
      </c>
      <c r="I50" s="97">
        <f t="shared" si="1"/>
        <v>0</v>
      </c>
      <c r="J50" s="166"/>
      <c r="K50" s="328">
        <v>58016.160000000003</v>
      </c>
      <c r="L50" s="328">
        <v>58016.160000000003</v>
      </c>
      <c r="M50" s="151">
        <f t="shared" si="2"/>
        <v>0</v>
      </c>
      <c r="N50" s="97">
        <f t="shared" si="3"/>
        <v>0</v>
      </c>
      <c r="O50" s="273"/>
      <c r="P50" s="166"/>
      <c r="Q50" s="328">
        <v>58016.160000000003</v>
      </c>
      <c r="R50" s="328">
        <v>58016.160000000003</v>
      </c>
      <c r="S50" s="151">
        <f t="shared" si="4"/>
        <v>0</v>
      </c>
      <c r="T50" s="97">
        <f t="shared" si="5"/>
        <v>0</v>
      </c>
      <c r="U50" s="166"/>
      <c r="V50" s="328">
        <v>232064.64000000001</v>
      </c>
      <c r="W50" s="328">
        <v>232064.64000000001</v>
      </c>
      <c r="X50" s="151">
        <f t="shared" si="6"/>
        <v>0</v>
      </c>
      <c r="Y50" s="97">
        <f t="shared" si="7"/>
        <v>0</v>
      </c>
      <c r="Z50" s="140"/>
    </row>
    <row r="51" spans="1:26" s="69" customFormat="1" outlineLevel="1" x14ac:dyDescent="0.2">
      <c r="A51" s="64" t="s">
        <v>1270</v>
      </c>
      <c r="B51" s="65" t="s">
        <v>1720</v>
      </c>
      <c r="C51" s="66" t="s">
        <v>2162</v>
      </c>
      <c r="D51" s="67"/>
      <c r="E51" s="68"/>
      <c r="F51" s="328">
        <v>62252.82</v>
      </c>
      <c r="G51" s="328">
        <v>229868.61000000002</v>
      </c>
      <c r="H51" s="151">
        <f t="shared" si="0"/>
        <v>-167615.79</v>
      </c>
      <c r="I51" s="97">
        <f t="shared" si="1"/>
        <v>-0.7291808568381738</v>
      </c>
      <c r="J51" s="166"/>
      <c r="K51" s="328">
        <v>673961.74</v>
      </c>
      <c r="L51" s="328">
        <v>561249.37</v>
      </c>
      <c r="M51" s="151">
        <f t="shared" si="2"/>
        <v>112712.37</v>
      </c>
      <c r="N51" s="97">
        <f t="shared" si="3"/>
        <v>0.20082404725015549</v>
      </c>
      <c r="O51" s="273"/>
      <c r="P51" s="166"/>
      <c r="Q51" s="328">
        <v>673961.74</v>
      </c>
      <c r="R51" s="328">
        <v>561249.37</v>
      </c>
      <c r="S51" s="151">
        <f t="shared" si="4"/>
        <v>112712.37</v>
      </c>
      <c r="T51" s="97">
        <f t="shared" si="5"/>
        <v>0.20082404725015549</v>
      </c>
      <c r="U51" s="166"/>
      <c r="V51" s="328">
        <v>4686151.29</v>
      </c>
      <c r="W51" s="328">
        <v>3489961.3969999999</v>
      </c>
      <c r="X51" s="151">
        <f t="shared" si="6"/>
        <v>1196189.8930000002</v>
      </c>
      <c r="Y51" s="97">
        <f t="shared" si="7"/>
        <v>0.34275161153021777</v>
      </c>
      <c r="Z51" s="140"/>
    </row>
    <row r="52" spans="1:26" s="69" customFormat="1" outlineLevel="1" x14ac:dyDescent="0.2">
      <c r="A52" s="64" t="s">
        <v>1271</v>
      </c>
      <c r="B52" s="65" t="s">
        <v>1721</v>
      </c>
      <c r="C52" s="66" t="s">
        <v>2163</v>
      </c>
      <c r="D52" s="67"/>
      <c r="E52" s="68"/>
      <c r="F52" s="328">
        <v>103397.48</v>
      </c>
      <c r="G52" s="328">
        <v>56736.06</v>
      </c>
      <c r="H52" s="151">
        <f t="shared" si="0"/>
        <v>46661.42</v>
      </c>
      <c r="I52" s="97">
        <f t="shared" si="1"/>
        <v>0.82242968581180997</v>
      </c>
      <c r="J52" s="166"/>
      <c r="K52" s="328">
        <v>423233.95</v>
      </c>
      <c r="L52" s="328">
        <v>220558.18</v>
      </c>
      <c r="M52" s="151">
        <f t="shared" si="2"/>
        <v>202675.77000000002</v>
      </c>
      <c r="N52" s="97">
        <f t="shared" si="3"/>
        <v>0.9189220277388942</v>
      </c>
      <c r="O52" s="273"/>
      <c r="P52" s="166"/>
      <c r="Q52" s="328">
        <v>423233.95</v>
      </c>
      <c r="R52" s="328">
        <v>220558.18</v>
      </c>
      <c r="S52" s="151">
        <f t="shared" si="4"/>
        <v>202675.77000000002</v>
      </c>
      <c r="T52" s="97">
        <f t="shared" si="5"/>
        <v>0.9189220277388942</v>
      </c>
      <c r="U52" s="166"/>
      <c r="V52" s="328">
        <v>1230389.53</v>
      </c>
      <c r="W52" s="328">
        <v>1360047.8099999998</v>
      </c>
      <c r="X52" s="151">
        <f t="shared" si="6"/>
        <v>-129658.2799999998</v>
      </c>
      <c r="Y52" s="97">
        <f t="shared" si="7"/>
        <v>-9.5333619190931099E-2</v>
      </c>
      <c r="Z52" s="140"/>
    </row>
    <row r="53" spans="1:26" s="69" customFormat="1" outlineLevel="1" x14ac:dyDescent="0.2">
      <c r="A53" s="64" t="s">
        <v>1272</v>
      </c>
      <c r="B53" s="65" t="s">
        <v>1722</v>
      </c>
      <c r="C53" s="66" t="s">
        <v>2164</v>
      </c>
      <c r="D53" s="67"/>
      <c r="E53" s="68"/>
      <c r="F53" s="328">
        <v>0</v>
      </c>
      <c r="G53" s="328">
        <v>0</v>
      </c>
      <c r="H53" s="151">
        <f t="shared" si="0"/>
        <v>0</v>
      </c>
      <c r="I53" s="97" t="str">
        <f t="shared" si="1"/>
        <v/>
      </c>
      <c r="J53" s="166"/>
      <c r="K53" s="328">
        <v>0</v>
      </c>
      <c r="L53" s="328">
        <v>0</v>
      </c>
      <c r="M53" s="151">
        <f t="shared" si="2"/>
        <v>0</v>
      </c>
      <c r="N53" s="97" t="str">
        <f t="shared" si="3"/>
        <v/>
      </c>
      <c r="O53" s="273"/>
      <c r="P53" s="166"/>
      <c r="Q53" s="328">
        <v>0</v>
      </c>
      <c r="R53" s="328">
        <v>0</v>
      </c>
      <c r="S53" s="151">
        <f t="shared" si="4"/>
        <v>0</v>
      </c>
      <c r="T53" s="97" t="str">
        <f t="shared" si="5"/>
        <v/>
      </c>
      <c r="U53" s="166"/>
      <c r="V53" s="328">
        <v>-25.82</v>
      </c>
      <c r="W53" s="328">
        <v>0</v>
      </c>
      <c r="X53" s="151">
        <f t="shared" si="6"/>
        <v>-25.82</v>
      </c>
      <c r="Y53" s="97">
        <f t="shared" si="7"/>
        <v>1</v>
      </c>
      <c r="Z53" s="140"/>
    </row>
    <row r="54" spans="1:26" x14ac:dyDescent="0.2">
      <c r="A54" s="38" t="s">
        <v>617</v>
      </c>
      <c r="B54" s="38">
        <v>3</v>
      </c>
      <c r="C54" s="81" t="s">
        <v>820</v>
      </c>
      <c r="D54" s="88" t="s">
        <v>281</v>
      </c>
      <c r="E54" s="49"/>
      <c r="F54" s="301">
        <v>1236946.6100000003</v>
      </c>
      <c r="G54" s="301">
        <v>1418864.36</v>
      </c>
      <c r="H54" s="301">
        <f t="shared" si="0"/>
        <v>-181917.74999999977</v>
      </c>
      <c r="I54" s="49">
        <f t="shared" si="1"/>
        <v>-0.12821362994839039</v>
      </c>
      <c r="J54" s="277"/>
      <c r="K54" s="301">
        <v>4943638.5100000007</v>
      </c>
      <c r="L54" s="301">
        <v>3768524.9900000007</v>
      </c>
      <c r="M54" s="301">
        <f t="shared" si="2"/>
        <v>1175113.52</v>
      </c>
      <c r="N54" s="49">
        <f t="shared" si="3"/>
        <v>0.31182319955904014</v>
      </c>
      <c r="O54" s="201"/>
      <c r="P54" s="269"/>
      <c r="Q54" s="301">
        <v>4943638.5100000007</v>
      </c>
      <c r="R54" s="301">
        <v>3768524.9900000007</v>
      </c>
      <c r="S54" s="301">
        <f t="shared" si="4"/>
        <v>1175113.52</v>
      </c>
      <c r="T54" s="49">
        <f t="shared" si="5"/>
        <v>0.31182319955904014</v>
      </c>
      <c r="U54" s="277"/>
      <c r="V54" s="301">
        <v>23472385.502999999</v>
      </c>
      <c r="W54" s="301">
        <v>18547410.425000001</v>
      </c>
      <c r="X54" s="301">
        <f t="shared" si="6"/>
        <v>4924975.0779999979</v>
      </c>
      <c r="Y54" s="49">
        <f t="shared" si="7"/>
        <v>0.26553437731456236</v>
      </c>
      <c r="Z54"/>
    </row>
    <row r="55" spans="1:26" s="69" customFormat="1" outlineLevel="1" x14ac:dyDescent="0.2">
      <c r="A55" s="64" t="s">
        <v>1049</v>
      </c>
      <c r="B55" s="65" t="s">
        <v>1499</v>
      </c>
      <c r="C55" s="66" t="s">
        <v>1948</v>
      </c>
      <c r="D55" s="67"/>
      <c r="E55" s="68"/>
      <c r="F55" s="328">
        <v>429791.92</v>
      </c>
      <c r="G55" s="328">
        <v>448307.20000000001</v>
      </c>
      <c r="H55" s="151">
        <f t="shared" si="0"/>
        <v>-18515.280000000028</v>
      </c>
      <c r="I55" s="97">
        <f t="shared" si="1"/>
        <v>-4.130042970534497E-2</v>
      </c>
      <c r="J55" s="166"/>
      <c r="K55" s="328">
        <v>1259501.44</v>
      </c>
      <c r="L55" s="328">
        <v>1267293.3900000001</v>
      </c>
      <c r="M55" s="151">
        <f t="shared" si="2"/>
        <v>-7791.9500000001863</v>
      </c>
      <c r="N55" s="97">
        <f t="shared" si="3"/>
        <v>-6.1484973104769256E-3</v>
      </c>
      <c r="O55" s="273"/>
      <c r="P55" s="166"/>
      <c r="Q55" s="328">
        <v>1259501.44</v>
      </c>
      <c r="R55" s="328">
        <v>1267293.3900000001</v>
      </c>
      <c r="S55" s="151">
        <f t="shared" si="4"/>
        <v>-7791.9500000001863</v>
      </c>
      <c r="T55" s="97">
        <f t="shared" si="5"/>
        <v>-6.1484973104769256E-3</v>
      </c>
      <c r="U55" s="166"/>
      <c r="V55" s="328">
        <v>5717095.8800000008</v>
      </c>
      <c r="W55" s="328">
        <v>4929984.4000000004</v>
      </c>
      <c r="X55" s="151">
        <f t="shared" si="6"/>
        <v>787111.48000000045</v>
      </c>
      <c r="Y55" s="97">
        <f t="shared" si="7"/>
        <v>0.15965800622006032</v>
      </c>
      <c r="Z55" s="140"/>
    </row>
    <row r="56" spans="1:26" s="69" customFormat="1" outlineLevel="1" x14ac:dyDescent="0.2">
      <c r="A56" s="64" t="s">
        <v>1050</v>
      </c>
      <c r="B56" s="65" t="s">
        <v>1500</v>
      </c>
      <c r="C56" s="66" t="s">
        <v>1949</v>
      </c>
      <c r="D56" s="67"/>
      <c r="E56" s="68"/>
      <c r="F56" s="328">
        <v>0</v>
      </c>
      <c r="G56" s="328">
        <v>0</v>
      </c>
      <c r="H56" s="151">
        <f t="shared" si="0"/>
        <v>0</v>
      </c>
      <c r="I56" s="97" t="str">
        <f t="shared" si="1"/>
        <v/>
      </c>
      <c r="J56" s="166"/>
      <c r="K56" s="328">
        <v>0</v>
      </c>
      <c r="L56" s="328">
        <v>0</v>
      </c>
      <c r="M56" s="151">
        <f t="shared" si="2"/>
        <v>0</v>
      </c>
      <c r="N56" s="97" t="str">
        <f t="shared" si="3"/>
        <v/>
      </c>
      <c r="O56" s="273"/>
      <c r="P56" s="166"/>
      <c r="Q56" s="328">
        <v>0</v>
      </c>
      <c r="R56" s="328">
        <v>0</v>
      </c>
      <c r="S56" s="151">
        <f t="shared" si="4"/>
        <v>0</v>
      </c>
      <c r="T56" s="97" t="str">
        <f t="shared" si="5"/>
        <v/>
      </c>
      <c r="U56" s="166"/>
      <c r="V56" s="328">
        <v>0</v>
      </c>
      <c r="W56" s="328">
        <v>15359.324000000001</v>
      </c>
      <c r="X56" s="151">
        <f t="shared" si="6"/>
        <v>-15359.324000000001</v>
      </c>
      <c r="Y56" s="97">
        <f t="shared" si="7"/>
        <v>1</v>
      </c>
      <c r="Z56" s="140"/>
    </row>
    <row r="57" spans="1:26" s="69" customFormat="1" outlineLevel="1" x14ac:dyDescent="0.2">
      <c r="A57" s="64" t="s">
        <v>1035</v>
      </c>
      <c r="B57" s="65" t="s">
        <v>1485</v>
      </c>
      <c r="C57" s="66" t="s">
        <v>1934</v>
      </c>
      <c r="D57" s="67"/>
      <c r="E57" s="68"/>
      <c r="F57" s="328">
        <v>557819.46</v>
      </c>
      <c r="G57" s="328">
        <v>531008.28</v>
      </c>
      <c r="H57" s="151">
        <f t="shared" si="0"/>
        <v>26811.179999999935</v>
      </c>
      <c r="I57" s="97">
        <f t="shared" si="1"/>
        <v>5.0491077088289343E-2</v>
      </c>
      <c r="J57" s="166"/>
      <c r="K57" s="328">
        <v>792109.49</v>
      </c>
      <c r="L57" s="328">
        <v>1498332.12</v>
      </c>
      <c r="M57" s="151">
        <f t="shared" si="2"/>
        <v>-706222.63000000012</v>
      </c>
      <c r="N57" s="97">
        <f t="shared" si="3"/>
        <v>-0.47133917812560816</v>
      </c>
      <c r="O57" s="273"/>
      <c r="P57" s="166"/>
      <c r="Q57" s="328">
        <v>792109.49</v>
      </c>
      <c r="R57" s="328">
        <v>1498332.12</v>
      </c>
      <c r="S57" s="151">
        <f t="shared" si="4"/>
        <v>-706222.63000000012</v>
      </c>
      <c r="T57" s="97">
        <f t="shared" si="5"/>
        <v>-0.47133917812560816</v>
      </c>
      <c r="U57" s="166"/>
      <c r="V57" s="328">
        <v>6765493.7089999998</v>
      </c>
      <c r="W57" s="328">
        <v>5724010.0959999999</v>
      </c>
      <c r="X57" s="151">
        <f t="shared" si="6"/>
        <v>1041483.6129999999</v>
      </c>
      <c r="Y57" s="97">
        <f t="shared" si="7"/>
        <v>0.1819499958128655</v>
      </c>
      <c r="Z57" s="140"/>
    </row>
    <row r="58" spans="1:26" s="69" customFormat="1" outlineLevel="1" x14ac:dyDescent="0.2">
      <c r="A58" s="64" t="s">
        <v>1036</v>
      </c>
      <c r="B58" s="65" t="s">
        <v>1486</v>
      </c>
      <c r="C58" s="66" t="s">
        <v>1935</v>
      </c>
      <c r="D58" s="67"/>
      <c r="E58" s="68"/>
      <c r="F58" s="328">
        <v>6740326.6299999999</v>
      </c>
      <c r="G58" s="328">
        <v>13308.17</v>
      </c>
      <c r="H58" s="151">
        <f t="shared" si="0"/>
        <v>6727018.46</v>
      </c>
      <c r="I58" s="97">
        <f t="shared" si="1"/>
        <v>505.48035229486851</v>
      </c>
      <c r="J58" s="166"/>
      <c r="K58" s="328">
        <v>13846030.32</v>
      </c>
      <c r="L58" s="328">
        <v>8269776.9100000001</v>
      </c>
      <c r="M58" s="151">
        <f t="shared" si="2"/>
        <v>5576253.4100000001</v>
      </c>
      <c r="N58" s="97">
        <f t="shared" si="3"/>
        <v>0.67429308803446308</v>
      </c>
      <c r="O58" s="273"/>
      <c r="P58" s="166"/>
      <c r="Q58" s="328">
        <v>13846030.32</v>
      </c>
      <c r="R58" s="328">
        <v>8269776.9100000001</v>
      </c>
      <c r="S58" s="151">
        <f t="shared" si="4"/>
        <v>5576253.4100000001</v>
      </c>
      <c r="T58" s="97">
        <f t="shared" si="5"/>
        <v>0.67429308803446308</v>
      </c>
      <c r="U58" s="166"/>
      <c r="V58" s="328">
        <v>48218495.590000004</v>
      </c>
      <c r="W58" s="328">
        <v>51442022.450000003</v>
      </c>
      <c r="X58" s="151">
        <f t="shared" si="6"/>
        <v>-3223526.8599999994</v>
      </c>
      <c r="Y58" s="97">
        <f t="shared" si="7"/>
        <v>-6.2663299506413542E-2</v>
      </c>
      <c r="Z58" s="140"/>
    </row>
    <row r="59" spans="1:26" s="69" customFormat="1" outlineLevel="1" x14ac:dyDescent="0.2">
      <c r="A59" s="64" t="s">
        <v>1037</v>
      </c>
      <c r="B59" s="65" t="s">
        <v>1487</v>
      </c>
      <c r="C59" s="66" t="s">
        <v>1936</v>
      </c>
      <c r="D59" s="67"/>
      <c r="E59" s="68"/>
      <c r="F59" s="328">
        <v>236080.75</v>
      </c>
      <c r="G59" s="328">
        <v>162946.55000000002</v>
      </c>
      <c r="H59" s="151">
        <f t="shared" si="0"/>
        <v>73134.199999999983</v>
      </c>
      <c r="I59" s="97">
        <f t="shared" si="1"/>
        <v>0.44882324909609916</v>
      </c>
      <c r="J59" s="166"/>
      <c r="K59" s="328">
        <v>523173.34</v>
      </c>
      <c r="L59" s="328">
        <v>770370.87</v>
      </c>
      <c r="M59" s="151">
        <f t="shared" si="2"/>
        <v>-247197.52999999997</v>
      </c>
      <c r="N59" s="97">
        <f t="shared" si="3"/>
        <v>-0.32088120102464412</v>
      </c>
      <c r="O59" s="273"/>
      <c r="P59" s="166"/>
      <c r="Q59" s="328">
        <v>523173.34</v>
      </c>
      <c r="R59" s="328">
        <v>770370.87</v>
      </c>
      <c r="S59" s="151">
        <f t="shared" si="4"/>
        <v>-247197.52999999997</v>
      </c>
      <c r="T59" s="97">
        <f t="shared" si="5"/>
        <v>-0.32088120102464412</v>
      </c>
      <c r="U59" s="166"/>
      <c r="V59" s="328">
        <v>2321885.6999999997</v>
      </c>
      <c r="W59" s="328">
        <v>3774924.64</v>
      </c>
      <c r="X59" s="151">
        <f t="shared" si="6"/>
        <v>-1453038.9400000004</v>
      </c>
      <c r="Y59" s="97">
        <f t="shared" si="7"/>
        <v>-0.38491866158154625</v>
      </c>
      <c r="Z59" s="140"/>
    </row>
    <row r="60" spans="1:26" s="69" customFormat="1" outlineLevel="1" x14ac:dyDescent="0.2">
      <c r="A60" s="64" t="s">
        <v>1038</v>
      </c>
      <c r="B60" s="65" t="s">
        <v>1488</v>
      </c>
      <c r="C60" s="66" t="s">
        <v>1937</v>
      </c>
      <c r="D60" s="67"/>
      <c r="E60" s="68"/>
      <c r="F60" s="328">
        <v>-5232792.21</v>
      </c>
      <c r="G60" s="328">
        <v>-7067631</v>
      </c>
      <c r="H60" s="151">
        <f t="shared" si="0"/>
        <v>1834838.79</v>
      </c>
      <c r="I60" s="97">
        <f t="shared" si="1"/>
        <v>-0.25961157140207236</v>
      </c>
      <c r="J60" s="166"/>
      <c r="K60" s="328">
        <v>17775329.550000001</v>
      </c>
      <c r="L60" s="328">
        <v>-7335973.9800000004</v>
      </c>
      <c r="M60" s="151">
        <f t="shared" si="2"/>
        <v>25111303.530000001</v>
      </c>
      <c r="N60" s="97">
        <f t="shared" si="3"/>
        <v>-3.4230360683476686</v>
      </c>
      <c r="O60" s="273"/>
      <c r="P60" s="166"/>
      <c r="Q60" s="328">
        <v>17775329.550000001</v>
      </c>
      <c r="R60" s="328">
        <v>-7335973.9800000004</v>
      </c>
      <c r="S60" s="151">
        <f t="shared" si="4"/>
        <v>25111303.530000001</v>
      </c>
      <c r="T60" s="97">
        <f t="shared" si="5"/>
        <v>-3.4230360683476686</v>
      </c>
      <c r="U60" s="166"/>
      <c r="V60" s="328">
        <v>10086011.790000001</v>
      </c>
      <c r="W60" s="328">
        <v>-13085993.030000001</v>
      </c>
      <c r="X60" s="151">
        <f t="shared" si="6"/>
        <v>23172004.82</v>
      </c>
      <c r="Y60" s="97">
        <f t="shared" si="7"/>
        <v>-1.7707486750816341</v>
      </c>
      <c r="Z60" s="140"/>
    </row>
    <row r="61" spans="1:26" s="69" customFormat="1" outlineLevel="1" x14ac:dyDescent="0.2">
      <c r="A61" s="64" t="s">
        <v>1039</v>
      </c>
      <c r="B61" s="65" t="s">
        <v>1489</v>
      </c>
      <c r="C61" s="66" t="s">
        <v>1938</v>
      </c>
      <c r="D61" s="67"/>
      <c r="E61" s="68"/>
      <c r="F61" s="328">
        <v>0</v>
      </c>
      <c r="G61" s="328">
        <v>0</v>
      </c>
      <c r="H61" s="151">
        <f t="shared" si="0"/>
        <v>0</v>
      </c>
      <c r="I61" s="97" t="str">
        <f t="shared" si="1"/>
        <v/>
      </c>
      <c r="J61" s="166"/>
      <c r="K61" s="328">
        <v>0</v>
      </c>
      <c r="L61" s="328">
        <v>0</v>
      </c>
      <c r="M61" s="151">
        <f t="shared" si="2"/>
        <v>0</v>
      </c>
      <c r="N61" s="97" t="str">
        <f t="shared" si="3"/>
        <v/>
      </c>
      <c r="O61" s="273"/>
      <c r="P61" s="166"/>
      <c r="Q61" s="328">
        <v>0</v>
      </c>
      <c r="R61" s="328">
        <v>0</v>
      </c>
      <c r="S61" s="151">
        <f t="shared" si="4"/>
        <v>0</v>
      </c>
      <c r="T61" s="97" t="str">
        <f t="shared" si="5"/>
        <v/>
      </c>
      <c r="U61" s="166"/>
      <c r="V61" s="328">
        <v>0</v>
      </c>
      <c r="W61" s="328">
        <v>1500</v>
      </c>
      <c r="X61" s="151">
        <f t="shared" si="6"/>
        <v>-1500</v>
      </c>
      <c r="Y61" s="97">
        <f t="shared" si="7"/>
        <v>1</v>
      </c>
      <c r="Z61" s="140"/>
    </row>
    <row r="62" spans="1:26" s="69" customFormat="1" outlineLevel="1" x14ac:dyDescent="0.2">
      <c r="A62" s="64" t="s">
        <v>1040</v>
      </c>
      <c r="B62" s="65" t="s">
        <v>1490</v>
      </c>
      <c r="C62" s="66" t="s">
        <v>1939</v>
      </c>
      <c r="D62" s="67"/>
      <c r="E62" s="68"/>
      <c r="F62" s="328">
        <v>0</v>
      </c>
      <c r="G62" s="328">
        <v>0</v>
      </c>
      <c r="H62" s="151">
        <f t="shared" si="0"/>
        <v>0</v>
      </c>
      <c r="I62" s="97" t="str">
        <f t="shared" si="1"/>
        <v/>
      </c>
      <c r="J62" s="166"/>
      <c r="K62" s="328">
        <v>0</v>
      </c>
      <c r="L62" s="328">
        <v>0</v>
      </c>
      <c r="M62" s="151">
        <f t="shared" si="2"/>
        <v>0</v>
      </c>
      <c r="N62" s="97" t="str">
        <f t="shared" si="3"/>
        <v/>
      </c>
      <c r="O62" s="273"/>
      <c r="P62" s="166"/>
      <c r="Q62" s="328">
        <v>0</v>
      </c>
      <c r="R62" s="328">
        <v>0</v>
      </c>
      <c r="S62" s="151">
        <f t="shared" si="4"/>
        <v>0</v>
      </c>
      <c r="T62" s="97" t="str">
        <f t="shared" si="5"/>
        <v/>
      </c>
      <c r="U62" s="166"/>
      <c r="V62" s="328">
        <v>221526.38</v>
      </c>
      <c r="W62" s="328">
        <v>22922.93</v>
      </c>
      <c r="X62" s="151">
        <f t="shared" si="6"/>
        <v>198603.45</v>
      </c>
      <c r="Y62" s="97">
        <f t="shared" si="7"/>
        <v>8.6639644233961377</v>
      </c>
      <c r="Z62" s="140"/>
    </row>
    <row r="63" spans="1:26" s="69" customFormat="1" outlineLevel="1" x14ac:dyDescent="0.2">
      <c r="A63" s="64" t="s">
        <v>1041</v>
      </c>
      <c r="B63" s="65" t="s">
        <v>1491</v>
      </c>
      <c r="C63" s="66" t="s">
        <v>1940</v>
      </c>
      <c r="D63" s="67"/>
      <c r="E63" s="68"/>
      <c r="F63" s="328">
        <v>160547.45000000001</v>
      </c>
      <c r="G63" s="328">
        <v>237737.59</v>
      </c>
      <c r="H63" s="151">
        <f t="shared" si="0"/>
        <v>-77190.139999999985</v>
      </c>
      <c r="I63" s="97">
        <f t="shared" si="1"/>
        <v>-0.32468630644400825</v>
      </c>
      <c r="J63" s="166"/>
      <c r="K63" s="328">
        <v>952830.34</v>
      </c>
      <c r="L63" s="328">
        <v>668356.57000000007</v>
      </c>
      <c r="M63" s="151">
        <f t="shared" si="2"/>
        <v>284473.7699999999</v>
      </c>
      <c r="N63" s="97">
        <f t="shared" si="3"/>
        <v>0.42563174025505557</v>
      </c>
      <c r="O63" s="273"/>
      <c r="P63" s="166"/>
      <c r="Q63" s="328">
        <v>952830.34</v>
      </c>
      <c r="R63" s="328">
        <v>668356.57000000007</v>
      </c>
      <c r="S63" s="151">
        <f t="shared" si="4"/>
        <v>284473.7699999999</v>
      </c>
      <c r="T63" s="97">
        <f t="shared" si="5"/>
        <v>0.42563174025505557</v>
      </c>
      <c r="U63" s="166"/>
      <c r="V63" s="328">
        <v>4710090.41</v>
      </c>
      <c r="W63" s="328">
        <v>2858338.71</v>
      </c>
      <c r="X63" s="151">
        <f t="shared" si="6"/>
        <v>1851751.7000000002</v>
      </c>
      <c r="Y63" s="97">
        <f t="shared" si="7"/>
        <v>0.64784194172705312</v>
      </c>
      <c r="Z63" s="140"/>
    </row>
    <row r="64" spans="1:26" s="69" customFormat="1" outlineLevel="1" x14ac:dyDescent="0.2">
      <c r="A64" s="64" t="s">
        <v>1042</v>
      </c>
      <c r="B64" s="65" t="s">
        <v>1492</v>
      </c>
      <c r="C64" s="66" t="s">
        <v>1941</v>
      </c>
      <c r="D64" s="67"/>
      <c r="E64" s="68"/>
      <c r="F64" s="328">
        <v>2870475.3200000003</v>
      </c>
      <c r="G64" s="328">
        <v>1426400.02</v>
      </c>
      <c r="H64" s="151">
        <f t="shared" si="0"/>
        <v>1444075.3000000003</v>
      </c>
      <c r="I64" s="97">
        <f t="shared" si="1"/>
        <v>1.0123915309535683</v>
      </c>
      <c r="J64" s="166"/>
      <c r="K64" s="328">
        <v>8621819.7300000004</v>
      </c>
      <c r="L64" s="328">
        <v>9646917.0399999991</v>
      </c>
      <c r="M64" s="151">
        <f t="shared" si="2"/>
        <v>-1025097.3099999987</v>
      </c>
      <c r="N64" s="97">
        <f t="shared" si="3"/>
        <v>-0.10626164874742187</v>
      </c>
      <c r="O64" s="273"/>
      <c r="P64" s="166"/>
      <c r="Q64" s="328">
        <v>8621819.7300000004</v>
      </c>
      <c r="R64" s="328">
        <v>9646917.0399999991</v>
      </c>
      <c r="S64" s="151">
        <f t="shared" si="4"/>
        <v>-1025097.3099999987</v>
      </c>
      <c r="T64" s="97">
        <f t="shared" si="5"/>
        <v>-0.10626164874742187</v>
      </c>
      <c r="U64" s="166"/>
      <c r="V64" s="328">
        <v>28179483.449999999</v>
      </c>
      <c r="W64" s="328">
        <v>22179928.489999998</v>
      </c>
      <c r="X64" s="151">
        <f t="shared" si="6"/>
        <v>5999554.9600000009</v>
      </c>
      <c r="Y64" s="97">
        <f t="shared" si="7"/>
        <v>0.27049478372777214</v>
      </c>
      <c r="Z64" s="140"/>
    </row>
    <row r="65" spans="1:26" s="69" customFormat="1" outlineLevel="1" x14ac:dyDescent="0.2">
      <c r="A65" s="64" t="s">
        <v>1043</v>
      </c>
      <c r="B65" s="65" t="s">
        <v>1493</v>
      </c>
      <c r="C65" s="66" t="s">
        <v>1942</v>
      </c>
      <c r="D65" s="67"/>
      <c r="E65" s="68"/>
      <c r="F65" s="328">
        <v>17131.91</v>
      </c>
      <c r="G65" s="328">
        <v>-66625.5</v>
      </c>
      <c r="H65" s="151">
        <f t="shared" si="0"/>
        <v>83757.41</v>
      </c>
      <c r="I65" s="97">
        <f t="shared" si="1"/>
        <v>-1.2571374323644851</v>
      </c>
      <c r="J65" s="166"/>
      <c r="K65" s="328">
        <v>54933.78</v>
      </c>
      <c r="L65" s="328">
        <v>5878.59</v>
      </c>
      <c r="M65" s="151">
        <f t="shared" si="2"/>
        <v>49055.19</v>
      </c>
      <c r="N65" s="97">
        <f t="shared" si="3"/>
        <v>8.3447204176511711</v>
      </c>
      <c r="O65" s="273"/>
      <c r="P65" s="166"/>
      <c r="Q65" s="328">
        <v>54933.78</v>
      </c>
      <c r="R65" s="328">
        <v>5878.59</v>
      </c>
      <c r="S65" s="151">
        <f t="shared" si="4"/>
        <v>49055.19</v>
      </c>
      <c r="T65" s="97">
        <f t="shared" si="5"/>
        <v>8.3447204176511711</v>
      </c>
      <c r="U65" s="166"/>
      <c r="V65" s="328">
        <v>75598.78</v>
      </c>
      <c r="W65" s="328">
        <v>132649.18</v>
      </c>
      <c r="X65" s="151">
        <f t="shared" si="6"/>
        <v>-57050.399999999994</v>
      </c>
      <c r="Y65" s="97">
        <f t="shared" si="7"/>
        <v>-0.43008482977429635</v>
      </c>
      <c r="Z65" s="140"/>
    </row>
    <row r="66" spans="1:26" s="69" customFormat="1" outlineLevel="1" x14ac:dyDescent="0.2">
      <c r="A66" s="64" t="s">
        <v>1044</v>
      </c>
      <c r="B66" s="65" t="s">
        <v>1494</v>
      </c>
      <c r="C66" s="66" t="s">
        <v>1943</v>
      </c>
      <c r="D66" s="67"/>
      <c r="E66" s="68"/>
      <c r="F66" s="328">
        <v>64183.270000000004</v>
      </c>
      <c r="G66" s="328">
        <v>56648.14</v>
      </c>
      <c r="H66" s="151">
        <f t="shared" si="0"/>
        <v>7535.1300000000047</v>
      </c>
      <c r="I66" s="97">
        <f t="shared" si="1"/>
        <v>0.13301637088172719</v>
      </c>
      <c r="J66" s="166"/>
      <c r="K66" s="328">
        <v>178928.5</v>
      </c>
      <c r="L66" s="328">
        <v>165000.47</v>
      </c>
      <c r="M66" s="151">
        <f t="shared" si="2"/>
        <v>13928.029999999999</v>
      </c>
      <c r="N66" s="97">
        <f t="shared" si="3"/>
        <v>8.4412062583821723E-2</v>
      </c>
      <c r="O66" s="273"/>
      <c r="P66" s="166"/>
      <c r="Q66" s="328">
        <v>178928.5</v>
      </c>
      <c r="R66" s="328">
        <v>165000.47</v>
      </c>
      <c r="S66" s="151">
        <f t="shared" si="4"/>
        <v>13928.029999999999</v>
      </c>
      <c r="T66" s="97">
        <f t="shared" si="5"/>
        <v>8.4412062583821723E-2</v>
      </c>
      <c r="U66" s="166"/>
      <c r="V66" s="328">
        <v>727836.34</v>
      </c>
      <c r="W66" s="328">
        <v>523082.20999999996</v>
      </c>
      <c r="X66" s="151">
        <f t="shared" si="6"/>
        <v>204754.13</v>
      </c>
      <c r="Y66" s="97">
        <f t="shared" si="7"/>
        <v>0.39143776271802477</v>
      </c>
      <c r="Z66" s="140"/>
    </row>
    <row r="67" spans="1:26" s="69" customFormat="1" outlineLevel="1" x14ac:dyDescent="0.2">
      <c r="A67" s="64" t="s">
        <v>1045</v>
      </c>
      <c r="B67" s="65" t="s">
        <v>1495</v>
      </c>
      <c r="C67" s="66" t="s">
        <v>1944</v>
      </c>
      <c r="D67" s="67"/>
      <c r="E67" s="68"/>
      <c r="F67" s="328">
        <v>-94719.11</v>
      </c>
      <c r="G67" s="328">
        <v>-62218.8</v>
      </c>
      <c r="H67" s="151">
        <f t="shared" si="0"/>
        <v>-32500.309999999998</v>
      </c>
      <c r="I67" s="97">
        <f t="shared" si="1"/>
        <v>0.52235514024699925</v>
      </c>
      <c r="J67" s="166"/>
      <c r="K67" s="328">
        <v>-206985.29</v>
      </c>
      <c r="L67" s="328">
        <v>-264582.13</v>
      </c>
      <c r="M67" s="151">
        <f t="shared" si="2"/>
        <v>57596.84</v>
      </c>
      <c r="N67" s="97">
        <f t="shared" si="3"/>
        <v>-0.21768983415471027</v>
      </c>
      <c r="O67" s="273"/>
      <c r="P67" s="166"/>
      <c r="Q67" s="328">
        <v>-206985.29</v>
      </c>
      <c r="R67" s="328">
        <v>-264582.13</v>
      </c>
      <c r="S67" s="151">
        <f t="shared" si="4"/>
        <v>57596.84</v>
      </c>
      <c r="T67" s="97">
        <f t="shared" si="5"/>
        <v>-0.21768983415471027</v>
      </c>
      <c r="U67" s="166"/>
      <c r="V67" s="328">
        <v>-540210.82000000007</v>
      </c>
      <c r="W67" s="328">
        <v>-1041490.0700000001</v>
      </c>
      <c r="X67" s="151">
        <f t="shared" si="6"/>
        <v>501279.25</v>
      </c>
      <c r="Y67" s="97">
        <f t="shared" si="7"/>
        <v>-0.48130967777734068</v>
      </c>
      <c r="Z67" s="140"/>
    </row>
    <row r="68" spans="1:26" s="69" customFormat="1" outlineLevel="1" x14ac:dyDescent="0.2">
      <c r="A68" s="64" t="s">
        <v>1046</v>
      </c>
      <c r="B68" s="65" t="s">
        <v>1496</v>
      </c>
      <c r="C68" s="66" t="s">
        <v>1945</v>
      </c>
      <c r="D68" s="67"/>
      <c r="E68" s="68"/>
      <c r="F68" s="328">
        <v>0</v>
      </c>
      <c r="G68" s="328">
        <v>0</v>
      </c>
      <c r="H68" s="151">
        <f t="shared" si="0"/>
        <v>0</v>
      </c>
      <c r="I68" s="97" t="str">
        <f t="shared" si="1"/>
        <v/>
      </c>
      <c r="J68" s="166"/>
      <c r="K68" s="328">
        <v>0</v>
      </c>
      <c r="L68" s="328">
        <v>0</v>
      </c>
      <c r="M68" s="151">
        <f t="shared" si="2"/>
        <v>0</v>
      </c>
      <c r="N68" s="97" t="str">
        <f t="shared" si="3"/>
        <v/>
      </c>
      <c r="O68" s="273"/>
      <c r="P68" s="166"/>
      <c r="Q68" s="328">
        <v>0</v>
      </c>
      <c r="R68" s="328">
        <v>0</v>
      </c>
      <c r="S68" s="151">
        <f t="shared" si="4"/>
        <v>0</v>
      </c>
      <c r="T68" s="97" t="str">
        <f t="shared" si="5"/>
        <v/>
      </c>
      <c r="U68" s="166"/>
      <c r="V68" s="328">
        <v>-680000</v>
      </c>
      <c r="W68" s="328">
        <v>0</v>
      </c>
      <c r="X68" s="151">
        <f t="shared" si="6"/>
        <v>-680000</v>
      </c>
      <c r="Y68" s="97">
        <f t="shared" si="7"/>
        <v>1</v>
      </c>
      <c r="Z68" s="140"/>
    </row>
    <row r="69" spans="1:26" s="69" customFormat="1" outlineLevel="1" x14ac:dyDescent="0.2">
      <c r="A69" s="64" t="s">
        <v>1047</v>
      </c>
      <c r="B69" s="65" t="s">
        <v>1497</v>
      </c>
      <c r="C69" s="66" t="s">
        <v>1946</v>
      </c>
      <c r="D69" s="67"/>
      <c r="E69" s="68"/>
      <c r="F69" s="328">
        <v>504295.2</v>
      </c>
      <c r="G69" s="328">
        <v>485705.52</v>
      </c>
      <c r="H69" s="151">
        <f t="shared" si="0"/>
        <v>18589.679999999993</v>
      </c>
      <c r="I69" s="97">
        <f t="shared" si="1"/>
        <v>3.8273561313447689E-2</v>
      </c>
      <c r="J69" s="166"/>
      <c r="K69" s="328">
        <v>1469489.78</v>
      </c>
      <c r="L69" s="328">
        <v>1417798.08</v>
      </c>
      <c r="M69" s="151">
        <f t="shared" si="2"/>
        <v>51691.699999999953</v>
      </c>
      <c r="N69" s="97">
        <f t="shared" si="3"/>
        <v>3.6459140923649686E-2</v>
      </c>
      <c r="O69" s="273"/>
      <c r="P69" s="166"/>
      <c r="Q69" s="328">
        <v>1469489.78</v>
      </c>
      <c r="R69" s="328">
        <v>1417798.08</v>
      </c>
      <c r="S69" s="151">
        <f t="shared" si="4"/>
        <v>51691.699999999953</v>
      </c>
      <c r="T69" s="97">
        <f t="shared" si="5"/>
        <v>3.6459140923649686E-2</v>
      </c>
      <c r="U69" s="166"/>
      <c r="V69" s="328">
        <v>5948283.6200000001</v>
      </c>
      <c r="W69" s="328">
        <v>5686973.9900000002</v>
      </c>
      <c r="X69" s="151">
        <f t="shared" si="6"/>
        <v>261309.62999999989</v>
      </c>
      <c r="Y69" s="97">
        <f t="shared" si="7"/>
        <v>4.5948799917053931E-2</v>
      </c>
      <c r="Z69" s="140"/>
    </row>
    <row r="70" spans="1:26" s="69" customFormat="1" outlineLevel="1" x14ac:dyDescent="0.2">
      <c r="A70" s="64" t="s">
        <v>1048</v>
      </c>
      <c r="B70" s="65" t="s">
        <v>1498</v>
      </c>
      <c r="C70" s="66" t="s">
        <v>1947</v>
      </c>
      <c r="D70" s="67"/>
      <c r="E70" s="68"/>
      <c r="F70" s="328">
        <v>0.15</v>
      </c>
      <c r="G70" s="328">
        <v>0</v>
      </c>
      <c r="H70" s="151">
        <f t="shared" si="0"/>
        <v>0.15</v>
      </c>
      <c r="I70" s="97">
        <f t="shared" si="1"/>
        <v>1</v>
      </c>
      <c r="J70" s="166"/>
      <c r="K70" s="328">
        <v>0.13</v>
      </c>
      <c r="L70" s="328">
        <v>0</v>
      </c>
      <c r="M70" s="151">
        <f t="shared" si="2"/>
        <v>0.13</v>
      </c>
      <c r="N70" s="97">
        <f t="shared" si="3"/>
        <v>1</v>
      </c>
      <c r="O70" s="273"/>
      <c r="P70" s="166"/>
      <c r="Q70" s="328">
        <v>0.13</v>
      </c>
      <c r="R70" s="328">
        <v>0</v>
      </c>
      <c r="S70" s="151">
        <f t="shared" si="4"/>
        <v>0.13</v>
      </c>
      <c r="T70" s="97">
        <f t="shared" si="5"/>
        <v>1</v>
      </c>
      <c r="U70" s="166"/>
      <c r="V70" s="328">
        <v>0.13</v>
      </c>
      <c r="W70" s="328">
        <v>-0.33</v>
      </c>
      <c r="X70" s="151">
        <f t="shared" si="6"/>
        <v>0.46</v>
      </c>
      <c r="Y70" s="97">
        <f t="shared" si="7"/>
        <v>-1.393939393939394</v>
      </c>
      <c r="Z70" s="140"/>
    </row>
    <row r="71" spans="1:26" s="69" customFormat="1" outlineLevel="1" x14ac:dyDescent="0.2">
      <c r="A71" s="64" t="s">
        <v>1051</v>
      </c>
      <c r="B71" s="65" t="s">
        <v>1501</v>
      </c>
      <c r="C71" s="66" t="s">
        <v>1950</v>
      </c>
      <c r="D71" s="67"/>
      <c r="E71" s="68"/>
      <c r="F71" s="328">
        <v>109327.69</v>
      </c>
      <c r="G71" s="328">
        <v>143849.24</v>
      </c>
      <c r="H71" s="151">
        <f t="shared" si="0"/>
        <v>-34521.549999999988</v>
      </c>
      <c r="I71" s="97">
        <f t="shared" si="1"/>
        <v>-0.2399842362740324</v>
      </c>
      <c r="J71" s="166"/>
      <c r="K71" s="328">
        <v>376334.36</v>
      </c>
      <c r="L71" s="328">
        <v>503330.15</v>
      </c>
      <c r="M71" s="151">
        <f t="shared" si="2"/>
        <v>-126995.79000000004</v>
      </c>
      <c r="N71" s="97">
        <f t="shared" si="3"/>
        <v>-0.25231111229875663</v>
      </c>
      <c r="O71" s="273"/>
      <c r="P71" s="166"/>
      <c r="Q71" s="328">
        <v>376334.36</v>
      </c>
      <c r="R71" s="328">
        <v>503330.15</v>
      </c>
      <c r="S71" s="151">
        <f t="shared" si="4"/>
        <v>-126995.79000000004</v>
      </c>
      <c r="T71" s="97">
        <f t="shared" si="5"/>
        <v>-0.25231111229875663</v>
      </c>
      <c r="U71" s="166"/>
      <c r="V71" s="328">
        <v>1975739.9100000001</v>
      </c>
      <c r="W71" s="328">
        <v>2119507.37</v>
      </c>
      <c r="X71" s="151">
        <f t="shared" si="6"/>
        <v>-143767.45999999996</v>
      </c>
      <c r="Y71" s="97">
        <f t="shared" si="7"/>
        <v>-6.7830601598710155E-2</v>
      </c>
      <c r="Z71" s="140"/>
    </row>
    <row r="72" spans="1:26" s="69" customFormat="1" outlineLevel="1" x14ac:dyDescent="0.2">
      <c r="A72" s="64" t="s">
        <v>1052</v>
      </c>
      <c r="B72" s="65" t="s">
        <v>1502</v>
      </c>
      <c r="C72" s="66" t="s">
        <v>1951</v>
      </c>
      <c r="D72" s="67"/>
      <c r="E72" s="68"/>
      <c r="F72" s="328">
        <v>263449.16000000003</v>
      </c>
      <c r="G72" s="328">
        <v>930.01</v>
      </c>
      <c r="H72" s="151">
        <f t="shared" si="0"/>
        <v>262519.15000000002</v>
      </c>
      <c r="I72" s="97">
        <f t="shared" si="1"/>
        <v>282.27562069225064</v>
      </c>
      <c r="J72" s="166"/>
      <c r="K72" s="328">
        <v>424307</v>
      </c>
      <c r="L72" s="328">
        <v>237922.1</v>
      </c>
      <c r="M72" s="151">
        <f t="shared" si="2"/>
        <v>186384.9</v>
      </c>
      <c r="N72" s="97">
        <f t="shared" si="3"/>
        <v>0.78338624280804514</v>
      </c>
      <c r="O72" s="273"/>
      <c r="P72" s="166"/>
      <c r="Q72" s="328">
        <v>424307</v>
      </c>
      <c r="R72" s="328">
        <v>237922.1</v>
      </c>
      <c r="S72" s="151">
        <f t="shared" si="4"/>
        <v>186384.9</v>
      </c>
      <c r="T72" s="97">
        <f t="shared" si="5"/>
        <v>0.78338624280804514</v>
      </c>
      <c r="U72" s="166"/>
      <c r="V72" s="328">
        <v>1278849.78</v>
      </c>
      <c r="W72" s="328">
        <v>951108.13</v>
      </c>
      <c r="X72" s="151">
        <f t="shared" si="6"/>
        <v>327741.65000000002</v>
      </c>
      <c r="Y72" s="97">
        <f t="shared" si="7"/>
        <v>0.34458926347312374</v>
      </c>
      <c r="Z72" s="140"/>
    </row>
    <row r="73" spans="1:26" s="69" customFormat="1" outlineLevel="1" x14ac:dyDescent="0.2">
      <c r="A73" s="64" t="s">
        <v>1053</v>
      </c>
      <c r="B73" s="65" t="s">
        <v>1503</v>
      </c>
      <c r="C73" s="66" t="s">
        <v>1952</v>
      </c>
      <c r="D73" s="67"/>
      <c r="E73" s="68"/>
      <c r="F73" s="328">
        <v>546.03</v>
      </c>
      <c r="G73" s="328">
        <v>794.5</v>
      </c>
      <c r="H73" s="151">
        <f t="shared" si="0"/>
        <v>-248.47000000000003</v>
      </c>
      <c r="I73" s="97">
        <f t="shared" si="1"/>
        <v>-0.31273757079924486</v>
      </c>
      <c r="J73" s="166"/>
      <c r="K73" s="328">
        <v>1668.39</v>
      </c>
      <c r="L73" s="328">
        <v>93049.82</v>
      </c>
      <c r="M73" s="151">
        <f t="shared" si="2"/>
        <v>-91381.430000000008</v>
      </c>
      <c r="N73" s="97">
        <f t="shared" si="3"/>
        <v>-0.98206992770109602</v>
      </c>
      <c r="O73" s="273"/>
      <c r="P73" s="166"/>
      <c r="Q73" s="328">
        <v>1668.39</v>
      </c>
      <c r="R73" s="328">
        <v>93049.82</v>
      </c>
      <c r="S73" s="151">
        <f t="shared" si="4"/>
        <v>-91381.430000000008</v>
      </c>
      <c r="T73" s="97">
        <f t="shared" si="5"/>
        <v>-0.98206992770109602</v>
      </c>
      <c r="U73" s="166"/>
      <c r="V73" s="328">
        <v>296763.01</v>
      </c>
      <c r="W73" s="328">
        <v>353389.51</v>
      </c>
      <c r="X73" s="151">
        <f t="shared" si="6"/>
        <v>-56626.5</v>
      </c>
      <c r="Y73" s="97">
        <f t="shared" si="7"/>
        <v>-0.16023820288270582</v>
      </c>
      <c r="Z73" s="140"/>
    </row>
    <row r="74" spans="1:26" s="69" customFormat="1" outlineLevel="1" x14ac:dyDescent="0.2">
      <c r="A74" s="64" t="s">
        <v>1054</v>
      </c>
      <c r="B74" s="65" t="s">
        <v>1504</v>
      </c>
      <c r="C74" s="66" t="s">
        <v>1953</v>
      </c>
      <c r="D74" s="67"/>
      <c r="E74" s="68"/>
      <c r="F74" s="328">
        <v>229153.21</v>
      </c>
      <c r="G74" s="328">
        <v>6699.45</v>
      </c>
      <c r="H74" s="151">
        <f t="shared" si="0"/>
        <v>222453.75999999998</v>
      </c>
      <c r="I74" s="97">
        <f t="shared" si="1"/>
        <v>33.204779496824365</v>
      </c>
      <c r="J74" s="166"/>
      <c r="K74" s="328">
        <v>454352.7</v>
      </c>
      <c r="L74" s="328">
        <v>488890.93</v>
      </c>
      <c r="M74" s="151">
        <f t="shared" si="2"/>
        <v>-34538.229999999981</v>
      </c>
      <c r="N74" s="97">
        <f t="shared" si="3"/>
        <v>-7.0646084598051315E-2</v>
      </c>
      <c r="O74" s="273"/>
      <c r="P74" s="166"/>
      <c r="Q74" s="328">
        <v>454352.7</v>
      </c>
      <c r="R74" s="328">
        <v>488890.93</v>
      </c>
      <c r="S74" s="151">
        <f t="shared" si="4"/>
        <v>-34538.229999999981</v>
      </c>
      <c r="T74" s="97">
        <f t="shared" si="5"/>
        <v>-7.0646084598051315E-2</v>
      </c>
      <c r="U74" s="166"/>
      <c r="V74" s="328">
        <v>1969316.73</v>
      </c>
      <c r="W74" s="328">
        <v>3124587.15</v>
      </c>
      <c r="X74" s="151">
        <f t="shared" si="6"/>
        <v>-1155270.42</v>
      </c>
      <c r="Y74" s="97">
        <f t="shared" si="7"/>
        <v>-0.3697353808806389</v>
      </c>
      <c r="Z74" s="140"/>
    </row>
    <row r="75" spans="1:26" s="69" customFormat="1" outlineLevel="1" x14ac:dyDescent="0.2">
      <c r="A75" s="64" t="s">
        <v>1055</v>
      </c>
      <c r="B75" s="65" t="s">
        <v>1505</v>
      </c>
      <c r="C75" s="66" t="s">
        <v>1954</v>
      </c>
      <c r="D75" s="67"/>
      <c r="E75" s="68"/>
      <c r="F75" s="328">
        <v>0</v>
      </c>
      <c r="G75" s="328">
        <v>25677.93</v>
      </c>
      <c r="H75" s="151">
        <f t="shared" ref="H75:H138" si="8">+F75-G75</f>
        <v>-25677.93</v>
      </c>
      <c r="I75" s="97">
        <f t="shared" ref="I75:I138" si="9">IF(AND(F75=0,G75=0),"",IF(OR(F75=0,G75=0),100%,(+H75/G75)))</f>
        <v>1</v>
      </c>
      <c r="J75" s="166"/>
      <c r="K75" s="328">
        <v>78564.759999999995</v>
      </c>
      <c r="L75" s="328">
        <v>45481.18</v>
      </c>
      <c r="M75" s="151">
        <f t="shared" ref="M75:M138" si="10">+K75-L75</f>
        <v>33083.579999999994</v>
      </c>
      <c r="N75" s="97">
        <f t="shared" ref="N75:N138" si="11">IF(AND(K75=0,L75=0),"",IF(OR(K75=0,L75=0),100%,(+M75/L75)))</f>
        <v>0.72741252535664191</v>
      </c>
      <c r="O75" s="273"/>
      <c r="P75" s="166"/>
      <c r="Q75" s="328">
        <v>78564.759999999995</v>
      </c>
      <c r="R75" s="328">
        <v>45481.18</v>
      </c>
      <c r="S75" s="151">
        <f t="shared" ref="S75:S138" si="12">+Q75-R75</f>
        <v>33083.579999999994</v>
      </c>
      <c r="T75" s="97">
        <f t="shared" ref="T75:T138" si="13">IF(AND(Q75=0,R75=0),"",IF(OR(Q75=0,R75=0),100%,(+S75/R75)))</f>
        <v>0.72741252535664191</v>
      </c>
      <c r="U75" s="166"/>
      <c r="V75" s="328">
        <v>142325.69</v>
      </c>
      <c r="W75" s="328">
        <v>188836.87</v>
      </c>
      <c r="X75" s="151">
        <f t="shared" ref="X75:X138" si="14">+V75-W75</f>
        <v>-46511.179999999993</v>
      </c>
      <c r="Y75" s="97">
        <f t="shared" ref="Y75:Y138" si="15">IF(AND(V75=0,W75=0),"",IF(OR(V75=0,W75=0),100%,(+X75/W75)))</f>
        <v>-0.24630348935565388</v>
      </c>
      <c r="Z75" s="140"/>
    </row>
    <row r="76" spans="1:26" s="69" customFormat="1" outlineLevel="1" x14ac:dyDescent="0.2">
      <c r="A76" s="64" t="s">
        <v>1056</v>
      </c>
      <c r="B76" s="65" t="s">
        <v>1506</v>
      </c>
      <c r="C76" s="66" t="s">
        <v>1955</v>
      </c>
      <c r="D76" s="67"/>
      <c r="E76" s="68"/>
      <c r="F76" s="328">
        <v>0</v>
      </c>
      <c r="G76" s="328">
        <v>0</v>
      </c>
      <c r="H76" s="151">
        <f t="shared" si="8"/>
        <v>0</v>
      </c>
      <c r="I76" s="97" t="str">
        <f t="shared" si="9"/>
        <v/>
      </c>
      <c r="J76" s="166"/>
      <c r="K76" s="328">
        <v>0</v>
      </c>
      <c r="L76" s="328">
        <v>375.42</v>
      </c>
      <c r="M76" s="151">
        <f t="shared" si="10"/>
        <v>-375.42</v>
      </c>
      <c r="N76" s="97">
        <f t="shared" si="11"/>
        <v>1</v>
      </c>
      <c r="O76" s="273"/>
      <c r="P76" s="166"/>
      <c r="Q76" s="328">
        <v>0</v>
      </c>
      <c r="R76" s="328">
        <v>375.42</v>
      </c>
      <c r="S76" s="151">
        <f t="shared" si="12"/>
        <v>-375.42</v>
      </c>
      <c r="T76" s="97">
        <f t="shared" si="13"/>
        <v>1</v>
      </c>
      <c r="U76" s="166"/>
      <c r="V76" s="328">
        <v>0</v>
      </c>
      <c r="W76" s="328">
        <v>271675.76</v>
      </c>
      <c r="X76" s="151">
        <f t="shared" si="14"/>
        <v>-271675.76</v>
      </c>
      <c r="Y76" s="97">
        <f t="shared" si="15"/>
        <v>1</v>
      </c>
      <c r="Z76" s="140"/>
    </row>
    <row r="77" spans="1:26" s="69" customFormat="1" outlineLevel="1" x14ac:dyDescent="0.2">
      <c r="A77" s="64" t="s">
        <v>1057</v>
      </c>
      <c r="B77" s="65" t="s">
        <v>1507</v>
      </c>
      <c r="C77" s="66" t="s">
        <v>1956</v>
      </c>
      <c r="D77" s="67"/>
      <c r="E77" s="68"/>
      <c r="F77" s="328">
        <v>-0.41000000000000003</v>
      </c>
      <c r="G77" s="328">
        <v>3.2800000000000002</v>
      </c>
      <c r="H77" s="151">
        <f t="shared" si="8"/>
        <v>-3.6900000000000004</v>
      </c>
      <c r="I77" s="97">
        <f t="shared" si="9"/>
        <v>-1.125</v>
      </c>
      <c r="J77" s="166"/>
      <c r="K77" s="328">
        <v>4.9400000000000004</v>
      </c>
      <c r="L77" s="328">
        <v>7.55</v>
      </c>
      <c r="M77" s="151">
        <f t="shared" si="10"/>
        <v>-2.6099999999999994</v>
      </c>
      <c r="N77" s="97">
        <f t="shared" si="11"/>
        <v>-0.34569536423841052</v>
      </c>
      <c r="O77" s="273"/>
      <c r="P77" s="166"/>
      <c r="Q77" s="328">
        <v>4.9400000000000004</v>
      </c>
      <c r="R77" s="328">
        <v>7.55</v>
      </c>
      <c r="S77" s="151">
        <f t="shared" si="12"/>
        <v>-2.6099999999999994</v>
      </c>
      <c r="T77" s="97">
        <f t="shared" si="13"/>
        <v>-0.34569536423841052</v>
      </c>
      <c r="U77" s="166"/>
      <c r="V77" s="328">
        <v>-7.19</v>
      </c>
      <c r="W77" s="328">
        <v>7.55</v>
      </c>
      <c r="X77" s="151">
        <f t="shared" si="14"/>
        <v>-14.74</v>
      </c>
      <c r="Y77" s="97">
        <f t="shared" si="15"/>
        <v>-1.9523178807947021</v>
      </c>
      <c r="Z77" s="140"/>
    </row>
    <row r="78" spans="1:26" s="69" customFormat="1" outlineLevel="1" x14ac:dyDescent="0.2">
      <c r="A78" s="64" t="s">
        <v>1058</v>
      </c>
      <c r="B78" s="65" t="s">
        <v>1508</v>
      </c>
      <c r="C78" s="66" t="s">
        <v>1957</v>
      </c>
      <c r="D78" s="67"/>
      <c r="E78" s="68"/>
      <c r="F78" s="328">
        <v>-1611.75</v>
      </c>
      <c r="G78" s="328">
        <v>22676.7</v>
      </c>
      <c r="H78" s="151">
        <f t="shared" si="8"/>
        <v>-24288.45</v>
      </c>
      <c r="I78" s="97">
        <f t="shared" si="9"/>
        <v>-1.071075156438106</v>
      </c>
      <c r="J78" s="166"/>
      <c r="K78" s="328">
        <v>11050.49</v>
      </c>
      <c r="L78" s="328">
        <v>98223.400000000009</v>
      </c>
      <c r="M78" s="151">
        <f t="shared" si="10"/>
        <v>-87172.91</v>
      </c>
      <c r="N78" s="97">
        <f t="shared" si="11"/>
        <v>-0.88749636033776058</v>
      </c>
      <c r="O78" s="273"/>
      <c r="P78" s="166"/>
      <c r="Q78" s="328">
        <v>11050.49</v>
      </c>
      <c r="R78" s="328">
        <v>98223.400000000009</v>
      </c>
      <c r="S78" s="151">
        <f t="shared" si="12"/>
        <v>-87172.91</v>
      </c>
      <c r="T78" s="97">
        <f t="shared" si="13"/>
        <v>-0.88749636033776058</v>
      </c>
      <c r="U78" s="166"/>
      <c r="V78" s="328">
        <v>94883.57</v>
      </c>
      <c r="W78" s="328">
        <v>329678.78000000003</v>
      </c>
      <c r="X78" s="151">
        <f t="shared" si="14"/>
        <v>-234795.21000000002</v>
      </c>
      <c r="Y78" s="97">
        <f t="shared" si="15"/>
        <v>-0.71219388157163166</v>
      </c>
      <c r="Z78" s="140"/>
    </row>
    <row r="79" spans="1:26" s="69" customFormat="1" outlineLevel="1" x14ac:dyDescent="0.2">
      <c r="A79" s="64" t="s">
        <v>1059</v>
      </c>
      <c r="B79" s="65" t="s">
        <v>1509</v>
      </c>
      <c r="C79" s="66" t="s">
        <v>1958</v>
      </c>
      <c r="D79" s="67"/>
      <c r="E79" s="68"/>
      <c r="F79" s="328">
        <v>695373.77</v>
      </c>
      <c r="G79" s="328">
        <v>582959.71499999997</v>
      </c>
      <c r="H79" s="151">
        <f t="shared" si="8"/>
        <v>112414.05500000005</v>
      </c>
      <c r="I79" s="97">
        <f t="shared" si="9"/>
        <v>0.19283331610658561</v>
      </c>
      <c r="J79" s="166"/>
      <c r="K79" s="328">
        <v>1758177.37</v>
      </c>
      <c r="L79" s="328">
        <v>704279.21499999997</v>
      </c>
      <c r="M79" s="151">
        <f t="shared" si="10"/>
        <v>1053898.1550000003</v>
      </c>
      <c r="N79" s="97">
        <f t="shared" si="11"/>
        <v>1.4964209258965571</v>
      </c>
      <c r="O79" s="273"/>
      <c r="P79" s="166"/>
      <c r="Q79" s="328">
        <v>1758177.37</v>
      </c>
      <c r="R79" s="328">
        <v>704279.21499999997</v>
      </c>
      <c r="S79" s="151">
        <f t="shared" si="12"/>
        <v>1053898.1550000003</v>
      </c>
      <c r="T79" s="97">
        <f t="shared" si="13"/>
        <v>1.4964209258965571</v>
      </c>
      <c r="U79" s="166"/>
      <c r="V79" s="328">
        <v>5925425.5199999996</v>
      </c>
      <c r="W79" s="328">
        <v>4595996.4879999999</v>
      </c>
      <c r="X79" s="151">
        <f t="shared" si="14"/>
        <v>1329429.0319999997</v>
      </c>
      <c r="Y79" s="97">
        <f t="shared" si="15"/>
        <v>0.28925806089519357</v>
      </c>
      <c r="Z79" s="140"/>
    </row>
    <row r="80" spans="1:26" s="69" customFormat="1" outlineLevel="1" x14ac:dyDescent="0.2">
      <c r="A80" s="64" t="s">
        <v>1060</v>
      </c>
      <c r="B80" s="65" t="s">
        <v>1510</v>
      </c>
      <c r="C80" s="66" t="s">
        <v>1959</v>
      </c>
      <c r="D80" s="67"/>
      <c r="E80" s="68"/>
      <c r="F80" s="328">
        <v>4517.6400000000003</v>
      </c>
      <c r="G80" s="328">
        <v>4600.9800000000005</v>
      </c>
      <c r="H80" s="151">
        <f t="shared" si="8"/>
        <v>-83.340000000000146</v>
      </c>
      <c r="I80" s="97">
        <f t="shared" si="9"/>
        <v>-1.811353233441574E-2</v>
      </c>
      <c r="J80" s="166"/>
      <c r="K80" s="328">
        <v>13659.27</v>
      </c>
      <c r="L80" s="328">
        <v>12716.62</v>
      </c>
      <c r="M80" s="151">
        <f t="shared" si="10"/>
        <v>942.64999999999964</v>
      </c>
      <c r="N80" s="97">
        <f t="shared" si="11"/>
        <v>7.4127401778145419E-2</v>
      </c>
      <c r="O80" s="273"/>
      <c r="P80" s="166"/>
      <c r="Q80" s="328">
        <v>13659.27</v>
      </c>
      <c r="R80" s="328">
        <v>12716.62</v>
      </c>
      <c r="S80" s="151">
        <f t="shared" si="12"/>
        <v>942.64999999999964</v>
      </c>
      <c r="T80" s="97">
        <f t="shared" si="13"/>
        <v>7.4127401778145419E-2</v>
      </c>
      <c r="U80" s="166"/>
      <c r="V80" s="328">
        <v>46157.26</v>
      </c>
      <c r="W80" s="328">
        <v>42560.959999999999</v>
      </c>
      <c r="X80" s="151">
        <f t="shared" si="14"/>
        <v>3596.3000000000029</v>
      </c>
      <c r="Y80" s="97">
        <f t="shared" si="15"/>
        <v>8.449762411374187E-2</v>
      </c>
      <c r="Z80" s="140"/>
    </row>
    <row r="81" spans="1:26" s="69" customFormat="1" outlineLevel="1" x14ac:dyDescent="0.2">
      <c r="A81" s="64" t="s">
        <v>1061</v>
      </c>
      <c r="B81" s="65" t="s">
        <v>1511</v>
      </c>
      <c r="C81" s="66" t="s">
        <v>1960</v>
      </c>
      <c r="D81" s="67"/>
      <c r="E81" s="68"/>
      <c r="F81" s="328">
        <v>0</v>
      </c>
      <c r="G81" s="328">
        <v>0</v>
      </c>
      <c r="H81" s="151">
        <f t="shared" si="8"/>
        <v>0</v>
      </c>
      <c r="I81" s="97" t="str">
        <f t="shared" si="9"/>
        <v/>
      </c>
      <c r="J81" s="166"/>
      <c r="K81" s="328">
        <v>0</v>
      </c>
      <c r="L81" s="328">
        <v>61.28</v>
      </c>
      <c r="M81" s="151">
        <f t="shared" si="10"/>
        <v>-61.28</v>
      </c>
      <c r="N81" s="97">
        <f t="shared" si="11"/>
        <v>1</v>
      </c>
      <c r="O81" s="273"/>
      <c r="P81" s="166"/>
      <c r="Q81" s="328">
        <v>0</v>
      </c>
      <c r="R81" s="328">
        <v>61.28</v>
      </c>
      <c r="S81" s="151">
        <f t="shared" si="12"/>
        <v>-61.28</v>
      </c>
      <c r="T81" s="97">
        <f t="shared" si="13"/>
        <v>1</v>
      </c>
      <c r="U81" s="166"/>
      <c r="V81" s="328">
        <v>13.75</v>
      </c>
      <c r="W81" s="328">
        <v>61.28</v>
      </c>
      <c r="X81" s="151">
        <f t="shared" si="14"/>
        <v>-47.53</v>
      </c>
      <c r="Y81" s="97">
        <f t="shared" si="15"/>
        <v>-0.77562010443864227</v>
      </c>
      <c r="Z81" s="140"/>
    </row>
    <row r="82" spans="1:26" s="69" customFormat="1" outlineLevel="1" x14ac:dyDescent="0.2">
      <c r="A82" s="64" t="s">
        <v>1062</v>
      </c>
      <c r="B82" s="65" t="s">
        <v>1512</v>
      </c>
      <c r="C82" s="66" t="s">
        <v>1961</v>
      </c>
      <c r="D82" s="67"/>
      <c r="E82" s="68"/>
      <c r="F82" s="328">
        <v>0</v>
      </c>
      <c r="G82" s="328">
        <v>-11542.93</v>
      </c>
      <c r="H82" s="151">
        <f t="shared" si="8"/>
        <v>11542.93</v>
      </c>
      <c r="I82" s="97">
        <f t="shared" si="9"/>
        <v>1</v>
      </c>
      <c r="J82" s="166"/>
      <c r="K82" s="328">
        <v>0</v>
      </c>
      <c r="L82" s="328">
        <v>-11542.93</v>
      </c>
      <c r="M82" s="151">
        <f t="shared" si="10"/>
        <v>11542.93</v>
      </c>
      <c r="N82" s="97">
        <f t="shared" si="11"/>
        <v>1</v>
      </c>
      <c r="O82" s="273"/>
      <c r="P82" s="166"/>
      <c r="Q82" s="328">
        <v>0</v>
      </c>
      <c r="R82" s="328">
        <v>-11542.93</v>
      </c>
      <c r="S82" s="151">
        <f t="shared" si="12"/>
        <v>11542.93</v>
      </c>
      <c r="T82" s="97">
        <f t="shared" si="13"/>
        <v>1</v>
      </c>
      <c r="U82" s="166"/>
      <c r="V82" s="328">
        <v>-68146</v>
      </c>
      <c r="W82" s="328">
        <v>-11542.93</v>
      </c>
      <c r="X82" s="151">
        <f t="shared" si="14"/>
        <v>-56603.07</v>
      </c>
      <c r="Y82" s="97">
        <f t="shared" si="15"/>
        <v>4.9037003603071314</v>
      </c>
      <c r="Z82" s="140"/>
    </row>
    <row r="83" spans="1:26" s="69" customFormat="1" outlineLevel="1" x14ac:dyDescent="0.2">
      <c r="A83" s="64" t="s">
        <v>1063</v>
      </c>
      <c r="B83" s="65" t="s">
        <v>1513</v>
      </c>
      <c r="C83" s="66" t="s">
        <v>1962</v>
      </c>
      <c r="D83" s="67"/>
      <c r="E83" s="68"/>
      <c r="F83" s="328">
        <v>120.42</v>
      </c>
      <c r="G83" s="328">
        <v>0</v>
      </c>
      <c r="H83" s="151">
        <f t="shared" si="8"/>
        <v>120.42</v>
      </c>
      <c r="I83" s="97">
        <f t="shared" si="9"/>
        <v>1</v>
      </c>
      <c r="J83" s="166"/>
      <c r="K83" s="328">
        <v>736.99</v>
      </c>
      <c r="L83" s="328">
        <v>34.619999999999997</v>
      </c>
      <c r="M83" s="151">
        <f t="shared" si="10"/>
        <v>702.37</v>
      </c>
      <c r="N83" s="97">
        <f t="shared" si="11"/>
        <v>20.287983824378973</v>
      </c>
      <c r="O83" s="273"/>
      <c r="P83" s="166"/>
      <c r="Q83" s="328">
        <v>736.99</v>
      </c>
      <c r="R83" s="328">
        <v>34.619999999999997</v>
      </c>
      <c r="S83" s="151">
        <f t="shared" si="12"/>
        <v>702.37</v>
      </c>
      <c r="T83" s="97">
        <f t="shared" si="13"/>
        <v>20.287983824378973</v>
      </c>
      <c r="U83" s="166"/>
      <c r="V83" s="328">
        <v>1516.77</v>
      </c>
      <c r="W83" s="328">
        <v>2506.2799999999997</v>
      </c>
      <c r="X83" s="151">
        <f t="shared" si="14"/>
        <v>-989.50999999999976</v>
      </c>
      <c r="Y83" s="97">
        <f t="shared" si="15"/>
        <v>-0.39481223167403479</v>
      </c>
      <c r="Z83" s="140"/>
    </row>
    <row r="84" spans="1:26" s="69" customFormat="1" outlineLevel="1" x14ac:dyDescent="0.2">
      <c r="A84" s="64" t="s">
        <v>1064</v>
      </c>
      <c r="B84" s="65" t="s">
        <v>1514</v>
      </c>
      <c r="C84" s="66" t="s">
        <v>1963</v>
      </c>
      <c r="D84" s="67"/>
      <c r="E84" s="68"/>
      <c r="F84" s="328">
        <v>0</v>
      </c>
      <c r="G84" s="328">
        <v>42.74</v>
      </c>
      <c r="H84" s="151">
        <f t="shared" si="8"/>
        <v>-42.74</v>
      </c>
      <c r="I84" s="97">
        <f t="shared" si="9"/>
        <v>1</v>
      </c>
      <c r="J84" s="166"/>
      <c r="K84" s="328">
        <v>0</v>
      </c>
      <c r="L84" s="328">
        <v>73.83</v>
      </c>
      <c r="M84" s="151">
        <f t="shared" si="10"/>
        <v>-73.83</v>
      </c>
      <c r="N84" s="97">
        <f t="shared" si="11"/>
        <v>1</v>
      </c>
      <c r="O84" s="273"/>
      <c r="P84" s="166"/>
      <c r="Q84" s="328">
        <v>0</v>
      </c>
      <c r="R84" s="328">
        <v>73.83</v>
      </c>
      <c r="S84" s="151">
        <f t="shared" si="12"/>
        <v>-73.83</v>
      </c>
      <c r="T84" s="97">
        <f t="shared" si="13"/>
        <v>1</v>
      </c>
      <c r="U84" s="166"/>
      <c r="V84" s="328">
        <v>-73.790000000000006</v>
      </c>
      <c r="W84" s="328">
        <v>55.23</v>
      </c>
      <c r="X84" s="151">
        <f t="shared" si="14"/>
        <v>-129.02000000000001</v>
      </c>
      <c r="Y84" s="97">
        <f t="shared" si="15"/>
        <v>-2.3360492485967774</v>
      </c>
      <c r="Z84" s="140"/>
    </row>
    <row r="85" spans="1:26" s="69" customFormat="1" outlineLevel="1" x14ac:dyDescent="0.2">
      <c r="A85" s="64" t="s">
        <v>1065</v>
      </c>
      <c r="B85" s="65" t="s">
        <v>1515</v>
      </c>
      <c r="C85" s="66" t="s">
        <v>1964</v>
      </c>
      <c r="D85" s="67"/>
      <c r="E85" s="68"/>
      <c r="F85" s="328">
        <v>0</v>
      </c>
      <c r="G85" s="328">
        <v>0</v>
      </c>
      <c r="H85" s="151">
        <f t="shared" si="8"/>
        <v>0</v>
      </c>
      <c r="I85" s="97" t="str">
        <f t="shared" si="9"/>
        <v/>
      </c>
      <c r="J85" s="166"/>
      <c r="K85" s="328">
        <v>0</v>
      </c>
      <c r="L85" s="328">
        <v>0</v>
      </c>
      <c r="M85" s="151">
        <f t="shared" si="10"/>
        <v>0</v>
      </c>
      <c r="N85" s="97" t="str">
        <f t="shared" si="11"/>
        <v/>
      </c>
      <c r="O85" s="273"/>
      <c r="P85" s="166"/>
      <c r="Q85" s="328">
        <v>0</v>
      </c>
      <c r="R85" s="328">
        <v>0</v>
      </c>
      <c r="S85" s="151">
        <f t="shared" si="12"/>
        <v>0</v>
      </c>
      <c r="T85" s="97" t="str">
        <f t="shared" si="13"/>
        <v/>
      </c>
      <c r="U85" s="166"/>
      <c r="V85" s="328">
        <v>0</v>
      </c>
      <c r="W85" s="328">
        <v>-0.01</v>
      </c>
      <c r="X85" s="151">
        <f t="shared" si="14"/>
        <v>0.01</v>
      </c>
      <c r="Y85" s="97">
        <f t="shared" si="15"/>
        <v>1</v>
      </c>
      <c r="Z85" s="140"/>
    </row>
    <row r="86" spans="1:26" s="69" customFormat="1" outlineLevel="1" x14ac:dyDescent="0.2">
      <c r="A86" s="64" t="s">
        <v>1066</v>
      </c>
      <c r="B86" s="65" t="s">
        <v>1516</v>
      </c>
      <c r="C86" s="66" t="s">
        <v>1965</v>
      </c>
      <c r="D86" s="67"/>
      <c r="E86" s="68"/>
      <c r="F86" s="328">
        <v>3220.85</v>
      </c>
      <c r="G86" s="328">
        <v>158</v>
      </c>
      <c r="H86" s="151">
        <f t="shared" si="8"/>
        <v>3062.85</v>
      </c>
      <c r="I86" s="97">
        <f t="shared" si="9"/>
        <v>19.385126582278481</v>
      </c>
      <c r="J86" s="166"/>
      <c r="K86" s="328">
        <v>10010.27</v>
      </c>
      <c r="L86" s="328">
        <v>11138.75</v>
      </c>
      <c r="M86" s="151">
        <f t="shared" si="10"/>
        <v>-1128.4799999999996</v>
      </c>
      <c r="N86" s="97">
        <f t="shared" si="11"/>
        <v>-0.10131118841880818</v>
      </c>
      <c r="O86" s="273"/>
      <c r="P86" s="166"/>
      <c r="Q86" s="328">
        <v>10010.27</v>
      </c>
      <c r="R86" s="328">
        <v>11138.75</v>
      </c>
      <c r="S86" s="151">
        <f t="shared" si="12"/>
        <v>-1128.4799999999996</v>
      </c>
      <c r="T86" s="97">
        <f t="shared" si="13"/>
        <v>-0.10131118841880818</v>
      </c>
      <c r="U86" s="166"/>
      <c r="V86" s="328">
        <v>51943.430000000008</v>
      </c>
      <c r="W86" s="328">
        <v>66831.62</v>
      </c>
      <c r="X86" s="151">
        <f t="shared" si="14"/>
        <v>-14888.189999999988</v>
      </c>
      <c r="Y86" s="97">
        <f t="shared" si="15"/>
        <v>-0.22277164611601497</v>
      </c>
      <c r="Z86" s="140"/>
    </row>
    <row r="87" spans="1:26" s="69" customFormat="1" outlineLevel="1" x14ac:dyDescent="0.2">
      <c r="A87" s="64" t="s">
        <v>1067</v>
      </c>
      <c r="B87" s="65" t="s">
        <v>1517</v>
      </c>
      <c r="C87" s="66" t="s">
        <v>1966</v>
      </c>
      <c r="D87" s="67"/>
      <c r="E87" s="68"/>
      <c r="F87" s="328">
        <v>19.670000000000002</v>
      </c>
      <c r="G87" s="328">
        <v>1</v>
      </c>
      <c r="H87" s="151">
        <f t="shared" si="8"/>
        <v>18.670000000000002</v>
      </c>
      <c r="I87" s="97">
        <f t="shared" si="9"/>
        <v>18.670000000000002</v>
      </c>
      <c r="J87" s="166"/>
      <c r="K87" s="328">
        <v>63.96</v>
      </c>
      <c r="L87" s="328">
        <v>70.75</v>
      </c>
      <c r="M87" s="151">
        <f t="shared" si="10"/>
        <v>-6.7899999999999991</v>
      </c>
      <c r="N87" s="97">
        <f t="shared" si="11"/>
        <v>-9.5971731448763239E-2</v>
      </c>
      <c r="O87" s="273"/>
      <c r="P87" s="166"/>
      <c r="Q87" s="328">
        <v>63.96</v>
      </c>
      <c r="R87" s="328">
        <v>70.75</v>
      </c>
      <c r="S87" s="151">
        <f t="shared" si="12"/>
        <v>-6.7899999999999991</v>
      </c>
      <c r="T87" s="97">
        <f t="shared" si="13"/>
        <v>-9.5971731448763239E-2</v>
      </c>
      <c r="U87" s="166"/>
      <c r="V87" s="328">
        <v>327.58</v>
      </c>
      <c r="W87" s="328">
        <v>399.74</v>
      </c>
      <c r="X87" s="151">
        <f t="shared" si="14"/>
        <v>-72.160000000000025</v>
      </c>
      <c r="Y87" s="97">
        <f t="shared" si="15"/>
        <v>-0.18051733626857464</v>
      </c>
      <c r="Z87" s="140"/>
    </row>
    <row r="88" spans="1:26" s="69" customFormat="1" outlineLevel="1" x14ac:dyDescent="0.2">
      <c r="A88" s="64" t="s">
        <v>1264</v>
      </c>
      <c r="B88" s="65" t="s">
        <v>1714</v>
      </c>
      <c r="C88" s="66" t="s">
        <v>2156</v>
      </c>
      <c r="D88" s="67"/>
      <c r="E88" s="68"/>
      <c r="F88" s="328">
        <v>143815.01</v>
      </c>
      <c r="G88" s="328">
        <v>184528.44</v>
      </c>
      <c r="H88" s="151">
        <f t="shared" si="8"/>
        <v>-40713.429999999993</v>
      </c>
      <c r="I88" s="97">
        <f t="shared" si="9"/>
        <v>-0.22063498721389502</v>
      </c>
      <c r="J88" s="166"/>
      <c r="K88" s="328">
        <v>442713.22000000003</v>
      </c>
      <c r="L88" s="328">
        <v>456810.87</v>
      </c>
      <c r="M88" s="151">
        <f t="shared" si="10"/>
        <v>-14097.649999999965</v>
      </c>
      <c r="N88" s="97">
        <f t="shared" si="11"/>
        <v>-3.0861021323770086E-2</v>
      </c>
      <c r="O88" s="273"/>
      <c r="P88" s="166"/>
      <c r="Q88" s="328">
        <v>442713.22000000003</v>
      </c>
      <c r="R88" s="328">
        <v>456810.87</v>
      </c>
      <c r="S88" s="151">
        <f t="shared" si="12"/>
        <v>-14097.649999999965</v>
      </c>
      <c r="T88" s="97">
        <f t="shared" si="13"/>
        <v>-3.0861021323770086E-2</v>
      </c>
      <c r="U88" s="166"/>
      <c r="V88" s="328">
        <v>1615369.51</v>
      </c>
      <c r="W88" s="328">
        <v>1588854.63</v>
      </c>
      <c r="X88" s="151">
        <f t="shared" si="14"/>
        <v>26514.880000000121</v>
      </c>
      <c r="Y88" s="97">
        <f t="shared" si="15"/>
        <v>1.6688046533243964E-2</v>
      </c>
      <c r="Z88" s="140"/>
    </row>
    <row r="89" spans="1:26" s="69" customFormat="1" outlineLevel="1" x14ac:dyDescent="0.2">
      <c r="A89" s="64" t="s">
        <v>1265</v>
      </c>
      <c r="B89" s="65" t="s">
        <v>1715</v>
      </c>
      <c r="C89" s="66" t="s">
        <v>2157</v>
      </c>
      <c r="D89" s="67"/>
      <c r="E89" s="68"/>
      <c r="F89" s="328">
        <v>146280.34</v>
      </c>
      <c r="G89" s="328">
        <v>103067.79000000001</v>
      </c>
      <c r="H89" s="151">
        <f t="shared" si="8"/>
        <v>43212.549999999988</v>
      </c>
      <c r="I89" s="97">
        <f t="shared" si="9"/>
        <v>0.41926337995604623</v>
      </c>
      <c r="J89" s="166"/>
      <c r="K89" s="328">
        <v>642826.71</v>
      </c>
      <c r="L89" s="328">
        <v>460309.5</v>
      </c>
      <c r="M89" s="151">
        <f t="shared" si="10"/>
        <v>182517.20999999996</v>
      </c>
      <c r="N89" s="97">
        <f t="shared" si="11"/>
        <v>0.3965097613670801</v>
      </c>
      <c r="O89" s="273"/>
      <c r="P89" s="166"/>
      <c r="Q89" s="328">
        <v>642826.71</v>
      </c>
      <c r="R89" s="328">
        <v>460309.5</v>
      </c>
      <c r="S89" s="151">
        <f t="shared" si="12"/>
        <v>182517.20999999996</v>
      </c>
      <c r="T89" s="97">
        <f t="shared" si="13"/>
        <v>0.3965097613670801</v>
      </c>
      <c r="U89" s="166"/>
      <c r="V89" s="328">
        <v>2131947.41</v>
      </c>
      <c r="W89" s="328">
        <v>1565660.85</v>
      </c>
      <c r="X89" s="151">
        <f t="shared" si="14"/>
        <v>566286.56000000006</v>
      </c>
      <c r="Y89" s="97">
        <f t="shared" si="15"/>
        <v>0.36169171631263569</v>
      </c>
      <c r="Z89" s="140"/>
    </row>
    <row r="90" spans="1:26" s="69" customFormat="1" outlineLevel="1" x14ac:dyDescent="0.2">
      <c r="A90" s="64" t="s">
        <v>1266</v>
      </c>
      <c r="B90" s="65" t="s">
        <v>1716</v>
      </c>
      <c r="C90" s="66" t="s">
        <v>2158</v>
      </c>
      <c r="D90" s="67"/>
      <c r="E90" s="68"/>
      <c r="F90" s="328">
        <v>762059.75</v>
      </c>
      <c r="G90" s="328">
        <v>825324.74</v>
      </c>
      <c r="H90" s="151">
        <f t="shared" si="8"/>
        <v>-63264.989999999991</v>
      </c>
      <c r="I90" s="97">
        <f t="shared" si="9"/>
        <v>-7.6654663229894199E-2</v>
      </c>
      <c r="J90" s="166"/>
      <c r="K90" s="328">
        <v>2703614.73</v>
      </c>
      <c r="L90" s="328">
        <v>2011617</v>
      </c>
      <c r="M90" s="151">
        <f t="shared" si="10"/>
        <v>691997.73</v>
      </c>
      <c r="N90" s="97">
        <f t="shared" si="11"/>
        <v>0.34400073672075748</v>
      </c>
      <c r="O90" s="273"/>
      <c r="P90" s="166"/>
      <c r="Q90" s="328">
        <v>2703614.73</v>
      </c>
      <c r="R90" s="328">
        <v>2011617</v>
      </c>
      <c r="S90" s="151">
        <f t="shared" si="12"/>
        <v>691997.73</v>
      </c>
      <c r="T90" s="97">
        <f t="shared" si="13"/>
        <v>0.34400073672075748</v>
      </c>
      <c r="U90" s="166"/>
      <c r="V90" s="328">
        <v>13580372.883000001</v>
      </c>
      <c r="W90" s="328">
        <v>10313358.978</v>
      </c>
      <c r="X90" s="151">
        <f t="shared" si="14"/>
        <v>3267013.9050000012</v>
      </c>
      <c r="Y90" s="97">
        <f t="shared" si="15"/>
        <v>0.31677496264495886</v>
      </c>
      <c r="Z90" s="140"/>
    </row>
    <row r="91" spans="1:26" s="69" customFormat="1" outlineLevel="1" x14ac:dyDescent="0.2">
      <c r="A91" s="64" t="s">
        <v>1267</v>
      </c>
      <c r="B91" s="65" t="s">
        <v>1717</v>
      </c>
      <c r="C91" s="66" t="s">
        <v>2159</v>
      </c>
      <c r="D91" s="67"/>
      <c r="E91" s="68"/>
      <c r="F91" s="328">
        <v>-75.38</v>
      </c>
      <c r="G91" s="328">
        <v>0</v>
      </c>
      <c r="H91" s="151">
        <f t="shared" si="8"/>
        <v>-75.38</v>
      </c>
      <c r="I91" s="97">
        <f t="shared" si="9"/>
        <v>1</v>
      </c>
      <c r="J91" s="166"/>
      <c r="K91" s="328">
        <v>8.26</v>
      </c>
      <c r="L91" s="328">
        <v>0</v>
      </c>
      <c r="M91" s="151">
        <f t="shared" si="10"/>
        <v>8.26</v>
      </c>
      <c r="N91" s="97">
        <f t="shared" si="11"/>
        <v>1</v>
      </c>
      <c r="O91" s="273"/>
      <c r="P91" s="166"/>
      <c r="Q91" s="328">
        <v>8.26</v>
      </c>
      <c r="R91" s="328">
        <v>0</v>
      </c>
      <c r="S91" s="151">
        <f t="shared" si="12"/>
        <v>8.26</v>
      </c>
      <c r="T91" s="97">
        <f t="shared" si="13"/>
        <v>1</v>
      </c>
      <c r="U91" s="166"/>
      <c r="V91" s="328">
        <v>19.71</v>
      </c>
      <c r="W91" s="328">
        <v>0</v>
      </c>
      <c r="X91" s="151">
        <f t="shared" si="14"/>
        <v>19.71</v>
      </c>
      <c r="Y91" s="97">
        <f t="shared" si="15"/>
        <v>1</v>
      </c>
      <c r="Z91" s="140"/>
    </row>
    <row r="92" spans="1:26" s="69" customFormat="1" outlineLevel="1" x14ac:dyDescent="0.2">
      <c r="A92" s="64" t="s">
        <v>1268</v>
      </c>
      <c r="B92" s="65" t="s">
        <v>1718</v>
      </c>
      <c r="C92" s="66" t="s">
        <v>2160</v>
      </c>
      <c r="D92" s="67"/>
      <c r="E92" s="68"/>
      <c r="F92" s="328">
        <v>-122.13</v>
      </c>
      <c r="G92" s="328">
        <v>0</v>
      </c>
      <c r="H92" s="151">
        <f t="shared" si="8"/>
        <v>-122.13</v>
      </c>
      <c r="I92" s="97">
        <f t="shared" si="9"/>
        <v>1</v>
      </c>
      <c r="J92" s="166"/>
      <c r="K92" s="328">
        <v>-736.26</v>
      </c>
      <c r="L92" s="328">
        <v>-36.090000000000003</v>
      </c>
      <c r="M92" s="151">
        <f t="shared" si="10"/>
        <v>-700.17</v>
      </c>
      <c r="N92" s="97">
        <f t="shared" si="11"/>
        <v>19.400665004156274</v>
      </c>
      <c r="O92" s="273"/>
      <c r="P92" s="166"/>
      <c r="Q92" s="328">
        <v>-736.26</v>
      </c>
      <c r="R92" s="328">
        <v>-36.090000000000003</v>
      </c>
      <c r="S92" s="151">
        <f t="shared" si="12"/>
        <v>-700.17</v>
      </c>
      <c r="T92" s="97">
        <f t="shared" si="13"/>
        <v>19.400665004156274</v>
      </c>
      <c r="U92" s="166"/>
      <c r="V92" s="328">
        <v>-3903.6499999999996</v>
      </c>
      <c r="W92" s="328">
        <v>-2537.88</v>
      </c>
      <c r="X92" s="151">
        <f t="shared" si="14"/>
        <v>-1365.7699999999995</v>
      </c>
      <c r="Y92" s="97">
        <f t="shared" si="15"/>
        <v>0.53815389222500654</v>
      </c>
      <c r="Z92" s="140"/>
    </row>
    <row r="93" spans="1:26" s="69" customFormat="1" outlineLevel="1" x14ac:dyDescent="0.2">
      <c r="A93" s="64" t="s">
        <v>1269</v>
      </c>
      <c r="B93" s="65" t="s">
        <v>1719</v>
      </c>
      <c r="C93" s="66" t="s">
        <v>2161</v>
      </c>
      <c r="D93" s="67"/>
      <c r="E93" s="68"/>
      <c r="F93" s="328">
        <v>19338.72</v>
      </c>
      <c r="G93" s="328">
        <v>19338.72</v>
      </c>
      <c r="H93" s="151">
        <f t="shared" si="8"/>
        <v>0</v>
      </c>
      <c r="I93" s="97">
        <f t="shared" si="9"/>
        <v>0</v>
      </c>
      <c r="J93" s="166"/>
      <c r="K93" s="328">
        <v>58016.160000000003</v>
      </c>
      <c r="L93" s="328">
        <v>58016.160000000003</v>
      </c>
      <c r="M93" s="151">
        <f t="shared" si="10"/>
        <v>0</v>
      </c>
      <c r="N93" s="97">
        <f t="shared" si="11"/>
        <v>0</v>
      </c>
      <c r="O93" s="273"/>
      <c r="P93" s="166"/>
      <c r="Q93" s="328">
        <v>58016.160000000003</v>
      </c>
      <c r="R93" s="328">
        <v>58016.160000000003</v>
      </c>
      <c r="S93" s="151">
        <f t="shared" si="12"/>
        <v>0</v>
      </c>
      <c r="T93" s="97">
        <f t="shared" si="13"/>
        <v>0</v>
      </c>
      <c r="U93" s="166"/>
      <c r="V93" s="328">
        <v>232064.64000000001</v>
      </c>
      <c r="W93" s="328">
        <v>232064.64000000001</v>
      </c>
      <c r="X93" s="151">
        <f t="shared" si="14"/>
        <v>0</v>
      </c>
      <c r="Y93" s="97">
        <f t="shared" si="15"/>
        <v>0</v>
      </c>
      <c r="Z93" s="140"/>
    </row>
    <row r="94" spans="1:26" s="69" customFormat="1" outlineLevel="1" x14ac:dyDescent="0.2">
      <c r="A94" s="64" t="s">
        <v>1270</v>
      </c>
      <c r="B94" s="65" t="s">
        <v>1720</v>
      </c>
      <c r="C94" s="66" t="s">
        <v>2162</v>
      </c>
      <c r="D94" s="67"/>
      <c r="E94" s="68"/>
      <c r="F94" s="328">
        <v>62252.82</v>
      </c>
      <c r="G94" s="328">
        <v>229868.61000000002</v>
      </c>
      <c r="H94" s="151">
        <f t="shared" si="8"/>
        <v>-167615.79</v>
      </c>
      <c r="I94" s="97">
        <f t="shared" si="9"/>
        <v>-0.7291808568381738</v>
      </c>
      <c r="J94" s="166"/>
      <c r="K94" s="328">
        <v>673961.74</v>
      </c>
      <c r="L94" s="328">
        <v>561249.37</v>
      </c>
      <c r="M94" s="151">
        <f t="shared" si="10"/>
        <v>112712.37</v>
      </c>
      <c r="N94" s="97">
        <f t="shared" si="11"/>
        <v>0.20082404725015549</v>
      </c>
      <c r="O94" s="273"/>
      <c r="P94" s="166"/>
      <c r="Q94" s="328">
        <v>673961.74</v>
      </c>
      <c r="R94" s="328">
        <v>561249.37</v>
      </c>
      <c r="S94" s="151">
        <f t="shared" si="12"/>
        <v>112712.37</v>
      </c>
      <c r="T94" s="97">
        <f t="shared" si="13"/>
        <v>0.20082404725015549</v>
      </c>
      <c r="U94" s="166"/>
      <c r="V94" s="328">
        <v>4686151.29</v>
      </c>
      <c r="W94" s="328">
        <v>3489961.3969999999</v>
      </c>
      <c r="X94" s="151">
        <f t="shared" si="14"/>
        <v>1196189.8930000002</v>
      </c>
      <c r="Y94" s="97">
        <f t="shared" si="15"/>
        <v>0.34275161153021777</v>
      </c>
      <c r="Z94" s="140"/>
    </row>
    <row r="95" spans="1:26" s="69" customFormat="1" outlineLevel="1" x14ac:dyDescent="0.2">
      <c r="A95" s="64" t="s">
        <v>1271</v>
      </c>
      <c r="B95" s="65" t="s">
        <v>1721</v>
      </c>
      <c r="C95" s="66" t="s">
        <v>2163</v>
      </c>
      <c r="D95" s="67"/>
      <c r="E95" s="68"/>
      <c r="F95" s="328">
        <v>103397.48</v>
      </c>
      <c r="G95" s="328">
        <v>56736.06</v>
      </c>
      <c r="H95" s="151">
        <f t="shared" si="8"/>
        <v>46661.42</v>
      </c>
      <c r="I95" s="97">
        <f t="shared" si="9"/>
        <v>0.82242968581180997</v>
      </c>
      <c r="J95" s="166"/>
      <c r="K95" s="328">
        <v>423233.95</v>
      </c>
      <c r="L95" s="328">
        <v>220558.18</v>
      </c>
      <c r="M95" s="151">
        <f t="shared" si="10"/>
        <v>202675.77000000002</v>
      </c>
      <c r="N95" s="97">
        <f t="shared" si="11"/>
        <v>0.9189220277388942</v>
      </c>
      <c r="O95" s="273"/>
      <c r="P95" s="166"/>
      <c r="Q95" s="328">
        <v>423233.95</v>
      </c>
      <c r="R95" s="328">
        <v>220558.18</v>
      </c>
      <c r="S95" s="151">
        <f t="shared" si="12"/>
        <v>202675.77000000002</v>
      </c>
      <c r="T95" s="97">
        <f t="shared" si="13"/>
        <v>0.9189220277388942</v>
      </c>
      <c r="U95" s="166"/>
      <c r="V95" s="328">
        <v>1230389.53</v>
      </c>
      <c r="W95" s="328">
        <v>1360047.8099999998</v>
      </c>
      <c r="X95" s="151">
        <f t="shared" si="14"/>
        <v>-129658.2799999998</v>
      </c>
      <c r="Y95" s="97">
        <f t="shared" si="15"/>
        <v>-9.5333619190931099E-2</v>
      </c>
      <c r="Z95" s="140"/>
    </row>
    <row r="96" spans="1:26" s="69" customFormat="1" outlineLevel="1" x14ac:dyDescent="0.2">
      <c r="A96" s="64" t="s">
        <v>1272</v>
      </c>
      <c r="B96" s="65" t="s">
        <v>1722</v>
      </c>
      <c r="C96" s="66" t="s">
        <v>2164</v>
      </c>
      <c r="D96" s="67"/>
      <c r="E96" s="68"/>
      <c r="F96" s="328">
        <v>0</v>
      </c>
      <c r="G96" s="328">
        <v>0</v>
      </c>
      <c r="H96" s="151">
        <f t="shared" si="8"/>
        <v>0</v>
      </c>
      <c r="I96" s="97" t="str">
        <f t="shared" si="9"/>
        <v/>
      </c>
      <c r="J96" s="166"/>
      <c r="K96" s="328">
        <v>0</v>
      </c>
      <c r="L96" s="328">
        <v>0</v>
      </c>
      <c r="M96" s="151">
        <f t="shared" si="10"/>
        <v>0</v>
      </c>
      <c r="N96" s="97" t="str">
        <f t="shared" si="11"/>
        <v/>
      </c>
      <c r="O96" s="273"/>
      <c r="P96" s="166"/>
      <c r="Q96" s="328">
        <v>0</v>
      </c>
      <c r="R96" s="328">
        <v>0</v>
      </c>
      <c r="S96" s="151">
        <f t="shared" si="12"/>
        <v>0</v>
      </c>
      <c r="T96" s="97" t="str">
        <f t="shared" si="13"/>
        <v/>
      </c>
      <c r="U96" s="166"/>
      <c r="V96" s="328">
        <v>-25.82</v>
      </c>
      <c r="W96" s="328">
        <v>0</v>
      </c>
      <c r="X96" s="151">
        <f t="shared" si="14"/>
        <v>-25.82</v>
      </c>
      <c r="Y96" s="97">
        <f t="shared" si="15"/>
        <v>1</v>
      </c>
      <c r="Z96" s="140"/>
    </row>
    <row r="97" spans="1:26" x14ac:dyDescent="0.2">
      <c r="A97" s="38" t="s">
        <v>859</v>
      </c>
      <c r="B97" s="38">
        <v>4</v>
      </c>
      <c r="C97" s="81" t="s">
        <v>821</v>
      </c>
      <c r="D97" s="88"/>
      <c r="E97" s="49"/>
      <c r="F97" s="301">
        <v>8794203.6300000008</v>
      </c>
      <c r="G97" s="301">
        <v>-1638698.8549999997</v>
      </c>
      <c r="H97" s="301">
        <f t="shared" si="8"/>
        <v>10432902.485000001</v>
      </c>
      <c r="I97" s="49">
        <f t="shared" si="9"/>
        <v>-6.3665770273574784</v>
      </c>
      <c r="J97" s="277"/>
      <c r="K97" s="301">
        <v>53339730.12000002</v>
      </c>
      <c r="L97" s="301">
        <v>22061805.605000004</v>
      </c>
      <c r="M97" s="301">
        <f t="shared" si="10"/>
        <v>31277924.515000015</v>
      </c>
      <c r="N97" s="49">
        <f t="shared" si="11"/>
        <v>1.4177409172670483</v>
      </c>
      <c r="O97" s="201"/>
      <c r="P97" s="269"/>
      <c r="Q97" s="301">
        <v>53339730.12000002</v>
      </c>
      <c r="R97" s="301">
        <v>22061805.605000004</v>
      </c>
      <c r="S97" s="301">
        <f t="shared" si="12"/>
        <v>31277924.515000015</v>
      </c>
      <c r="T97" s="49">
        <f t="shared" si="13"/>
        <v>1.4177409172670483</v>
      </c>
      <c r="U97" s="277"/>
      <c r="V97" s="301">
        <v>146939012.48200005</v>
      </c>
      <c r="W97" s="301">
        <v>113747283.19300002</v>
      </c>
      <c r="X97" s="301">
        <f t="shared" si="14"/>
        <v>33191729.289000034</v>
      </c>
      <c r="Y97" s="49">
        <f t="shared" si="15"/>
        <v>0.29180239173433414</v>
      </c>
      <c r="Z97"/>
    </row>
    <row r="98" spans="1:26" x14ac:dyDescent="0.2">
      <c r="A98" s="38" t="s">
        <v>627</v>
      </c>
      <c r="B98" s="38">
        <v>5</v>
      </c>
      <c r="C98" s="81" t="s">
        <v>822</v>
      </c>
      <c r="D98" s="88" t="s">
        <v>283</v>
      </c>
      <c r="E98" s="49"/>
      <c r="F98" s="301">
        <v>0</v>
      </c>
      <c r="G98" s="301">
        <v>0</v>
      </c>
      <c r="H98" s="301">
        <f t="shared" si="8"/>
        <v>0</v>
      </c>
      <c r="I98" s="49" t="str">
        <f t="shared" si="9"/>
        <v/>
      </c>
      <c r="J98" s="277"/>
      <c r="K98" s="301">
        <v>0</v>
      </c>
      <c r="L98" s="301">
        <v>0</v>
      </c>
      <c r="M98" s="301">
        <f t="shared" si="10"/>
        <v>0</v>
      </c>
      <c r="N98" s="49" t="str">
        <f t="shared" si="11"/>
        <v/>
      </c>
      <c r="O98" s="201"/>
      <c r="P98" s="269"/>
      <c r="Q98" s="301">
        <v>0</v>
      </c>
      <c r="R98" s="301">
        <v>0</v>
      </c>
      <c r="S98" s="301">
        <f t="shared" si="12"/>
        <v>0</v>
      </c>
      <c r="T98" s="49" t="str">
        <f t="shared" si="13"/>
        <v/>
      </c>
      <c r="U98" s="277"/>
      <c r="V98" s="301">
        <v>0</v>
      </c>
      <c r="W98" s="301">
        <v>0</v>
      </c>
      <c r="X98" s="301">
        <f t="shared" si="14"/>
        <v>0</v>
      </c>
      <c r="Y98" s="49" t="str">
        <f t="shared" si="15"/>
        <v/>
      </c>
      <c r="Z98"/>
    </row>
    <row r="99" spans="1:26" ht="12.75" customHeight="1" x14ac:dyDescent="0.2">
      <c r="A99" s="41" t="s">
        <v>633</v>
      </c>
      <c r="B99" s="38">
        <v>6</v>
      </c>
      <c r="C99" s="81" t="s">
        <v>823</v>
      </c>
      <c r="D99" s="88" t="s">
        <v>281</v>
      </c>
      <c r="E99" s="49"/>
      <c r="F99" s="301">
        <v>0</v>
      </c>
      <c r="G99" s="301">
        <v>0</v>
      </c>
      <c r="H99" s="301">
        <f t="shared" si="8"/>
        <v>0</v>
      </c>
      <c r="I99" s="49" t="str">
        <f t="shared" si="9"/>
        <v/>
      </c>
      <c r="J99" s="277"/>
      <c r="K99" s="301">
        <v>0</v>
      </c>
      <c r="L99" s="301">
        <v>0</v>
      </c>
      <c r="M99" s="301">
        <f t="shared" si="10"/>
        <v>0</v>
      </c>
      <c r="N99" s="49" t="str">
        <f t="shared" si="11"/>
        <v/>
      </c>
      <c r="O99" s="201"/>
      <c r="P99" s="269"/>
      <c r="Q99" s="301">
        <v>0</v>
      </c>
      <c r="R99" s="301">
        <v>0</v>
      </c>
      <c r="S99" s="301">
        <f t="shared" si="12"/>
        <v>0</v>
      </c>
      <c r="T99" s="49" t="str">
        <f t="shared" si="13"/>
        <v/>
      </c>
      <c r="U99" s="277"/>
      <c r="V99" s="301">
        <v>0</v>
      </c>
      <c r="W99" s="301">
        <v>0</v>
      </c>
      <c r="X99" s="301">
        <f t="shared" si="14"/>
        <v>0</v>
      </c>
      <c r="Y99" s="49" t="str">
        <f t="shared" si="15"/>
        <v/>
      </c>
      <c r="Z99"/>
    </row>
    <row r="100" spans="1:26" x14ac:dyDescent="0.2">
      <c r="A100" s="41" t="s">
        <v>634</v>
      </c>
      <c r="B100" s="38">
        <v>7</v>
      </c>
      <c r="C100" s="81" t="s">
        <v>824</v>
      </c>
      <c r="D100" s="88"/>
      <c r="E100" s="49"/>
      <c r="F100" s="301">
        <v>0</v>
      </c>
      <c r="G100" s="301">
        <v>0</v>
      </c>
      <c r="H100" s="301">
        <f t="shared" si="8"/>
        <v>0</v>
      </c>
      <c r="I100" s="49" t="str">
        <f t="shared" si="9"/>
        <v/>
      </c>
      <c r="J100" s="277"/>
      <c r="K100" s="301">
        <v>0</v>
      </c>
      <c r="L100" s="301">
        <v>0</v>
      </c>
      <c r="M100" s="301">
        <f t="shared" si="10"/>
        <v>0</v>
      </c>
      <c r="N100" s="49" t="str">
        <f t="shared" si="11"/>
        <v/>
      </c>
      <c r="O100" s="201"/>
      <c r="P100" s="269"/>
      <c r="Q100" s="301">
        <v>0</v>
      </c>
      <c r="R100" s="301">
        <v>0</v>
      </c>
      <c r="S100" s="301">
        <f t="shared" si="12"/>
        <v>0</v>
      </c>
      <c r="T100" s="49" t="str">
        <f t="shared" si="13"/>
        <v/>
      </c>
      <c r="U100" s="277"/>
      <c r="V100" s="301">
        <v>0</v>
      </c>
      <c r="W100" s="301">
        <v>0</v>
      </c>
      <c r="X100" s="301">
        <f t="shared" si="14"/>
        <v>0</v>
      </c>
      <c r="Y100" s="49" t="str">
        <f t="shared" si="15"/>
        <v/>
      </c>
      <c r="Z100"/>
    </row>
    <row r="101" spans="1:26" x14ac:dyDescent="0.2">
      <c r="A101" s="38" t="s">
        <v>641</v>
      </c>
      <c r="B101" s="38">
        <v>8</v>
      </c>
      <c r="C101" s="81" t="s">
        <v>825</v>
      </c>
      <c r="D101" s="88" t="s">
        <v>283</v>
      </c>
      <c r="E101" s="49"/>
      <c r="F101" s="301">
        <v>0</v>
      </c>
      <c r="G101" s="301">
        <v>0</v>
      </c>
      <c r="H101" s="301">
        <f t="shared" si="8"/>
        <v>0</v>
      </c>
      <c r="I101" s="49" t="str">
        <f t="shared" si="9"/>
        <v/>
      </c>
      <c r="J101" s="277"/>
      <c r="K101" s="301">
        <v>0</v>
      </c>
      <c r="L101" s="301">
        <v>0</v>
      </c>
      <c r="M101" s="301">
        <f t="shared" si="10"/>
        <v>0</v>
      </c>
      <c r="N101" s="49" t="str">
        <f t="shared" si="11"/>
        <v/>
      </c>
      <c r="O101" s="201"/>
      <c r="P101" s="269"/>
      <c r="Q101" s="301">
        <v>0</v>
      </c>
      <c r="R101" s="301">
        <v>0</v>
      </c>
      <c r="S101" s="301">
        <f t="shared" si="12"/>
        <v>0</v>
      </c>
      <c r="T101" s="49" t="str">
        <f t="shared" si="13"/>
        <v/>
      </c>
      <c r="U101" s="277"/>
      <c r="V101" s="301">
        <v>0</v>
      </c>
      <c r="W101" s="301">
        <v>0</v>
      </c>
      <c r="X101" s="301">
        <f t="shared" si="14"/>
        <v>0</v>
      </c>
      <c r="Y101" s="49" t="str">
        <f t="shared" si="15"/>
        <v/>
      </c>
      <c r="Z101"/>
    </row>
    <row r="102" spans="1:26" x14ac:dyDescent="0.2">
      <c r="A102" s="41" t="s">
        <v>647</v>
      </c>
      <c r="B102" s="38">
        <v>9</v>
      </c>
      <c r="C102" s="81" t="s">
        <v>826</v>
      </c>
      <c r="D102" s="88" t="s">
        <v>281</v>
      </c>
      <c r="E102" s="49"/>
      <c r="F102" s="301">
        <v>0</v>
      </c>
      <c r="G102" s="301">
        <v>0</v>
      </c>
      <c r="H102" s="301">
        <f t="shared" si="8"/>
        <v>0</v>
      </c>
      <c r="I102" s="49" t="str">
        <f t="shared" si="9"/>
        <v/>
      </c>
      <c r="J102" s="277"/>
      <c r="K102" s="301">
        <v>0</v>
      </c>
      <c r="L102" s="301">
        <v>0</v>
      </c>
      <c r="M102" s="301">
        <f t="shared" si="10"/>
        <v>0</v>
      </c>
      <c r="N102" s="49" t="str">
        <f t="shared" si="11"/>
        <v/>
      </c>
      <c r="O102" s="201"/>
      <c r="P102" s="269"/>
      <c r="Q102" s="301">
        <v>0</v>
      </c>
      <c r="R102" s="301">
        <v>0</v>
      </c>
      <c r="S102" s="301">
        <f t="shared" si="12"/>
        <v>0</v>
      </c>
      <c r="T102" s="49" t="str">
        <f t="shared" si="13"/>
        <v/>
      </c>
      <c r="U102" s="277"/>
      <c r="V102" s="301">
        <v>0</v>
      </c>
      <c r="W102" s="301">
        <v>0</v>
      </c>
      <c r="X102" s="301">
        <f t="shared" si="14"/>
        <v>0</v>
      </c>
      <c r="Y102" s="49" t="str">
        <f t="shared" si="15"/>
        <v/>
      </c>
      <c r="Z102"/>
    </row>
    <row r="103" spans="1:26" x14ac:dyDescent="0.2">
      <c r="A103" s="41" t="s">
        <v>648</v>
      </c>
      <c r="B103" s="38">
        <v>10</v>
      </c>
      <c r="C103" s="81" t="s">
        <v>827</v>
      </c>
      <c r="D103" s="88"/>
      <c r="E103" s="49"/>
      <c r="F103" s="301">
        <v>0</v>
      </c>
      <c r="G103" s="301">
        <v>0</v>
      </c>
      <c r="H103" s="301">
        <f t="shared" si="8"/>
        <v>0</v>
      </c>
      <c r="I103" s="49" t="str">
        <f t="shared" si="9"/>
        <v/>
      </c>
      <c r="J103" s="277"/>
      <c r="K103" s="301">
        <v>0</v>
      </c>
      <c r="L103" s="301">
        <v>0</v>
      </c>
      <c r="M103" s="301">
        <f t="shared" si="10"/>
        <v>0</v>
      </c>
      <c r="N103" s="49" t="str">
        <f t="shared" si="11"/>
        <v/>
      </c>
      <c r="O103" s="201"/>
      <c r="P103" s="269"/>
      <c r="Q103" s="301">
        <v>0</v>
      </c>
      <c r="R103" s="301">
        <v>0</v>
      </c>
      <c r="S103" s="301">
        <f t="shared" si="12"/>
        <v>0</v>
      </c>
      <c r="T103" s="49" t="str">
        <f t="shared" si="13"/>
        <v/>
      </c>
      <c r="U103" s="277"/>
      <c r="V103" s="301">
        <v>0</v>
      </c>
      <c r="W103" s="301">
        <v>0</v>
      </c>
      <c r="X103" s="301">
        <f t="shared" si="14"/>
        <v>0</v>
      </c>
      <c r="Y103" s="49" t="str">
        <f t="shared" si="15"/>
        <v/>
      </c>
      <c r="Z103"/>
    </row>
    <row r="104" spans="1:26" s="69" customFormat="1" outlineLevel="1" x14ac:dyDescent="0.2">
      <c r="A104" s="64" t="s">
        <v>1068</v>
      </c>
      <c r="B104" s="65" t="s">
        <v>1518</v>
      </c>
      <c r="C104" s="66" t="s">
        <v>1967</v>
      </c>
      <c r="D104" s="67"/>
      <c r="E104" s="68"/>
      <c r="F104" s="328">
        <v>450043.65</v>
      </c>
      <c r="G104" s="328">
        <v>0</v>
      </c>
      <c r="H104" s="151">
        <f t="shared" si="8"/>
        <v>450043.65</v>
      </c>
      <c r="I104" s="97">
        <f t="shared" si="9"/>
        <v>1</v>
      </c>
      <c r="J104" s="166"/>
      <c r="K104" s="328">
        <v>450043.65</v>
      </c>
      <c r="L104" s="328">
        <v>0</v>
      </c>
      <c r="M104" s="151">
        <f t="shared" si="10"/>
        <v>450043.65</v>
      </c>
      <c r="N104" s="97">
        <f t="shared" si="11"/>
        <v>1</v>
      </c>
      <c r="O104" s="273"/>
      <c r="P104" s="166"/>
      <c r="Q104" s="328">
        <v>450043.65</v>
      </c>
      <c r="R104" s="328">
        <v>0</v>
      </c>
      <c r="S104" s="151">
        <f t="shared" si="12"/>
        <v>450043.65</v>
      </c>
      <c r="T104" s="97">
        <f t="shared" si="13"/>
        <v>1</v>
      </c>
      <c r="U104" s="166"/>
      <c r="V104" s="328">
        <v>450043.65</v>
      </c>
      <c r="W104" s="328">
        <v>0</v>
      </c>
      <c r="X104" s="151">
        <f t="shared" si="14"/>
        <v>450043.65</v>
      </c>
      <c r="Y104" s="97">
        <f t="shared" si="15"/>
        <v>1</v>
      </c>
      <c r="Z104" s="140"/>
    </row>
    <row r="105" spans="1:26" s="69" customFormat="1" outlineLevel="1" x14ac:dyDescent="0.2">
      <c r="A105" s="64" t="s">
        <v>1069</v>
      </c>
      <c r="B105" s="65" t="s">
        <v>1519</v>
      </c>
      <c r="C105" s="66" t="s">
        <v>1968</v>
      </c>
      <c r="D105" s="67"/>
      <c r="E105" s="68"/>
      <c r="F105" s="328">
        <v>0.72</v>
      </c>
      <c r="G105" s="328">
        <v>20.85</v>
      </c>
      <c r="H105" s="151">
        <f t="shared" si="8"/>
        <v>-20.130000000000003</v>
      </c>
      <c r="I105" s="97">
        <f t="shared" si="9"/>
        <v>-0.96546762589928059</v>
      </c>
      <c r="J105" s="166"/>
      <c r="K105" s="328">
        <v>-0.18</v>
      </c>
      <c r="L105" s="328">
        <v>20.85</v>
      </c>
      <c r="M105" s="151">
        <f t="shared" si="10"/>
        <v>-21.03</v>
      </c>
      <c r="N105" s="97">
        <f t="shared" si="11"/>
        <v>-1.0086330935251799</v>
      </c>
      <c r="O105" s="273"/>
      <c r="P105" s="166"/>
      <c r="Q105" s="328">
        <v>-0.18</v>
      </c>
      <c r="R105" s="328">
        <v>20.85</v>
      </c>
      <c r="S105" s="151">
        <f t="shared" si="12"/>
        <v>-21.03</v>
      </c>
      <c r="T105" s="97">
        <f t="shared" si="13"/>
        <v>-1.0086330935251799</v>
      </c>
      <c r="U105" s="166"/>
      <c r="V105" s="328">
        <v>-20.62</v>
      </c>
      <c r="W105" s="328">
        <v>20.85</v>
      </c>
      <c r="X105" s="151">
        <f t="shared" si="14"/>
        <v>-41.47</v>
      </c>
      <c r="Y105" s="97">
        <f t="shared" si="15"/>
        <v>-1.9889688249400477</v>
      </c>
      <c r="Z105" s="140"/>
    </row>
    <row r="106" spans="1:26" s="69" customFormat="1" outlineLevel="1" x14ac:dyDescent="0.2">
      <c r="A106" s="64" t="s">
        <v>1070</v>
      </c>
      <c r="B106" s="65" t="s">
        <v>1520</v>
      </c>
      <c r="C106" s="66" t="s">
        <v>1969</v>
      </c>
      <c r="D106" s="67"/>
      <c r="E106" s="68"/>
      <c r="F106" s="328">
        <v>-75.78</v>
      </c>
      <c r="G106" s="328">
        <v>4.8100000000000005</v>
      </c>
      <c r="H106" s="151">
        <f t="shared" si="8"/>
        <v>-80.59</v>
      </c>
      <c r="I106" s="97">
        <f t="shared" si="9"/>
        <v>-16.754677754677754</v>
      </c>
      <c r="J106" s="166"/>
      <c r="K106" s="328">
        <v>77.239999999999995</v>
      </c>
      <c r="L106" s="328">
        <v>24.8</v>
      </c>
      <c r="M106" s="151">
        <f t="shared" si="10"/>
        <v>52.44</v>
      </c>
      <c r="N106" s="97">
        <f t="shared" si="11"/>
        <v>2.1145161290322578</v>
      </c>
      <c r="O106" s="273"/>
      <c r="P106" s="166"/>
      <c r="Q106" s="328">
        <v>77.239999999999995</v>
      </c>
      <c r="R106" s="328">
        <v>24.8</v>
      </c>
      <c r="S106" s="151">
        <f t="shared" si="12"/>
        <v>52.44</v>
      </c>
      <c r="T106" s="97">
        <f t="shared" si="13"/>
        <v>2.1145161290322578</v>
      </c>
      <c r="U106" s="166"/>
      <c r="V106" s="328">
        <v>-33.540000000000006</v>
      </c>
      <c r="W106" s="328">
        <v>31.67</v>
      </c>
      <c r="X106" s="151">
        <f t="shared" si="14"/>
        <v>-65.210000000000008</v>
      </c>
      <c r="Y106" s="97">
        <f t="shared" si="15"/>
        <v>-2.0590464161667192</v>
      </c>
      <c r="Z106" s="140"/>
    </row>
    <row r="107" spans="1:26" x14ac:dyDescent="0.2">
      <c r="A107" s="41" t="s">
        <v>654</v>
      </c>
      <c r="B107" s="38">
        <v>11</v>
      </c>
      <c r="C107" s="81" t="s">
        <v>828</v>
      </c>
      <c r="D107" s="88" t="s">
        <v>283</v>
      </c>
      <c r="E107" s="49"/>
      <c r="F107" s="301">
        <v>449968.58999999997</v>
      </c>
      <c r="G107" s="301">
        <v>25.660000000000004</v>
      </c>
      <c r="H107" s="301">
        <f t="shared" si="8"/>
        <v>449942.93</v>
      </c>
      <c r="I107" s="49">
        <f t="shared" si="9"/>
        <v>17534.798519095868</v>
      </c>
      <c r="J107" s="277"/>
      <c r="K107" s="301">
        <v>450120.71</v>
      </c>
      <c r="L107" s="301">
        <v>45.650000000000006</v>
      </c>
      <c r="M107" s="301">
        <f t="shared" si="10"/>
        <v>450075.06</v>
      </c>
      <c r="N107" s="49">
        <f t="shared" si="11"/>
        <v>9859.2565169769969</v>
      </c>
      <c r="O107" s="201"/>
      <c r="P107" s="269"/>
      <c r="Q107" s="301">
        <v>450120.71</v>
      </c>
      <c r="R107" s="301">
        <v>45.650000000000006</v>
      </c>
      <c r="S107" s="301">
        <f t="shared" si="12"/>
        <v>450075.06</v>
      </c>
      <c r="T107" s="49">
        <f t="shared" si="13"/>
        <v>9859.2565169769969</v>
      </c>
      <c r="U107" s="277"/>
      <c r="V107" s="301">
        <v>449989.49000000005</v>
      </c>
      <c r="W107" s="301">
        <v>52.52</v>
      </c>
      <c r="X107" s="301">
        <f t="shared" si="14"/>
        <v>449936.97000000003</v>
      </c>
      <c r="Y107" s="49">
        <f t="shared" si="15"/>
        <v>8566.9643945163753</v>
      </c>
      <c r="Z107"/>
    </row>
    <row r="108" spans="1:26" s="69" customFormat="1" outlineLevel="1" x14ac:dyDescent="0.2">
      <c r="A108" s="64" t="s">
        <v>1273</v>
      </c>
      <c r="B108" s="65" t="s">
        <v>1723</v>
      </c>
      <c r="C108" s="66" t="s">
        <v>2165</v>
      </c>
      <c r="D108" s="67"/>
      <c r="E108" s="68"/>
      <c r="F108" s="328">
        <v>0</v>
      </c>
      <c r="G108" s="328">
        <v>0</v>
      </c>
      <c r="H108" s="151">
        <f t="shared" si="8"/>
        <v>0</v>
      </c>
      <c r="I108" s="97" t="str">
        <f t="shared" si="9"/>
        <v/>
      </c>
      <c r="J108" s="166"/>
      <c r="K108" s="328">
        <v>0</v>
      </c>
      <c r="L108" s="328">
        <v>0</v>
      </c>
      <c r="M108" s="151">
        <f t="shared" si="10"/>
        <v>0</v>
      </c>
      <c r="N108" s="97" t="str">
        <f t="shared" si="11"/>
        <v/>
      </c>
      <c r="O108" s="273"/>
      <c r="P108" s="166"/>
      <c r="Q108" s="328">
        <v>0</v>
      </c>
      <c r="R108" s="328">
        <v>0</v>
      </c>
      <c r="S108" s="151">
        <f t="shared" si="12"/>
        <v>0</v>
      </c>
      <c r="T108" s="97" t="str">
        <f t="shared" si="13"/>
        <v/>
      </c>
      <c r="U108" s="166"/>
      <c r="V108" s="328">
        <v>0</v>
      </c>
      <c r="W108" s="328">
        <v>0</v>
      </c>
      <c r="X108" s="151">
        <f t="shared" si="14"/>
        <v>0</v>
      </c>
      <c r="Y108" s="97" t="str">
        <f t="shared" si="15"/>
        <v/>
      </c>
      <c r="Z108" s="140"/>
    </row>
    <row r="109" spans="1:26" x14ac:dyDescent="0.2">
      <c r="A109" s="41" t="s">
        <v>860</v>
      </c>
      <c r="B109" s="38">
        <v>12</v>
      </c>
      <c r="C109" s="81" t="s">
        <v>829</v>
      </c>
      <c r="D109" s="88" t="s">
        <v>281</v>
      </c>
      <c r="E109" s="49"/>
      <c r="F109" s="301">
        <v>0</v>
      </c>
      <c r="G109" s="301">
        <v>0</v>
      </c>
      <c r="H109" s="301">
        <f t="shared" si="8"/>
        <v>0</v>
      </c>
      <c r="I109" s="49" t="str">
        <f t="shared" si="9"/>
        <v/>
      </c>
      <c r="J109" s="277"/>
      <c r="K109" s="301">
        <v>0</v>
      </c>
      <c r="L109" s="301">
        <v>0</v>
      </c>
      <c r="M109" s="301">
        <f t="shared" si="10"/>
        <v>0</v>
      </c>
      <c r="N109" s="49" t="str">
        <f t="shared" si="11"/>
        <v/>
      </c>
      <c r="O109" s="201"/>
      <c r="P109" s="269"/>
      <c r="Q109" s="301">
        <v>0</v>
      </c>
      <c r="R109" s="301">
        <v>0</v>
      </c>
      <c r="S109" s="301">
        <f t="shared" si="12"/>
        <v>0</v>
      </c>
      <c r="T109" s="49" t="str">
        <f t="shared" si="13"/>
        <v/>
      </c>
      <c r="U109" s="277"/>
      <c r="V109" s="301">
        <v>0</v>
      </c>
      <c r="W109" s="301">
        <v>0</v>
      </c>
      <c r="X109" s="301">
        <f t="shared" si="14"/>
        <v>0</v>
      </c>
      <c r="Y109" s="49" t="str">
        <f t="shared" si="15"/>
        <v/>
      </c>
      <c r="Z109"/>
    </row>
    <row r="110" spans="1:26" s="69" customFormat="1" outlineLevel="1" x14ac:dyDescent="0.2">
      <c r="A110" s="64" t="s">
        <v>1068</v>
      </c>
      <c r="B110" s="65" t="s">
        <v>1518</v>
      </c>
      <c r="C110" s="66" t="s">
        <v>1967</v>
      </c>
      <c r="D110" s="67"/>
      <c r="E110" s="68"/>
      <c r="F110" s="328">
        <v>450043.65</v>
      </c>
      <c r="G110" s="328">
        <v>0</v>
      </c>
      <c r="H110" s="151">
        <f t="shared" si="8"/>
        <v>450043.65</v>
      </c>
      <c r="I110" s="97">
        <f t="shared" si="9"/>
        <v>1</v>
      </c>
      <c r="J110" s="166"/>
      <c r="K110" s="328">
        <v>450043.65</v>
      </c>
      <c r="L110" s="328">
        <v>0</v>
      </c>
      <c r="M110" s="151">
        <f t="shared" si="10"/>
        <v>450043.65</v>
      </c>
      <c r="N110" s="97">
        <f t="shared" si="11"/>
        <v>1</v>
      </c>
      <c r="O110" s="273"/>
      <c r="P110" s="166"/>
      <c r="Q110" s="328">
        <v>450043.65</v>
      </c>
      <c r="R110" s="328">
        <v>0</v>
      </c>
      <c r="S110" s="151">
        <f t="shared" si="12"/>
        <v>450043.65</v>
      </c>
      <c r="T110" s="97">
        <f t="shared" si="13"/>
        <v>1</v>
      </c>
      <c r="U110" s="166"/>
      <c r="V110" s="328">
        <v>450043.65</v>
      </c>
      <c r="W110" s="328">
        <v>0</v>
      </c>
      <c r="X110" s="151">
        <f t="shared" si="14"/>
        <v>450043.65</v>
      </c>
      <c r="Y110" s="97">
        <f t="shared" si="15"/>
        <v>1</v>
      </c>
      <c r="Z110" s="140"/>
    </row>
    <row r="111" spans="1:26" s="69" customFormat="1" outlineLevel="1" x14ac:dyDescent="0.2">
      <c r="A111" s="64" t="s">
        <v>1069</v>
      </c>
      <c r="B111" s="65" t="s">
        <v>1519</v>
      </c>
      <c r="C111" s="66" t="s">
        <v>1968</v>
      </c>
      <c r="D111" s="67"/>
      <c r="E111" s="68"/>
      <c r="F111" s="328">
        <v>0.72</v>
      </c>
      <c r="G111" s="328">
        <v>20.85</v>
      </c>
      <c r="H111" s="151">
        <f t="shared" si="8"/>
        <v>-20.130000000000003</v>
      </c>
      <c r="I111" s="97">
        <f t="shared" si="9"/>
        <v>-0.96546762589928059</v>
      </c>
      <c r="J111" s="166"/>
      <c r="K111" s="328">
        <v>-0.18</v>
      </c>
      <c r="L111" s="328">
        <v>20.85</v>
      </c>
      <c r="M111" s="151">
        <f t="shared" si="10"/>
        <v>-21.03</v>
      </c>
      <c r="N111" s="97">
        <f t="shared" si="11"/>
        <v>-1.0086330935251799</v>
      </c>
      <c r="O111" s="273"/>
      <c r="P111" s="166"/>
      <c r="Q111" s="328">
        <v>-0.18</v>
      </c>
      <c r="R111" s="328">
        <v>20.85</v>
      </c>
      <c r="S111" s="151">
        <f t="shared" si="12"/>
        <v>-21.03</v>
      </c>
      <c r="T111" s="97">
        <f t="shared" si="13"/>
        <v>-1.0086330935251799</v>
      </c>
      <c r="U111" s="166"/>
      <c r="V111" s="328">
        <v>-20.62</v>
      </c>
      <c r="W111" s="328">
        <v>20.85</v>
      </c>
      <c r="X111" s="151">
        <f t="shared" si="14"/>
        <v>-41.47</v>
      </c>
      <c r="Y111" s="97">
        <f t="shared" si="15"/>
        <v>-1.9889688249400477</v>
      </c>
      <c r="Z111" s="140"/>
    </row>
    <row r="112" spans="1:26" s="69" customFormat="1" outlineLevel="1" x14ac:dyDescent="0.2">
      <c r="A112" s="64" t="s">
        <v>1070</v>
      </c>
      <c r="B112" s="65" t="s">
        <v>1520</v>
      </c>
      <c r="C112" s="66" t="s">
        <v>1969</v>
      </c>
      <c r="D112" s="67"/>
      <c r="E112" s="68"/>
      <c r="F112" s="328">
        <v>-75.78</v>
      </c>
      <c r="G112" s="328">
        <v>4.8100000000000005</v>
      </c>
      <c r="H112" s="151">
        <f t="shared" si="8"/>
        <v>-80.59</v>
      </c>
      <c r="I112" s="97">
        <f t="shared" si="9"/>
        <v>-16.754677754677754</v>
      </c>
      <c r="J112" s="166"/>
      <c r="K112" s="328">
        <v>77.239999999999995</v>
      </c>
      <c r="L112" s="328">
        <v>24.8</v>
      </c>
      <c r="M112" s="151">
        <f t="shared" si="10"/>
        <v>52.44</v>
      </c>
      <c r="N112" s="97">
        <f t="shared" si="11"/>
        <v>2.1145161290322578</v>
      </c>
      <c r="O112" s="273"/>
      <c r="P112" s="166"/>
      <c r="Q112" s="328">
        <v>77.239999999999995</v>
      </c>
      <c r="R112" s="328">
        <v>24.8</v>
      </c>
      <c r="S112" s="151">
        <f t="shared" si="12"/>
        <v>52.44</v>
      </c>
      <c r="T112" s="97">
        <f t="shared" si="13"/>
        <v>2.1145161290322578</v>
      </c>
      <c r="U112" s="166"/>
      <c r="V112" s="328">
        <v>-33.540000000000006</v>
      </c>
      <c r="W112" s="328">
        <v>31.67</v>
      </c>
      <c r="X112" s="151">
        <f t="shared" si="14"/>
        <v>-65.210000000000008</v>
      </c>
      <c r="Y112" s="97">
        <f t="shared" si="15"/>
        <v>-2.0590464161667192</v>
      </c>
      <c r="Z112" s="140"/>
    </row>
    <row r="113" spans="1:26" s="69" customFormat="1" outlineLevel="1" x14ac:dyDescent="0.2">
      <c r="A113" s="64" t="s">
        <v>1273</v>
      </c>
      <c r="B113" s="65" t="s">
        <v>1723</v>
      </c>
      <c r="C113" s="66" t="s">
        <v>2165</v>
      </c>
      <c r="D113" s="67"/>
      <c r="E113" s="68"/>
      <c r="F113" s="328">
        <v>0</v>
      </c>
      <c r="G113" s="328">
        <v>0</v>
      </c>
      <c r="H113" s="151">
        <f t="shared" si="8"/>
        <v>0</v>
      </c>
      <c r="I113" s="97" t="str">
        <f t="shared" si="9"/>
        <v/>
      </c>
      <c r="J113" s="166"/>
      <c r="K113" s="328">
        <v>0</v>
      </c>
      <c r="L113" s="328">
        <v>0</v>
      </c>
      <c r="M113" s="151">
        <f t="shared" si="10"/>
        <v>0</v>
      </c>
      <c r="N113" s="97" t="str">
        <f t="shared" si="11"/>
        <v/>
      </c>
      <c r="O113" s="273"/>
      <c r="P113" s="166"/>
      <c r="Q113" s="328">
        <v>0</v>
      </c>
      <c r="R113" s="328">
        <v>0</v>
      </c>
      <c r="S113" s="151">
        <f t="shared" si="12"/>
        <v>0</v>
      </c>
      <c r="T113" s="97" t="str">
        <f t="shared" si="13"/>
        <v/>
      </c>
      <c r="U113" s="166"/>
      <c r="V113" s="328">
        <v>0</v>
      </c>
      <c r="W113" s="328">
        <v>0</v>
      </c>
      <c r="X113" s="151">
        <f t="shared" si="14"/>
        <v>0</v>
      </c>
      <c r="Y113" s="97" t="str">
        <f t="shared" si="15"/>
        <v/>
      </c>
      <c r="Z113" s="140"/>
    </row>
    <row r="114" spans="1:26" x14ac:dyDescent="0.2">
      <c r="A114" s="41" t="s">
        <v>861</v>
      </c>
      <c r="B114" s="38">
        <v>13</v>
      </c>
      <c r="C114" s="81" t="s">
        <v>830</v>
      </c>
      <c r="D114" s="88"/>
      <c r="E114" s="49"/>
      <c r="F114" s="301">
        <v>449968.58999999997</v>
      </c>
      <c r="G114" s="301">
        <v>25.660000000000004</v>
      </c>
      <c r="H114" s="301">
        <f t="shared" si="8"/>
        <v>449942.93</v>
      </c>
      <c r="I114" s="49">
        <f t="shared" si="9"/>
        <v>17534.798519095868</v>
      </c>
      <c r="J114" s="277"/>
      <c r="K114" s="301">
        <v>450120.71</v>
      </c>
      <c r="L114" s="301">
        <v>45.650000000000006</v>
      </c>
      <c r="M114" s="301">
        <f t="shared" si="10"/>
        <v>450075.06</v>
      </c>
      <c r="N114" s="49">
        <f t="shared" si="11"/>
        <v>9859.2565169769969</v>
      </c>
      <c r="O114" s="201"/>
      <c r="P114" s="269"/>
      <c r="Q114" s="301">
        <v>450120.71</v>
      </c>
      <c r="R114" s="301">
        <v>45.650000000000006</v>
      </c>
      <c r="S114" s="301">
        <f t="shared" si="12"/>
        <v>450075.06</v>
      </c>
      <c r="T114" s="49">
        <f t="shared" si="13"/>
        <v>9859.2565169769969</v>
      </c>
      <c r="U114" s="277"/>
      <c r="V114" s="301">
        <v>449989.49000000005</v>
      </c>
      <c r="W114" s="301">
        <v>52.52</v>
      </c>
      <c r="X114" s="301">
        <f t="shared" si="14"/>
        <v>449936.97000000003</v>
      </c>
      <c r="Y114" s="49">
        <f t="shared" si="15"/>
        <v>8566.9643945163753</v>
      </c>
      <c r="Z114"/>
    </row>
    <row r="115" spans="1:26" x14ac:dyDescent="0.2">
      <c r="A115" s="38"/>
      <c r="B115" s="38">
        <v>14</v>
      </c>
      <c r="C115" s="81" t="s">
        <v>831</v>
      </c>
      <c r="D115" s="200"/>
      <c r="E115" s="246"/>
      <c r="F115" s="325"/>
      <c r="G115" s="325"/>
      <c r="H115" s="325">
        <f t="shared" si="8"/>
        <v>0</v>
      </c>
      <c r="I115" s="246" t="str">
        <f t="shared" si="9"/>
        <v/>
      </c>
      <c r="J115" s="282"/>
      <c r="K115" s="325"/>
      <c r="L115" s="325"/>
      <c r="M115" s="325">
        <f t="shared" si="10"/>
        <v>0</v>
      </c>
      <c r="N115" s="246" t="str">
        <f t="shared" si="11"/>
        <v/>
      </c>
      <c r="O115" s="280"/>
      <c r="P115" s="281"/>
      <c r="Q115" s="325"/>
      <c r="R115" s="325"/>
      <c r="S115" s="325">
        <f t="shared" si="12"/>
        <v>0</v>
      </c>
      <c r="T115" s="246" t="str">
        <f t="shared" si="13"/>
        <v/>
      </c>
      <c r="U115" s="282"/>
      <c r="V115" s="325"/>
      <c r="W115" s="325"/>
      <c r="X115" s="325">
        <f t="shared" si="14"/>
        <v>0</v>
      </c>
      <c r="Y115" s="245" t="str">
        <f t="shared" si="15"/>
        <v/>
      </c>
      <c r="Z115" s="245"/>
    </row>
    <row r="116" spans="1:26" s="69" customFormat="1" outlineLevel="1" x14ac:dyDescent="0.2">
      <c r="A116" s="64" t="s">
        <v>1071</v>
      </c>
      <c r="B116" s="65" t="s">
        <v>1521</v>
      </c>
      <c r="C116" s="66" t="s">
        <v>1970</v>
      </c>
      <c r="D116" s="67"/>
      <c r="E116" s="68"/>
      <c r="F116" s="328">
        <v>3760609.09</v>
      </c>
      <c r="G116" s="328">
        <v>19881750.640000001</v>
      </c>
      <c r="H116" s="151">
        <f t="shared" si="8"/>
        <v>-16121141.550000001</v>
      </c>
      <c r="I116" s="97">
        <f t="shared" si="9"/>
        <v>-0.81085120932791255</v>
      </c>
      <c r="J116" s="166"/>
      <c r="K116" s="328">
        <v>24729157.68</v>
      </c>
      <c r="L116" s="328">
        <v>39031678.640000001</v>
      </c>
      <c r="M116" s="151">
        <f t="shared" si="10"/>
        <v>-14302520.960000001</v>
      </c>
      <c r="N116" s="97">
        <f t="shared" si="11"/>
        <v>-0.36643366256204657</v>
      </c>
      <c r="O116" s="273"/>
      <c r="P116" s="166"/>
      <c r="Q116" s="328">
        <v>24729157.68</v>
      </c>
      <c r="R116" s="328">
        <v>39031678.640000001</v>
      </c>
      <c r="S116" s="151">
        <f t="shared" si="12"/>
        <v>-14302520.960000001</v>
      </c>
      <c r="T116" s="97">
        <f t="shared" si="13"/>
        <v>-0.36643366256204657</v>
      </c>
      <c r="U116" s="166"/>
      <c r="V116" s="328">
        <v>184153428.09</v>
      </c>
      <c r="W116" s="328">
        <v>102823360.56999999</v>
      </c>
      <c r="X116" s="151">
        <f t="shared" si="14"/>
        <v>81330067.520000011</v>
      </c>
      <c r="Y116" s="97">
        <f t="shared" si="15"/>
        <v>0.79096877469426996</v>
      </c>
      <c r="Z116" s="140"/>
    </row>
    <row r="117" spans="1:26" s="69" customFormat="1" outlineLevel="1" x14ac:dyDescent="0.2">
      <c r="A117" s="64" t="s">
        <v>1072</v>
      </c>
      <c r="B117" s="65" t="s">
        <v>1522</v>
      </c>
      <c r="C117" s="66" t="s">
        <v>1971</v>
      </c>
      <c r="D117" s="67"/>
      <c r="E117" s="68"/>
      <c r="F117" s="328">
        <v>236220</v>
      </c>
      <c r="G117" s="328">
        <v>0</v>
      </c>
      <c r="H117" s="151">
        <f t="shared" si="8"/>
        <v>236220</v>
      </c>
      <c r="I117" s="97">
        <f t="shared" si="9"/>
        <v>1</v>
      </c>
      <c r="J117" s="166"/>
      <c r="K117" s="328">
        <v>670124.64</v>
      </c>
      <c r="L117" s="328">
        <v>0</v>
      </c>
      <c r="M117" s="151">
        <f t="shared" si="10"/>
        <v>670124.64</v>
      </c>
      <c r="N117" s="97">
        <f t="shared" si="11"/>
        <v>1</v>
      </c>
      <c r="O117" s="273"/>
      <c r="P117" s="166"/>
      <c r="Q117" s="328">
        <v>670124.64</v>
      </c>
      <c r="R117" s="328">
        <v>0</v>
      </c>
      <c r="S117" s="151">
        <f t="shared" si="12"/>
        <v>670124.64</v>
      </c>
      <c r="T117" s="97">
        <f t="shared" si="13"/>
        <v>1</v>
      </c>
      <c r="U117" s="166"/>
      <c r="V117" s="328">
        <v>868680</v>
      </c>
      <c r="W117" s="328">
        <v>0</v>
      </c>
      <c r="X117" s="151">
        <f t="shared" si="14"/>
        <v>868680</v>
      </c>
      <c r="Y117" s="97">
        <f t="shared" si="15"/>
        <v>1</v>
      </c>
      <c r="Z117" s="140"/>
    </row>
    <row r="118" spans="1:26" s="69" customFormat="1" outlineLevel="1" x14ac:dyDescent="0.2">
      <c r="A118" s="64" t="s">
        <v>1073</v>
      </c>
      <c r="B118" s="65" t="s">
        <v>1523</v>
      </c>
      <c r="C118" s="66" t="s">
        <v>1972</v>
      </c>
      <c r="D118" s="67"/>
      <c r="E118" s="68"/>
      <c r="F118" s="328">
        <v>288828.68</v>
      </c>
      <c r="G118" s="328">
        <v>6631532.3200000003</v>
      </c>
      <c r="H118" s="151">
        <f t="shared" si="8"/>
        <v>-6342703.6400000006</v>
      </c>
      <c r="I118" s="97">
        <f t="shared" si="9"/>
        <v>-0.95644616265701932</v>
      </c>
      <c r="J118" s="166"/>
      <c r="K118" s="328">
        <v>307311.58</v>
      </c>
      <c r="L118" s="328">
        <v>18279839.390000001</v>
      </c>
      <c r="M118" s="151">
        <f t="shared" si="10"/>
        <v>-17972527.810000002</v>
      </c>
      <c r="N118" s="97">
        <f t="shared" si="11"/>
        <v>-0.98318849671249775</v>
      </c>
      <c r="O118" s="273"/>
      <c r="P118" s="166"/>
      <c r="Q118" s="328">
        <v>307311.58</v>
      </c>
      <c r="R118" s="328">
        <v>18279839.390000001</v>
      </c>
      <c r="S118" s="151">
        <f t="shared" si="12"/>
        <v>-17972527.810000002</v>
      </c>
      <c r="T118" s="97">
        <f t="shared" si="13"/>
        <v>-0.98318849671249775</v>
      </c>
      <c r="U118" s="166"/>
      <c r="V118" s="328">
        <v>46035950.589999996</v>
      </c>
      <c r="W118" s="328">
        <v>70391243.400000006</v>
      </c>
      <c r="X118" s="151">
        <f t="shared" si="14"/>
        <v>-24355292.81000001</v>
      </c>
      <c r="Y118" s="97">
        <f t="shared" si="15"/>
        <v>-0.3459989003404933</v>
      </c>
      <c r="Z118" s="140"/>
    </row>
    <row r="119" spans="1:26" s="69" customFormat="1" outlineLevel="1" x14ac:dyDescent="0.2">
      <c r="A119" s="64" t="s">
        <v>1074</v>
      </c>
      <c r="B119" s="65" t="s">
        <v>1524</v>
      </c>
      <c r="C119" s="66" t="s">
        <v>1973</v>
      </c>
      <c r="D119" s="67"/>
      <c r="E119" s="68"/>
      <c r="F119" s="328">
        <v>0</v>
      </c>
      <c r="G119" s="328">
        <v>0</v>
      </c>
      <c r="H119" s="151">
        <f t="shared" si="8"/>
        <v>0</v>
      </c>
      <c r="I119" s="97" t="str">
        <f t="shared" si="9"/>
        <v/>
      </c>
      <c r="J119" s="166"/>
      <c r="K119" s="328">
        <v>0</v>
      </c>
      <c r="L119" s="328">
        <v>0</v>
      </c>
      <c r="M119" s="151">
        <f t="shared" si="10"/>
        <v>0</v>
      </c>
      <c r="N119" s="97" t="str">
        <f t="shared" si="11"/>
        <v/>
      </c>
      <c r="O119" s="273"/>
      <c r="P119" s="166"/>
      <c r="Q119" s="328">
        <v>0</v>
      </c>
      <c r="R119" s="328">
        <v>0</v>
      </c>
      <c r="S119" s="151">
        <f t="shared" si="12"/>
        <v>0</v>
      </c>
      <c r="T119" s="97" t="str">
        <f t="shared" si="13"/>
        <v/>
      </c>
      <c r="U119" s="166"/>
      <c r="V119" s="328">
        <v>0</v>
      </c>
      <c r="W119" s="328">
        <v>0</v>
      </c>
      <c r="X119" s="151">
        <f t="shared" si="14"/>
        <v>0</v>
      </c>
      <c r="Y119" s="97" t="str">
        <f t="shared" si="15"/>
        <v/>
      </c>
      <c r="Z119" s="140"/>
    </row>
    <row r="120" spans="1:26" s="69" customFormat="1" outlineLevel="1" x14ac:dyDescent="0.2">
      <c r="A120" s="64" t="s">
        <v>1075</v>
      </c>
      <c r="B120" s="65" t="s">
        <v>1525</v>
      </c>
      <c r="C120" s="66" t="s">
        <v>1974</v>
      </c>
      <c r="D120" s="67"/>
      <c r="E120" s="68"/>
      <c r="F120" s="328">
        <v>-22.05</v>
      </c>
      <c r="G120" s="328">
        <v>-87.63</v>
      </c>
      <c r="H120" s="151">
        <f t="shared" si="8"/>
        <v>65.58</v>
      </c>
      <c r="I120" s="97">
        <f t="shared" si="9"/>
        <v>-0.74837384457377609</v>
      </c>
      <c r="J120" s="166"/>
      <c r="K120" s="328">
        <v>-651.89</v>
      </c>
      <c r="L120" s="328">
        <v>204.93</v>
      </c>
      <c r="M120" s="151">
        <f t="shared" si="10"/>
        <v>-856.81999999999994</v>
      </c>
      <c r="N120" s="97">
        <f t="shared" si="11"/>
        <v>-4.1810374274142381</v>
      </c>
      <c r="O120" s="273"/>
      <c r="P120" s="166"/>
      <c r="Q120" s="328">
        <v>-651.89</v>
      </c>
      <c r="R120" s="328">
        <v>204.93</v>
      </c>
      <c r="S120" s="151">
        <f t="shared" si="12"/>
        <v>-856.81999999999994</v>
      </c>
      <c r="T120" s="97">
        <f t="shared" si="13"/>
        <v>-4.1810374274142381</v>
      </c>
      <c r="U120" s="166"/>
      <c r="V120" s="328">
        <v>213.18000000000006</v>
      </c>
      <c r="W120" s="328">
        <v>3600.7599999999998</v>
      </c>
      <c r="X120" s="151">
        <f t="shared" si="14"/>
        <v>-3387.58</v>
      </c>
      <c r="Y120" s="97">
        <f t="shared" si="15"/>
        <v>-0.94079583199102412</v>
      </c>
      <c r="Z120" s="140"/>
    </row>
    <row r="121" spans="1:26" s="69" customFormat="1" outlineLevel="1" x14ac:dyDescent="0.2">
      <c r="A121" s="64" t="s">
        <v>1076</v>
      </c>
      <c r="B121" s="65" t="s">
        <v>1526</v>
      </c>
      <c r="C121" s="66" t="s">
        <v>1975</v>
      </c>
      <c r="D121" s="67"/>
      <c r="E121" s="68"/>
      <c r="F121" s="328">
        <v>579.89</v>
      </c>
      <c r="G121" s="328">
        <v>-1885.6100000000001</v>
      </c>
      <c r="H121" s="151">
        <f t="shared" si="8"/>
        <v>2465.5</v>
      </c>
      <c r="I121" s="97">
        <f t="shared" si="9"/>
        <v>-1.3075344318284268</v>
      </c>
      <c r="J121" s="166"/>
      <c r="K121" s="328">
        <v>-15227.960000000001</v>
      </c>
      <c r="L121" s="328">
        <v>-3016.4700000000003</v>
      </c>
      <c r="M121" s="151">
        <f t="shared" si="10"/>
        <v>-12211.490000000002</v>
      </c>
      <c r="N121" s="97">
        <f t="shared" si="11"/>
        <v>4.0482716552791844</v>
      </c>
      <c r="O121" s="273"/>
      <c r="P121" s="166"/>
      <c r="Q121" s="328">
        <v>-15227.960000000001</v>
      </c>
      <c r="R121" s="328">
        <v>-3016.4700000000003</v>
      </c>
      <c r="S121" s="151">
        <f t="shared" si="12"/>
        <v>-12211.490000000002</v>
      </c>
      <c r="T121" s="97">
        <f t="shared" si="13"/>
        <v>4.0482716552791844</v>
      </c>
      <c r="U121" s="166"/>
      <c r="V121" s="328">
        <v>-210771.3</v>
      </c>
      <c r="W121" s="328">
        <v>9255.7999999999993</v>
      </c>
      <c r="X121" s="151">
        <f t="shared" si="14"/>
        <v>-220027.09999999998</v>
      </c>
      <c r="Y121" s="97">
        <f t="shared" si="15"/>
        <v>-23.771807947449165</v>
      </c>
      <c r="Z121" s="140"/>
    </row>
    <row r="122" spans="1:26" s="69" customFormat="1" outlineLevel="1" x14ac:dyDescent="0.2">
      <c r="A122" s="64" t="s">
        <v>1077</v>
      </c>
      <c r="B122" s="65" t="s">
        <v>1527</v>
      </c>
      <c r="C122" s="66" t="s">
        <v>1976</v>
      </c>
      <c r="D122" s="67"/>
      <c r="E122" s="68"/>
      <c r="F122" s="328">
        <v>0</v>
      </c>
      <c r="G122" s="328">
        <v>125869</v>
      </c>
      <c r="H122" s="151">
        <f t="shared" si="8"/>
        <v>-125869</v>
      </c>
      <c r="I122" s="97">
        <f t="shared" si="9"/>
        <v>1</v>
      </c>
      <c r="J122" s="166"/>
      <c r="K122" s="328">
        <v>0</v>
      </c>
      <c r="L122" s="328">
        <v>6170190</v>
      </c>
      <c r="M122" s="151">
        <f t="shared" si="10"/>
        <v>-6170190</v>
      </c>
      <c r="N122" s="97">
        <f t="shared" si="11"/>
        <v>1</v>
      </c>
      <c r="O122" s="273"/>
      <c r="P122" s="166"/>
      <c r="Q122" s="328">
        <v>0</v>
      </c>
      <c r="R122" s="328">
        <v>6170190</v>
      </c>
      <c r="S122" s="151">
        <f t="shared" si="12"/>
        <v>-6170190</v>
      </c>
      <c r="T122" s="97">
        <f t="shared" si="13"/>
        <v>1</v>
      </c>
      <c r="U122" s="166"/>
      <c r="V122" s="328">
        <v>22759444.629999999</v>
      </c>
      <c r="W122" s="328">
        <v>25322906.039999999</v>
      </c>
      <c r="X122" s="151">
        <f t="shared" si="14"/>
        <v>-2563461.41</v>
      </c>
      <c r="Y122" s="97">
        <f t="shared" si="15"/>
        <v>-0.10123093320927554</v>
      </c>
      <c r="Z122" s="140"/>
    </row>
    <row r="123" spans="1:26" s="69" customFormat="1" outlineLevel="1" x14ac:dyDescent="0.2">
      <c r="A123" s="64" t="s">
        <v>1078</v>
      </c>
      <c r="B123" s="65" t="s">
        <v>1528</v>
      </c>
      <c r="C123" s="66" t="s">
        <v>1977</v>
      </c>
      <c r="D123" s="67"/>
      <c r="E123" s="68"/>
      <c r="F123" s="328">
        <v>200435.05000000002</v>
      </c>
      <c r="G123" s="328">
        <v>177766.2</v>
      </c>
      <c r="H123" s="151">
        <f t="shared" si="8"/>
        <v>22668.850000000006</v>
      </c>
      <c r="I123" s="97">
        <f t="shared" si="9"/>
        <v>0.1275205860281651</v>
      </c>
      <c r="J123" s="166"/>
      <c r="K123" s="328">
        <v>597994.23999999999</v>
      </c>
      <c r="L123" s="328">
        <v>531663.89</v>
      </c>
      <c r="M123" s="151">
        <f t="shared" si="10"/>
        <v>66330.349999999977</v>
      </c>
      <c r="N123" s="97">
        <f t="shared" si="11"/>
        <v>0.12475993056440221</v>
      </c>
      <c r="O123" s="273"/>
      <c r="P123" s="166"/>
      <c r="Q123" s="328">
        <v>597994.23999999999</v>
      </c>
      <c r="R123" s="328">
        <v>531663.89</v>
      </c>
      <c r="S123" s="151">
        <f t="shared" si="12"/>
        <v>66330.349999999977</v>
      </c>
      <c r="T123" s="97">
        <f t="shared" si="13"/>
        <v>0.12475993056440221</v>
      </c>
      <c r="U123" s="166"/>
      <c r="V123" s="328">
        <v>2342086.12</v>
      </c>
      <c r="W123" s="328">
        <v>2119810.0700000003</v>
      </c>
      <c r="X123" s="151">
        <f t="shared" si="14"/>
        <v>222276.04999999981</v>
      </c>
      <c r="Y123" s="97">
        <f t="shared" si="15"/>
        <v>0.10485658745832818</v>
      </c>
      <c r="Z123" s="140"/>
    </row>
    <row r="124" spans="1:26" s="69" customFormat="1" outlineLevel="1" x14ac:dyDescent="0.2">
      <c r="A124" s="64" t="s">
        <v>1079</v>
      </c>
      <c r="B124" s="65" t="s">
        <v>1529</v>
      </c>
      <c r="C124" s="66" t="s">
        <v>1978</v>
      </c>
      <c r="D124" s="67"/>
      <c r="E124" s="68"/>
      <c r="F124" s="328">
        <v>-119573</v>
      </c>
      <c r="G124" s="328">
        <v>-119572.89</v>
      </c>
      <c r="H124" s="151">
        <f t="shared" si="8"/>
        <v>-0.11000000000058208</v>
      </c>
      <c r="I124" s="97">
        <f t="shared" si="9"/>
        <v>9.1994096655673435E-7</v>
      </c>
      <c r="J124" s="166"/>
      <c r="K124" s="328">
        <v>-358719</v>
      </c>
      <c r="L124" s="328">
        <v>-358718.66000000003</v>
      </c>
      <c r="M124" s="151">
        <f t="shared" si="10"/>
        <v>-0.33999999996740371</v>
      </c>
      <c r="N124" s="97">
        <f t="shared" si="11"/>
        <v>9.4781799186973903E-7</v>
      </c>
      <c r="O124" s="273"/>
      <c r="P124" s="166"/>
      <c r="Q124" s="328">
        <v>-358719</v>
      </c>
      <c r="R124" s="328">
        <v>-358718.66000000003</v>
      </c>
      <c r="S124" s="151">
        <f t="shared" si="12"/>
        <v>-0.33999999996740371</v>
      </c>
      <c r="T124" s="97">
        <f t="shared" si="13"/>
        <v>9.4781799186973903E-7</v>
      </c>
      <c r="U124" s="166"/>
      <c r="V124" s="328">
        <v>-1430890.08</v>
      </c>
      <c r="W124" s="328">
        <v>-1427032.5499999998</v>
      </c>
      <c r="X124" s="151">
        <f t="shared" si="14"/>
        <v>-3857.5300000002608</v>
      </c>
      <c r="Y124" s="97">
        <f t="shared" si="15"/>
        <v>2.7031829091776929E-3</v>
      </c>
      <c r="Z124" s="140"/>
    </row>
    <row r="125" spans="1:26" s="69" customFormat="1" outlineLevel="1" x14ac:dyDescent="0.2">
      <c r="A125" s="64" t="s">
        <v>1080</v>
      </c>
      <c r="B125" s="65" t="s">
        <v>1530</v>
      </c>
      <c r="C125" s="66" t="s">
        <v>1979</v>
      </c>
      <c r="D125" s="67"/>
      <c r="E125" s="68"/>
      <c r="F125" s="328">
        <v>72281.259999999995</v>
      </c>
      <c r="G125" s="328">
        <v>70325.88</v>
      </c>
      <c r="H125" s="151">
        <f t="shared" si="8"/>
        <v>1955.3799999999901</v>
      </c>
      <c r="I125" s="97">
        <f t="shared" si="9"/>
        <v>2.7804557866890397E-2</v>
      </c>
      <c r="J125" s="166"/>
      <c r="K125" s="328">
        <v>215679.69</v>
      </c>
      <c r="L125" s="328">
        <v>210326.74</v>
      </c>
      <c r="M125" s="151">
        <f t="shared" si="10"/>
        <v>5352.9500000000116</v>
      </c>
      <c r="N125" s="97">
        <f t="shared" si="11"/>
        <v>2.5450639324319922E-2</v>
      </c>
      <c r="O125" s="273"/>
      <c r="P125" s="166"/>
      <c r="Q125" s="328">
        <v>215679.69</v>
      </c>
      <c r="R125" s="328">
        <v>210326.74</v>
      </c>
      <c r="S125" s="151">
        <f t="shared" si="12"/>
        <v>5352.9500000000116</v>
      </c>
      <c r="T125" s="97">
        <f t="shared" si="13"/>
        <v>2.5450639324319922E-2</v>
      </c>
      <c r="U125" s="166"/>
      <c r="V125" s="328">
        <v>850109.91999999993</v>
      </c>
      <c r="W125" s="328">
        <v>848601.87</v>
      </c>
      <c r="X125" s="151">
        <f t="shared" si="14"/>
        <v>1508.0499999999302</v>
      </c>
      <c r="Y125" s="97">
        <f t="shared" si="15"/>
        <v>1.777099548460729E-3</v>
      </c>
      <c r="Z125" s="140"/>
    </row>
    <row r="126" spans="1:26" s="69" customFormat="1" outlineLevel="1" x14ac:dyDescent="0.2">
      <c r="A126" s="64" t="s">
        <v>1081</v>
      </c>
      <c r="B126" s="65" t="s">
        <v>1531</v>
      </c>
      <c r="C126" s="66" t="s">
        <v>1980</v>
      </c>
      <c r="D126" s="67"/>
      <c r="E126" s="68"/>
      <c r="F126" s="328">
        <v>38189.78</v>
      </c>
      <c r="G126" s="328">
        <v>80035.360000000001</v>
      </c>
      <c r="H126" s="151">
        <f t="shared" si="8"/>
        <v>-41845.58</v>
      </c>
      <c r="I126" s="97">
        <f t="shared" si="9"/>
        <v>-0.52283865531435103</v>
      </c>
      <c r="J126" s="166"/>
      <c r="K126" s="328">
        <v>160403.43</v>
      </c>
      <c r="L126" s="328">
        <v>138658.72</v>
      </c>
      <c r="M126" s="151">
        <f t="shared" si="10"/>
        <v>21744.709999999992</v>
      </c>
      <c r="N126" s="97">
        <f t="shared" si="11"/>
        <v>0.15682179959543829</v>
      </c>
      <c r="O126" s="273"/>
      <c r="P126" s="166"/>
      <c r="Q126" s="328">
        <v>160403.43</v>
      </c>
      <c r="R126" s="328">
        <v>138658.72</v>
      </c>
      <c r="S126" s="151">
        <f t="shared" si="12"/>
        <v>21744.709999999992</v>
      </c>
      <c r="T126" s="97">
        <f t="shared" si="13"/>
        <v>0.15682179959543829</v>
      </c>
      <c r="U126" s="166"/>
      <c r="V126" s="328">
        <v>1174171.46</v>
      </c>
      <c r="W126" s="328">
        <v>560073.61</v>
      </c>
      <c r="X126" s="151">
        <f t="shared" si="14"/>
        <v>614097.85</v>
      </c>
      <c r="Y126" s="97">
        <f t="shared" si="15"/>
        <v>1.0964591779284154</v>
      </c>
      <c r="Z126" s="140"/>
    </row>
    <row r="127" spans="1:26" s="69" customFormat="1" outlineLevel="1" x14ac:dyDescent="0.2">
      <c r="A127" s="64" t="s">
        <v>1082</v>
      </c>
      <c r="B127" s="65" t="s">
        <v>1532</v>
      </c>
      <c r="C127" s="66" t="s">
        <v>1981</v>
      </c>
      <c r="D127" s="67"/>
      <c r="E127" s="68"/>
      <c r="F127" s="328">
        <v>-1618.8600000000001</v>
      </c>
      <c r="G127" s="328">
        <v>-12985.630000000001</v>
      </c>
      <c r="H127" s="151">
        <f t="shared" si="8"/>
        <v>11366.77</v>
      </c>
      <c r="I127" s="97">
        <f t="shared" si="9"/>
        <v>-0.8753345043713705</v>
      </c>
      <c r="J127" s="166"/>
      <c r="K127" s="328">
        <v>-8836.24</v>
      </c>
      <c r="L127" s="328">
        <v>-32863.24</v>
      </c>
      <c r="M127" s="151">
        <f t="shared" si="10"/>
        <v>24027</v>
      </c>
      <c r="N127" s="97">
        <f t="shared" si="11"/>
        <v>-0.73112085113944947</v>
      </c>
      <c r="O127" s="273"/>
      <c r="P127" s="166"/>
      <c r="Q127" s="328">
        <v>-8836.24</v>
      </c>
      <c r="R127" s="328">
        <v>-32863.24</v>
      </c>
      <c r="S127" s="151">
        <f t="shared" si="12"/>
        <v>24027</v>
      </c>
      <c r="T127" s="97">
        <f t="shared" si="13"/>
        <v>-0.73112085113944947</v>
      </c>
      <c r="U127" s="166"/>
      <c r="V127" s="328">
        <v>-286835.15999999997</v>
      </c>
      <c r="W127" s="328">
        <v>-149362.99</v>
      </c>
      <c r="X127" s="151">
        <f t="shared" si="14"/>
        <v>-137472.16999999998</v>
      </c>
      <c r="Y127" s="97">
        <f t="shared" si="15"/>
        <v>0.92038978330575727</v>
      </c>
      <c r="Z127" s="140"/>
    </row>
    <row r="128" spans="1:26" s="69" customFormat="1" outlineLevel="1" x14ac:dyDescent="0.2">
      <c r="A128" s="64" t="s">
        <v>1083</v>
      </c>
      <c r="B128" s="65" t="s">
        <v>1533</v>
      </c>
      <c r="C128" s="66" t="s">
        <v>1982</v>
      </c>
      <c r="D128" s="67"/>
      <c r="E128" s="68"/>
      <c r="F128" s="328">
        <v>312578.2</v>
      </c>
      <c r="G128" s="328">
        <v>455830.66000000003</v>
      </c>
      <c r="H128" s="151">
        <f t="shared" si="8"/>
        <v>-143252.46000000002</v>
      </c>
      <c r="I128" s="97">
        <f t="shared" si="9"/>
        <v>-0.31426683760148999</v>
      </c>
      <c r="J128" s="166"/>
      <c r="K128" s="328">
        <v>1672145.33</v>
      </c>
      <c r="L128" s="328">
        <v>6449813.7300000004</v>
      </c>
      <c r="M128" s="151">
        <f t="shared" si="10"/>
        <v>-4777668.4000000004</v>
      </c>
      <c r="N128" s="97">
        <f t="shared" si="11"/>
        <v>-0.74074517497732451</v>
      </c>
      <c r="O128" s="273"/>
      <c r="P128" s="166"/>
      <c r="Q128" s="328">
        <v>1672145.33</v>
      </c>
      <c r="R128" s="328">
        <v>6449813.7300000004</v>
      </c>
      <c r="S128" s="151">
        <f t="shared" si="12"/>
        <v>-4777668.4000000004</v>
      </c>
      <c r="T128" s="97">
        <f t="shared" si="13"/>
        <v>-0.74074517497732451</v>
      </c>
      <c r="U128" s="166"/>
      <c r="V128" s="328">
        <v>25184299.520000003</v>
      </c>
      <c r="W128" s="328">
        <v>17574369.84</v>
      </c>
      <c r="X128" s="151">
        <f t="shared" si="14"/>
        <v>7609929.6800000034</v>
      </c>
      <c r="Y128" s="97">
        <f t="shared" si="15"/>
        <v>0.43301294722269279</v>
      </c>
      <c r="Z128" s="140"/>
    </row>
    <row r="129" spans="1:26" s="69" customFormat="1" outlineLevel="1" x14ac:dyDescent="0.2">
      <c r="A129" s="64" t="s">
        <v>1084</v>
      </c>
      <c r="B129" s="65" t="s">
        <v>1534</v>
      </c>
      <c r="C129" s="66" t="s">
        <v>1983</v>
      </c>
      <c r="D129" s="67"/>
      <c r="E129" s="68"/>
      <c r="F129" s="328">
        <v>-7797.42</v>
      </c>
      <c r="G129" s="328">
        <v>45747.340000000004</v>
      </c>
      <c r="H129" s="151">
        <f t="shared" si="8"/>
        <v>-53544.76</v>
      </c>
      <c r="I129" s="97">
        <f t="shared" si="9"/>
        <v>-1.1704453198808935</v>
      </c>
      <c r="J129" s="166"/>
      <c r="K129" s="328">
        <v>28010.11</v>
      </c>
      <c r="L129" s="328">
        <v>164592.95000000001</v>
      </c>
      <c r="M129" s="151">
        <f t="shared" si="10"/>
        <v>-136582.84000000003</v>
      </c>
      <c r="N129" s="97">
        <f t="shared" si="11"/>
        <v>-0.82982193344247135</v>
      </c>
      <c r="O129" s="273"/>
      <c r="P129" s="166"/>
      <c r="Q129" s="328">
        <v>28010.11</v>
      </c>
      <c r="R129" s="328">
        <v>164592.95000000001</v>
      </c>
      <c r="S129" s="151">
        <f t="shared" si="12"/>
        <v>-136582.84000000003</v>
      </c>
      <c r="T129" s="97">
        <f t="shared" si="13"/>
        <v>-0.82982193344247135</v>
      </c>
      <c r="U129" s="166"/>
      <c r="V129" s="328">
        <v>714191.26</v>
      </c>
      <c r="W129" s="328">
        <v>579403.67000000004</v>
      </c>
      <c r="X129" s="151">
        <f t="shared" si="14"/>
        <v>134787.58999999997</v>
      </c>
      <c r="Y129" s="97">
        <f t="shared" si="15"/>
        <v>0.23263157791182087</v>
      </c>
      <c r="Z129" s="140"/>
    </row>
    <row r="130" spans="1:26" s="69" customFormat="1" outlineLevel="1" x14ac:dyDescent="0.2">
      <c r="A130" s="64" t="s">
        <v>1085</v>
      </c>
      <c r="B130" s="65" t="s">
        <v>1535</v>
      </c>
      <c r="C130" s="66" t="s">
        <v>1984</v>
      </c>
      <c r="D130" s="67"/>
      <c r="E130" s="68"/>
      <c r="F130" s="328">
        <v>19875.689999999999</v>
      </c>
      <c r="G130" s="328">
        <v>-1361.79</v>
      </c>
      <c r="H130" s="151">
        <f t="shared" si="8"/>
        <v>21237.48</v>
      </c>
      <c r="I130" s="97">
        <f t="shared" si="9"/>
        <v>-15.595267992862336</v>
      </c>
      <c r="J130" s="166"/>
      <c r="K130" s="328">
        <v>19566.95</v>
      </c>
      <c r="L130" s="328">
        <v>-7429.46</v>
      </c>
      <c r="M130" s="151">
        <f t="shared" si="10"/>
        <v>26996.41</v>
      </c>
      <c r="N130" s="97">
        <f t="shared" si="11"/>
        <v>-3.6336974692642534</v>
      </c>
      <c r="O130" s="273"/>
      <c r="P130" s="166"/>
      <c r="Q130" s="328">
        <v>19566.95</v>
      </c>
      <c r="R130" s="328">
        <v>-7429.46</v>
      </c>
      <c r="S130" s="151">
        <f t="shared" si="12"/>
        <v>26996.41</v>
      </c>
      <c r="T130" s="97">
        <f t="shared" si="13"/>
        <v>-3.6336974692642534</v>
      </c>
      <c r="U130" s="166"/>
      <c r="V130" s="328">
        <v>-60312.490000000005</v>
      </c>
      <c r="W130" s="328">
        <v>-39645.94</v>
      </c>
      <c r="X130" s="151">
        <f t="shared" si="14"/>
        <v>-20666.550000000003</v>
      </c>
      <c r="Y130" s="97">
        <f t="shared" si="15"/>
        <v>0.52127784080791129</v>
      </c>
      <c r="Z130" s="140"/>
    </row>
    <row r="131" spans="1:26" s="69" customFormat="1" outlineLevel="1" x14ac:dyDescent="0.2">
      <c r="A131" s="64" t="s">
        <v>1086</v>
      </c>
      <c r="B131" s="65" t="s">
        <v>1536</v>
      </c>
      <c r="C131" s="66" t="s">
        <v>1985</v>
      </c>
      <c r="D131" s="67"/>
      <c r="E131" s="68"/>
      <c r="F131" s="328">
        <v>0</v>
      </c>
      <c r="G131" s="328">
        <v>510.6</v>
      </c>
      <c r="H131" s="151">
        <f t="shared" si="8"/>
        <v>-510.6</v>
      </c>
      <c r="I131" s="97">
        <f t="shared" si="9"/>
        <v>1</v>
      </c>
      <c r="J131" s="166"/>
      <c r="K131" s="328">
        <v>0</v>
      </c>
      <c r="L131" s="328">
        <v>1353.3</v>
      </c>
      <c r="M131" s="151">
        <f t="shared" si="10"/>
        <v>-1353.3</v>
      </c>
      <c r="N131" s="97">
        <f t="shared" si="11"/>
        <v>1</v>
      </c>
      <c r="O131" s="273"/>
      <c r="P131" s="166"/>
      <c r="Q131" s="328">
        <v>0</v>
      </c>
      <c r="R131" s="328">
        <v>1353.3</v>
      </c>
      <c r="S131" s="151">
        <f t="shared" si="12"/>
        <v>-1353.3</v>
      </c>
      <c r="T131" s="97">
        <f t="shared" si="13"/>
        <v>1</v>
      </c>
      <c r="U131" s="166"/>
      <c r="V131" s="328">
        <v>43120.46</v>
      </c>
      <c r="W131" s="328">
        <v>47513.950000000004</v>
      </c>
      <c r="X131" s="151">
        <f t="shared" si="14"/>
        <v>-4393.4900000000052</v>
      </c>
      <c r="Y131" s="97">
        <f t="shared" si="15"/>
        <v>-9.2467370109199615E-2</v>
      </c>
      <c r="Z131" s="140"/>
    </row>
    <row r="132" spans="1:26" s="69" customFormat="1" outlineLevel="1" x14ac:dyDescent="0.2">
      <c r="A132" s="64" t="s">
        <v>1087</v>
      </c>
      <c r="B132" s="65" t="s">
        <v>1537</v>
      </c>
      <c r="C132" s="66" t="s">
        <v>1986</v>
      </c>
      <c r="D132" s="67"/>
      <c r="E132" s="68"/>
      <c r="F132" s="328">
        <v>0</v>
      </c>
      <c r="G132" s="328">
        <v>0</v>
      </c>
      <c r="H132" s="151">
        <f t="shared" si="8"/>
        <v>0</v>
      </c>
      <c r="I132" s="97" t="str">
        <f t="shared" si="9"/>
        <v/>
      </c>
      <c r="J132" s="166"/>
      <c r="K132" s="328">
        <v>0</v>
      </c>
      <c r="L132" s="328">
        <v>0</v>
      </c>
      <c r="M132" s="151">
        <f t="shared" si="10"/>
        <v>0</v>
      </c>
      <c r="N132" s="97" t="str">
        <f t="shared" si="11"/>
        <v/>
      </c>
      <c r="O132" s="273"/>
      <c r="P132" s="166"/>
      <c r="Q132" s="328">
        <v>0</v>
      </c>
      <c r="R132" s="328">
        <v>0</v>
      </c>
      <c r="S132" s="151">
        <f t="shared" si="12"/>
        <v>0</v>
      </c>
      <c r="T132" s="97" t="str">
        <f t="shared" si="13"/>
        <v/>
      </c>
      <c r="U132" s="166"/>
      <c r="V132" s="328">
        <v>0</v>
      </c>
      <c r="W132" s="328">
        <v>0</v>
      </c>
      <c r="X132" s="151">
        <f t="shared" si="14"/>
        <v>0</v>
      </c>
      <c r="Y132" s="97" t="str">
        <f t="shared" si="15"/>
        <v/>
      </c>
      <c r="Z132" s="140"/>
    </row>
    <row r="133" spans="1:26" s="69" customFormat="1" outlineLevel="1" x14ac:dyDescent="0.2">
      <c r="A133" s="64" t="s">
        <v>1088</v>
      </c>
      <c r="B133" s="65" t="s">
        <v>1538</v>
      </c>
      <c r="C133" s="66" t="s">
        <v>1987</v>
      </c>
      <c r="D133" s="67"/>
      <c r="E133" s="68"/>
      <c r="F133" s="328">
        <v>30189.100000000002</v>
      </c>
      <c r="G133" s="328">
        <v>25918.58</v>
      </c>
      <c r="H133" s="151">
        <f t="shared" si="8"/>
        <v>4270.5200000000004</v>
      </c>
      <c r="I133" s="97">
        <f t="shared" si="9"/>
        <v>0.16476674262247393</v>
      </c>
      <c r="J133" s="166"/>
      <c r="K133" s="328">
        <v>126256.53</v>
      </c>
      <c r="L133" s="328">
        <v>117735.13</v>
      </c>
      <c r="M133" s="151">
        <f t="shared" si="10"/>
        <v>8521.3999999999942</v>
      </c>
      <c r="N133" s="97">
        <f t="shared" si="11"/>
        <v>7.2377717678657111E-2</v>
      </c>
      <c r="O133" s="273"/>
      <c r="P133" s="166"/>
      <c r="Q133" s="328">
        <v>126256.53</v>
      </c>
      <c r="R133" s="328">
        <v>117735.13</v>
      </c>
      <c r="S133" s="151">
        <f t="shared" si="12"/>
        <v>8521.3999999999942</v>
      </c>
      <c r="T133" s="97">
        <f t="shared" si="13"/>
        <v>7.2377717678657111E-2</v>
      </c>
      <c r="U133" s="166"/>
      <c r="V133" s="328">
        <v>1229635.79</v>
      </c>
      <c r="W133" s="328">
        <v>659259.54</v>
      </c>
      <c r="X133" s="151">
        <f t="shared" si="14"/>
        <v>570376.25</v>
      </c>
      <c r="Y133" s="97">
        <f t="shared" si="15"/>
        <v>0.86517708943582361</v>
      </c>
      <c r="Z133" s="140"/>
    </row>
    <row r="134" spans="1:26" s="69" customFormat="1" outlineLevel="1" x14ac:dyDescent="0.2">
      <c r="A134" s="64" t="s">
        <v>1089</v>
      </c>
      <c r="B134" s="65" t="s">
        <v>1539</v>
      </c>
      <c r="C134" s="66" t="s">
        <v>1988</v>
      </c>
      <c r="D134" s="67"/>
      <c r="E134" s="68"/>
      <c r="F134" s="328">
        <v>522281.51</v>
      </c>
      <c r="G134" s="328">
        <v>1114757.76</v>
      </c>
      <c r="H134" s="151">
        <f t="shared" si="8"/>
        <v>-592476.25</v>
      </c>
      <c r="I134" s="97">
        <f t="shared" si="9"/>
        <v>-0.53148430202450436</v>
      </c>
      <c r="J134" s="166"/>
      <c r="K134" s="328">
        <v>1350425.06</v>
      </c>
      <c r="L134" s="328">
        <v>3175923.09</v>
      </c>
      <c r="M134" s="151">
        <f t="shared" si="10"/>
        <v>-1825498.0299999998</v>
      </c>
      <c r="N134" s="97">
        <f t="shared" si="11"/>
        <v>-0.5747928958821229</v>
      </c>
      <c r="O134" s="273"/>
      <c r="P134" s="166"/>
      <c r="Q134" s="328">
        <v>1350425.06</v>
      </c>
      <c r="R134" s="328">
        <v>3175923.09</v>
      </c>
      <c r="S134" s="151">
        <f t="shared" si="12"/>
        <v>-1825498.0299999998</v>
      </c>
      <c r="T134" s="97">
        <f t="shared" si="13"/>
        <v>-0.5747928958821229</v>
      </c>
      <c r="U134" s="166"/>
      <c r="V134" s="328">
        <v>12030756.700000001</v>
      </c>
      <c r="W134" s="328">
        <v>10986938.6</v>
      </c>
      <c r="X134" s="151">
        <f t="shared" si="14"/>
        <v>1043818.1000000015</v>
      </c>
      <c r="Y134" s="97">
        <f t="shared" si="15"/>
        <v>9.5005363914566834E-2</v>
      </c>
      <c r="Z134" s="140"/>
    </row>
    <row r="135" spans="1:26" s="69" customFormat="1" outlineLevel="1" x14ac:dyDescent="0.2">
      <c r="A135" s="64" t="s">
        <v>1090</v>
      </c>
      <c r="B135" s="65" t="s">
        <v>1540</v>
      </c>
      <c r="C135" s="66" t="s">
        <v>1989</v>
      </c>
      <c r="D135" s="67"/>
      <c r="E135" s="68"/>
      <c r="F135" s="328">
        <v>-268053.28000000003</v>
      </c>
      <c r="G135" s="328">
        <v>-613075.94000000006</v>
      </c>
      <c r="H135" s="151">
        <f t="shared" si="8"/>
        <v>345022.66000000003</v>
      </c>
      <c r="I135" s="97">
        <f t="shared" si="9"/>
        <v>-0.56277312073280839</v>
      </c>
      <c r="J135" s="166"/>
      <c r="K135" s="328">
        <v>-1307921.83</v>
      </c>
      <c r="L135" s="328">
        <v>-4138330.32</v>
      </c>
      <c r="M135" s="151">
        <f t="shared" si="10"/>
        <v>2830408.4899999998</v>
      </c>
      <c r="N135" s="97">
        <f t="shared" si="11"/>
        <v>-0.68394938807108074</v>
      </c>
      <c r="O135" s="273"/>
      <c r="P135" s="166"/>
      <c r="Q135" s="328">
        <v>-1307921.83</v>
      </c>
      <c r="R135" s="328">
        <v>-4138330.32</v>
      </c>
      <c r="S135" s="151">
        <f t="shared" si="12"/>
        <v>2830408.4899999998</v>
      </c>
      <c r="T135" s="97">
        <f t="shared" si="13"/>
        <v>-0.68394938807108074</v>
      </c>
      <c r="U135" s="166"/>
      <c r="V135" s="328">
        <v>-13079819.27</v>
      </c>
      <c r="W135" s="328">
        <v>-11354198</v>
      </c>
      <c r="X135" s="151">
        <f t="shared" si="14"/>
        <v>-1725621.2699999996</v>
      </c>
      <c r="Y135" s="97">
        <f t="shared" si="15"/>
        <v>0.15198090345086457</v>
      </c>
      <c r="Z135" s="140"/>
    </row>
    <row r="136" spans="1:26" s="69" customFormat="1" outlineLevel="1" x14ac:dyDescent="0.2">
      <c r="A136" s="64" t="s">
        <v>1091</v>
      </c>
      <c r="B136" s="65" t="s">
        <v>1541</v>
      </c>
      <c r="C136" s="66" t="s">
        <v>1990</v>
      </c>
      <c r="D136" s="67"/>
      <c r="E136" s="68"/>
      <c r="F136" s="328">
        <v>-104621.25</v>
      </c>
      <c r="G136" s="328">
        <v>-6723.6</v>
      </c>
      <c r="H136" s="151">
        <f t="shared" si="8"/>
        <v>-97897.65</v>
      </c>
      <c r="I136" s="97">
        <f t="shared" si="9"/>
        <v>14.560302516509012</v>
      </c>
      <c r="J136" s="166"/>
      <c r="K136" s="328">
        <v>-112229.98</v>
      </c>
      <c r="L136" s="328">
        <v>-18509.71</v>
      </c>
      <c r="M136" s="151">
        <f t="shared" si="10"/>
        <v>-93720.26999999999</v>
      </c>
      <c r="N136" s="97">
        <f t="shared" si="11"/>
        <v>5.0633029907005564</v>
      </c>
      <c r="O136" s="273"/>
      <c r="P136" s="166"/>
      <c r="Q136" s="328">
        <v>-112229.98</v>
      </c>
      <c r="R136" s="328">
        <v>-18509.71</v>
      </c>
      <c r="S136" s="151">
        <f t="shared" si="12"/>
        <v>-93720.26999999999</v>
      </c>
      <c r="T136" s="97">
        <f t="shared" si="13"/>
        <v>5.0633029907005564</v>
      </c>
      <c r="U136" s="166"/>
      <c r="V136" s="328">
        <v>-236696</v>
      </c>
      <c r="W136" s="328">
        <v>-35937.82</v>
      </c>
      <c r="X136" s="151">
        <f t="shared" si="14"/>
        <v>-200758.18</v>
      </c>
      <c r="Y136" s="97">
        <f t="shared" si="15"/>
        <v>5.5862648318679318</v>
      </c>
      <c r="Z136" s="140"/>
    </row>
    <row r="137" spans="1:26" s="69" customFormat="1" outlineLevel="1" x14ac:dyDescent="0.2">
      <c r="A137" s="64" t="s">
        <v>1092</v>
      </c>
      <c r="B137" s="65" t="s">
        <v>1542</v>
      </c>
      <c r="C137" s="66" t="s">
        <v>1991</v>
      </c>
      <c r="D137" s="67"/>
      <c r="E137" s="68"/>
      <c r="F137" s="328">
        <v>708109.8</v>
      </c>
      <c r="G137" s="328">
        <v>-1249999.99</v>
      </c>
      <c r="H137" s="151">
        <f t="shared" si="8"/>
        <v>1958109.79</v>
      </c>
      <c r="I137" s="97">
        <f t="shared" si="9"/>
        <v>-1.5664878445319028</v>
      </c>
      <c r="J137" s="166"/>
      <c r="K137" s="328">
        <v>2113690.8199999998</v>
      </c>
      <c r="L137" s="328">
        <v>-3749999.9699999997</v>
      </c>
      <c r="M137" s="151">
        <f t="shared" si="10"/>
        <v>5863690.7899999991</v>
      </c>
      <c r="N137" s="97">
        <f t="shared" si="11"/>
        <v>-1.5636508898425403</v>
      </c>
      <c r="O137" s="273"/>
      <c r="P137" s="166"/>
      <c r="Q137" s="328">
        <v>2113690.8199999998</v>
      </c>
      <c r="R137" s="328">
        <v>-3749999.9699999997</v>
      </c>
      <c r="S137" s="151">
        <f t="shared" si="12"/>
        <v>5863690.7899999991</v>
      </c>
      <c r="T137" s="97">
        <f t="shared" si="13"/>
        <v>-1.5636508898425403</v>
      </c>
      <c r="U137" s="166"/>
      <c r="V137" s="328">
        <v>-7690709.2199999988</v>
      </c>
      <c r="W137" s="328">
        <v>-14999999.879999999</v>
      </c>
      <c r="X137" s="151">
        <f t="shared" si="14"/>
        <v>7309290.6600000001</v>
      </c>
      <c r="Y137" s="97">
        <f t="shared" si="15"/>
        <v>-0.48728604789828844</v>
      </c>
      <c r="Z137" s="140"/>
    </row>
    <row r="138" spans="1:26" s="69" customFormat="1" outlineLevel="1" x14ac:dyDescent="0.2">
      <c r="A138" s="64" t="s">
        <v>1093</v>
      </c>
      <c r="B138" s="65" t="s">
        <v>1543</v>
      </c>
      <c r="C138" s="66" t="s">
        <v>1992</v>
      </c>
      <c r="D138" s="67"/>
      <c r="E138" s="68"/>
      <c r="F138" s="328">
        <v>583041.14</v>
      </c>
      <c r="G138" s="328">
        <v>390203.57</v>
      </c>
      <c r="H138" s="151">
        <f t="shared" si="8"/>
        <v>192837.57</v>
      </c>
      <c r="I138" s="97">
        <f t="shared" si="9"/>
        <v>0.49419734934767512</v>
      </c>
      <c r="J138" s="166"/>
      <c r="K138" s="328">
        <v>1389250.9</v>
      </c>
      <c r="L138" s="328">
        <v>2022862.82</v>
      </c>
      <c r="M138" s="151">
        <f t="shared" si="10"/>
        <v>-633611.92000000016</v>
      </c>
      <c r="N138" s="97">
        <f t="shared" si="11"/>
        <v>-0.31322535257235096</v>
      </c>
      <c r="O138" s="273"/>
      <c r="P138" s="166"/>
      <c r="Q138" s="328">
        <v>1389250.9</v>
      </c>
      <c r="R138" s="328">
        <v>2022862.82</v>
      </c>
      <c r="S138" s="151">
        <f t="shared" si="12"/>
        <v>-633611.92000000016</v>
      </c>
      <c r="T138" s="97">
        <f t="shared" si="13"/>
        <v>-0.31322535257235096</v>
      </c>
      <c r="U138" s="166"/>
      <c r="V138" s="328">
        <v>13594068.91</v>
      </c>
      <c r="W138" s="328">
        <v>8784122.0299999993</v>
      </c>
      <c r="X138" s="151">
        <f t="shared" si="14"/>
        <v>4809946.8800000008</v>
      </c>
      <c r="Y138" s="97">
        <f t="shared" si="15"/>
        <v>0.54757286653951476</v>
      </c>
      <c r="Z138" s="140"/>
    </row>
    <row r="139" spans="1:26" s="69" customFormat="1" outlineLevel="1" x14ac:dyDescent="0.2">
      <c r="A139" s="64" t="s">
        <v>1094</v>
      </c>
      <c r="B139" s="65" t="s">
        <v>1544</v>
      </c>
      <c r="C139" s="66" t="s">
        <v>1993</v>
      </c>
      <c r="D139" s="67"/>
      <c r="E139" s="68"/>
      <c r="F139" s="328">
        <v>-138152.46</v>
      </c>
      <c r="G139" s="328">
        <v>-202352.64000000001</v>
      </c>
      <c r="H139" s="151">
        <f t="shared" ref="H139:H202" si="16">+F139-G139</f>
        <v>64200.180000000022</v>
      </c>
      <c r="I139" s="97">
        <f t="shared" ref="I139:I202" si="17">IF(AND(F139=0,G139=0),"",IF(OR(F139=0,G139=0),100%,(+H139/G139)))</f>
        <v>-0.3172688036093822</v>
      </c>
      <c r="J139" s="166"/>
      <c r="K139" s="328">
        <v>-534919.74</v>
      </c>
      <c r="L139" s="328">
        <v>-1028700.3</v>
      </c>
      <c r="M139" s="151">
        <f t="shared" ref="M139:M202" si="18">+K139-L139</f>
        <v>493780.56000000006</v>
      </c>
      <c r="N139" s="97">
        <f t="shared" ref="N139:N202" si="19">IF(AND(K139=0,L139=0),"",IF(OR(K139=0,L139=0),100%,(+M139/L139)))</f>
        <v>-0.48000429279548185</v>
      </c>
      <c r="O139" s="273"/>
      <c r="P139" s="166"/>
      <c r="Q139" s="328">
        <v>-534919.74</v>
      </c>
      <c r="R139" s="328">
        <v>-1028700.3</v>
      </c>
      <c r="S139" s="151">
        <f t="shared" ref="S139:S202" si="20">+Q139-R139</f>
        <v>493780.56000000006</v>
      </c>
      <c r="T139" s="97">
        <f t="shared" ref="T139:T202" si="21">IF(AND(Q139=0,R139=0),"",IF(OR(Q139=0,R139=0),100%,(+S139/R139)))</f>
        <v>-0.48000429279548185</v>
      </c>
      <c r="U139" s="166"/>
      <c r="V139" s="328">
        <v>-4029286.83</v>
      </c>
      <c r="W139" s="328">
        <v>-2647957.4800000004</v>
      </c>
      <c r="X139" s="151">
        <f t="shared" ref="X139:X202" si="22">+V139-W139</f>
        <v>-1381329.3499999996</v>
      </c>
      <c r="Y139" s="97">
        <f t="shared" ref="Y139:Y202" si="23">IF(AND(V139=0,W139=0),"",IF(OR(V139=0,W139=0),100%,(+X139/W139)))</f>
        <v>0.52165843312559512</v>
      </c>
      <c r="Z139" s="140"/>
    </row>
    <row r="140" spans="1:26" s="69" customFormat="1" outlineLevel="1" x14ac:dyDescent="0.2">
      <c r="A140" s="64" t="s">
        <v>1095</v>
      </c>
      <c r="B140" s="65" t="s">
        <v>1545</v>
      </c>
      <c r="C140" s="66" t="s">
        <v>1994</v>
      </c>
      <c r="D140" s="67"/>
      <c r="E140" s="68"/>
      <c r="F140" s="328">
        <v>-139.94</v>
      </c>
      <c r="G140" s="328">
        <v>0</v>
      </c>
      <c r="H140" s="151">
        <f t="shared" si="16"/>
        <v>-139.94</v>
      </c>
      <c r="I140" s="97">
        <f t="shared" si="17"/>
        <v>1</v>
      </c>
      <c r="J140" s="166"/>
      <c r="K140" s="328">
        <v>-2423.5</v>
      </c>
      <c r="L140" s="328">
        <v>-617.48</v>
      </c>
      <c r="M140" s="151">
        <f t="shared" si="18"/>
        <v>-1806.02</v>
      </c>
      <c r="N140" s="97">
        <f t="shared" si="19"/>
        <v>2.9248234760640019</v>
      </c>
      <c r="O140" s="273"/>
      <c r="P140" s="166"/>
      <c r="Q140" s="328">
        <v>-2423.5</v>
      </c>
      <c r="R140" s="328">
        <v>-617.48</v>
      </c>
      <c r="S140" s="151">
        <f t="shared" si="20"/>
        <v>-1806.02</v>
      </c>
      <c r="T140" s="97">
        <f t="shared" si="21"/>
        <v>2.9248234760640019</v>
      </c>
      <c r="U140" s="166"/>
      <c r="V140" s="328">
        <v>-7632.81</v>
      </c>
      <c r="W140" s="328">
        <v>-5198.1000000000004</v>
      </c>
      <c r="X140" s="151">
        <f t="shared" si="22"/>
        <v>-2434.71</v>
      </c>
      <c r="Y140" s="97">
        <f t="shared" si="23"/>
        <v>0.46838460206613952</v>
      </c>
      <c r="Z140" s="140"/>
    </row>
    <row r="141" spans="1:26" s="69" customFormat="1" outlineLevel="1" x14ac:dyDescent="0.2">
      <c r="A141" s="64" t="s">
        <v>1096</v>
      </c>
      <c r="B141" s="65" t="s">
        <v>1546</v>
      </c>
      <c r="C141" s="66" t="s">
        <v>1995</v>
      </c>
      <c r="D141" s="67"/>
      <c r="E141" s="68"/>
      <c r="F141" s="328">
        <v>0</v>
      </c>
      <c r="G141" s="328">
        <v>0</v>
      </c>
      <c r="H141" s="151">
        <f t="shared" si="16"/>
        <v>0</v>
      </c>
      <c r="I141" s="97" t="str">
        <f t="shared" si="17"/>
        <v/>
      </c>
      <c r="J141" s="166"/>
      <c r="K141" s="328">
        <v>0</v>
      </c>
      <c r="L141" s="328">
        <v>0</v>
      </c>
      <c r="M141" s="151">
        <f t="shared" si="18"/>
        <v>0</v>
      </c>
      <c r="N141" s="97" t="str">
        <f t="shared" si="19"/>
        <v/>
      </c>
      <c r="O141" s="273"/>
      <c r="P141" s="166"/>
      <c r="Q141" s="328">
        <v>0</v>
      </c>
      <c r="R141" s="328">
        <v>0</v>
      </c>
      <c r="S141" s="151">
        <f t="shared" si="20"/>
        <v>0</v>
      </c>
      <c r="T141" s="97" t="str">
        <f t="shared" si="21"/>
        <v/>
      </c>
      <c r="U141" s="166"/>
      <c r="V141" s="328">
        <v>9020.42</v>
      </c>
      <c r="W141" s="328">
        <v>0</v>
      </c>
      <c r="X141" s="151">
        <f t="shared" si="22"/>
        <v>9020.42</v>
      </c>
      <c r="Y141" s="97">
        <f t="shared" si="23"/>
        <v>1</v>
      </c>
      <c r="Z141" s="140"/>
    </row>
    <row r="142" spans="1:26" x14ac:dyDescent="0.2">
      <c r="A142" s="38" t="s">
        <v>661</v>
      </c>
      <c r="B142" s="38">
        <v>15</v>
      </c>
      <c r="C142" s="81" t="s">
        <v>832</v>
      </c>
      <c r="D142" s="88"/>
      <c r="E142" s="49"/>
      <c r="F142" s="301">
        <v>6133240.9299999978</v>
      </c>
      <c r="G142" s="301">
        <v>26792202.190000001</v>
      </c>
      <c r="H142" s="301">
        <f t="shared" si="16"/>
        <v>-20658961.260000005</v>
      </c>
      <c r="I142" s="49">
        <f t="shared" si="17"/>
        <v>-0.77108111955465963</v>
      </c>
      <c r="J142" s="277"/>
      <c r="K142" s="301">
        <v>31039086.82</v>
      </c>
      <c r="L142" s="301">
        <v>66956657.720000021</v>
      </c>
      <c r="M142" s="301">
        <f t="shared" si="18"/>
        <v>-35917570.900000021</v>
      </c>
      <c r="N142" s="49">
        <f t="shared" si="19"/>
        <v>-0.53643016427433488</v>
      </c>
      <c r="O142" s="201"/>
      <c r="P142" s="269"/>
      <c r="Q142" s="301">
        <v>31039086.82</v>
      </c>
      <c r="R142" s="301">
        <v>66956657.720000021</v>
      </c>
      <c r="S142" s="301">
        <f t="shared" si="20"/>
        <v>-35917570.900000021</v>
      </c>
      <c r="T142" s="49">
        <f t="shared" si="21"/>
        <v>-0.53643016427433488</v>
      </c>
      <c r="U142" s="277"/>
      <c r="V142" s="301">
        <v>283956223.88999987</v>
      </c>
      <c r="W142" s="301">
        <v>210051126.98999992</v>
      </c>
      <c r="X142" s="301">
        <f t="shared" si="22"/>
        <v>73905096.899999946</v>
      </c>
      <c r="Y142" s="49">
        <f t="shared" si="23"/>
        <v>0.35184337241627084</v>
      </c>
      <c r="Z142"/>
    </row>
    <row r="143" spans="1:26" s="69" customFormat="1" outlineLevel="1" x14ac:dyDescent="0.2">
      <c r="A143" s="64" t="s">
        <v>1097</v>
      </c>
      <c r="B143" s="65" t="s">
        <v>1547</v>
      </c>
      <c r="C143" s="66" t="s">
        <v>1996</v>
      </c>
      <c r="D143" s="67"/>
      <c r="E143" s="68"/>
      <c r="F143" s="328">
        <v>2943.13</v>
      </c>
      <c r="G143" s="328">
        <v>33629.550000000003</v>
      </c>
      <c r="H143" s="151">
        <f t="shared" si="16"/>
        <v>-30686.420000000002</v>
      </c>
      <c r="I143" s="97">
        <f t="shared" si="17"/>
        <v>-0.91248381259933597</v>
      </c>
      <c r="J143" s="166"/>
      <c r="K143" s="328">
        <v>4932.5600000000004</v>
      </c>
      <c r="L143" s="328">
        <v>98021.930000000008</v>
      </c>
      <c r="M143" s="151">
        <f t="shared" si="18"/>
        <v>-93089.37000000001</v>
      </c>
      <c r="N143" s="97">
        <f t="shared" si="19"/>
        <v>-0.94967901570597524</v>
      </c>
      <c r="O143" s="273"/>
      <c r="P143" s="166"/>
      <c r="Q143" s="328">
        <v>4932.5600000000004</v>
      </c>
      <c r="R143" s="328">
        <v>98021.930000000008</v>
      </c>
      <c r="S143" s="151">
        <f t="shared" si="20"/>
        <v>-93089.37000000001</v>
      </c>
      <c r="T143" s="97">
        <f t="shared" si="21"/>
        <v>-0.94967901570597524</v>
      </c>
      <c r="U143" s="166"/>
      <c r="V143" s="328">
        <v>174000.2</v>
      </c>
      <c r="W143" s="328">
        <v>327647.63</v>
      </c>
      <c r="X143" s="151">
        <f t="shared" si="22"/>
        <v>-153647.43</v>
      </c>
      <c r="Y143" s="97">
        <f t="shared" si="23"/>
        <v>-0.46894106940434754</v>
      </c>
      <c r="Z143" s="140"/>
    </row>
    <row r="144" spans="1:26" x14ac:dyDescent="0.2">
      <c r="A144" s="38" t="s">
        <v>662</v>
      </c>
      <c r="B144" s="38">
        <v>16</v>
      </c>
      <c r="C144" s="81" t="s">
        <v>833</v>
      </c>
      <c r="D144" s="88"/>
      <c r="E144" s="49"/>
      <c r="F144" s="301">
        <v>2943.13</v>
      </c>
      <c r="G144" s="301">
        <v>33629.550000000003</v>
      </c>
      <c r="H144" s="301">
        <f t="shared" si="16"/>
        <v>-30686.420000000002</v>
      </c>
      <c r="I144" s="49">
        <f t="shared" si="17"/>
        <v>-0.91248381259933597</v>
      </c>
      <c r="J144" s="277"/>
      <c r="K144" s="301">
        <v>4932.5600000000004</v>
      </c>
      <c r="L144" s="301">
        <v>98021.930000000008</v>
      </c>
      <c r="M144" s="301">
        <f t="shared" si="18"/>
        <v>-93089.37000000001</v>
      </c>
      <c r="N144" s="49">
        <f t="shared" si="19"/>
        <v>-0.94967901570597524</v>
      </c>
      <c r="O144" s="201"/>
      <c r="P144" s="269"/>
      <c r="Q144" s="301">
        <v>4932.5600000000004</v>
      </c>
      <c r="R144" s="301">
        <v>98021.930000000008</v>
      </c>
      <c r="S144" s="301">
        <f t="shared" si="20"/>
        <v>-93089.37000000001</v>
      </c>
      <c r="T144" s="49">
        <f t="shared" si="21"/>
        <v>-0.94967901570597524</v>
      </c>
      <c r="U144" s="277"/>
      <c r="V144" s="301">
        <v>174000.2</v>
      </c>
      <c r="W144" s="301">
        <v>327647.63</v>
      </c>
      <c r="X144" s="301">
        <f t="shared" si="22"/>
        <v>-153647.43</v>
      </c>
      <c r="Y144" s="49">
        <f t="shared" si="23"/>
        <v>-0.46894106940434754</v>
      </c>
      <c r="Z144"/>
    </row>
    <row r="145" spans="1:26" s="69" customFormat="1" outlineLevel="1" x14ac:dyDescent="0.2">
      <c r="A145" s="64" t="s">
        <v>1098</v>
      </c>
      <c r="B145" s="65" t="s">
        <v>1548</v>
      </c>
      <c r="C145" s="66" t="s">
        <v>1997</v>
      </c>
      <c r="D145" s="67"/>
      <c r="E145" s="68"/>
      <c r="F145" s="328">
        <v>85199.85</v>
      </c>
      <c r="G145" s="328">
        <v>54736.83</v>
      </c>
      <c r="H145" s="151">
        <f t="shared" si="16"/>
        <v>30463.020000000004</v>
      </c>
      <c r="I145" s="97">
        <f t="shared" si="17"/>
        <v>0.55653606538778377</v>
      </c>
      <c r="J145" s="166"/>
      <c r="K145" s="328">
        <v>209019.04</v>
      </c>
      <c r="L145" s="328">
        <v>136869.19</v>
      </c>
      <c r="M145" s="151">
        <f t="shared" si="18"/>
        <v>72149.850000000006</v>
      </c>
      <c r="N145" s="97">
        <f t="shared" si="19"/>
        <v>0.52714456774384366</v>
      </c>
      <c r="O145" s="273"/>
      <c r="P145" s="166"/>
      <c r="Q145" s="328">
        <v>209019.04</v>
      </c>
      <c r="R145" s="328">
        <v>136869.19</v>
      </c>
      <c r="S145" s="151">
        <f t="shared" si="20"/>
        <v>72149.850000000006</v>
      </c>
      <c r="T145" s="97">
        <f t="shared" si="21"/>
        <v>0.52714456774384366</v>
      </c>
      <c r="U145" s="166"/>
      <c r="V145" s="328">
        <v>814455.17</v>
      </c>
      <c r="W145" s="328">
        <v>493547.49</v>
      </c>
      <c r="X145" s="151">
        <f t="shared" si="22"/>
        <v>320907.68000000005</v>
      </c>
      <c r="Y145" s="97">
        <f t="shared" si="23"/>
        <v>0.65020628511351575</v>
      </c>
      <c r="Z145" s="140"/>
    </row>
    <row r="146" spans="1:26" s="69" customFormat="1" outlineLevel="1" x14ac:dyDescent="0.2">
      <c r="A146" s="64" t="s">
        <v>1099</v>
      </c>
      <c r="B146" s="65" t="s">
        <v>1549</v>
      </c>
      <c r="C146" s="66" t="s">
        <v>1998</v>
      </c>
      <c r="D146" s="67"/>
      <c r="E146" s="68"/>
      <c r="F146" s="328">
        <v>0</v>
      </c>
      <c r="G146" s="328">
        <v>0</v>
      </c>
      <c r="H146" s="151">
        <f t="shared" si="16"/>
        <v>0</v>
      </c>
      <c r="I146" s="97" t="str">
        <f t="shared" si="17"/>
        <v/>
      </c>
      <c r="J146" s="166"/>
      <c r="K146" s="328">
        <v>0</v>
      </c>
      <c r="L146" s="328">
        <v>225.18</v>
      </c>
      <c r="M146" s="151">
        <f t="shared" si="18"/>
        <v>-225.18</v>
      </c>
      <c r="N146" s="97">
        <f t="shared" si="19"/>
        <v>1</v>
      </c>
      <c r="O146" s="273"/>
      <c r="P146" s="166"/>
      <c r="Q146" s="328">
        <v>0</v>
      </c>
      <c r="R146" s="328">
        <v>225.18</v>
      </c>
      <c r="S146" s="151">
        <f t="shared" si="20"/>
        <v>-225.18</v>
      </c>
      <c r="T146" s="97">
        <f t="shared" si="21"/>
        <v>1</v>
      </c>
      <c r="U146" s="166"/>
      <c r="V146" s="328">
        <v>32659.58</v>
      </c>
      <c r="W146" s="328">
        <v>52597.090000000004</v>
      </c>
      <c r="X146" s="151">
        <f t="shared" si="22"/>
        <v>-19937.510000000002</v>
      </c>
      <c r="Y146" s="97">
        <f t="shared" si="23"/>
        <v>-0.37906108493834928</v>
      </c>
      <c r="Z146" s="140"/>
    </row>
    <row r="147" spans="1:26" s="69" customFormat="1" outlineLevel="1" x14ac:dyDescent="0.2">
      <c r="A147" s="64" t="s">
        <v>1100</v>
      </c>
      <c r="B147" s="65" t="s">
        <v>1550</v>
      </c>
      <c r="C147" s="66" t="s">
        <v>1999</v>
      </c>
      <c r="D147" s="67"/>
      <c r="E147" s="68"/>
      <c r="F147" s="328">
        <v>0</v>
      </c>
      <c r="G147" s="328">
        <v>15.14</v>
      </c>
      <c r="H147" s="151">
        <f t="shared" si="16"/>
        <v>-15.14</v>
      </c>
      <c r="I147" s="97">
        <f t="shared" si="17"/>
        <v>1</v>
      </c>
      <c r="J147" s="166"/>
      <c r="K147" s="328">
        <v>0</v>
      </c>
      <c r="L147" s="328">
        <v>15.14</v>
      </c>
      <c r="M147" s="151">
        <f t="shared" si="18"/>
        <v>-15.14</v>
      </c>
      <c r="N147" s="97">
        <f t="shared" si="19"/>
        <v>1</v>
      </c>
      <c r="O147" s="273"/>
      <c r="P147" s="166"/>
      <c r="Q147" s="328">
        <v>0</v>
      </c>
      <c r="R147" s="328">
        <v>15.14</v>
      </c>
      <c r="S147" s="151">
        <f t="shared" si="20"/>
        <v>-15.14</v>
      </c>
      <c r="T147" s="97">
        <f t="shared" si="21"/>
        <v>1</v>
      </c>
      <c r="U147" s="166"/>
      <c r="V147" s="328">
        <v>157.91</v>
      </c>
      <c r="W147" s="328">
        <v>15.14</v>
      </c>
      <c r="X147" s="151">
        <f t="shared" si="22"/>
        <v>142.76999999999998</v>
      </c>
      <c r="Y147" s="97">
        <f t="shared" si="23"/>
        <v>9.4299867899603687</v>
      </c>
      <c r="Z147" s="140"/>
    </row>
    <row r="148" spans="1:26" s="69" customFormat="1" outlineLevel="1" x14ac:dyDescent="0.2">
      <c r="A148" s="64" t="s">
        <v>1101</v>
      </c>
      <c r="B148" s="65" t="s">
        <v>1551</v>
      </c>
      <c r="C148" s="66" t="s">
        <v>2000</v>
      </c>
      <c r="D148" s="67"/>
      <c r="E148" s="68"/>
      <c r="F148" s="328">
        <v>0</v>
      </c>
      <c r="G148" s="328">
        <v>2.04</v>
      </c>
      <c r="H148" s="151">
        <f t="shared" si="16"/>
        <v>-2.04</v>
      </c>
      <c r="I148" s="97">
        <f t="shared" si="17"/>
        <v>1</v>
      </c>
      <c r="J148" s="166"/>
      <c r="K148" s="328">
        <v>0</v>
      </c>
      <c r="L148" s="328">
        <v>2.04</v>
      </c>
      <c r="M148" s="151">
        <f t="shared" si="18"/>
        <v>-2.04</v>
      </c>
      <c r="N148" s="97">
        <f t="shared" si="19"/>
        <v>1</v>
      </c>
      <c r="O148" s="273"/>
      <c r="P148" s="166"/>
      <c r="Q148" s="328">
        <v>0</v>
      </c>
      <c r="R148" s="328">
        <v>2.04</v>
      </c>
      <c r="S148" s="151">
        <f t="shared" si="20"/>
        <v>-2.04</v>
      </c>
      <c r="T148" s="97">
        <f t="shared" si="21"/>
        <v>1</v>
      </c>
      <c r="U148" s="166"/>
      <c r="V148" s="328">
        <v>-2.04</v>
      </c>
      <c r="W148" s="328">
        <v>2.04</v>
      </c>
      <c r="X148" s="151">
        <f t="shared" si="22"/>
        <v>-4.08</v>
      </c>
      <c r="Y148" s="97">
        <f t="shared" si="23"/>
        <v>-2</v>
      </c>
      <c r="Z148" s="140"/>
    </row>
    <row r="149" spans="1:26" s="69" customFormat="1" outlineLevel="1" x14ac:dyDescent="0.2">
      <c r="A149" s="64" t="s">
        <v>1102</v>
      </c>
      <c r="B149" s="65" t="s">
        <v>1552</v>
      </c>
      <c r="C149" s="66" t="s">
        <v>2001</v>
      </c>
      <c r="D149" s="67"/>
      <c r="E149" s="68"/>
      <c r="F149" s="328">
        <v>0</v>
      </c>
      <c r="G149" s="328">
        <v>0</v>
      </c>
      <c r="H149" s="151">
        <f t="shared" si="16"/>
        <v>0</v>
      </c>
      <c r="I149" s="97" t="str">
        <f t="shared" si="17"/>
        <v/>
      </c>
      <c r="J149" s="166"/>
      <c r="K149" s="328">
        <v>0</v>
      </c>
      <c r="L149" s="328">
        <v>0</v>
      </c>
      <c r="M149" s="151">
        <f t="shared" si="18"/>
        <v>0</v>
      </c>
      <c r="N149" s="97" t="str">
        <f t="shared" si="19"/>
        <v/>
      </c>
      <c r="O149" s="273"/>
      <c r="P149" s="166"/>
      <c r="Q149" s="328">
        <v>0</v>
      </c>
      <c r="R149" s="328">
        <v>0</v>
      </c>
      <c r="S149" s="151">
        <f t="shared" si="20"/>
        <v>0</v>
      </c>
      <c r="T149" s="97" t="str">
        <f t="shared" si="21"/>
        <v/>
      </c>
      <c r="U149" s="166"/>
      <c r="V149" s="328">
        <v>0</v>
      </c>
      <c r="W149" s="328">
        <v>10.51</v>
      </c>
      <c r="X149" s="151">
        <f t="shared" si="22"/>
        <v>-10.51</v>
      </c>
      <c r="Y149" s="97">
        <f t="shared" si="23"/>
        <v>1</v>
      </c>
      <c r="Z149" s="140"/>
    </row>
    <row r="150" spans="1:26" x14ac:dyDescent="0.2">
      <c r="A150" s="38" t="s">
        <v>663</v>
      </c>
      <c r="B150" s="38">
        <v>17</v>
      </c>
      <c r="C150" s="81" t="s">
        <v>834</v>
      </c>
      <c r="D150" s="88"/>
      <c r="E150" s="49"/>
      <c r="F150" s="301">
        <v>85199.85</v>
      </c>
      <c r="G150" s="301">
        <v>54754.01</v>
      </c>
      <c r="H150" s="301">
        <f t="shared" si="16"/>
        <v>30445.840000000004</v>
      </c>
      <c r="I150" s="49">
        <f t="shared" si="17"/>
        <v>0.55604767577753667</v>
      </c>
      <c r="J150" s="277"/>
      <c r="K150" s="301">
        <v>209019.04</v>
      </c>
      <c r="L150" s="301">
        <v>137111.55000000002</v>
      </c>
      <c r="M150" s="301">
        <f t="shared" si="18"/>
        <v>71907.489999999991</v>
      </c>
      <c r="N150" s="49">
        <f t="shared" si="19"/>
        <v>0.52444516891538295</v>
      </c>
      <c r="O150" s="201"/>
      <c r="P150" s="269"/>
      <c r="Q150" s="301">
        <v>209019.04</v>
      </c>
      <c r="R150" s="301">
        <v>137111.55000000002</v>
      </c>
      <c r="S150" s="301">
        <f t="shared" si="20"/>
        <v>71907.489999999991</v>
      </c>
      <c r="T150" s="49">
        <f t="shared" si="21"/>
        <v>0.52444516891538295</v>
      </c>
      <c r="U150" s="277"/>
      <c r="V150" s="301">
        <v>847270.62</v>
      </c>
      <c r="W150" s="301">
        <v>546172.27</v>
      </c>
      <c r="X150" s="301">
        <f t="shared" si="22"/>
        <v>301098.34999999998</v>
      </c>
      <c r="Y150" s="49">
        <f t="shared" si="23"/>
        <v>0.55128824097935247</v>
      </c>
      <c r="Z150"/>
    </row>
    <row r="151" spans="1:26" s="69" customFormat="1" outlineLevel="1" x14ac:dyDescent="0.2">
      <c r="A151" s="64" t="s">
        <v>1071</v>
      </c>
      <c r="B151" s="65" t="s">
        <v>1521</v>
      </c>
      <c r="C151" s="66" t="s">
        <v>1970</v>
      </c>
      <c r="D151" s="67"/>
      <c r="E151" s="68"/>
      <c r="F151" s="328">
        <v>3760609.09</v>
      </c>
      <c r="G151" s="328">
        <v>19881750.640000001</v>
      </c>
      <c r="H151" s="151">
        <f t="shared" si="16"/>
        <v>-16121141.550000001</v>
      </c>
      <c r="I151" s="97">
        <f t="shared" si="17"/>
        <v>-0.81085120932791255</v>
      </c>
      <c r="J151" s="166"/>
      <c r="K151" s="328">
        <v>24729157.68</v>
      </c>
      <c r="L151" s="328">
        <v>39031678.640000001</v>
      </c>
      <c r="M151" s="151">
        <f t="shared" si="18"/>
        <v>-14302520.960000001</v>
      </c>
      <c r="N151" s="97">
        <f t="shared" si="19"/>
        <v>-0.36643366256204657</v>
      </c>
      <c r="O151" s="273"/>
      <c r="P151" s="166"/>
      <c r="Q151" s="328">
        <v>24729157.68</v>
      </c>
      <c r="R151" s="328">
        <v>39031678.640000001</v>
      </c>
      <c r="S151" s="151">
        <f t="shared" si="20"/>
        <v>-14302520.960000001</v>
      </c>
      <c r="T151" s="97">
        <f t="shared" si="21"/>
        <v>-0.36643366256204657</v>
      </c>
      <c r="U151" s="166"/>
      <c r="V151" s="328">
        <v>184153428.09</v>
      </c>
      <c r="W151" s="328">
        <v>102823360.56999999</v>
      </c>
      <c r="X151" s="151">
        <f t="shared" si="22"/>
        <v>81330067.520000011</v>
      </c>
      <c r="Y151" s="97">
        <f t="shared" si="23"/>
        <v>0.79096877469426996</v>
      </c>
      <c r="Z151" s="140"/>
    </row>
    <row r="152" spans="1:26" s="69" customFormat="1" outlineLevel="1" x14ac:dyDescent="0.2">
      <c r="A152" s="64" t="s">
        <v>1072</v>
      </c>
      <c r="B152" s="65" t="s">
        <v>1522</v>
      </c>
      <c r="C152" s="66" t="s">
        <v>1971</v>
      </c>
      <c r="D152" s="67"/>
      <c r="E152" s="68"/>
      <c r="F152" s="328">
        <v>236220</v>
      </c>
      <c r="G152" s="328">
        <v>0</v>
      </c>
      <c r="H152" s="151">
        <f t="shared" si="16"/>
        <v>236220</v>
      </c>
      <c r="I152" s="97">
        <f t="shared" si="17"/>
        <v>1</v>
      </c>
      <c r="J152" s="166"/>
      <c r="K152" s="328">
        <v>670124.64</v>
      </c>
      <c r="L152" s="328">
        <v>0</v>
      </c>
      <c r="M152" s="151">
        <f t="shared" si="18"/>
        <v>670124.64</v>
      </c>
      <c r="N152" s="97">
        <f t="shared" si="19"/>
        <v>1</v>
      </c>
      <c r="O152" s="273"/>
      <c r="P152" s="166"/>
      <c r="Q152" s="328">
        <v>670124.64</v>
      </c>
      <c r="R152" s="328">
        <v>0</v>
      </c>
      <c r="S152" s="151">
        <f t="shared" si="20"/>
        <v>670124.64</v>
      </c>
      <c r="T152" s="97">
        <f t="shared" si="21"/>
        <v>1</v>
      </c>
      <c r="U152" s="166"/>
      <c r="V152" s="328">
        <v>868680</v>
      </c>
      <c r="W152" s="328">
        <v>0</v>
      </c>
      <c r="X152" s="151">
        <f t="shared" si="22"/>
        <v>868680</v>
      </c>
      <c r="Y152" s="97">
        <f t="shared" si="23"/>
        <v>1</v>
      </c>
      <c r="Z152" s="140"/>
    </row>
    <row r="153" spans="1:26" s="69" customFormat="1" outlineLevel="1" x14ac:dyDescent="0.2">
      <c r="A153" s="64" t="s">
        <v>1073</v>
      </c>
      <c r="B153" s="65" t="s">
        <v>1523</v>
      </c>
      <c r="C153" s="66" t="s">
        <v>1972</v>
      </c>
      <c r="D153" s="67"/>
      <c r="E153" s="68"/>
      <c r="F153" s="328">
        <v>288828.68</v>
      </c>
      <c r="G153" s="328">
        <v>6631532.3200000003</v>
      </c>
      <c r="H153" s="151">
        <f t="shared" si="16"/>
        <v>-6342703.6400000006</v>
      </c>
      <c r="I153" s="97">
        <f t="shared" si="17"/>
        <v>-0.95644616265701932</v>
      </c>
      <c r="J153" s="166"/>
      <c r="K153" s="328">
        <v>307311.58</v>
      </c>
      <c r="L153" s="328">
        <v>18279839.390000001</v>
      </c>
      <c r="M153" s="151">
        <f t="shared" si="18"/>
        <v>-17972527.810000002</v>
      </c>
      <c r="N153" s="97">
        <f t="shared" si="19"/>
        <v>-0.98318849671249775</v>
      </c>
      <c r="O153" s="273"/>
      <c r="P153" s="166"/>
      <c r="Q153" s="328">
        <v>307311.58</v>
      </c>
      <c r="R153" s="328">
        <v>18279839.390000001</v>
      </c>
      <c r="S153" s="151">
        <f t="shared" si="20"/>
        <v>-17972527.810000002</v>
      </c>
      <c r="T153" s="97">
        <f t="shared" si="21"/>
        <v>-0.98318849671249775</v>
      </c>
      <c r="U153" s="166"/>
      <c r="V153" s="328">
        <v>46035950.589999996</v>
      </c>
      <c r="W153" s="328">
        <v>70391243.400000006</v>
      </c>
      <c r="X153" s="151">
        <f t="shared" si="22"/>
        <v>-24355292.81000001</v>
      </c>
      <c r="Y153" s="97">
        <f t="shared" si="23"/>
        <v>-0.3459989003404933</v>
      </c>
      <c r="Z153" s="140"/>
    </row>
    <row r="154" spans="1:26" s="69" customFormat="1" outlineLevel="1" x14ac:dyDescent="0.2">
      <c r="A154" s="64" t="s">
        <v>1074</v>
      </c>
      <c r="B154" s="65" t="s">
        <v>1524</v>
      </c>
      <c r="C154" s="66" t="s">
        <v>1973</v>
      </c>
      <c r="D154" s="67"/>
      <c r="E154" s="68"/>
      <c r="F154" s="328">
        <v>0</v>
      </c>
      <c r="G154" s="328">
        <v>0</v>
      </c>
      <c r="H154" s="151">
        <f t="shared" si="16"/>
        <v>0</v>
      </c>
      <c r="I154" s="97" t="str">
        <f t="shared" si="17"/>
        <v/>
      </c>
      <c r="J154" s="166"/>
      <c r="K154" s="328">
        <v>0</v>
      </c>
      <c r="L154" s="328">
        <v>0</v>
      </c>
      <c r="M154" s="151">
        <f t="shared" si="18"/>
        <v>0</v>
      </c>
      <c r="N154" s="97" t="str">
        <f t="shared" si="19"/>
        <v/>
      </c>
      <c r="O154" s="273"/>
      <c r="P154" s="166"/>
      <c r="Q154" s="328">
        <v>0</v>
      </c>
      <c r="R154" s="328">
        <v>0</v>
      </c>
      <c r="S154" s="151">
        <f t="shared" si="20"/>
        <v>0</v>
      </c>
      <c r="T154" s="97" t="str">
        <f t="shared" si="21"/>
        <v/>
      </c>
      <c r="U154" s="166"/>
      <c r="V154" s="328">
        <v>0</v>
      </c>
      <c r="W154" s="328">
        <v>0</v>
      </c>
      <c r="X154" s="151">
        <f t="shared" si="22"/>
        <v>0</v>
      </c>
      <c r="Y154" s="97" t="str">
        <f t="shared" si="23"/>
        <v/>
      </c>
      <c r="Z154" s="140"/>
    </row>
    <row r="155" spans="1:26" s="69" customFormat="1" outlineLevel="1" x14ac:dyDescent="0.2">
      <c r="A155" s="64" t="s">
        <v>1075</v>
      </c>
      <c r="B155" s="65" t="s">
        <v>1525</v>
      </c>
      <c r="C155" s="66" t="s">
        <v>1974</v>
      </c>
      <c r="D155" s="67"/>
      <c r="E155" s="68"/>
      <c r="F155" s="328">
        <v>-22.05</v>
      </c>
      <c r="G155" s="328">
        <v>-87.63</v>
      </c>
      <c r="H155" s="151">
        <f t="shared" si="16"/>
        <v>65.58</v>
      </c>
      <c r="I155" s="97">
        <f t="shared" si="17"/>
        <v>-0.74837384457377609</v>
      </c>
      <c r="J155" s="166"/>
      <c r="K155" s="328">
        <v>-651.89</v>
      </c>
      <c r="L155" s="328">
        <v>204.93</v>
      </c>
      <c r="M155" s="151">
        <f t="shared" si="18"/>
        <v>-856.81999999999994</v>
      </c>
      <c r="N155" s="97">
        <f t="shared" si="19"/>
        <v>-4.1810374274142381</v>
      </c>
      <c r="O155" s="273"/>
      <c r="P155" s="166"/>
      <c r="Q155" s="328">
        <v>-651.89</v>
      </c>
      <c r="R155" s="328">
        <v>204.93</v>
      </c>
      <c r="S155" s="151">
        <f t="shared" si="20"/>
        <v>-856.81999999999994</v>
      </c>
      <c r="T155" s="97">
        <f t="shared" si="21"/>
        <v>-4.1810374274142381</v>
      </c>
      <c r="U155" s="166"/>
      <c r="V155" s="328">
        <v>213.18000000000006</v>
      </c>
      <c r="W155" s="328">
        <v>3600.7599999999998</v>
      </c>
      <c r="X155" s="151">
        <f t="shared" si="22"/>
        <v>-3387.58</v>
      </c>
      <c r="Y155" s="97">
        <f t="shared" si="23"/>
        <v>-0.94079583199102412</v>
      </c>
      <c r="Z155" s="140"/>
    </row>
    <row r="156" spans="1:26" s="69" customFormat="1" outlineLevel="1" x14ac:dyDescent="0.2">
      <c r="A156" s="64" t="s">
        <v>1076</v>
      </c>
      <c r="B156" s="65" t="s">
        <v>1526</v>
      </c>
      <c r="C156" s="66" t="s">
        <v>1975</v>
      </c>
      <c r="D156" s="67"/>
      <c r="E156" s="68"/>
      <c r="F156" s="328">
        <v>579.89</v>
      </c>
      <c r="G156" s="328">
        <v>-1885.6100000000001</v>
      </c>
      <c r="H156" s="151">
        <f t="shared" si="16"/>
        <v>2465.5</v>
      </c>
      <c r="I156" s="97">
        <f t="shared" si="17"/>
        <v>-1.3075344318284268</v>
      </c>
      <c r="J156" s="166"/>
      <c r="K156" s="328">
        <v>-15227.960000000001</v>
      </c>
      <c r="L156" s="328">
        <v>-3016.4700000000003</v>
      </c>
      <c r="M156" s="151">
        <f t="shared" si="18"/>
        <v>-12211.490000000002</v>
      </c>
      <c r="N156" s="97">
        <f t="shared" si="19"/>
        <v>4.0482716552791844</v>
      </c>
      <c r="O156" s="273"/>
      <c r="P156" s="166"/>
      <c r="Q156" s="328">
        <v>-15227.960000000001</v>
      </c>
      <c r="R156" s="328">
        <v>-3016.4700000000003</v>
      </c>
      <c r="S156" s="151">
        <f t="shared" si="20"/>
        <v>-12211.490000000002</v>
      </c>
      <c r="T156" s="97">
        <f t="shared" si="21"/>
        <v>4.0482716552791844</v>
      </c>
      <c r="U156" s="166"/>
      <c r="V156" s="328">
        <v>-210771.3</v>
      </c>
      <c r="W156" s="328">
        <v>9255.7999999999993</v>
      </c>
      <c r="X156" s="151">
        <f t="shared" si="22"/>
        <v>-220027.09999999998</v>
      </c>
      <c r="Y156" s="97">
        <f t="shared" si="23"/>
        <v>-23.771807947449165</v>
      </c>
      <c r="Z156" s="140"/>
    </row>
    <row r="157" spans="1:26" s="69" customFormat="1" outlineLevel="1" x14ac:dyDescent="0.2">
      <c r="A157" s="64" t="s">
        <v>1077</v>
      </c>
      <c r="B157" s="65" t="s">
        <v>1527</v>
      </c>
      <c r="C157" s="66" t="s">
        <v>1976</v>
      </c>
      <c r="D157" s="67"/>
      <c r="E157" s="68"/>
      <c r="F157" s="328">
        <v>0</v>
      </c>
      <c r="G157" s="328">
        <v>125869</v>
      </c>
      <c r="H157" s="151">
        <f t="shared" si="16"/>
        <v>-125869</v>
      </c>
      <c r="I157" s="97">
        <f t="shared" si="17"/>
        <v>1</v>
      </c>
      <c r="J157" s="166"/>
      <c r="K157" s="328">
        <v>0</v>
      </c>
      <c r="L157" s="328">
        <v>6170190</v>
      </c>
      <c r="M157" s="151">
        <f t="shared" si="18"/>
        <v>-6170190</v>
      </c>
      <c r="N157" s="97">
        <f t="shared" si="19"/>
        <v>1</v>
      </c>
      <c r="O157" s="273"/>
      <c r="P157" s="166"/>
      <c r="Q157" s="328">
        <v>0</v>
      </c>
      <c r="R157" s="328">
        <v>6170190</v>
      </c>
      <c r="S157" s="151">
        <f t="shared" si="20"/>
        <v>-6170190</v>
      </c>
      <c r="T157" s="97">
        <f t="shared" si="21"/>
        <v>1</v>
      </c>
      <c r="U157" s="166"/>
      <c r="V157" s="328">
        <v>22759444.629999999</v>
      </c>
      <c r="W157" s="328">
        <v>25322906.039999999</v>
      </c>
      <c r="X157" s="151">
        <f t="shared" si="22"/>
        <v>-2563461.41</v>
      </c>
      <c r="Y157" s="97">
        <f t="shared" si="23"/>
        <v>-0.10123093320927554</v>
      </c>
      <c r="Z157" s="140"/>
    </row>
    <row r="158" spans="1:26" s="69" customFormat="1" outlineLevel="1" x14ac:dyDescent="0.2">
      <c r="A158" s="64" t="s">
        <v>1078</v>
      </c>
      <c r="B158" s="65" t="s">
        <v>1528</v>
      </c>
      <c r="C158" s="66" t="s">
        <v>1977</v>
      </c>
      <c r="D158" s="67"/>
      <c r="E158" s="68"/>
      <c r="F158" s="328">
        <v>200435.05000000002</v>
      </c>
      <c r="G158" s="328">
        <v>177766.2</v>
      </c>
      <c r="H158" s="151">
        <f t="shared" si="16"/>
        <v>22668.850000000006</v>
      </c>
      <c r="I158" s="97">
        <f t="shared" si="17"/>
        <v>0.1275205860281651</v>
      </c>
      <c r="J158" s="166"/>
      <c r="K158" s="328">
        <v>597994.23999999999</v>
      </c>
      <c r="L158" s="328">
        <v>531663.89</v>
      </c>
      <c r="M158" s="151">
        <f t="shared" si="18"/>
        <v>66330.349999999977</v>
      </c>
      <c r="N158" s="97">
        <f t="shared" si="19"/>
        <v>0.12475993056440221</v>
      </c>
      <c r="O158" s="273"/>
      <c r="P158" s="166"/>
      <c r="Q158" s="328">
        <v>597994.23999999999</v>
      </c>
      <c r="R158" s="328">
        <v>531663.89</v>
      </c>
      <c r="S158" s="151">
        <f t="shared" si="20"/>
        <v>66330.349999999977</v>
      </c>
      <c r="T158" s="97">
        <f t="shared" si="21"/>
        <v>0.12475993056440221</v>
      </c>
      <c r="U158" s="166"/>
      <c r="V158" s="328">
        <v>2342086.12</v>
      </c>
      <c r="W158" s="328">
        <v>2119810.0700000003</v>
      </c>
      <c r="X158" s="151">
        <f t="shared" si="22"/>
        <v>222276.04999999981</v>
      </c>
      <c r="Y158" s="97">
        <f t="shared" si="23"/>
        <v>0.10485658745832818</v>
      </c>
      <c r="Z158" s="140"/>
    </row>
    <row r="159" spans="1:26" s="69" customFormat="1" outlineLevel="1" x14ac:dyDescent="0.2">
      <c r="A159" s="64" t="s">
        <v>1079</v>
      </c>
      <c r="B159" s="65" t="s">
        <v>1529</v>
      </c>
      <c r="C159" s="66" t="s">
        <v>1978</v>
      </c>
      <c r="D159" s="67"/>
      <c r="E159" s="68"/>
      <c r="F159" s="328">
        <v>-119573</v>
      </c>
      <c r="G159" s="328">
        <v>-119572.89</v>
      </c>
      <c r="H159" s="151">
        <f t="shared" si="16"/>
        <v>-0.11000000000058208</v>
      </c>
      <c r="I159" s="97">
        <f t="shared" si="17"/>
        <v>9.1994096655673435E-7</v>
      </c>
      <c r="J159" s="166"/>
      <c r="K159" s="328">
        <v>-358719</v>
      </c>
      <c r="L159" s="328">
        <v>-358718.66000000003</v>
      </c>
      <c r="M159" s="151">
        <f t="shared" si="18"/>
        <v>-0.33999999996740371</v>
      </c>
      <c r="N159" s="97">
        <f t="shared" si="19"/>
        <v>9.4781799186973903E-7</v>
      </c>
      <c r="O159" s="273"/>
      <c r="P159" s="166"/>
      <c r="Q159" s="328">
        <v>-358719</v>
      </c>
      <c r="R159" s="328">
        <v>-358718.66000000003</v>
      </c>
      <c r="S159" s="151">
        <f t="shared" si="20"/>
        <v>-0.33999999996740371</v>
      </c>
      <c r="T159" s="97">
        <f t="shared" si="21"/>
        <v>9.4781799186973903E-7</v>
      </c>
      <c r="U159" s="166"/>
      <c r="V159" s="328">
        <v>-1430890.08</v>
      </c>
      <c r="W159" s="328">
        <v>-1427032.5499999998</v>
      </c>
      <c r="X159" s="151">
        <f t="shared" si="22"/>
        <v>-3857.5300000002608</v>
      </c>
      <c r="Y159" s="97">
        <f t="shared" si="23"/>
        <v>2.7031829091776929E-3</v>
      </c>
      <c r="Z159" s="140"/>
    </row>
    <row r="160" spans="1:26" s="69" customFormat="1" outlineLevel="1" x14ac:dyDescent="0.2">
      <c r="A160" s="64" t="s">
        <v>1080</v>
      </c>
      <c r="B160" s="65" t="s">
        <v>1530</v>
      </c>
      <c r="C160" s="66" t="s">
        <v>1979</v>
      </c>
      <c r="D160" s="67"/>
      <c r="E160" s="68"/>
      <c r="F160" s="328">
        <v>72281.259999999995</v>
      </c>
      <c r="G160" s="328">
        <v>70325.88</v>
      </c>
      <c r="H160" s="151">
        <f t="shared" si="16"/>
        <v>1955.3799999999901</v>
      </c>
      <c r="I160" s="97">
        <f t="shared" si="17"/>
        <v>2.7804557866890397E-2</v>
      </c>
      <c r="J160" s="166"/>
      <c r="K160" s="328">
        <v>215679.69</v>
      </c>
      <c r="L160" s="328">
        <v>210326.74</v>
      </c>
      <c r="M160" s="151">
        <f t="shared" si="18"/>
        <v>5352.9500000000116</v>
      </c>
      <c r="N160" s="97">
        <f t="shared" si="19"/>
        <v>2.5450639324319922E-2</v>
      </c>
      <c r="O160" s="273"/>
      <c r="P160" s="166"/>
      <c r="Q160" s="328">
        <v>215679.69</v>
      </c>
      <c r="R160" s="328">
        <v>210326.74</v>
      </c>
      <c r="S160" s="151">
        <f t="shared" si="20"/>
        <v>5352.9500000000116</v>
      </c>
      <c r="T160" s="97">
        <f t="shared" si="21"/>
        <v>2.5450639324319922E-2</v>
      </c>
      <c r="U160" s="166"/>
      <c r="V160" s="328">
        <v>850109.91999999993</v>
      </c>
      <c r="W160" s="328">
        <v>848601.87</v>
      </c>
      <c r="X160" s="151">
        <f t="shared" si="22"/>
        <v>1508.0499999999302</v>
      </c>
      <c r="Y160" s="97">
        <f t="shared" si="23"/>
        <v>1.777099548460729E-3</v>
      </c>
      <c r="Z160" s="140"/>
    </row>
    <row r="161" spans="1:26" s="69" customFormat="1" outlineLevel="1" x14ac:dyDescent="0.2">
      <c r="A161" s="64" t="s">
        <v>1081</v>
      </c>
      <c r="B161" s="65" t="s">
        <v>1531</v>
      </c>
      <c r="C161" s="66" t="s">
        <v>1980</v>
      </c>
      <c r="D161" s="67"/>
      <c r="E161" s="68"/>
      <c r="F161" s="328">
        <v>38189.78</v>
      </c>
      <c r="G161" s="328">
        <v>80035.360000000001</v>
      </c>
      <c r="H161" s="151">
        <f t="shared" si="16"/>
        <v>-41845.58</v>
      </c>
      <c r="I161" s="97">
        <f t="shared" si="17"/>
        <v>-0.52283865531435103</v>
      </c>
      <c r="J161" s="166"/>
      <c r="K161" s="328">
        <v>160403.43</v>
      </c>
      <c r="L161" s="328">
        <v>138658.72</v>
      </c>
      <c r="M161" s="151">
        <f t="shared" si="18"/>
        <v>21744.709999999992</v>
      </c>
      <c r="N161" s="97">
        <f t="shared" si="19"/>
        <v>0.15682179959543829</v>
      </c>
      <c r="O161" s="273"/>
      <c r="P161" s="166"/>
      <c r="Q161" s="328">
        <v>160403.43</v>
      </c>
      <c r="R161" s="328">
        <v>138658.72</v>
      </c>
      <c r="S161" s="151">
        <f t="shared" si="20"/>
        <v>21744.709999999992</v>
      </c>
      <c r="T161" s="97">
        <f t="shared" si="21"/>
        <v>0.15682179959543829</v>
      </c>
      <c r="U161" s="166"/>
      <c r="V161" s="328">
        <v>1174171.46</v>
      </c>
      <c r="W161" s="328">
        <v>560073.61</v>
      </c>
      <c r="X161" s="151">
        <f t="shared" si="22"/>
        <v>614097.85</v>
      </c>
      <c r="Y161" s="97">
        <f t="shared" si="23"/>
        <v>1.0964591779284154</v>
      </c>
      <c r="Z161" s="140"/>
    </row>
    <row r="162" spans="1:26" s="69" customFormat="1" outlineLevel="1" x14ac:dyDescent="0.2">
      <c r="A162" s="64" t="s">
        <v>1082</v>
      </c>
      <c r="B162" s="65" t="s">
        <v>1532</v>
      </c>
      <c r="C162" s="66" t="s">
        <v>1981</v>
      </c>
      <c r="D162" s="67"/>
      <c r="E162" s="68"/>
      <c r="F162" s="328">
        <v>-1618.8600000000001</v>
      </c>
      <c r="G162" s="328">
        <v>-12985.630000000001</v>
      </c>
      <c r="H162" s="151">
        <f t="shared" si="16"/>
        <v>11366.77</v>
      </c>
      <c r="I162" s="97">
        <f t="shared" si="17"/>
        <v>-0.8753345043713705</v>
      </c>
      <c r="J162" s="166"/>
      <c r="K162" s="328">
        <v>-8836.24</v>
      </c>
      <c r="L162" s="328">
        <v>-32863.24</v>
      </c>
      <c r="M162" s="151">
        <f t="shared" si="18"/>
        <v>24027</v>
      </c>
      <c r="N162" s="97">
        <f t="shared" si="19"/>
        <v>-0.73112085113944947</v>
      </c>
      <c r="O162" s="273"/>
      <c r="P162" s="166"/>
      <c r="Q162" s="328">
        <v>-8836.24</v>
      </c>
      <c r="R162" s="328">
        <v>-32863.24</v>
      </c>
      <c r="S162" s="151">
        <f t="shared" si="20"/>
        <v>24027</v>
      </c>
      <c r="T162" s="97">
        <f t="shared" si="21"/>
        <v>-0.73112085113944947</v>
      </c>
      <c r="U162" s="166"/>
      <c r="V162" s="328">
        <v>-286835.15999999997</v>
      </c>
      <c r="W162" s="328">
        <v>-149362.99</v>
      </c>
      <c r="X162" s="151">
        <f t="shared" si="22"/>
        <v>-137472.16999999998</v>
      </c>
      <c r="Y162" s="97">
        <f t="shared" si="23"/>
        <v>0.92038978330575727</v>
      </c>
      <c r="Z162" s="140"/>
    </row>
    <row r="163" spans="1:26" s="69" customFormat="1" outlineLevel="1" x14ac:dyDescent="0.2">
      <c r="A163" s="64" t="s">
        <v>1083</v>
      </c>
      <c r="B163" s="65" t="s">
        <v>1533</v>
      </c>
      <c r="C163" s="66" t="s">
        <v>1982</v>
      </c>
      <c r="D163" s="67"/>
      <c r="E163" s="68"/>
      <c r="F163" s="328">
        <v>312578.2</v>
      </c>
      <c r="G163" s="328">
        <v>455830.66000000003</v>
      </c>
      <c r="H163" s="151">
        <f t="shared" si="16"/>
        <v>-143252.46000000002</v>
      </c>
      <c r="I163" s="97">
        <f t="shared" si="17"/>
        <v>-0.31426683760148999</v>
      </c>
      <c r="J163" s="166"/>
      <c r="K163" s="328">
        <v>1672145.33</v>
      </c>
      <c r="L163" s="328">
        <v>6449813.7300000004</v>
      </c>
      <c r="M163" s="151">
        <f t="shared" si="18"/>
        <v>-4777668.4000000004</v>
      </c>
      <c r="N163" s="97">
        <f t="shared" si="19"/>
        <v>-0.74074517497732451</v>
      </c>
      <c r="O163" s="273"/>
      <c r="P163" s="166"/>
      <c r="Q163" s="328">
        <v>1672145.33</v>
      </c>
      <c r="R163" s="328">
        <v>6449813.7300000004</v>
      </c>
      <c r="S163" s="151">
        <f t="shared" si="20"/>
        <v>-4777668.4000000004</v>
      </c>
      <c r="T163" s="97">
        <f t="shared" si="21"/>
        <v>-0.74074517497732451</v>
      </c>
      <c r="U163" s="166"/>
      <c r="V163" s="328">
        <v>25184299.520000003</v>
      </c>
      <c r="W163" s="328">
        <v>17574369.84</v>
      </c>
      <c r="X163" s="151">
        <f t="shared" si="22"/>
        <v>7609929.6800000034</v>
      </c>
      <c r="Y163" s="97">
        <f t="shared" si="23"/>
        <v>0.43301294722269279</v>
      </c>
      <c r="Z163" s="140"/>
    </row>
    <row r="164" spans="1:26" s="69" customFormat="1" outlineLevel="1" x14ac:dyDescent="0.2">
      <c r="A164" s="64" t="s">
        <v>1084</v>
      </c>
      <c r="B164" s="65" t="s">
        <v>1534</v>
      </c>
      <c r="C164" s="66" t="s">
        <v>1983</v>
      </c>
      <c r="D164" s="67"/>
      <c r="E164" s="68"/>
      <c r="F164" s="328">
        <v>-7797.42</v>
      </c>
      <c r="G164" s="328">
        <v>45747.340000000004</v>
      </c>
      <c r="H164" s="151">
        <f t="shared" si="16"/>
        <v>-53544.76</v>
      </c>
      <c r="I164" s="97">
        <f t="shared" si="17"/>
        <v>-1.1704453198808935</v>
      </c>
      <c r="J164" s="166"/>
      <c r="K164" s="328">
        <v>28010.11</v>
      </c>
      <c r="L164" s="328">
        <v>164592.95000000001</v>
      </c>
      <c r="M164" s="151">
        <f t="shared" si="18"/>
        <v>-136582.84000000003</v>
      </c>
      <c r="N164" s="97">
        <f t="shared" si="19"/>
        <v>-0.82982193344247135</v>
      </c>
      <c r="O164" s="273"/>
      <c r="P164" s="166"/>
      <c r="Q164" s="328">
        <v>28010.11</v>
      </c>
      <c r="R164" s="328">
        <v>164592.95000000001</v>
      </c>
      <c r="S164" s="151">
        <f t="shared" si="20"/>
        <v>-136582.84000000003</v>
      </c>
      <c r="T164" s="97">
        <f t="shared" si="21"/>
        <v>-0.82982193344247135</v>
      </c>
      <c r="U164" s="166"/>
      <c r="V164" s="328">
        <v>714191.26</v>
      </c>
      <c r="W164" s="328">
        <v>579403.67000000004</v>
      </c>
      <c r="X164" s="151">
        <f t="shared" si="22"/>
        <v>134787.58999999997</v>
      </c>
      <c r="Y164" s="97">
        <f t="shared" si="23"/>
        <v>0.23263157791182087</v>
      </c>
      <c r="Z164" s="140"/>
    </row>
    <row r="165" spans="1:26" s="69" customFormat="1" outlineLevel="1" x14ac:dyDescent="0.2">
      <c r="A165" s="64" t="s">
        <v>1085</v>
      </c>
      <c r="B165" s="65" t="s">
        <v>1535</v>
      </c>
      <c r="C165" s="66" t="s">
        <v>1984</v>
      </c>
      <c r="D165" s="67"/>
      <c r="E165" s="68"/>
      <c r="F165" s="328">
        <v>19875.689999999999</v>
      </c>
      <c r="G165" s="328">
        <v>-1361.79</v>
      </c>
      <c r="H165" s="151">
        <f t="shared" si="16"/>
        <v>21237.48</v>
      </c>
      <c r="I165" s="97">
        <f t="shared" si="17"/>
        <v>-15.595267992862336</v>
      </c>
      <c r="J165" s="166"/>
      <c r="K165" s="328">
        <v>19566.95</v>
      </c>
      <c r="L165" s="328">
        <v>-7429.46</v>
      </c>
      <c r="M165" s="151">
        <f t="shared" si="18"/>
        <v>26996.41</v>
      </c>
      <c r="N165" s="97">
        <f t="shared" si="19"/>
        <v>-3.6336974692642534</v>
      </c>
      <c r="O165" s="273"/>
      <c r="P165" s="166"/>
      <c r="Q165" s="328">
        <v>19566.95</v>
      </c>
      <c r="R165" s="328">
        <v>-7429.46</v>
      </c>
      <c r="S165" s="151">
        <f t="shared" si="20"/>
        <v>26996.41</v>
      </c>
      <c r="T165" s="97">
        <f t="shared" si="21"/>
        <v>-3.6336974692642534</v>
      </c>
      <c r="U165" s="166"/>
      <c r="V165" s="328">
        <v>-60312.490000000005</v>
      </c>
      <c r="W165" s="328">
        <v>-39645.94</v>
      </c>
      <c r="X165" s="151">
        <f t="shared" si="22"/>
        <v>-20666.550000000003</v>
      </c>
      <c r="Y165" s="97">
        <f t="shared" si="23"/>
        <v>0.52127784080791129</v>
      </c>
      <c r="Z165" s="140"/>
    </row>
    <row r="166" spans="1:26" s="69" customFormat="1" outlineLevel="1" x14ac:dyDescent="0.2">
      <c r="A166" s="64" t="s">
        <v>1086</v>
      </c>
      <c r="B166" s="65" t="s">
        <v>1536</v>
      </c>
      <c r="C166" s="66" t="s">
        <v>1985</v>
      </c>
      <c r="D166" s="67"/>
      <c r="E166" s="68"/>
      <c r="F166" s="328">
        <v>0</v>
      </c>
      <c r="G166" s="328">
        <v>510.6</v>
      </c>
      <c r="H166" s="151">
        <f t="shared" si="16"/>
        <v>-510.6</v>
      </c>
      <c r="I166" s="97">
        <f t="shared" si="17"/>
        <v>1</v>
      </c>
      <c r="J166" s="166"/>
      <c r="K166" s="328">
        <v>0</v>
      </c>
      <c r="L166" s="328">
        <v>1353.3</v>
      </c>
      <c r="M166" s="151">
        <f t="shared" si="18"/>
        <v>-1353.3</v>
      </c>
      <c r="N166" s="97">
        <f t="shared" si="19"/>
        <v>1</v>
      </c>
      <c r="O166" s="273"/>
      <c r="P166" s="166"/>
      <c r="Q166" s="328">
        <v>0</v>
      </c>
      <c r="R166" s="328">
        <v>1353.3</v>
      </c>
      <c r="S166" s="151">
        <f t="shared" si="20"/>
        <v>-1353.3</v>
      </c>
      <c r="T166" s="97">
        <f t="shared" si="21"/>
        <v>1</v>
      </c>
      <c r="U166" s="166"/>
      <c r="V166" s="328">
        <v>43120.46</v>
      </c>
      <c r="W166" s="328">
        <v>47513.950000000004</v>
      </c>
      <c r="X166" s="151">
        <f t="shared" si="22"/>
        <v>-4393.4900000000052</v>
      </c>
      <c r="Y166" s="97">
        <f t="shared" si="23"/>
        <v>-9.2467370109199615E-2</v>
      </c>
      <c r="Z166" s="140"/>
    </row>
    <row r="167" spans="1:26" s="69" customFormat="1" outlineLevel="1" x14ac:dyDescent="0.2">
      <c r="A167" s="64" t="s">
        <v>1087</v>
      </c>
      <c r="B167" s="65" t="s">
        <v>1537</v>
      </c>
      <c r="C167" s="66" t="s">
        <v>1986</v>
      </c>
      <c r="D167" s="67"/>
      <c r="E167" s="68"/>
      <c r="F167" s="328">
        <v>0</v>
      </c>
      <c r="G167" s="328">
        <v>0</v>
      </c>
      <c r="H167" s="151">
        <f t="shared" si="16"/>
        <v>0</v>
      </c>
      <c r="I167" s="97" t="str">
        <f t="shared" si="17"/>
        <v/>
      </c>
      <c r="J167" s="166"/>
      <c r="K167" s="328">
        <v>0</v>
      </c>
      <c r="L167" s="328">
        <v>0</v>
      </c>
      <c r="M167" s="151">
        <f t="shared" si="18"/>
        <v>0</v>
      </c>
      <c r="N167" s="97" t="str">
        <f t="shared" si="19"/>
        <v/>
      </c>
      <c r="O167" s="273"/>
      <c r="P167" s="166"/>
      <c r="Q167" s="328">
        <v>0</v>
      </c>
      <c r="R167" s="328">
        <v>0</v>
      </c>
      <c r="S167" s="151">
        <f t="shared" si="20"/>
        <v>0</v>
      </c>
      <c r="T167" s="97" t="str">
        <f t="shared" si="21"/>
        <v/>
      </c>
      <c r="U167" s="166"/>
      <c r="V167" s="328">
        <v>0</v>
      </c>
      <c r="W167" s="328">
        <v>0</v>
      </c>
      <c r="X167" s="151">
        <f t="shared" si="22"/>
        <v>0</v>
      </c>
      <c r="Y167" s="97" t="str">
        <f t="shared" si="23"/>
        <v/>
      </c>
      <c r="Z167" s="140"/>
    </row>
    <row r="168" spans="1:26" s="69" customFormat="1" outlineLevel="1" x14ac:dyDescent="0.2">
      <c r="A168" s="64" t="s">
        <v>1088</v>
      </c>
      <c r="B168" s="65" t="s">
        <v>1538</v>
      </c>
      <c r="C168" s="66" t="s">
        <v>1987</v>
      </c>
      <c r="D168" s="67"/>
      <c r="E168" s="68"/>
      <c r="F168" s="328">
        <v>30189.100000000002</v>
      </c>
      <c r="G168" s="328">
        <v>25918.58</v>
      </c>
      <c r="H168" s="151">
        <f t="shared" si="16"/>
        <v>4270.5200000000004</v>
      </c>
      <c r="I168" s="97">
        <f t="shared" si="17"/>
        <v>0.16476674262247393</v>
      </c>
      <c r="J168" s="166"/>
      <c r="K168" s="328">
        <v>126256.53</v>
      </c>
      <c r="L168" s="328">
        <v>117735.13</v>
      </c>
      <c r="M168" s="151">
        <f t="shared" si="18"/>
        <v>8521.3999999999942</v>
      </c>
      <c r="N168" s="97">
        <f t="shared" si="19"/>
        <v>7.2377717678657111E-2</v>
      </c>
      <c r="O168" s="273"/>
      <c r="P168" s="166"/>
      <c r="Q168" s="328">
        <v>126256.53</v>
      </c>
      <c r="R168" s="328">
        <v>117735.13</v>
      </c>
      <c r="S168" s="151">
        <f t="shared" si="20"/>
        <v>8521.3999999999942</v>
      </c>
      <c r="T168" s="97">
        <f t="shared" si="21"/>
        <v>7.2377717678657111E-2</v>
      </c>
      <c r="U168" s="166"/>
      <c r="V168" s="328">
        <v>1229635.79</v>
      </c>
      <c r="W168" s="328">
        <v>659259.54</v>
      </c>
      <c r="X168" s="151">
        <f t="shared" si="22"/>
        <v>570376.25</v>
      </c>
      <c r="Y168" s="97">
        <f t="shared" si="23"/>
        <v>0.86517708943582361</v>
      </c>
      <c r="Z168" s="140"/>
    </row>
    <row r="169" spans="1:26" s="69" customFormat="1" outlineLevel="1" x14ac:dyDescent="0.2">
      <c r="A169" s="64" t="s">
        <v>1089</v>
      </c>
      <c r="B169" s="65" t="s">
        <v>1539</v>
      </c>
      <c r="C169" s="66" t="s">
        <v>1988</v>
      </c>
      <c r="D169" s="67"/>
      <c r="E169" s="68"/>
      <c r="F169" s="328">
        <v>522281.51</v>
      </c>
      <c r="G169" s="328">
        <v>1114757.76</v>
      </c>
      <c r="H169" s="151">
        <f t="shared" si="16"/>
        <v>-592476.25</v>
      </c>
      <c r="I169" s="97">
        <f t="shared" si="17"/>
        <v>-0.53148430202450436</v>
      </c>
      <c r="J169" s="166"/>
      <c r="K169" s="328">
        <v>1350425.06</v>
      </c>
      <c r="L169" s="328">
        <v>3175923.09</v>
      </c>
      <c r="M169" s="151">
        <f t="shared" si="18"/>
        <v>-1825498.0299999998</v>
      </c>
      <c r="N169" s="97">
        <f t="shared" si="19"/>
        <v>-0.5747928958821229</v>
      </c>
      <c r="O169" s="273"/>
      <c r="P169" s="166"/>
      <c r="Q169" s="328">
        <v>1350425.06</v>
      </c>
      <c r="R169" s="328">
        <v>3175923.09</v>
      </c>
      <c r="S169" s="151">
        <f t="shared" si="20"/>
        <v>-1825498.0299999998</v>
      </c>
      <c r="T169" s="97">
        <f t="shared" si="21"/>
        <v>-0.5747928958821229</v>
      </c>
      <c r="U169" s="166"/>
      <c r="V169" s="328">
        <v>12030756.700000001</v>
      </c>
      <c r="W169" s="328">
        <v>10986938.6</v>
      </c>
      <c r="X169" s="151">
        <f t="shared" si="22"/>
        <v>1043818.1000000015</v>
      </c>
      <c r="Y169" s="97">
        <f t="shared" si="23"/>
        <v>9.5005363914566834E-2</v>
      </c>
      <c r="Z169" s="140"/>
    </row>
    <row r="170" spans="1:26" s="69" customFormat="1" outlineLevel="1" x14ac:dyDescent="0.2">
      <c r="A170" s="64" t="s">
        <v>1090</v>
      </c>
      <c r="B170" s="65" t="s">
        <v>1540</v>
      </c>
      <c r="C170" s="66" t="s">
        <v>1989</v>
      </c>
      <c r="D170" s="67"/>
      <c r="E170" s="68"/>
      <c r="F170" s="328">
        <v>-268053.28000000003</v>
      </c>
      <c r="G170" s="328">
        <v>-613075.94000000006</v>
      </c>
      <c r="H170" s="151">
        <f t="shared" si="16"/>
        <v>345022.66000000003</v>
      </c>
      <c r="I170" s="97">
        <f t="shared" si="17"/>
        <v>-0.56277312073280839</v>
      </c>
      <c r="J170" s="166"/>
      <c r="K170" s="328">
        <v>-1307921.83</v>
      </c>
      <c r="L170" s="328">
        <v>-4138330.32</v>
      </c>
      <c r="M170" s="151">
        <f t="shared" si="18"/>
        <v>2830408.4899999998</v>
      </c>
      <c r="N170" s="97">
        <f t="shared" si="19"/>
        <v>-0.68394938807108074</v>
      </c>
      <c r="O170" s="273"/>
      <c r="P170" s="166"/>
      <c r="Q170" s="328">
        <v>-1307921.83</v>
      </c>
      <c r="R170" s="328">
        <v>-4138330.32</v>
      </c>
      <c r="S170" s="151">
        <f t="shared" si="20"/>
        <v>2830408.4899999998</v>
      </c>
      <c r="T170" s="97">
        <f t="shared" si="21"/>
        <v>-0.68394938807108074</v>
      </c>
      <c r="U170" s="166"/>
      <c r="V170" s="328">
        <v>-13079819.27</v>
      </c>
      <c r="W170" s="328">
        <v>-11354198</v>
      </c>
      <c r="X170" s="151">
        <f t="shared" si="22"/>
        <v>-1725621.2699999996</v>
      </c>
      <c r="Y170" s="97">
        <f t="shared" si="23"/>
        <v>0.15198090345086457</v>
      </c>
      <c r="Z170" s="140"/>
    </row>
    <row r="171" spans="1:26" s="69" customFormat="1" outlineLevel="1" x14ac:dyDescent="0.2">
      <c r="A171" s="64" t="s">
        <v>1091</v>
      </c>
      <c r="B171" s="65" t="s">
        <v>1541</v>
      </c>
      <c r="C171" s="66" t="s">
        <v>1990</v>
      </c>
      <c r="D171" s="67"/>
      <c r="E171" s="68"/>
      <c r="F171" s="328">
        <v>-104621.25</v>
      </c>
      <c r="G171" s="328">
        <v>-6723.6</v>
      </c>
      <c r="H171" s="151">
        <f t="shared" si="16"/>
        <v>-97897.65</v>
      </c>
      <c r="I171" s="97">
        <f t="shared" si="17"/>
        <v>14.560302516509012</v>
      </c>
      <c r="J171" s="166"/>
      <c r="K171" s="328">
        <v>-112229.98</v>
      </c>
      <c r="L171" s="328">
        <v>-18509.71</v>
      </c>
      <c r="M171" s="151">
        <f t="shared" si="18"/>
        <v>-93720.26999999999</v>
      </c>
      <c r="N171" s="97">
        <f t="shared" si="19"/>
        <v>5.0633029907005564</v>
      </c>
      <c r="O171" s="273"/>
      <c r="P171" s="166"/>
      <c r="Q171" s="328">
        <v>-112229.98</v>
      </c>
      <c r="R171" s="328">
        <v>-18509.71</v>
      </c>
      <c r="S171" s="151">
        <f t="shared" si="20"/>
        <v>-93720.26999999999</v>
      </c>
      <c r="T171" s="97">
        <f t="shared" si="21"/>
        <v>5.0633029907005564</v>
      </c>
      <c r="U171" s="166"/>
      <c r="V171" s="328">
        <v>-236696</v>
      </c>
      <c r="W171" s="328">
        <v>-35937.82</v>
      </c>
      <c r="X171" s="151">
        <f t="shared" si="22"/>
        <v>-200758.18</v>
      </c>
      <c r="Y171" s="97">
        <f t="shared" si="23"/>
        <v>5.5862648318679318</v>
      </c>
      <c r="Z171" s="140"/>
    </row>
    <row r="172" spans="1:26" s="69" customFormat="1" outlineLevel="1" x14ac:dyDescent="0.2">
      <c r="A172" s="64" t="s">
        <v>1092</v>
      </c>
      <c r="B172" s="65" t="s">
        <v>1542</v>
      </c>
      <c r="C172" s="66" t="s">
        <v>1991</v>
      </c>
      <c r="D172" s="67"/>
      <c r="E172" s="68"/>
      <c r="F172" s="328">
        <v>708109.8</v>
      </c>
      <c r="G172" s="328">
        <v>-1249999.99</v>
      </c>
      <c r="H172" s="151">
        <f t="shared" si="16"/>
        <v>1958109.79</v>
      </c>
      <c r="I172" s="97">
        <f t="shared" si="17"/>
        <v>-1.5664878445319028</v>
      </c>
      <c r="J172" s="166"/>
      <c r="K172" s="328">
        <v>2113690.8199999998</v>
      </c>
      <c r="L172" s="328">
        <v>-3749999.9699999997</v>
      </c>
      <c r="M172" s="151">
        <f t="shared" si="18"/>
        <v>5863690.7899999991</v>
      </c>
      <c r="N172" s="97">
        <f t="shared" si="19"/>
        <v>-1.5636508898425403</v>
      </c>
      <c r="O172" s="273"/>
      <c r="P172" s="166"/>
      <c r="Q172" s="328">
        <v>2113690.8199999998</v>
      </c>
      <c r="R172" s="328">
        <v>-3749999.9699999997</v>
      </c>
      <c r="S172" s="151">
        <f t="shared" si="20"/>
        <v>5863690.7899999991</v>
      </c>
      <c r="T172" s="97">
        <f t="shared" si="21"/>
        <v>-1.5636508898425403</v>
      </c>
      <c r="U172" s="166"/>
      <c r="V172" s="328">
        <v>-7690709.2199999988</v>
      </c>
      <c r="W172" s="328">
        <v>-14999999.879999999</v>
      </c>
      <c r="X172" s="151">
        <f t="shared" si="22"/>
        <v>7309290.6600000001</v>
      </c>
      <c r="Y172" s="97">
        <f t="shared" si="23"/>
        <v>-0.48728604789828844</v>
      </c>
      <c r="Z172" s="140"/>
    </row>
    <row r="173" spans="1:26" s="69" customFormat="1" outlineLevel="1" x14ac:dyDescent="0.2">
      <c r="A173" s="64" t="s">
        <v>1093</v>
      </c>
      <c r="B173" s="65" t="s">
        <v>1543</v>
      </c>
      <c r="C173" s="66" t="s">
        <v>1992</v>
      </c>
      <c r="D173" s="67"/>
      <c r="E173" s="68"/>
      <c r="F173" s="328">
        <v>583041.14</v>
      </c>
      <c r="G173" s="328">
        <v>390203.57</v>
      </c>
      <c r="H173" s="151">
        <f t="shared" si="16"/>
        <v>192837.57</v>
      </c>
      <c r="I173" s="97">
        <f t="shared" si="17"/>
        <v>0.49419734934767512</v>
      </c>
      <c r="J173" s="166"/>
      <c r="K173" s="328">
        <v>1389250.9</v>
      </c>
      <c r="L173" s="328">
        <v>2022862.82</v>
      </c>
      <c r="M173" s="151">
        <f t="shared" si="18"/>
        <v>-633611.92000000016</v>
      </c>
      <c r="N173" s="97">
        <f t="shared" si="19"/>
        <v>-0.31322535257235096</v>
      </c>
      <c r="O173" s="273"/>
      <c r="P173" s="166"/>
      <c r="Q173" s="328">
        <v>1389250.9</v>
      </c>
      <c r="R173" s="328">
        <v>2022862.82</v>
      </c>
      <c r="S173" s="151">
        <f t="shared" si="20"/>
        <v>-633611.92000000016</v>
      </c>
      <c r="T173" s="97">
        <f t="shared" si="21"/>
        <v>-0.31322535257235096</v>
      </c>
      <c r="U173" s="166"/>
      <c r="V173" s="328">
        <v>13594068.91</v>
      </c>
      <c r="W173" s="328">
        <v>8784122.0299999993</v>
      </c>
      <c r="X173" s="151">
        <f t="shared" si="22"/>
        <v>4809946.8800000008</v>
      </c>
      <c r="Y173" s="97">
        <f t="shared" si="23"/>
        <v>0.54757286653951476</v>
      </c>
      <c r="Z173" s="140"/>
    </row>
    <row r="174" spans="1:26" s="69" customFormat="1" outlineLevel="1" x14ac:dyDescent="0.2">
      <c r="A174" s="64" t="s">
        <v>1094</v>
      </c>
      <c r="B174" s="65" t="s">
        <v>1544</v>
      </c>
      <c r="C174" s="66" t="s">
        <v>1993</v>
      </c>
      <c r="D174" s="67"/>
      <c r="E174" s="68"/>
      <c r="F174" s="328">
        <v>-138152.46</v>
      </c>
      <c r="G174" s="328">
        <v>-202352.64000000001</v>
      </c>
      <c r="H174" s="151">
        <f t="shared" si="16"/>
        <v>64200.180000000022</v>
      </c>
      <c r="I174" s="97">
        <f t="shared" si="17"/>
        <v>-0.3172688036093822</v>
      </c>
      <c r="J174" s="166"/>
      <c r="K174" s="328">
        <v>-534919.74</v>
      </c>
      <c r="L174" s="328">
        <v>-1028700.3</v>
      </c>
      <c r="M174" s="151">
        <f t="shared" si="18"/>
        <v>493780.56000000006</v>
      </c>
      <c r="N174" s="97">
        <f t="shared" si="19"/>
        <v>-0.48000429279548185</v>
      </c>
      <c r="O174" s="273"/>
      <c r="P174" s="166"/>
      <c r="Q174" s="328">
        <v>-534919.74</v>
      </c>
      <c r="R174" s="328">
        <v>-1028700.3</v>
      </c>
      <c r="S174" s="151">
        <f t="shared" si="20"/>
        <v>493780.56000000006</v>
      </c>
      <c r="T174" s="97">
        <f t="shared" si="21"/>
        <v>-0.48000429279548185</v>
      </c>
      <c r="U174" s="166"/>
      <c r="V174" s="328">
        <v>-4029286.83</v>
      </c>
      <c r="W174" s="328">
        <v>-2647957.4800000004</v>
      </c>
      <c r="X174" s="151">
        <f t="shared" si="22"/>
        <v>-1381329.3499999996</v>
      </c>
      <c r="Y174" s="97">
        <f t="shared" si="23"/>
        <v>0.52165843312559512</v>
      </c>
      <c r="Z174" s="140"/>
    </row>
    <row r="175" spans="1:26" s="69" customFormat="1" outlineLevel="1" x14ac:dyDescent="0.2">
      <c r="A175" s="64" t="s">
        <v>1095</v>
      </c>
      <c r="B175" s="65" t="s">
        <v>1545</v>
      </c>
      <c r="C175" s="66" t="s">
        <v>1994</v>
      </c>
      <c r="D175" s="67"/>
      <c r="E175" s="68"/>
      <c r="F175" s="328">
        <v>-139.94</v>
      </c>
      <c r="G175" s="328">
        <v>0</v>
      </c>
      <c r="H175" s="151">
        <f t="shared" si="16"/>
        <v>-139.94</v>
      </c>
      <c r="I175" s="97">
        <f t="shared" si="17"/>
        <v>1</v>
      </c>
      <c r="J175" s="166"/>
      <c r="K175" s="328">
        <v>-2423.5</v>
      </c>
      <c r="L175" s="328">
        <v>-617.48</v>
      </c>
      <c r="M175" s="151">
        <f t="shared" si="18"/>
        <v>-1806.02</v>
      </c>
      <c r="N175" s="97">
        <f t="shared" si="19"/>
        <v>2.9248234760640019</v>
      </c>
      <c r="O175" s="273"/>
      <c r="P175" s="166"/>
      <c r="Q175" s="328">
        <v>-2423.5</v>
      </c>
      <c r="R175" s="328">
        <v>-617.48</v>
      </c>
      <c r="S175" s="151">
        <f t="shared" si="20"/>
        <v>-1806.02</v>
      </c>
      <c r="T175" s="97">
        <f t="shared" si="21"/>
        <v>2.9248234760640019</v>
      </c>
      <c r="U175" s="166"/>
      <c r="V175" s="328">
        <v>-7632.81</v>
      </c>
      <c r="W175" s="328">
        <v>-5198.1000000000004</v>
      </c>
      <c r="X175" s="151">
        <f t="shared" si="22"/>
        <v>-2434.71</v>
      </c>
      <c r="Y175" s="97">
        <f t="shared" si="23"/>
        <v>0.46838460206613952</v>
      </c>
      <c r="Z175" s="140"/>
    </row>
    <row r="176" spans="1:26" s="69" customFormat="1" outlineLevel="1" x14ac:dyDescent="0.2">
      <c r="A176" s="64" t="s">
        <v>1096</v>
      </c>
      <c r="B176" s="65" t="s">
        <v>1546</v>
      </c>
      <c r="C176" s="66" t="s">
        <v>1995</v>
      </c>
      <c r="D176" s="67"/>
      <c r="E176" s="68"/>
      <c r="F176" s="328">
        <v>0</v>
      </c>
      <c r="G176" s="328">
        <v>0</v>
      </c>
      <c r="H176" s="151">
        <f t="shared" si="16"/>
        <v>0</v>
      </c>
      <c r="I176" s="97" t="str">
        <f t="shared" si="17"/>
        <v/>
      </c>
      <c r="J176" s="166"/>
      <c r="K176" s="328">
        <v>0</v>
      </c>
      <c r="L176" s="328">
        <v>0</v>
      </c>
      <c r="M176" s="151">
        <f t="shared" si="18"/>
        <v>0</v>
      </c>
      <c r="N176" s="97" t="str">
        <f t="shared" si="19"/>
        <v/>
      </c>
      <c r="O176" s="273"/>
      <c r="P176" s="166"/>
      <c r="Q176" s="328">
        <v>0</v>
      </c>
      <c r="R176" s="328">
        <v>0</v>
      </c>
      <c r="S176" s="151">
        <f t="shared" si="20"/>
        <v>0</v>
      </c>
      <c r="T176" s="97" t="str">
        <f t="shared" si="21"/>
        <v/>
      </c>
      <c r="U176" s="166"/>
      <c r="V176" s="328">
        <v>9020.42</v>
      </c>
      <c r="W176" s="328">
        <v>0</v>
      </c>
      <c r="X176" s="151">
        <f t="shared" si="22"/>
        <v>9020.42</v>
      </c>
      <c r="Y176" s="97">
        <f t="shared" si="23"/>
        <v>1</v>
      </c>
      <c r="Z176" s="140"/>
    </row>
    <row r="177" spans="1:26" s="69" customFormat="1" outlineLevel="1" x14ac:dyDescent="0.2">
      <c r="A177" s="64" t="s">
        <v>1097</v>
      </c>
      <c r="B177" s="65" t="s">
        <v>1547</v>
      </c>
      <c r="C177" s="66" t="s">
        <v>1996</v>
      </c>
      <c r="D177" s="67"/>
      <c r="E177" s="68"/>
      <c r="F177" s="328">
        <v>2943.13</v>
      </c>
      <c r="G177" s="328">
        <v>33629.550000000003</v>
      </c>
      <c r="H177" s="151">
        <f t="shared" si="16"/>
        <v>-30686.420000000002</v>
      </c>
      <c r="I177" s="97">
        <f t="shared" si="17"/>
        <v>-0.91248381259933597</v>
      </c>
      <c r="J177" s="166"/>
      <c r="K177" s="328">
        <v>4932.5600000000004</v>
      </c>
      <c r="L177" s="328">
        <v>98021.930000000008</v>
      </c>
      <c r="M177" s="151">
        <f t="shared" si="18"/>
        <v>-93089.37000000001</v>
      </c>
      <c r="N177" s="97">
        <f t="shared" si="19"/>
        <v>-0.94967901570597524</v>
      </c>
      <c r="O177" s="273"/>
      <c r="P177" s="166"/>
      <c r="Q177" s="328">
        <v>4932.5600000000004</v>
      </c>
      <c r="R177" s="328">
        <v>98021.930000000008</v>
      </c>
      <c r="S177" s="151">
        <f t="shared" si="20"/>
        <v>-93089.37000000001</v>
      </c>
      <c r="T177" s="97">
        <f t="shared" si="21"/>
        <v>-0.94967901570597524</v>
      </c>
      <c r="U177" s="166"/>
      <c r="V177" s="328">
        <v>174000.2</v>
      </c>
      <c r="W177" s="328">
        <v>327647.63</v>
      </c>
      <c r="X177" s="151">
        <f t="shared" si="22"/>
        <v>-153647.43</v>
      </c>
      <c r="Y177" s="97">
        <f t="shared" si="23"/>
        <v>-0.46894106940434754</v>
      </c>
      <c r="Z177" s="140"/>
    </row>
    <row r="178" spans="1:26" s="69" customFormat="1" outlineLevel="1" x14ac:dyDescent="0.2">
      <c r="A178" s="64" t="s">
        <v>1098</v>
      </c>
      <c r="B178" s="65" t="s">
        <v>1548</v>
      </c>
      <c r="C178" s="66" t="s">
        <v>1997</v>
      </c>
      <c r="D178" s="67"/>
      <c r="E178" s="68"/>
      <c r="F178" s="328">
        <v>85199.85</v>
      </c>
      <c r="G178" s="328">
        <v>54736.83</v>
      </c>
      <c r="H178" s="151">
        <f t="shared" si="16"/>
        <v>30463.020000000004</v>
      </c>
      <c r="I178" s="97">
        <f t="shared" si="17"/>
        <v>0.55653606538778377</v>
      </c>
      <c r="J178" s="166"/>
      <c r="K178" s="328">
        <v>209019.04</v>
      </c>
      <c r="L178" s="328">
        <v>136869.19</v>
      </c>
      <c r="M178" s="151">
        <f t="shared" si="18"/>
        <v>72149.850000000006</v>
      </c>
      <c r="N178" s="97">
        <f t="shared" si="19"/>
        <v>0.52714456774384366</v>
      </c>
      <c r="O178" s="273"/>
      <c r="P178" s="166"/>
      <c r="Q178" s="328">
        <v>209019.04</v>
      </c>
      <c r="R178" s="328">
        <v>136869.19</v>
      </c>
      <c r="S178" s="151">
        <f t="shared" si="20"/>
        <v>72149.850000000006</v>
      </c>
      <c r="T178" s="97">
        <f t="shared" si="21"/>
        <v>0.52714456774384366</v>
      </c>
      <c r="U178" s="166"/>
      <c r="V178" s="328">
        <v>814455.17</v>
      </c>
      <c r="W178" s="328">
        <v>493547.49</v>
      </c>
      <c r="X178" s="151">
        <f t="shared" si="22"/>
        <v>320907.68000000005</v>
      </c>
      <c r="Y178" s="97">
        <f t="shared" si="23"/>
        <v>0.65020628511351575</v>
      </c>
      <c r="Z178" s="140"/>
    </row>
    <row r="179" spans="1:26" s="69" customFormat="1" outlineLevel="1" x14ac:dyDescent="0.2">
      <c r="A179" s="64" t="s">
        <v>1099</v>
      </c>
      <c r="B179" s="65" t="s">
        <v>1549</v>
      </c>
      <c r="C179" s="66" t="s">
        <v>1998</v>
      </c>
      <c r="D179" s="67"/>
      <c r="E179" s="68"/>
      <c r="F179" s="328">
        <v>0</v>
      </c>
      <c r="G179" s="328">
        <v>0</v>
      </c>
      <c r="H179" s="151">
        <f t="shared" si="16"/>
        <v>0</v>
      </c>
      <c r="I179" s="97" t="str">
        <f t="shared" si="17"/>
        <v/>
      </c>
      <c r="J179" s="166"/>
      <c r="K179" s="328">
        <v>0</v>
      </c>
      <c r="L179" s="328">
        <v>225.18</v>
      </c>
      <c r="M179" s="151">
        <f t="shared" si="18"/>
        <v>-225.18</v>
      </c>
      <c r="N179" s="97">
        <f t="shared" si="19"/>
        <v>1</v>
      </c>
      <c r="O179" s="273"/>
      <c r="P179" s="166"/>
      <c r="Q179" s="328">
        <v>0</v>
      </c>
      <c r="R179" s="328">
        <v>225.18</v>
      </c>
      <c r="S179" s="151">
        <f t="shared" si="20"/>
        <v>-225.18</v>
      </c>
      <c r="T179" s="97">
        <f t="shared" si="21"/>
        <v>1</v>
      </c>
      <c r="U179" s="166"/>
      <c r="V179" s="328">
        <v>32659.58</v>
      </c>
      <c r="W179" s="328">
        <v>52597.090000000004</v>
      </c>
      <c r="X179" s="151">
        <f t="shared" si="22"/>
        <v>-19937.510000000002</v>
      </c>
      <c r="Y179" s="97">
        <f t="shared" si="23"/>
        <v>-0.37906108493834928</v>
      </c>
      <c r="Z179" s="140"/>
    </row>
    <row r="180" spans="1:26" s="69" customFormat="1" outlineLevel="1" x14ac:dyDescent="0.2">
      <c r="A180" s="64" t="s">
        <v>1100</v>
      </c>
      <c r="B180" s="65" t="s">
        <v>1550</v>
      </c>
      <c r="C180" s="66" t="s">
        <v>1999</v>
      </c>
      <c r="D180" s="67"/>
      <c r="E180" s="68"/>
      <c r="F180" s="328">
        <v>0</v>
      </c>
      <c r="G180" s="328">
        <v>15.14</v>
      </c>
      <c r="H180" s="151">
        <f t="shared" si="16"/>
        <v>-15.14</v>
      </c>
      <c r="I180" s="97">
        <f t="shared" si="17"/>
        <v>1</v>
      </c>
      <c r="J180" s="166"/>
      <c r="K180" s="328">
        <v>0</v>
      </c>
      <c r="L180" s="328">
        <v>15.14</v>
      </c>
      <c r="M180" s="151">
        <f t="shared" si="18"/>
        <v>-15.14</v>
      </c>
      <c r="N180" s="97">
        <f t="shared" si="19"/>
        <v>1</v>
      </c>
      <c r="O180" s="273"/>
      <c r="P180" s="166"/>
      <c r="Q180" s="328">
        <v>0</v>
      </c>
      <c r="R180" s="328">
        <v>15.14</v>
      </c>
      <c r="S180" s="151">
        <f t="shared" si="20"/>
        <v>-15.14</v>
      </c>
      <c r="T180" s="97">
        <f t="shared" si="21"/>
        <v>1</v>
      </c>
      <c r="U180" s="166"/>
      <c r="V180" s="328">
        <v>157.91</v>
      </c>
      <c r="W180" s="328">
        <v>15.14</v>
      </c>
      <c r="X180" s="151">
        <f t="shared" si="22"/>
        <v>142.76999999999998</v>
      </c>
      <c r="Y180" s="97">
        <f t="shared" si="23"/>
        <v>9.4299867899603687</v>
      </c>
      <c r="Z180" s="140"/>
    </row>
    <row r="181" spans="1:26" s="69" customFormat="1" outlineLevel="1" x14ac:dyDescent="0.2">
      <c r="A181" s="64" t="s">
        <v>1101</v>
      </c>
      <c r="B181" s="65" t="s">
        <v>1551</v>
      </c>
      <c r="C181" s="66" t="s">
        <v>2000</v>
      </c>
      <c r="D181" s="67"/>
      <c r="E181" s="68"/>
      <c r="F181" s="328">
        <v>0</v>
      </c>
      <c r="G181" s="328">
        <v>2.04</v>
      </c>
      <c r="H181" s="151">
        <f t="shared" si="16"/>
        <v>-2.04</v>
      </c>
      <c r="I181" s="97">
        <f t="shared" si="17"/>
        <v>1</v>
      </c>
      <c r="J181" s="166"/>
      <c r="K181" s="328">
        <v>0</v>
      </c>
      <c r="L181" s="328">
        <v>2.04</v>
      </c>
      <c r="M181" s="151">
        <f t="shared" si="18"/>
        <v>-2.04</v>
      </c>
      <c r="N181" s="97">
        <f t="shared" si="19"/>
        <v>1</v>
      </c>
      <c r="O181" s="273"/>
      <c r="P181" s="166"/>
      <c r="Q181" s="328">
        <v>0</v>
      </c>
      <c r="R181" s="328">
        <v>2.04</v>
      </c>
      <c r="S181" s="151">
        <f t="shared" si="20"/>
        <v>-2.04</v>
      </c>
      <c r="T181" s="97">
        <f t="shared" si="21"/>
        <v>1</v>
      </c>
      <c r="U181" s="166"/>
      <c r="V181" s="328">
        <v>-2.04</v>
      </c>
      <c r="W181" s="328">
        <v>2.04</v>
      </c>
      <c r="X181" s="151">
        <f t="shared" si="22"/>
        <v>-4.08</v>
      </c>
      <c r="Y181" s="97">
        <f t="shared" si="23"/>
        <v>-2</v>
      </c>
      <c r="Z181" s="140"/>
    </row>
    <row r="182" spans="1:26" s="69" customFormat="1" outlineLevel="1" x14ac:dyDescent="0.2">
      <c r="A182" s="64" t="s">
        <v>1102</v>
      </c>
      <c r="B182" s="65" t="s">
        <v>1552</v>
      </c>
      <c r="C182" s="66" t="s">
        <v>2001</v>
      </c>
      <c r="D182" s="67"/>
      <c r="E182" s="68"/>
      <c r="F182" s="328">
        <v>0</v>
      </c>
      <c r="G182" s="328">
        <v>0</v>
      </c>
      <c r="H182" s="151">
        <f t="shared" si="16"/>
        <v>0</v>
      </c>
      <c r="I182" s="97" t="str">
        <f t="shared" si="17"/>
        <v/>
      </c>
      <c r="J182" s="166"/>
      <c r="K182" s="328">
        <v>0</v>
      </c>
      <c r="L182" s="328">
        <v>0</v>
      </c>
      <c r="M182" s="151">
        <f t="shared" si="18"/>
        <v>0</v>
      </c>
      <c r="N182" s="97" t="str">
        <f t="shared" si="19"/>
        <v/>
      </c>
      <c r="O182" s="273"/>
      <c r="P182" s="166"/>
      <c r="Q182" s="328">
        <v>0</v>
      </c>
      <c r="R182" s="328">
        <v>0</v>
      </c>
      <c r="S182" s="151">
        <f t="shared" si="20"/>
        <v>0</v>
      </c>
      <c r="T182" s="97" t="str">
        <f t="shared" si="21"/>
        <v/>
      </c>
      <c r="U182" s="166"/>
      <c r="V182" s="328">
        <v>0</v>
      </c>
      <c r="W182" s="328">
        <v>10.51</v>
      </c>
      <c r="X182" s="151">
        <f t="shared" si="22"/>
        <v>-10.51</v>
      </c>
      <c r="Y182" s="97">
        <f t="shared" si="23"/>
        <v>1</v>
      </c>
      <c r="Z182" s="140"/>
    </row>
    <row r="183" spans="1:26" x14ac:dyDescent="0.2">
      <c r="A183" s="38" t="s">
        <v>664</v>
      </c>
      <c r="B183" s="38">
        <v>18</v>
      </c>
      <c r="C183" s="81" t="s">
        <v>835</v>
      </c>
      <c r="D183" s="88" t="s">
        <v>283</v>
      </c>
      <c r="E183" s="49"/>
      <c r="F183" s="301">
        <v>6221383.9099999974</v>
      </c>
      <c r="G183" s="301">
        <v>26880585.75</v>
      </c>
      <c r="H183" s="301">
        <f t="shared" si="16"/>
        <v>-20659201.840000004</v>
      </c>
      <c r="I183" s="49">
        <f t="shared" si="17"/>
        <v>-0.76855474922082023</v>
      </c>
      <c r="J183" s="277"/>
      <c r="K183" s="301">
        <v>31253038.419999998</v>
      </c>
      <c r="L183" s="301">
        <v>67191791.200000033</v>
      </c>
      <c r="M183" s="301">
        <f t="shared" si="18"/>
        <v>-35938752.780000031</v>
      </c>
      <c r="N183" s="49">
        <f t="shared" si="19"/>
        <v>-0.53486820544828717</v>
      </c>
      <c r="O183" s="201"/>
      <c r="P183" s="269"/>
      <c r="Q183" s="301">
        <v>31253038.419999998</v>
      </c>
      <c r="R183" s="301">
        <v>67191791.200000033</v>
      </c>
      <c r="S183" s="301">
        <f t="shared" si="20"/>
        <v>-35938752.780000031</v>
      </c>
      <c r="T183" s="49">
        <f t="shared" si="21"/>
        <v>-0.53486820544828717</v>
      </c>
      <c r="U183" s="277"/>
      <c r="V183" s="301">
        <v>284977494.70999986</v>
      </c>
      <c r="W183" s="301">
        <v>210924946.88999993</v>
      </c>
      <c r="X183" s="301">
        <f t="shared" si="22"/>
        <v>74052547.819999933</v>
      </c>
      <c r="Y183" s="49">
        <f t="shared" si="23"/>
        <v>0.35108482382892003</v>
      </c>
      <c r="Z183"/>
    </row>
    <row r="184" spans="1:26" s="69" customFormat="1" outlineLevel="1" x14ac:dyDescent="0.2">
      <c r="A184" s="64" t="s">
        <v>1049</v>
      </c>
      <c r="B184" s="65" t="s">
        <v>1499</v>
      </c>
      <c r="C184" s="66" t="s">
        <v>1948</v>
      </c>
      <c r="D184" s="67"/>
      <c r="E184" s="68"/>
      <c r="F184" s="328">
        <v>429791.92</v>
      </c>
      <c r="G184" s="328">
        <v>448307.20000000001</v>
      </c>
      <c r="H184" s="151">
        <f t="shared" si="16"/>
        <v>-18515.280000000028</v>
      </c>
      <c r="I184" s="97">
        <f t="shared" si="17"/>
        <v>-4.130042970534497E-2</v>
      </c>
      <c r="J184" s="166"/>
      <c r="K184" s="328">
        <v>1259501.44</v>
      </c>
      <c r="L184" s="328">
        <v>1267293.3900000001</v>
      </c>
      <c r="M184" s="151">
        <f t="shared" si="18"/>
        <v>-7791.9500000001863</v>
      </c>
      <c r="N184" s="97">
        <f t="shared" si="19"/>
        <v>-6.1484973104769256E-3</v>
      </c>
      <c r="O184" s="273"/>
      <c r="P184" s="166"/>
      <c r="Q184" s="328">
        <v>1259501.44</v>
      </c>
      <c r="R184" s="328">
        <v>1267293.3900000001</v>
      </c>
      <c r="S184" s="151">
        <f t="shared" si="20"/>
        <v>-7791.9500000001863</v>
      </c>
      <c r="T184" s="97">
        <f t="shared" si="21"/>
        <v>-6.1484973104769256E-3</v>
      </c>
      <c r="U184" s="166"/>
      <c r="V184" s="328">
        <v>5717095.8800000008</v>
      </c>
      <c r="W184" s="328">
        <v>4929984.4000000004</v>
      </c>
      <c r="X184" s="151">
        <f t="shared" si="22"/>
        <v>787111.48000000045</v>
      </c>
      <c r="Y184" s="97">
        <f t="shared" si="23"/>
        <v>0.15965800622006032</v>
      </c>
      <c r="Z184" s="140"/>
    </row>
    <row r="185" spans="1:26" s="69" customFormat="1" outlineLevel="1" x14ac:dyDescent="0.2">
      <c r="A185" s="64" t="s">
        <v>1050</v>
      </c>
      <c r="B185" s="65" t="s">
        <v>1500</v>
      </c>
      <c r="C185" s="66" t="s">
        <v>1949</v>
      </c>
      <c r="D185" s="67"/>
      <c r="E185" s="68"/>
      <c r="F185" s="328">
        <v>0</v>
      </c>
      <c r="G185" s="328">
        <v>0</v>
      </c>
      <c r="H185" s="151">
        <f t="shared" si="16"/>
        <v>0</v>
      </c>
      <c r="I185" s="97" t="str">
        <f t="shared" si="17"/>
        <v/>
      </c>
      <c r="J185" s="166"/>
      <c r="K185" s="328">
        <v>0</v>
      </c>
      <c r="L185" s="328">
        <v>0</v>
      </c>
      <c r="M185" s="151">
        <f t="shared" si="18"/>
        <v>0</v>
      </c>
      <c r="N185" s="97" t="str">
        <f t="shared" si="19"/>
        <v/>
      </c>
      <c r="O185" s="273"/>
      <c r="P185" s="166"/>
      <c r="Q185" s="328">
        <v>0</v>
      </c>
      <c r="R185" s="328">
        <v>0</v>
      </c>
      <c r="S185" s="151">
        <f t="shared" si="20"/>
        <v>0</v>
      </c>
      <c r="T185" s="97" t="str">
        <f t="shared" si="21"/>
        <v/>
      </c>
      <c r="U185" s="166"/>
      <c r="V185" s="328">
        <v>0</v>
      </c>
      <c r="W185" s="328">
        <v>15359.324000000001</v>
      </c>
      <c r="X185" s="151">
        <f t="shared" si="22"/>
        <v>-15359.324000000001</v>
      </c>
      <c r="Y185" s="97">
        <f t="shared" si="23"/>
        <v>1</v>
      </c>
      <c r="Z185" s="140"/>
    </row>
    <row r="186" spans="1:26" s="69" customFormat="1" outlineLevel="1" x14ac:dyDescent="0.2">
      <c r="A186" s="64" t="s">
        <v>1035</v>
      </c>
      <c r="B186" s="65" t="s">
        <v>1485</v>
      </c>
      <c r="C186" s="66" t="s">
        <v>1934</v>
      </c>
      <c r="D186" s="67"/>
      <c r="E186" s="68"/>
      <c r="F186" s="328">
        <v>557819.46</v>
      </c>
      <c r="G186" s="328">
        <v>531008.28</v>
      </c>
      <c r="H186" s="151">
        <f t="shared" si="16"/>
        <v>26811.179999999935</v>
      </c>
      <c r="I186" s="97">
        <f t="shared" si="17"/>
        <v>5.0491077088289343E-2</v>
      </c>
      <c r="J186" s="166"/>
      <c r="K186" s="328">
        <v>792109.49</v>
      </c>
      <c r="L186" s="328">
        <v>1498332.12</v>
      </c>
      <c r="M186" s="151">
        <f t="shared" si="18"/>
        <v>-706222.63000000012</v>
      </c>
      <c r="N186" s="97">
        <f t="shared" si="19"/>
        <v>-0.47133917812560816</v>
      </c>
      <c r="O186" s="273"/>
      <c r="P186" s="166"/>
      <c r="Q186" s="328">
        <v>792109.49</v>
      </c>
      <c r="R186" s="328">
        <v>1498332.12</v>
      </c>
      <c r="S186" s="151">
        <f t="shared" si="20"/>
        <v>-706222.63000000012</v>
      </c>
      <c r="T186" s="97">
        <f t="shared" si="21"/>
        <v>-0.47133917812560816</v>
      </c>
      <c r="U186" s="166"/>
      <c r="V186" s="328">
        <v>6765493.7089999998</v>
      </c>
      <c r="W186" s="328">
        <v>5724010.0959999999</v>
      </c>
      <c r="X186" s="151">
        <f t="shared" si="22"/>
        <v>1041483.6129999999</v>
      </c>
      <c r="Y186" s="97">
        <f t="shared" si="23"/>
        <v>0.1819499958128655</v>
      </c>
      <c r="Z186" s="140"/>
    </row>
    <row r="187" spans="1:26" s="69" customFormat="1" outlineLevel="1" x14ac:dyDescent="0.2">
      <c r="A187" s="64" t="s">
        <v>1036</v>
      </c>
      <c r="B187" s="65" t="s">
        <v>1486</v>
      </c>
      <c r="C187" s="66" t="s">
        <v>1935</v>
      </c>
      <c r="D187" s="67"/>
      <c r="E187" s="68"/>
      <c r="F187" s="328">
        <v>6740326.6299999999</v>
      </c>
      <c r="G187" s="328">
        <v>13308.17</v>
      </c>
      <c r="H187" s="151">
        <f t="shared" si="16"/>
        <v>6727018.46</v>
      </c>
      <c r="I187" s="97">
        <f t="shared" si="17"/>
        <v>505.48035229486851</v>
      </c>
      <c r="J187" s="166"/>
      <c r="K187" s="328">
        <v>13846030.32</v>
      </c>
      <c r="L187" s="328">
        <v>8269776.9100000001</v>
      </c>
      <c r="M187" s="151">
        <f t="shared" si="18"/>
        <v>5576253.4100000001</v>
      </c>
      <c r="N187" s="97">
        <f t="shared" si="19"/>
        <v>0.67429308803446308</v>
      </c>
      <c r="O187" s="273"/>
      <c r="P187" s="166"/>
      <c r="Q187" s="328">
        <v>13846030.32</v>
      </c>
      <c r="R187" s="328">
        <v>8269776.9100000001</v>
      </c>
      <c r="S187" s="151">
        <f t="shared" si="20"/>
        <v>5576253.4100000001</v>
      </c>
      <c r="T187" s="97">
        <f t="shared" si="21"/>
        <v>0.67429308803446308</v>
      </c>
      <c r="U187" s="166"/>
      <c r="V187" s="328">
        <v>48218495.590000004</v>
      </c>
      <c r="W187" s="328">
        <v>51442022.450000003</v>
      </c>
      <c r="X187" s="151">
        <f t="shared" si="22"/>
        <v>-3223526.8599999994</v>
      </c>
      <c r="Y187" s="97">
        <f t="shared" si="23"/>
        <v>-6.2663299506413542E-2</v>
      </c>
      <c r="Z187" s="140"/>
    </row>
    <row r="188" spans="1:26" s="69" customFormat="1" outlineLevel="1" x14ac:dyDescent="0.2">
      <c r="A188" s="64" t="s">
        <v>1037</v>
      </c>
      <c r="B188" s="65" t="s">
        <v>1487</v>
      </c>
      <c r="C188" s="66" t="s">
        <v>1936</v>
      </c>
      <c r="D188" s="67"/>
      <c r="E188" s="68"/>
      <c r="F188" s="328">
        <v>236080.75</v>
      </c>
      <c r="G188" s="328">
        <v>162946.55000000002</v>
      </c>
      <c r="H188" s="151">
        <f t="shared" si="16"/>
        <v>73134.199999999983</v>
      </c>
      <c r="I188" s="97">
        <f t="shared" si="17"/>
        <v>0.44882324909609916</v>
      </c>
      <c r="J188" s="166"/>
      <c r="K188" s="328">
        <v>523173.34</v>
      </c>
      <c r="L188" s="328">
        <v>770370.87</v>
      </c>
      <c r="M188" s="151">
        <f t="shared" si="18"/>
        <v>-247197.52999999997</v>
      </c>
      <c r="N188" s="97">
        <f t="shared" si="19"/>
        <v>-0.32088120102464412</v>
      </c>
      <c r="O188" s="273"/>
      <c r="P188" s="166"/>
      <c r="Q188" s="328">
        <v>523173.34</v>
      </c>
      <c r="R188" s="328">
        <v>770370.87</v>
      </c>
      <c r="S188" s="151">
        <f t="shared" si="20"/>
        <v>-247197.52999999997</v>
      </c>
      <c r="T188" s="97">
        <f t="shared" si="21"/>
        <v>-0.32088120102464412</v>
      </c>
      <c r="U188" s="166"/>
      <c r="V188" s="328">
        <v>2321885.6999999997</v>
      </c>
      <c r="W188" s="328">
        <v>3774924.64</v>
      </c>
      <c r="X188" s="151">
        <f t="shared" si="22"/>
        <v>-1453038.9400000004</v>
      </c>
      <c r="Y188" s="97">
        <f t="shared" si="23"/>
        <v>-0.38491866158154625</v>
      </c>
      <c r="Z188" s="140"/>
    </row>
    <row r="189" spans="1:26" s="69" customFormat="1" outlineLevel="1" x14ac:dyDescent="0.2">
      <c r="A189" s="64" t="s">
        <v>1038</v>
      </c>
      <c r="B189" s="65" t="s">
        <v>1488</v>
      </c>
      <c r="C189" s="66" t="s">
        <v>1937</v>
      </c>
      <c r="D189" s="67"/>
      <c r="E189" s="68"/>
      <c r="F189" s="328">
        <v>-5232792.21</v>
      </c>
      <c r="G189" s="328">
        <v>-7067631</v>
      </c>
      <c r="H189" s="151">
        <f t="shared" si="16"/>
        <v>1834838.79</v>
      </c>
      <c r="I189" s="97">
        <f t="shared" si="17"/>
        <v>-0.25961157140207236</v>
      </c>
      <c r="J189" s="166"/>
      <c r="K189" s="328">
        <v>17775329.550000001</v>
      </c>
      <c r="L189" s="328">
        <v>-7335973.9800000004</v>
      </c>
      <c r="M189" s="151">
        <f t="shared" si="18"/>
        <v>25111303.530000001</v>
      </c>
      <c r="N189" s="97">
        <f t="shared" si="19"/>
        <v>-3.4230360683476686</v>
      </c>
      <c r="O189" s="273"/>
      <c r="P189" s="166"/>
      <c r="Q189" s="328">
        <v>17775329.550000001</v>
      </c>
      <c r="R189" s="328">
        <v>-7335973.9800000004</v>
      </c>
      <c r="S189" s="151">
        <f t="shared" si="20"/>
        <v>25111303.530000001</v>
      </c>
      <c r="T189" s="97">
        <f t="shared" si="21"/>
        <v>-3.4230360683476686</v>
      </c>
      <c r="U189" s="166"/>
      <c r="V189" s="328">
        <v>10086011.790000001</v>
      </c>
      <c r="W189" s="328">
        <v>-13085993.030000001</v>
      </c>
      <c r="X189" s="151">
        <f t="shared" si="22"/>
        <v>23172004.82</v>
      </c>
      <c r="Y189" s="97">
        <f t="shared" si="23"/>
        <v>-1.7707486750816341</v>
      </c>
      <c r="Z189" s="140"/>
    </row>
    <row r="190" spans="1:26" s="69" customFormat="1" outlineLevel="1" x14ac:dyDescent="0.2">
      <c r="A190" s="64" t="s">
        <v>1039</v>
      </c>
      <c r="B190" s="65" t="s">
        <v>1489</v>
      </c>
      <c r="C190" s="66" t="s">
        <v>1938</v>
      </c>
      <c r="D190" s="67"/>
      <c r="E190" s="68"/>
      <c r="F190" s="328">
        <v>0</v>
      </c>
      <c r="G190" s="328">
        <v>0</v>
      </c>
      <c r="H190" s="151">
        <f t="shared" si="16"/>
        <v>0</v>
      </c>
      <c r="I190" s="97" t="str">
        <f t="shared" si="17"/>
        <v/>
      </c>
      <c r="J190" s="166"/>
      <c r="K190" s="328">
        <v>0</v>
      </c>
      <c r="L190" s="328">
        <v>0</v>
      </c>
      <c r="M190" s="151">
        <f t="shared" si="18"/>
        <v>0</v>
      </c>
      <c r="N190" s="97" t="str">
        <f t="shared" si="19"/>
        <v/>
      </c>
      <c r="O190" s="273"/>
      <c r="P190" s="166"/>
      <c r="Q190" s="328">
        <v>0</v>
      </c>
      <c r="R190" s="328">
        <v>0</v>
      </c>
      <c r="S190" s="151">
        <f t="shared" si="20"/>
        <v>0</v>
      </c>
      <c r="T190" s="97" t="str">
        <f t="shared" si="21"/>
        <v/>
      </c>
      <c r="U190" s="166"/>
      <c r="V190" s="328">
        <v>0</v>
      </c>
      <c r="W190" s="328">
        <v>1500</v>
      </c>
      <c r="X190" s="151">
        <f t="shared" si="22"/>
        <v>-1500</v>
      </c>
      <c r="Y190" s="97">
        <f t="shared" si="23"/>
        <v>1</v>
      </c>
      <c r="Z190" s="140"/>
    </row>
    <row r="191" spans="1:26" s="69" customFormat="1" outlineLevel="1" x14ac:dyDescent="0.2">
      <c r="A191" s="64" t="s">
        <v>1040</v>
      </c>
      <c r="B191" s="65" t="s">
        <v>1490</v>
      </c>
      <c r="C191" s="66" t="s">
        <v>1939</v>
      </c>
      <c r="D191" s="67"/>
      <c r="E191" s="68"/>
      <c r="F191" s="328">
        <v>0</v>
      </c>
      <c r="G191" s="328">
        <v>0</v>
      </c>
      <c r="H191" s="151">
        <f t="shared" si="16"/>
        <v>0</v>
      </c>
      <c r="I191" s="97" t="str">
        <f t="shared" si="17"/>
        <v/>
      </c>
      <c r="J191" s="166"/>
      <c r="K191" s="328">
        <v>0</v>
      </c>
      <c r="L191" s="328">
        <v>0</v>
      </c>
      <c r="M191" s="151">
        <f t="shared" si="18"/>
        <v>0</v>
      </c>
      <c r="N191" s="97" t="str">
        <f t="shared" si="19"/>
        <v/>
      </c>
      <c r="O191" s="273"/>
      <c r="P191" s="166"/>
      <c r="Q191" s="328">
        <v>0</v>
      </c>
      <c r="R191" s="328">
        <v>0</v>
      </c>
      <c r="S191" s="151">
        <f t="shared" si="20"/>
        <v>0</v>
      </c>
      <c r="T191" s="97" t="str">
        <f t="shared" si="21"/>
        <v/>
      </c>
      <c r="U191" s="166"/>
      <c r="V191" s="328">
        <v>221526.38</v>
      </c>
      <c r="W191" s="328">
        <v>22922.93</v>
      </c>
      <c r="X191" s="151">
        <f t="shared" si="22"/>
        <v>198603.45</v>
      </c>
      <c r="Y191" s="97">
        <f t="shared" si="23"/>
        <v>8.6639644233961377</v>
      </c>
      <c r="Z191" s="140"/>
    </row>
    <row r="192" spans="1:26" s="69" customFormat="1" outlineLevel="1" x14ac:dyDescent="0.2">
      <c r="A192" s="64" t="s">
        <v>1041</v>
      </c>
      <c r="B192" s="65" t="s">
        <v>1491</v>
      </c>
      <c r="C192" s="66" t="s">
        <v>1940</v>
      </c>
      <c r="D192" s="67"/>
      <c r="E192" s="68"/>
      <c r="F192" s="328">
        <v>160547.45000000001</v>
      </c>
      <c r="G192" s="328">
        <v>237737.59</v>
      </c>
      <c r="H192" s="151">
        <f t="shared" si="16"/>
        <v>-77190.139999999985</v>
      </c>
      <c r="I192" s="97">
        <f t="shared" si="17"/>
        <v>-0.32468630644400825</v>
      </c>
      <c r="J192" s="166"/>
      <c r="K192" s="328">
        <v>952830.34</v>
      </c>
      <c r="L192" s="328">
        <v>668356.57000000007</v>
      </c>
      <c r="M192" s="151">
        <f t="shared" si="18"/>
        <v>284473.7699999999</v>
      </c>
      <c r="N192" s="97">
        <f t="shared" si="19"/>
        <v>0.42563174025505557</v>
      </c>
      <c r="O192" s="273"/>
      <c r="P192" s="166"/>
      <c r="Q192" s="328">
        <v>952830.34</v>
      </c>
      <c r="R192" s="328">
        <v>668356.57000000007</v>
      </c>
      <c r="S192" s="151">
        <f t="shared" si="20"/>
        <v>284473.7699999999</v>
      </c>
      <c r="T192" s="97">
        <f t="shared" si="21"/>
        <v>0.42563174025505557</v>
      </c>
      <c r="U192" s="166"/>
      <c r="V192" s="328">
        <v>4710090.41</v>
      </c>
      <c r="W192" s="328">
        <v>2858338.71</v>
      </c>
      <c r="X192" s="151">
        <f t="shared" si="22"/>
        <v>1851751.7000000002</v>
      </c>
      <c r="Y192" s="97">
        <f t="shared" si="23"/>
        <v>0.64784194172705312</v>
      </c>
      <c r="Z192" s="140"/>
    </row>
    <row r="193" spans="1:26" s="69" customFormat="1" outlineLevel="1" x14ac:dyDescent="0.2">
      <c r="A193" s="64" t="s">
        <v>1042</v>
      </c>
      <c r="B193" s="65" t="s">
        <v>1492</v>
      </c>
      <c r="C193" s="66" t="s">
        <v>1941</v>
      </c>
      <c r="D193" s="67"/>
      <c r="E193" s="68"/>
      <c r="F193" s="328">
        <v>2870475.3200000003</v>
      </c>
      <c r="G193" s="328">
        <v>1426400.02</v>
      </c>
      <c r="H193" s="151">
        <f t="shared" si="16"/>
        <v>1444075.3000000003</v>
      </c>
      <c r="I193" s="97">
        <f t="shared" si="17"/>
        <v>1.0123915309535683</v>
      </c>
      <c r="J193" s="166"/>
      <c r="K193" s="328">
        <v>8621819.7300000004</v>
      </c>
      <c r="L193" s="328">
        <v>9646917.0399999991</v>
      </c>
      <c r="M193" s="151">
        <f t="shared" si="18"/>
        <v>-1025097.3099999987</v>
      </c>
      <c r="N193" s="97">
        <f t="shared" si="19"/>
        <v>-0.10626164874742187</v>
      </c>
      <c r="O193" s="273"/>
      <c r="P193" s="166"/>
      <c r="Q193" s="328">
        <v>8621819.7300000004</v>
      </c>
      <c r="R193" s="328">
        <v>9646917.0399999991</v>
      </c>
      <c r="S193" s="151">
        <f t="shared" si="20"/>
        <v>-1025097.3099999987</v>
      </c>
      <c r="T193" s="97">
        <f t="shared" si="21"/>
        <v>-0.10626164874742187</v>
      </c>
      <c r="U193" s="166"/>
      <c r="V193" s="328">
        <v>28179483.449999999</v>
      </c>
      <c r="W193" s="328">
        <v>22179928.489999998</v>
      </c>
      <c r="X193" s="151">
        <f t="shared" si="22"/>
        <v>5999554.9600000009</v>
      </c>
      <c r="Y193" s="97">
        <f t="shared" si="23"/>
        <v>0.27049478372777214</v>
      </c>
      <c r="Z193" s="140"/>
    </row>
    <row r="194" spans="1:26" s="69" customFormat="1" outlineLevel="1" x14ac:dyDescent="0.2">
      <c r="A194" s="64" t="s">
        <v>1043</v>
      </c>
      <c r="B194" s="65" t="s">
        <v>1493</v>
      </c>
      <c r="C194" s="66" t="s">
        <v>1942</v>
      </c>
      <c r="D194" s="67"/>
      <c r="E194" s="68"/>
      <c r="F194" s="328">
        <v>17131.91</v>
      </c>
      <c r="G194" s="328">
        <v>-66625.5</v>
      </c>
      <c r="H194" s="151">
        <f t="shared" si="16"/>
        <v>83757.41</v>
      </c>
      <c r="I194" s="97">
        <f t="shared" si="17"/>
        <v>-1.2571374323644851</v>
      </c>
      <c r="J194" s="166"/>
      <c r="K194" s="328">
        <v>54933.78</v>
      </c>
      <c r="L194" s="328">
        <v>5878.59</v>
      </c>
      <c r="M194" s="151">
        <f t="shared" si="18"/>
        <v>49055.19</v>
      </c>
      <c r="N194" s="97">
        <f t="shared" si="19"/>
        <v>8.3447204176511711</v>
      </c>
      <c r="O194" s="273"/>
      <c r="P194" s="166"/>
      <c r="Q194" s="328">
        <v>54933.78</v>
      </c>
      <c r="R194" s="328">
        <v>5878.59</v>
      </c>
      <c r="S194" s="151">
        <f t="shared" si="20"/>
        <v>49055.19</v>
      </c>
      <c r="T194" s="97">
        <f t="shared" si="21"/>
        <v>8.3447204176511711</v>
      </c>
      <c r="U194" s="166"/>
      <c r="V194" s="328">
        <v>75598.78</v>
      </c>
      <c r="W194" s="328">
        <v>132649.18</v>
      </c>
      <c r="X194" s="151">
        <f t="shared" si="22"/>
        <v>-57050.399999999994</v>
      </c>
      <c r="Y194" s="97">
        <f t="shared" si="23"/>
        <v>-0.43008482977429635</v>
      </c>
      <c r="Z194" s="140"/>
    </row>
    <row r="195" spans="1:26" s="69" customFormat="1" outlineLevel="1" x14ac:dyDescent="0.2">
      <c r="A195" s="64" t="s">
        <v>1044</v>
      </c>
      <c r="B195" s="65" t="s">
        <v>1494</v>
      </c>
      <c r="C195" s="66" t="s">
        <v>1943</v>
      </c>
      <c r="D195" s="67"/>
      <c r="E195" s="68"/>
      <c r="F195" s="328">
        <v>64183.270000000004</v>
      </c>
      <c r="G195" s="328">
        <v>56648.14</v>
      </c>
      <c r="H195" s="151">
        <f t="shared" si="16"/>
        <v>7535.1300000000047</v>
      </c>
      <c r="I195" s="97">
        <f t="shared" si="17"/>
        <v>0.13301637088172719</v>
      </c>
      <c r="J195" s="166"/>
      <c r="K195" s="328">
        <v>178928.5</v>
      </c>
      <c r="L195" s="328">
        <v>165000.47</v>
      </c>
      <c r="M195" s="151">
        <f t="shared" si="18"/>
        <v>13928.029999999999</v>
      </c>
      <c r="N195" s="97">
        <f t="shared" si="19"/>
        <v>8.4412062583821723E-2</v>
      </c>
      <c r="O195" s="273"/>
      <c r="P195" s="166"/>
      <c r="Q195" s="328">
        <v>178928.5</v>
      </c>
      <c r="R195" s="328">
        <v>165000.47</v>
      </c>
      <c r="S195" s="151">
        <f t="shared" si="20"/>
        <v>13928.029999999999</v>
      </c>
      <c r="T195" s="97">
        <f t="shared" si="21"/>
        <v>8.4412062583821723E-2</v>
      </c>
      <c r="U195" s="166"/>
      <c r="V195" s="328">
        <v>727836.34</v>
      </c>
      <c r="W195" s="328">
        <v>523082.20999999996</v>
      </c>
      <c r="X195" s="151">
        <f t="shared" si="22"/>
        <v>204754.13</v>
      </c>
      <c r="Y195" s="97">
        <f t="shared" si="23"/>
        <v>0.39143776271802477</v>
      </c>
      <c r="Z195" s="140"/>
    </row>
    <row r="196" spans="1:26" s="69" customFormat="1" outlineLevel="1" x14ac:dyDescent="0.2">
      <c r="A196" s="64" t="s">
        <v>1045</v>
      </c>
      <c r="B196" s="65" t="s">
        <v>1495</v>
      </c>
      <c r="C196" s="66" t="s">
        <v>1944</v>
      </c>
      <c r="D196" s="67"/>
      <c r="E196" s="68"/>
      <c r="F196" s="328">
        <v>-94719.11</v>
      </c>
      <c r="G196" s="328">
        <v>-62218.8</v>
      </c>
      <c r="H196" s="151">
        <f t="shared" si="16"/>
        <v>-32500.309999999998</v>
      </c>
      <c r="I196" s="97">
        <f t="shared" si="17"/>
        <v>0.52235514024699925</v>
      </c>
      <c r="J196" s="166"/>
      <c r="K196" s="328">
        <v>-206985.29</v>
      </c>
      <c r="L196" s="328">
        <v>-264582.13</v>
      </c>
      <c r="M196" s="151">
        <f t="shared" si="18"/>
        <v>57596.84</v>
      </c>
      <c r="N196" s="97">
        <f t="shared" si="19"/>
        <v>-0.21768983415471027</v>
      </c>
      <c r="O196" s="273"/>
      <c r="P196" s="166"/>
      <c r="Q196" s="328">
        <v>-206985.29</v>
      </c>
      <c r="R196" s="328">
        <v>-264582.13</v>
      </c>
      <c r="S196" s="151">
        <f t="shared" si="20"/>
        <v>57596.84</v>
      </c>
      <c r="T196" s="97">
        <f t="shared" si="21"/>
        <v>-0.21768983415471027</v>
      </c>
      <c r="U196" s="166"/>
      <c r="V196" s="328">
        <v>-540210.82000000007</v>
      </c>
      <c r="W196" s="328">
        <v>-1041490.0700000001</v>
      </c>
      <c r="X196" s="151">
        <f t="shared" si="22"/>
        <v>501279.25</v>
      </c>
      <c r="Y196" s="97">
        <f t="shared" si="23"/>
        <v>-0.48130967777734068</v>
      </c>
      <c r="Z196" s="140"/>
    </row>
    <row r="197" spans="1:26" s="69" customFormat="1" outlineLevel="1" x14ac:dyDescent="0.2">
      <c r="A197" s="64" t="s">
        <v>1046</v>
      </c>
      <c r="B197" s="65" t="s">
        <v>1496</v>
      </c>
      <c r="C197" s="66" t="s">
        <v>1945</v>
      </c>
      <c r="D197" s="67"/>
      <c r="E197" s="68"/>
      <c r="F197" s="328">
        <v>0</v>
      </c>
      <c r="G197" s="328">
        <v>0</v>
      </c>
      <c r="H197" s="151">
        <f t="shared" si="16"/>
        <v>0</v>
      </c>
      <c r="I197" s="97" t="str">
        <f t="shared" si="17"/>
        <v/>
      </c>
      <c r="J197" s="166"/>
      <c r="K197" s="328">
        <v>0</v>
      </c>
      <c r="L197" s="328">
        <v>0</v>
      </c>
      <c r="M197" s="151">
        <f t="shared" si="18"/>
        <v>0</v>
      </c>
      <c r="N197" s="97" t="str">
        <f t="shared" si="19"/>
        <v/>
      </c>
      <c r="O197" s="273"/>
      <c r="P197" s="166"/>
      <c r="Q197" s="328">
        <v>0</v>
      </c>
      <c r="R197" s="328">
        <v>0</v>
      </c>
      <c r="S197" s="151">
        <f t="shared" si="20"/>
        <v>0</v>
      </c>
      <c r="T197" s="97" t="str">
        <f t="shared" si="21"/>
        <v/>
      </c>
      <c r="U197" s="166"/>
      <c r="V197" s="328">
        <v>-680000</v>
      </c>
      <c r="W197" s="328">
        <v>0</v>
      </c>
      <c r="X197" s="151">
        <f t="shared" si="22"/>
        <v>-680000</v>
      </c>
      <c r="Y197" s="97">
        <f t="shared" si="23"/>
        <v>1</v>
      </c>
      <c r="Z197" s="140"/>
    </row>
    <row r="198" spans="1:26" s="69" customFormat="1" outlineLevel="1" x14ac:dyDescent="0.2">
      <c r="A198" s="64" t="s">
        <v>1047</v>
      </c>
      <c r="B198" s="65" t="s">
        <v>1497</v>
      </c>
      <c r="C198" s="66" t="s">
        <v>1946</v>
      </c>
      <c r="D198" s="67"/>
      <c r="E198" s="68"/>
      <c r="F198" s="328">
        <v>504295.2</v>
      </c>
      <c r="G198" s="328">
        <v>485705.52</v>
      </c>
      <c r="H198" s="151">
        <f t="shared" si="16"/>
        <v>18589.679999999993</v>
      </c>
      <c r="I198" s="97">
        <f t="shared" si="17"/>
        <v>3.8273561313447689E-2</v>
      </c>
      <c r="J198" s="166"/>
      <c r="K198" s="328">
        <v>1469489.78</v>
      </c>
      <c r="L198" s="328">
        <v>1417798.08</v>
      </c>
      <c r="M198" s="151">
        <f t="shared" si="18"/>
        <v>51691.699999999953</v>
      </c>
      <c r="N198" s="97">
        <f t="shared" si="19"/>
        <v>3.6459140923649686E-2</v>
      </c>
      <c r="O198" s="273"/>
      <c r="P198" s="166"/>
      <c r="Q198" s="328">
        <v>1469489.78</v>
      </c>
      <c r="R198" s="328">
        <v>1417798.08</v>
      </c>
      <c r="S198" s="151">
        <f t="shared" si="20"/>
        <v>51691.699999999953</v>
      </c>
      <c r="T198" s="97">
        <f t="shared" si="21"/>
        <v>3.6459140923649686E-2</v>
      </c>
      <c r="U198" s="166"/>
      <c r="V198" s="328">
        <v>5948283.6200000001</v>
      </c>
      <c r="W198" s="328">
        <v>5686973.9900000002</v>
      </c>
      <c r="X198" s="151">
        <f t="shared" si="22"/>
        <v>261309.62999999989</v>
      </c>
      <c r="Y198" s="97">
        <f t="shared" si="23"/>
        <v>4.5948799917053931E-2</v>
      </c>
      <c r="Z198" s="140"/>
    </row>
    <row r="199" spans="1:26" s="69" customFormat="1" outlineLevel="1" x14ac:dyDescent="0.2">
      <c r="A199" s="64" t="s">
        <v>1048</v>
      </c>
      <c r="B199" s="65" t="s">
        <v>1498</v>
      </c>
      <c r="C199" s="66" t="s">
        <v>1947</v>
      </c>
      <c r="D199" s="67"/>
      <c r="E199" s="68"/>
      <c r="F199" s="328">
        <v>0.15</v>
      </c>
      <c r="G199" s="328">
        <v>0</v>
      </c>
      <c r="H199" s="151">
        <f t="shared" si="16"/>
        <v>0.15</v>
      </c>
      <c r="I199" s="97">
        <f t="shared" si="17"/>
        <v>1</v>
      </c>
      <c r="J199" s="166"/>
      <c r="K199" s="328">
        <v>0.13</v>
      </c>
      <c r="L199" s="328">
        <v>0</v>
      </c>
      <c r="M199" s="151">
        <f t="shared" si="18"/>
        <v>0.13</v>
      </c>
      <c r="N199" s="97">
        <f t="shared" si="19"/>
        <v>1</v>
      </c>
      <c r="O199" s="273"/>
      <c r="P199" s="166"/>
      <c r="Q199" s="328">
        <v>0.13</v>
      </c>
      <c r="R199" s="328">
        <v>0</v>
      </c>
      <c r="S199" s="151">
        <f t="shared" si="20"/>
        <v>0.13</v>
      </c>
      <c r="T199" s="97">
        <f t="shared" si="21"/>
        <v>1</v>
      </c>
      <c r="U199" s="166"/>
      <c r="V199" s="328">
        <v>0.13</v>
      </c>
      <c r="W199" s="328">
        <v>-0.33</v>
      </c>
      <c r="X199" s="151">
        <f t="shared" si="22"/>
        <v>0.46</v>
      </c>
      <c r="Y199" s="97">
        <f t="shared" si="23"/>
        <v>-1.393939393939394</v>
      </c>
      <c r="Z199" s="140"/>
    </row>
    <row r="200" spans="1:26" s="69" customFormat="1" outlineLevel="1" x14ac:dyDescent="0.2">
      <c r="A200" s="64" t="s">
        <v>1051</v>
      </c>
      <c r="B200" s="65" t="s">
        <v>1501</v>
      </c>
      <c r="C200" s="66" t="s">
        <v>1950</v>
      </c>
      <c r="D200" s="67"/>
      <c r="E200" s="68"/>
      <c r="F200" s="328">
        <v>109327.69</v>
      </c>
      <c r="G200" s="328">
        <v>143849.24</v>
      </c>
      <c r="H200" s="151">
        <f t="shared" si="16"/>
        <v>-34521.549999999988</v>
      </c>
      <c r="I200" s="97">
        <f t="shared" si="17"/>
        <v>-0.2399842362740324</v>
      </c>
      <c r="J200" s="166"/>
      <c r="K200" s="328">
        <v>376334.36</v>
      </c>
      <c r="L200" s="328">
        <v>503330.15</v>
      </c>
      <c r="M200" s="151">
        <f t="shared" si="18"/>
        <v>-126995.79000000004</v>
      </c>
      <c r="N200" s="97">
        <f t="shared" si="19"/>
        <v>-0.25231111229875663</v>
      </c>
      <c r="O200" s="273"/>
      <c r="P200" s="166"/>
      <c r="Q200" s="328">
        <v>376334.36</v>
      </c>
      <c r="R200" s="328">
        <v>503330.15</v>
      </c>
      <c r="S200" s="151">
        <f t="shared" si="20"/>
        <v>-126995.79000000004</v>
      </c>
      <c r="T200" s="97">
        <f t="shared" si="21"/>
        <v>-0.25231111229875663</v>
      </c>
      <c r="U200" s="166"/>
      <c r="V200" s="328">
        <v>1975739.9100000001</v>
      </c>
      <c r="W200" s="328">
        <v>2119507.37</v>
      </c>
      <c r="X200" s="151">
        <f t="shared" si="22"/>
        <v>-143767.45999999996</v>
      </c>
      <c r="Y200" s="97">
        <f t="shared" si="23"/>
        <v>-6.7830601598710155E-2</v>
      </c>
      <c r="Z200" s="140"/>
    </row>
    <row r="201" spans="1:26" s="69" customFormat="1" outlineLevel="1" x14ac:dyDescent="0.2">
      <c r="A201" s="64" t="s">
        <v>1052</v>
      </c>
      <c r="B201" s="65" t="s">
        <v>1502</v>
      </c>
      <c r="C201" s="66" t="s">
        <v>1951</v>
      </c>
      <c r="D201" s="67"/>
      <c r="E201" s="68"/>
      <c r="F201" s="328">
        <v>263449.16000000003</v>
      </c>
      <c r="G201" s="328">
        <v>930.01</v>
      </c>
      <c r="H201" s="151">
        <f t="shared" si="16"/>
        <v>262519.15000000002</v>
      </c>
      <c r="I201" s="97">
        <f t="shared" si="17"/>
        <v>282.27562069225064</v>
      </c>
      <c r="J201" s="166"/>
      <c r="K201" s="328">
        <v>424307</v>
      </c>
      <c r="L201" s="328">
        <v>237922.1</v>
      </c>
      <c r="M201" s="151">
        <f t="shared" si="18"/>
        <v>186384.9</v>
      </c>
      <c r="N201" s="97">
        <f t="shared" si="19"/>
        <v>0.78338624280804514</v>
      </c>
      <c r="O201" s="273"/>
      <c r="P201" s="166"/>
      <c r="Q201" s="328">
        <v>424307</v>
      </c>
      <c r="R201" s="328">
        <v>237922.1</v>
      </c>
      <c r="S201" s="151">
        <f t="shared" si="20"/>
        <v>186384.9</v>
      </c>
      <c r="T201" s="97">
        <f t="shared" si="21"/>
        <v>0.78338624280804514</v>
      </c>
      <c r="U201" s="166"/>
      <c r="V201" s="328">
        <v>1278849.78</v>
      </c>
      <c r="W201" s="328">
        <v>951108.13</v>
      </c>
      <c r="X201" s="151">
        <f t="shared" si="22"/>
        <v>327741.65000000002</v>
      </c>
      <c r="Y201" s="97">
        <f t="shared" si="23"/>
        <v>0.34458926347312374</v>
      </c>
      <c r="Z201" s="140"/>
    </row>
    <row r="202" spans="1:26" s="69" customFormat="1" outlineLevel="1" x14ac:dyDescent="0.2">
      <c r="A202" s="64" t="s">
        <v>1053</v>
      </c>
      <c r="B202" s="65" t="s">
        <v>1503</v>
      </c>
      <c r="C202" s="66" t="s">
        <v>1952</v>
      </c>
      <c r="D202" s="67"/>
      <c r="E202" s="68"/>
      <c r="F202" s="328">
        <v>546.03</v>
      </c>
      <c r="G202" s="328">
        <v>794.5</v>
      </c>
      <c r="H202" s="151">
        <f t="shared" si="16"/>
        <v>-248.47000000000003</v>
      </c>
      <c r="I202" s="97">
        <f t="shared" si="17"/>
        <v>-0.31273757079924486</v>
      </c>
      <c r="J202" s="166"/>
      <c r="K202" s="328">
        <v>1668.39</v>
      </c>
      <c r="L202" s="328">
        <v>93049.82</v>
      </c>
      <c r="M202" s="151">
        <f t="shared" si="18"/>
        <v>-91381.430000000008</v>
      </c>
      <c r="N202" s="97">
        <f t="shared" si="19"/>
        <v>-0.98206992770109602</v>
      </c>
      <c r="O202" s="273"/>
      <c r="P202" s="166"/>
      <c r="Q202" s="328">
        <v>1668.39</v>
      </c>
      <c r="R202" s="328">
        <v>93049.82</v>
      </c>
      <c r="S202" s="151">
        <f t="shared" si="20"/>
        <v>-91381.430000000008</v>
      </c>
      <c r="T202" s="97">
        <f t="shared" si="21"/>
        <v>-0.98206992770109602</v>
      </c>
      <c r="U202" s="166"/>
      <c r="V202" s="328">
        <v>296763.01</v>
      </c>
      <c r="W202" s="328">
        <v>353389.51</v>
      </c>
      <c r="X202" s="151">
        <f t="shared" si="22"/>
        <v>-56626.5</v>
      </c>
      <c r="Y202" s="97">
        <f t="shared" si="23"/>
        <v>-0.16023820288270582</v>
      </c>
      <c r="Z202" s="140"/>
    </row>
    <row r="203" spans="1:26" s="69" customFormat="1" outlineLevel="1" x14ac:dyDescent="0.2">
      <c r="A203" s="64" t="s">
        <v>1054</v>
      </c>
      <c r="B203" s="65" t="s">
        <v>1504</v>
      </c>
      <c r="C203" s="66" t="s">
        <v>1953</v>
      </c>
      <c r="D203" s="67"/>
      <c r="E203" s="68"/>
      <c r="F203" s="328">
        <v>229153.21</v>
      </c>
      <c r="G203" s="328">
        <v>6699.45</v>
      </c>
      <c r="H203" s="151">
        <f t="shared" ref="H203:H266" si="24">+F203-G203</f>
        <v>222453.75999999998</v>
      </c>
      <c r="I203" s="97">
        <f t="shared" ref="I203:I266" si="25">IF(AND(F203=0,G203=0),"",IF(OR(F203=0,G203=0),100%,(+H203/G203)))</f>
        <v>33.204779496824365</v>
      </c>
      <c r="J203" s="166"/>
      <c r="K203" s="328">
        <v>454352.7</v>
      </c>
      <c r="L203" s="328">
        <v>488890.93</v>
      </c>
      <c r="M203" s="151">
        <f t="shared" ref="M203:M266" si="26">+K203-L203</f>
        <v>-34538.229999999981</v>
      </c>
      <c r="N203" s="97">
        <f t="shared" ref="N203:N266" si="27">IF(AND(K203=0,L203=0),"",IF(OR(K203=0,L203=0),100%,(+M203/L203)))</f>
        <v>-7.0646084598051315E-2</v>
      </c>
      <c r="O203" s="273"/>
      <c r="P203" s="166"/>
      <c r="Q203" s="328">
        <v>454352.7</v>
      </c>
      <c r="R203" s="328">
        <v>488890.93</v>
      </c>
      <c r="S203" s="151">
        <f t="shared" ref="S203:S266" si="28">+Q203-R203</f>
        <v>-34538.229999999981</v>
      </c>
      <c r="T203" s="97">
        <f t="shared" ref="T203:T266" si="29">IF(AND(Q203=0,R203=0),"",IF(OR(Q203=0,R203=0),100%,(+S203/R203)))</f>
        <v>-7.0646084598051315E-2</v>
      </c>
      <c r="U203" s="166"/>
      <c r="V203" s="328">
        <v>1969316.73</v>
      </c>
      <c r="W203" s="328">
        <v>3124587.15</v>
      </c>
      <c r="X203" s="151">
        <f t="shared" ref="X203:X266" si="30">+V203-W203</f>
        <v>-1155270.42</v>
      </c>
      <c r="Y203" s="97">
        <f t="shared" ref="Y203:Y266" si="31">IF(AND(V203=0,W203=0),"",IF(OR(V203=0,W203=0),100%,(+X203/W203)))</f>
        <v>-0.3697353808806389</v>
      </c>
      <c r="Z203" s="140"/>
    </row>
    <row r="204" spans="1:26" s="69" customFormat="1" outlineLevel="1" x14ac:dyDescent="0.2">
      <c r="A204" s="64" t="s">
        <v>1055</v>
      </c>
      <c r="B204" s="65" t="s">
        <v>1505</v>
      </c>
      <c r="C204" s="66" t="s">
        <v>1954</v>
      </c>
      <c r="D204" s="67"/>
      <c r="E204" s="68"/>
      <c r="F204" s="328">
        <v>0</v>
      </c>
      <c r="G204" s="328">
        <v>25677.93</v>
      </c>
      <c r="H204" s="151">
        <f t="shared" si="24"/>
        <v>-25677.93</v>
      </c>
      <c r="I204" s="97">
        <f t="shared" si="25"/>
        <v>1</v>
      </c>
      <c r="J204" s="166"/>
      <c r="K204" s="328">
        <v>78564.759999999995</v>
      </c>
      <c r="L204" s="328">
        <v>45481.18</v>
      </c>
      <c r="M204" s="151">
        <f t="shared" si="26"/>
        <v>33083.579999999994</v>
      </c>
      <c r="N204" s="97">
        <f t="shared" si="27"/>
        <v>0.72741252535664191</v>
      </c>
      <c r="O204" s="273"/>
      <c r="P204" s="166"/>
      <c r="Q204" s="328">
        <v>78564.759999999995</v>
      </c>
      <c r="R204" s="328">
        <v>45481.18</v>
      </c>
      <c r="S204" s="151">
        <f t="shared" si="28"/>
        <v>33083.579999999994</v>
      </c>
      <c r="T204" s="97">
        <f t="shared" si="29"/>
        <v>0.72741252535664191</v>
      </c>
      <c r="U204" s="166"/>
      <c r="V204" s="328">
        <v>142325.69</v>
      </c>
      <c r="W204" s="328">
        <v>188836.87</v>
      </c>
      <c r="X204" s="151">
        <f t="shared" si="30"/>
        <v>-46511.179999999993</v>
      </c>
      <c r="Y204" s="97">
        <f t="shared" si="31"/>
        <v>-0.24630348935565388</v>
      </c>
      <c r="Z204" s="140"/>
    </row>
    <row r="205" spans="1:26" s="69" customFormat="1" outlineLevel="1" x14ac:dyDescent="0.2">
      <c r="A205" s="64" t="s">
        <v>1056</v>
      </c>
      <c r="B205" s="65" t="s">
        <v>1506</v>
      </c>
      <c r="C205" s="66" t="s">
        <v>1955</v>
      </c>
      <c r="D205" s="67"/>
      <c r="E205" s="68"/>
      <c r="F205" s="328">
        <v>0</v>
      </c>
      <c r="G205" s="328">
        <v>0</v>
      </c>
      <c r="H205" s="151">
        <f t="shared" si="24"/>
        <v>0</v>
      </c>
      <c r="I205" s="97" t="str">
        <f t="shared" si="25"/>
        <v/>
      </c>
      <c r="J205" s="166"/>
      <c r="K205" s="328">
        <v>0</v>
      </c>
      <c r="L205" s="328">
        <v>375.42</v>
      </c>
      <c r="M205" s="151">
        <f t="shared" si="26"/>
        <v>-375.42</v>
      </c>
      <c r="N205" s="97">
        <f t="shared" si="27"/>
        <v>1</v>
      </c>
      <c r="O205" s="273"/>
      <c r="P205" s="166"/>
      <c r="Q205" s="328">
        <v>0</v>
      </c>
      <c r="R205" s="328">
        <v>375.42</v>
      </c>
      <c r="S205" s="151">
        <f t="shared" si="28"/>
        <v>-375.42</v>
      </c>
      <c r="T205" s="97">
        <f t="shared" si="29"/>
        <v>1</v>
      </c>
      <c r="U205" s="166"/>
      <c r="V205" s="328">
        <v>0</v>
      </c>
      <c r="W205" s="328">
        <v>271675.76</v>
      </c>
      <c r="X205" s="151">
        <f t="shared" si="30"/>
        <v>-271675.76</v>
      </c>
      <c r="Y205" s="97">
        <f t="shared" si="31"/>
        <v>1</v>
      </c>
      <c r="Z205" s="140"/>
    </row>
    <row r="206" spans="1:26" s="69" customFormat="1" outlineLevel="1" x14ac:dyDescent="0.2">
      <c r="A206" s="64" t="s">
        <v>1057</v>
      </c>
      <c r="B206" s="65" t="s">
        <v>1507</v>
      </c>
      <c r="C206" s="66" t="s">
        <v>1956</v>
      </c>
      <c r="D206" s="67"/>
      <c r="E206" s="68"/>
      <c r="F206" s="328">
        <v>-0.41000000000000003</v>
      </c>
      <c r="G206" s="328">
        <v>3.2800000000000002</v>
      </c>
      <c r="H206" s="151">
        <f t="shared" si="24"/>
        <v>-3.6900000000000004</v>
      </c>
      <c r="I206" s="97">
        <f t="shared" si="25"/>
        <v>-1.125</v>
      </c>
      <c r="J206" s="166"/>
      <c r="K206" s="328">
        <v>4.9400000000000004</v>
      </c>
      <c r="L206" s="328">
        <v>7.55</v>
      </c>
      <c r="M206" s="151">
        <f t="shared" si="26"/>
        <v>-2.6099999999999994</v>
      </c>
      <c r="N206" s="97">
        <f t="shared" si="27"/>
        <v>-0.34569536423841052</v>
      </c>
      <c r="O206" s="273"/>
      <c r="P206" s="166"/>
      <c r="Q206" s="328">
        <v>4.9400000000000004</v>
      </c>
      <c r="R206" s="328">
        <v>7.55</v>
      </c>
      <c r="S206" s="151">
        <f t="shared" si="28"/>
        <v>-2.6099999999999994</v>
      </c>
      <c r="T206" s="97">
        <f t="shared" si="29"/>
        <v>-0.34569536423841052</v>
      </c>
      <c r="U206" s="166"/>
      <c r="V206" s="328">
        <v>-7.19</v>
      </c>
      <c r="W206" s="328">
        <v>7.55</v>
      </c>
      <c r="X206" s="151">
        <f t="shared" si="30"/>
        <v>-14.74</v>
      </c>
      <c r="Y206" s="97">
        <f t="shared" si="31"/>
        <v>-1.9523178807947021</v>
      </c>
      <c r="Z206" s="140"/>
    </row>
    <row r="207" spans="1:26" s="69" customFormat="1" outlineLevel="1" x14ac:dyDescent="0.2">
      <c r="A207" s="64" t="s">
        <v>1058</v>
      </c>
      <c r="B207" s="65" t="s">
        <v>1508</v>
      </c>
      <c r="C207" s="66" t="s">
        <v>1957</v>
      </c>
      <c r="D207" s="67"/>
      <c r="E207" s="68"/>
      <c r="F207" s="328">
        <v>-1611.75</v>
      </c>
      <c r="G207" s="328">
        <v>22676.7</v>
      </c>
      <c r="H207" s="151">
        <f t="shared" si="24"/>
        <v>-24288.45</v>
      </c>
      <c r="I207" s="97">
        <f t="shared" si="25"/>
        <v>-1.071075156438106</v>
      </c>
      <c r="J207" s="166"/>
      <c r="K207" s="328">
        <v>11050.49</v>
      </c>
      <c r="L207" s="328">
        <v>98223.400000000009</v>
      </c>
      <c r="M207" s="151">
        <f t="shared" si="26"/>
        <v>-87172.91</v>
      </c>
      <c r="N207" s="97">
        <f t="shared" si="27"/>
        <v>-0.88749636033776058</v>
      </c>
      <c r="O207" s="273"/>
      <c r="P207" s="166"/>
      <c r="Q207" s="328">
        <v>11050.49</v>
      </c>
      <c r="R207" s="328">
        <v>98223.400000000009</v>
      </c>
      <c r="S207" s="151">
        <f t="shared" si="28"/>
        <v>-87172.91</v>
      </c>
      <c r="T207" s="97">
        <f t="shared" si="29"/>
        <v>-0.88749636033776058</v>
      </c>
      <c r="U207" s="166"/>
      <c r="V207" s="328">
        <v>94883.57</v>
      </c>
      <c r="W207" s="328">
        <v>329678.78000000003</v>
      </c>
      <c r="X207" s="151">
        <f t="shared" si="30"/>
        <v>-234795.21000000002</v>
      </c>
      <c r="Y207" s="97">
        <f t="shared" si="31"/>
        <v>-0.71219388157163166</v>
      </c>
      <c r="Z207" s="140"/>
    </row>
    <row r="208" spans="1:26" s="69" customFormat="1" outlineLevel="1" x14ac:dyDescent="0.2">
      <c r="A208" s="64" t="s">
        <v>1059</v>
      </c>
      <c r="B208" s="65" t="s">
        <v>1509</v>
      </c>
      <c r="C208" s="66" t="s">
        <v>1958</v>
      </c>
      <c r="D208" s="67"/>
      <c r="E208" s="68"/>
      <c r="F208" s="328">
        <v>695373.77</v>
      </c>
      <c r="G208" s="328">
        <v>582959.71499999997</v>
      </c>
      <c r="H208" s="151">
        <f t="shared" si="24"/>
        <v>112414.05500000005</v>
      </c>
      <c r="I208" s="97">
        <f t="shared" si="25"/>
        <v>0.19283331610658561</v>
      </c>
      <c r="J208" s="166"/>
      <c r="K208" s="328">
        <v>1758177.37</v>
      </c>
      <c r="L208" s="328">
        <v>704279.21499999997</v>
      </c>
      <c r="M208" s="151">
        <f t="shared" si="26"/>
        <v>1053898.1550000003</v>
      </c>
      <c r="N208" s="97">
        <f t="shared" si="27"/>
        <v>1.4964209258965571</v>
      </c>
      <c r="O208" s="273"/>
      <c r="P208" s="166"/>
      <c r="Q208" s="328">
        <v>1758177.37</v>
      </c>
      <c r="R208" s="328">
        <v>704279.21499999997</v>
      </c>
      <c r="S208" s="151">
        <f t="shared" si="28"/>
        <v>1053898.1550000003</v>
      </c>
      <c r="T208" s="97">
        <f t="shared" si="29"/>
        <v>1.4964209258965571</v>
      </c>
      <c r="U208" s="166"/>
      <c r="V208" s="328">
        <v>5925425.5199999996</v>
      </c>
      <c r="W208" s="328">
        <v>4595996.4879999999</v>
      </c>
      <c r="X208" s="151">
        <f t="shared" si="30"/>
        <v>1329429.0319999997</v>
      </c>
      <c r="Y208" s="97">
        <f t="shared" si="31"/>
        <v>0.28925806089519357</v>
      </c>
      <c r="Z208" s="140"/>
    </row>
    <row r="209" spans="1:26" s="69" customFormat="1" outlineLevel="1" x14ac:dyDescent="0.2">
      <c r="A209" s="64" t="s">
        <v>1060</v>
      </c>
      <c r="B209" s="65" t="s">
        <v>1510</v>
      </c>
      <c r="C209" s="66" t="s">
        <v>1959</v>
      </c>
      <c r="D209" s="67"/>
      <c r="E209" s="68"/>
      <c r="F209" s="328">
        <v>4517.6400000000003</v>
      </c>
      <c r="G209" s="328">
        <v>4600.9800000000005</v>
      </c>
      <c r="H209" s="151">
        <f t="shared" si="24"/>
        <v>-83.340000000000146</v>
      </c>
      <c r="I209" s="97">
        <f t="shared" si="25"/>
        <v>-1.811353233441574E-2</v>
      </c>
      <c r="J209" s="166"/>
      <c r="K209" s="328">
        <v>13659.27</v>
      </c>
      <c r="L209" s="328">
        <v>12716.62</v>
      </c>
      <c r="M209" s="151">
        <f t="shared" si="26"/>
        <v>942.64999999999964</v>
      </c>
      <c r="N209" s="97">
        <f t="shared" si="27"/>
        <v>7.4127401778145419E-2</v>
      </c>
      <c r="O209" s="273"/>
      <c r="P209" s="166"/>
      <c r="Q209" s="328">
        <v>13659.27</v>
      </c>
      <c r="R209" s="328">
        <v>12716.62</v>
      </c>
      <c r="S209" s="151">
        <f t="shared" si="28"/>
        <v>942.64999999999964</v>
      </c>
      <c r="T209" s="97">
        <f t="shared" si="29"/>
        <v>7.4127401778145419E-2</v>
      </c>
      <c r="U209" s="166"/>
      <c r="V209" s="328">
        <v>46157.26</v>
      </c>
      <c r="W209" s="328">
        <v>42560.959999999999</v>
      </c>
      <c r="X209" s="151">
        <f t="shared" si="30"/>
        <v>3596.3000000000029</v>
      </c>
      <c r="Y209" s="97">
        <f t="shared" si="31"/>
        <v>8.449762411374187E-2</v>
      </c>
      <c r="Z209" s="140"/>
    </row>
    <row r="210" spans="1:26" s="69" customFormat="1" outlineLevel="1" x14ac:dyDescent="0.2">
      <c r="A210" s="64" t="s">
        <v>1061</v>
      </c>
      <c r="B210" s="65" t="s">
        <v>1511</v>
      </c>
      <c r="C210" s="66" t="s">
        <v>1960</v>
      </c>
      <c r="D210" s="67"/>
      <c r="E210" s="68"/>
      <c r="F210" s="328">
        <v>0</v>
      </c>
      <c r="G210" s="328">
        <v>0</v>
      </c>
      <c r="H210" s="151">
        <f t="shared" si="24"/>
        <v>0</v>
      </c>
      <c r="I210" s="97" t="str">
        <f t="shared" si="25"/>
        <v/>
      </c>
      <c r="J210" s="166"/>
      <c r="K210" s="328">
        <v>0</v>
      </c>
      <c r="L210" s="328">
        <v>61.28</v>
      </c>
      <c r="M210" s="151">
        <f t="shared" si="26"/>
        <v>-61.28</v>
      </c>
      <c r="N210" s="97">
        <f t="shared" si="27"/>
        <v>1</v>
      </c>
      <c r="O210" s="273"/>
      <c r="P210" s="166"/>
      <c r="Q210" s="328">
        <v>0</v>
      </c>
      <c r="R210" s="328">
        <v>61.28</v>
      </c>
      <c r="S210" s="151">
        <f t="shared" si="28"/>
        <v>-61.28</v>
      </c>
      <c r="T210" s="97">
        <f t="shared" si="29"/>
        <v>1</v>
      </c>
      <c r="U210" s="166"/>
      <c r="V210" s="328">
        <v>13.75</v>
      </c>
      <c r="W210" s="328">
        <v>61.28</v>
      </c>
      <c r="X210" s="151">
        <f t="shared" si="30"/>
        <v>-47.53</v>
      </c>
      <c r="Y210" s="97">
        <f t="shared" si="31"/>
        <v>-0.77562010443864227</v>
      </c>
      <c r="Z210" s="140"/>
    </row>
    <row r="211" spans="1:26" s="69" customFormat="1" outlineLevel="1" x14ac:dyDescent="0.2">
      <c r="A211" s="64" t="s">
        <v>1062</v>
      </c>
      <c r="B211" s="65" t="s">
        <v>1512</v>
      </c>
      <c r="C211" s="66" t="s">
        <v>1961</v>
      </c>
      <c r="D211" s="67"/>
      <c r="E211" s="68"/>
      <c r="F211" s="328">
        <v>0</v>
      </c>
      <c r="G211" s="328">
        <v>-11542.93</v>
      </c>
      <c r="H211" s="151">
        <f t="shared" si="24"/>
        <v>11542.93</v>
      </c>
      <c r="I211" s="97">
        <f t="shared" si="25"/>
        <v>1</v>
      </c>
      <c r="J211" s="166"/>
      <c r="K211" s="328">
        <v>0</v>
      </c>
      <c r="L211" s="328">
        <v>-11542.93</v>
      </c>
      <c r="M211" s="151">
        <f t="shared" si="26"/>
        <v>11542.93</v>
      </c>
      <c r="N211" s="97">
        <f t="shared" si="27"/>
        <v>1</v>
      </c>
      <c r="O211" s="273"/>
      <c r="P211" s="166"/>
      <c r="Q211" s="328">
        <v>0</v>
      </c>
      <c r="R211" s="328">
        <v>-11542.93</v>
      </c>
      <c r="S211" s="151">
        <f t="shared" si="28"/>
        <v>11542.93</v>
      </c>
      <c r="T211" s="97">
        <f t="shared" si="29"/>
        <v>1</v>
      </c>
      <c r="U211" s="166"/>
      <c r="V211" s="328">
        <v>-68146</v>
      </c>
      <c r="W211" s="328">
        <v>-11542.93</v>
      </c>
      <c r="X211" s="151">
        <f t="shared" si="30"/>
        <v>-56603.07</v>
      </c>
      <c r="Y211" s="97">
        <f t="shared" si="31"/>
        <v>4.9037003603071314</v>
      </c>
      <c r="Z211" s="140"/>
    </row>
    <row r="212" spans="1:26" s="69" customFormat="1" outlineLevel="1" x14ac:dyDescent="0.2">
      <c r="A212" s="64" t="s">
        <v>1063</v>
      </c>
      <c r="B212" s="65" t="s">
        <v>1513</v>
      </c>
      <c r="C212" s="66" t="s">
        <v>1962</v>
      </c>
      <c r="D212" s="67"/>
      <c r="E212" s="68"/>
      <c r="F212" s="328">
        <v>120.42</v>
      </c>
      <c r="G212" s="328">
        <v>0</v>
      </c>
      <c r="H212" s="151">
        <f t="shared" si="24"/>
        <v>120.42</v>
      </c>
      <c r="I212" s="97">
        <f t="shared" si="25"/>
        <v>1</v>
      </c>
      <c r="J212" s="166"/>
      <c r="K212" s="328">
        <v>736.99</v>
      </c>
      <c r="L212" s="328">
        <v>34.619999999999997</v>
      </c>
      <c r="M212" s="151">
        <f t="shared" si="26"/>
        <v>702.37</v>
      </c>
      <c r="N212" s="97">
        <f t="shared" si="27"/>
        <v>20.287983824378973</v>
      </c>
      <c r="O212" s="273"/>
      <c r="P212" s="166"/>
      <c r="Q212" s="328">
        <v>736.99</v>
      </c>
      <c r="R212" s="328">
        <v>34.619999999999997</v>
      </c>
      <c r="S212" s="151">
        <f t="shared" si="28"/>
        <v>702.37</v>
      </c>
      <c r="T212" s="97">
        <f t="shared" si="29"/>
        <v>20.287983824378973</v>
      </c>
      <c r="U212" s="166"/>
      <c r="V212" s="328">
        <v>1516.77</v>
      </c>
      <c r="W212" s="328">
        <v>2506.2799999999997</v>
      </c>
      <c r="X212" s="151">
        <f t="shared" si="30"/>
        <v>-989.50999999999976</v>
      </c>
      <c r="Y212" s="97">
        <f t="shared" si="31"/>
        <v>-0.39481223167403479</v>
      </c>
      <c r="Z212" s="140"/>
    </row>
    <row r="213" spans="1:26" s="69" customFormat="1" outlineLevel="1" x14ac:dyDescent="0.2">
      <c r="A213" s="64" t="s">
        <v>1064</v>
      </c>
      <c r="B213" s="65" t="s">
        <v>1514</v>
      </c>
      <c r="C213" s="66" t="s">
        <v>1963</v>
      </c>
      <c r="D213" s="67"/>
      <c r="E213" s="68"/>
      <c r="F213" s="328">
        <v>0</v>
      </c>
      <c r="G213" s="328">
        <v>42.74</v>
      </c>
      <c r="H213" s="151">
        <f t="shared" si="24"/>
        <v>-42.74</v>
      </c>
      <c r="I213" s="97">
        <f t="shared" si="25"/>
        <v>1</v>
      </c>
      <c r="J213" s="166"/>
      <c r="K213" s="328">
        <v>0</v>
      </c>
      <c r="L213" s="328">
        <v>73.83</v>
      </c>
      <c r="M213" s="151">
        <f t="shared" si="26"/>
        <v>-73.83</v>
      </c>
      <c r="N213" s="97">
        <f t="shared" si="27"/>
        <v>1</v>
      </c>
      <c r="O213" s="273"/>
      <c r="P213" s="166"/>
      <c r="Q213" s="328">
        <v>0</v>
      </c>
      <c r="R213" s="328">
        <v>73.83</v>
      </c>
      <c r="S213" s="151">
        <f t="shared" si="28"/>
        <v>-73.83</v>
      </c>
      <c r="T213" s="97">
        <f t="shared" si="29"/>
        <v>1</v>
      </c>
      <c r="U213" s="166"/>
      <c r="V213" s="328">
        <v>-73.790000000000006</v>
      </c>
      <c r="W213" s="328">
        <v>55.23</v>
      </c>
      <c r="X213" s="151">
        <f t="shared" si="30"/>
        <v>-129.02000000000001</v>
      </c>
      <c r="Y213" s="97">
        <f t="shared" si="31"/>
        <v>-2.3360492485967774</v>
      </c>
      <c r="Z213" s="140"/>
    </row>
    <row r="214" spans="1:26" s="69" customFormat="1" outlineLevel="1" x14ac:dyDescent="0.2">
      <c r="A214" s="64" t="s">
        <v>1065</v>
      </c>
      <c r="B214" s="65" t="s">
        <v>1515</v>
      </c>
      <c r="C214" s="66" t="s">
        <v>1964</v>
      </c>
      <c r="D214" s="67"/>
      <c r="E214" s="68"/>
      <c r="F214" s="328">
        <v>0</v>
      </c>
      <c r="G214" s="328">
        <v>0</v>
      </c>
      <c r="H214" s="151">
        <f t="shared" si="24"/>
        <v>0</v>
      </c>
      <c r="I214" s="97" t="str">
        <f t="shared" si="25"/>
        <v/>
      </c>
      <c r="J214" s="166"/>
      <c r="K214" s="328">
        <v>0</v>
      </c>
      <c r="L214" s="328">
        <v>0</v>
      </c>
      <c r="M214" s="151">
        <f t="shared" si="26"/>
        <v>0</v>
      </c>
      <c r="N214" s="97" t="str">
        <f t="shared" si="27"/>
        <v/>
      </c>
      <c r="O214" s="273"/>
      <c r="P214" s="166"/>
      <c r="Q214" s="328">
        <v>0</v>
      </c>
      <c r="R214" s="328">
        <v>0</v>
      </c>
      <c r="S214" s="151">
        <f t="shared" si="28"/>
        <v>0</v>
      </c>
      <c r="T214" s="97" t="str">
        <f t="shared" si="29"/>
        <v/>
      </c>
      <c r="U214" s="166"/>
      <c r="V214" s="328">
        <v>0</v>
      </c>
      <c r="W214" s="328">
        <v>-0.01</v>
      </c>
      <c r="X214" s="151">
        <f t="shared" si="30"/>
        <v>0.01</v>
      </c>
      <c r="Y214" s="97">
        <f t="shared" si="31"/>
        <v>1</v>
      </c>
      <c r="Z214" s="140"/>
    </row>
    <row r="215" spans="1:26" s="69" customFormat="1" outlineLevel="1" x14ac:dyDescent="0.2">
      <c r="A215" s="64" t="s">
        <v>1066</v>
      </c>
      <c r="B215" s="65" t="s">
        <v>1516</v>
      </c>
      <c r="C215" s="66" t="s">
        <v>1965</v>
      </c>
      <c r="D215" s="67"/>
      <c r="E215" s="68"/>
      <c r="F215" s="328">
        <v>3220.85</v>
      </c>
      <c r="G215" s="328">
        <v>158</v>
      </c>
      <c r="H215" s="151">
        <f t="shared" si="24"/>
        <v>3062.85</v>
      </c>
      <c r="I215" s="97">
        <f t="shared" si="25"/>
        <v>19.385126582278481</v>
      </c>
      <c r="J215" s="166"/>
      <c r="K215" s="328">
        <v>10010.27</v>
      </c>
      <c r="L215" s="328">
        <v>11138.75</v>
      </c>
      <c r="M215" s="151">
        <f t="shared" si="26"/>
        <v>-1128.4799999999996</v>
      </c>
      <c r="N215" s="97">
        <f t="shared" si="27"/>
        <v>-0.10131118841880818</v>
      </c>
      <c r="O215" s="273"/>
      <c r="P215" s="166"/>
      <c r="Q215" s="328">
        <v>10010.27</v>
      </c>
      <c r="R215" s="328">
        <v>11138.75</v>
      </c>
      <c r="S215" s="151">
        <f t="shared" si="28"/>
        <v>-1128.4799999999996</v>
      </c>
      <c r="T215" s="97">
        <f t="shared" si="29"/>
        <v>-0.10131118841880818</v>
      </c>
      <c r="U215" s="166"/>
      <c r="V215" s="328">
        <v>51943.430000000008</v>
      </c>
      <c r="W215" s="328">
        <v>66831.62</v>
      </c>
      <c r="X215" s="151">
        <f t="shared" si="30"/>
        <v>-14888.189999999988</v>
      </c>
      <c r="Y215" s="97">
        <f t="shared" si="31"/>
        <v>-0.22277164611601497</v>
      </c>
      <c r="Z215" s="140"/>
    </row>
    <row r="216" spans="1:26" s="69" customFormat="1" outlineLevel="1" x14ac:dyDescent="0.2">
      <c r="A216" s="64" t="s">
        <v>1067</v>
      </c>
      <c r="B216" s="65" t="s">
        <v>1517</v>
      </c>
      <c r="C216" s="66" t="s">
        <v>1966</v>
      </c>
      <c r="D216" s="67"/>
      <c r="E216" s="68"/>
      <c r="F216" s="328">
        <v>19.670000000000002</v>
      </c>
      <c r="G216" s="328">
        <v>1</v>
      </c>
      <c r="H216" s="151">
        <f t="shared" si="24"/>
        <v>18.670000000000002</v>
      </c>
      <c r="I216" s="97">
        <f t="shared" si="25"/>
        <v>18.670000000000002</v>
      </c>
      <c r="J216" s="166"/>
      <c r="K216" s="328">
        <v>63.96</v>
      </c>
      <c r="L216" s="328">
        <v>70.75</v>
      </c>
      <c r="M216" s="151">
        <f t="shared" si="26"/>
        <v>-6.7899999999999991</v>
      </c>
      <c r="N216" s="97">
        <f t="shared" si="27"/>
        <v>-9.5971731448763239E-2</v>
      </c>
      <c r="O216" s="273"/>
      <c r="P216" s="166"/>
      <c r="Q216" s="328">
        <v>63.96</v>
      </c>
      <c r="R216" s="328">
        <v>70.75</v>
      </c>
      <c r="S216" s="151">
        <f t="shared" si="28"/>
        <v>-6.7899999999999991</v>
      </c>
      <c r="T216" s="97">
        <f t="shared" si="29"/>
        <v>-9.5971731448763239E-2</v>
      </c>
      <c r="U216" s="166"/>
      <c r="V216" s="328">
        <v>327.58</v>
      </c>
      <c r="W216" s="328">
        <v>399.74</v>
      </c>
      <c r="X216" s="151">
        <f t="shared" si="30"/>
        <v>-72.160000000000025</v>
      </c>
      <c r="Y216" s="97">
        <f t="shared" si="31"/>
        <v>-0.18051733626857464</v>
      </c>
      <c r="Z216" s="140"/>
    </row>
    <row r="217" spans="1:26" s="69" customFormat="1" outlineLevel="1" x14ac:dyDescent="0.2">
      <c r="A217" s="64" t="s">
        <v>1264</v>
      </c>
      <c r="B217" s="65" t="s">
        <v>1714</v>
      </c>
      <c r="C217" s="66" t="s">
        <v>2156</v>
      </c>
      <c r="D217" s="67"/>
      <c r="E217" s="68"/>
      <c r="F217" s="328">
        <v>143815.01</v>
      </c>
      <c r="G217" s="328">
        <v>184528.44</v>
      </c>
      <c r="H217" s="151">
        <f t="shared" si="24"/>
        <v>-40713.429999999993</v>
      </c>
      <c r="I217" s="97">
        <f t="shared" si="25"/>
        <v>-0.22063498721389502</v>
      </c>
      <c r="J217" s="166"/>
      <c r="K217" s="328">
        <v>442713.22000000003</v>
      </c>
      <c r="L217" s="328">
        <v>456810.87</v>
      </c>
      <c r="M217" s="151">
        <f t="shared" si="26"/>
        <v>-14097.649999999965</v>
      </c>
      <c r="N217" s="97">
        <f t="shared" si="27"/>
        <v>-3.0861021323770086E-2</v>
      </c>
      <c r="O217" s="273"/>
      <c r="P217" s="166"/>
      <c r="Q217" s="328">
        <v>442713.22000000003</v>
      </c>
      <c r="R217" s="328">
        <v>456810.87</v>
      </c>
      <c r="S217" s="151">
        <f t="shared" si="28"/>
        <v>-14097.649999999965</v>
      </c>
      <c r="T217" s="97">
        <f t="shared" si="29"/>
        <v>-3.0861021323770086E-2</v>
      </c>
      <c r="U217" s="166"/>
      <c r="V217" s="328">
        <v>1615369.51</v>
      </c>
      <c r="W217" s="328">
        <v>1588854.63</v>
      </c>
      <c r="X217" s="151">
        <f t="shared" si="30"/>
        <v>26514.880000000121</v>
      </c>
      <c r="Y217" s="97">
        <f t="shared" si="31"/>
        <v>1.6688046533243964E-2</v>
      </c>
      <c r="Z217" s="140"/>
    </row>
    <row r="218" spans="1:26" s="69" customFormat="1" outlineLevel="1" x14ac:dyDescent="0.2">
      <c r="A218" s="64" t="s">
        <v>1265</v>
      </c>
      <c r="B218" s="65" t="s">
        <v>1715</v>
      </c>
      <c r="C218" s="66" t="s">
        <v>2157</v>
      </c>
      <c r="D218" s="67"/>
      <c r="E218" s="68"/>
      <c r="F218" s="328">
        <v>146280.34</v>
      </c>
      <c r="G218" s="328">
        <v>103067.79000000001</v>
      </c>
      <c r="H218" s="151">
        <f t="shared" si="24"/>
        <v>43212.549999999988</v>
      </c>
      <c r="I218" s="97">
        <f t="shared" si="25"/>
        <v>0.41926337995604623</v>
      </c>
      <c r="J218" s="166"/>
      <c r="K218" s="328">
        <v>642826.71</v>
      </c>
      <c r="L218" s="328">
        <v>460309.5</v>
      </c>
      <c r="M218" s="151">
        <f t="shared" si="26"/>
        <v>182517.20999999996</v>
      </c>
      <c r="N218" s="97">
        <f t="shared" si="27"/>
        <v>0.3965097613670801</v>
      </c>
      <c r="O218" s="273"/>
      <c r="P218" s="166"/>
      <c r="Q218" s="328">
        <v>642826.71</v>
      </c>
      <c r="R218" s="328">
        <v>460309.5</v>
      </c>
      <c r="S218" s="151">
        <f t="shared" si="28"/>
        <v>182517.20999999996</v>
      </c>
      <c r="T218" s="97">
        <f t="shared" si="29"/>
        <v>0.3965097613670801</v>
      </c>
      <c r="U218" s="166"/>
      <c r="V218" s="328">
        <v>2131947.41</v>
      </c>
      <c r="W218" s="328">
        <v>1565660.85</v>
      </c>
      <c r="X218" s="151">
        <f t="shared" si="30"/>
        <v>566286.56000000006</v>
      </c>
      <c r="Y218" s="97">
        <f t="shared" si="31"/>
        <v>0.36169171631263569</v>
      </c>
      <c r="Z218" s="140"/>
    </row>
    <row r="219" spans="1:26" s="69" customFormat="1" outlineLevel="1" x14ac:dyDescent="0.2">
      <c r="A219" s="64" t="s">
        <v>1266</v>
      </c>
      <c r="B219" s="65" t="s">
        <v>1716</v>
      </c>
      <c r="C219" s="66" t="s">
        <v>2158</v>
      </c>
      <c r="D219" s="67"/>
      <c r="E219" s="68"/>
      <c r="F219" s="328">
        <v>762059.75</v>
      </c>
      <c r="G219" s="328">
        <v>825324.74</v>
      </c>
      <c r="H219" s="151">
        <f t="shared" si="24"/>
        <v>-63264.989999999991</v>
      </c>
      <c r="I219" s="97">
        <f t="shared" si="25"/>
        <v>-7.6654663229894199E-2</v>
      </c>
      <c r="J219" s="166"/>
      <c r="K219" s="328">
        <v>2703614.73</v>
      </c>
      <c r="L219" s="328">
        <v>2011617</v>
      </c>
      <c r="M219" s="151">
        <f t="shared" si="26"/>
        <v>691997.73</v>
      </c>
      <c r="N219" s="97">
        <f t="shared" si="27"/>
        <v>0.34400073672075748</v>
      </c>
      <c r="O219" s="273"/>
      <c r="P219" s="166"/>
      <c r="Q219" s="328">
        <v>2703614.73</v>
      </c>
      <c r="R219" s="328">
        <v>2011617</v>
      </c>
      <c r="S219" s="151">
        <f t="shared" si="28"/>
        <v>691997.73</v>
      </c>
      <c r="T219" s="97">
        <f t="shared" si="29"/>
        <v>0.34400073672075748</v>
      </c>
      <c r="U219" s="166"/>
      <c r="V219" s="328">
        <v>13580372.883000001</v>
      </c>
      <c r="W219" s="328">
        <v>10313358.978</v>
      </c>
      <c r="X219" s="151">
        <f t="shared" si="30"/>
        <v>3267013.9050000012</v>
      </c>
      <c r="Y219" s="97">
        <f t="shared" si="31"/>
        <v>0.31677496264495886</v>
      </c>
      <c r="Z219" s="140"/>
    </row>
    <row r="220" spans="1:26" s="69" customFormat="1" outlineLevel="1" x14ac:dyDescent="0.2">
      <c r="A220" s="64" t="s">
        <v>1267</v>
      </c>
      <c r="B220" s="65" t="s">
        <v>1717</v>
      </c>
      <c r="C220" s="66" t="s">
        <v>2159</v>
      </c>
      <c r="D220" s="67"/>
      <c r="E220" s="68"/>
      <c r="F220" s="328">
        <v>-75.38</v>
      </c>
      <c r="G220" s="328">
        <v>0</v>
      </c>
      <c r="H220" s="151">
        <f t="shared" si="24"/>
        <v>-75.38</v>
      </c>
      <c r="I220" s="97">
        <f t="shared" si="25"/>
        <v>1</v>
      </c>
      <c r="J220" s="166"/>
      <c r="K220" s="328">
        <v>8.26</v>
      </c>
      <c r="L220" s="328">
        <v>0</v>
      </c>
      <c r="M220" s="151">
        <f t="shared" si="26"/>
        <v>8.26</v>
      </c>
      <c r="N220" s="97">
        <f t="shared" si="27"/>
        <v>1</v>
      </c>
      <c r="O220" s="273"/>
      <c r="P220" s="166"/>
      <c r="Q220" s="328">
        <v>8.26</v>
      </c>
      <c r="R220" s="328">
        <v>0</v>
      </c>
      <c r="S220" s="151">
        <f t="shared" si="28"/>
        <v>8.26</v>
      </c>
      <c r="T220" s="97">
        <f t="shared" si="29"/>
        <v>1</v>
      </c>
      <c r="U220" s="166"/>
      <c r="V220" s="328">
        <v>19.71</v>
      </c>
      <c r="W220" s="328">
        <v>0</v>
      </c>
      <c r="X220" s="151">
        <f t="shared" si="30"/>
        <v>19.71</v>
      </c>
      <c r="Y220" s="97">
        <f t="shared" si="31"/>
        <v>1</v>
      </c>
      <c r="Z220" s="140"/>
    </row>
    <row r="221" spans="1:26" s="69" customFormat="1" outlineLevel="1" x14ac:dyDescent="0.2">
      <c r="A221" s="64" t="s">
        <v>1268</v>
      </c>
      <c r="B221" s="65" t="s">
        <v>1718</v>
      </c>
      <c r="C221" s="66" t="s">
        <v>2160</v>
      </c>
      <c r="D221" s="67"/>
      <c r="E221" s="68"/>
      <c r="F221" s="328">
        <v>-122.13</v>
      </c>
      <c r="G221" s="328">
        <v>0</v>
      </c>
      <c r="H221" s="151">
        <f t="shared" si="24"/>
        <v>-122.13</v>
      </c>
      <c r="I221" s="97">
        <f t="shared" si="25"/>
        <v>1</v>
      </c>
      <c r="J221" s="166"/>
      <c r="K221" s="328">
        <v>-736.26</v>
      </c>
      <c r="L221" s="328">
        <v>-36.090000000000003</v>
      </c>
      <c r="M221" s="151">
        <f t="shared" si="26"/>
        <v>-700.17</v>
      </c>
      <c r="N221" s="97">
        <f t="shared" si="27"/>
        <v>19.400665004156274</v>
      </c>
      <c r="O221" s="273"/>
      <c r="P221" s="166"/>
      <c r="Q221" s="328">
        <v>-736.26</v>
      </c>
      <c r="R221" s="328">
        <v>-36.090000000000003</v>
      </c>
      <c r="S221" s="151">
        <f t="shared" si="28"/>
        <v>-700.17</v>
      </c>
      <c r="T221" s="97">
        <f t="shared" si="29"/>
        <v>19.400665004156274</v>
      </c>
      <c r="U221" s="166"/>
      <c r="V221" s="328">
        <v>-3903.6499999999996</v>
      </c>
      <c r="W221" s="328">
        <v>-2537.88</v>
      </c>
      <c r="X221" s="151">
        <f t="shared" si="30"/>
        <v>-1365.7699999999995</v>
      </c>
      <c r="Y221" s="97">
        <f t="shared" si="31"/>
        <v>0.53815389222500654</v>
      </c>
      <c r="Z221" s="140"/>
    </row>
    <row r="222" spans="1:26" s="69" customFormat="1" outlineLevel="1" x14ac:dyDescent="0.2">
      <c r="A222" s="64" t="s">
        <v>1269</v>
      </c>
      <c r="B222" s="65" t="s">
        <v>1719</v>
      </c>
      <c r="C222" s="66" t="s">
        <v>2161</v>
      </c>
      <c r="D222" s="67"/>
      <c r="E222" s="68"/>
      <c r="F222" s="328">
        <v>19338.72</v>
      </c>
      <c r="G222" s="328">
        <v>19338.72</v>
      </c>
      <c r="H222" s="151">
        <f t="shared" si="24"/>
        <v>0</v>
      </c>
      <c r="I222" s="97">
        <f t="shared" si="25"/>
        <v>0</v>
      </c>
      <c r="J222" s="166"/>
      <c r="K222" s="328">
        <v>58016.160000000003</v>
      </c>
      <c r="L222" s="328">
        <v>58016.160000000003</v>
      </c>
      <c r="M222" s="151">
        <f t="shared" si="26"/>
        <v>0</v>
      </c>
      <c r="N222" s="97">
        <f t="shared" si="27"/>
        <v>0</v>
      </c>
      <c r="O222" s="273"/>
      <c r="P222" s="166"/>
      <c r="Q222" s="328">
        <v>58016.160000000003</v>
      </c>
      <c r="R222" s="328">
        <v>58016.160000000003</v>
      </c>
      <c r="S222" s="151">
        <f t="shared" si="28"/>
        <v>0</v>
      </c>
      <c r="T222" s="97">
        <f t="shared" si="29"/>
        <v>0</v>
      </c>
      <c r="U222" s="166"/>
      <c r="V222" s="328">
        <v>232064.64000000001</v>
      </c>
      <c r="W222" s="328">
        <v>232064.64000000001</v>
      </c>
      <c r="X222" s="151">
        <f t="shared" si="30"/>
        <v>0</v>
      </c>
      <c r="Y222" s="97">
        <f t="shared" si="31"/>
        <v>0</v>
      </c>
      <c r="Z222" s="140"/>
    </row>
    <row r="223" spans="1:26" s="69" customFormat="1" outlineLevel="1" x14ac:dyDescent="0.2">
      <c r="A223" s="64" t="s">
        <v>1270</v>
      </c>
      <c r="B223" s="65" t="s">
        <v>1720</v>
      </c>
      <c r="C223" s="66" t="s">
        <v>2162</v>
      </c>
      <c r="D223" s="67"/>
      <c r="E223" s="68"/>
      <c r="F223" s="328">
        <v>62252.82</v>
      </c>
      <c r="G223" s="328">
        <v>229868.61000000002</v>
      </c>
      <c r="H223" s="151">
        <f t="shared" si="24"/>
        <v>-167615.79</v>
      </c>
      <c r="I223" s="97">
        <f t="shared" si="25"/>
        <v>-0.7291808568381738</v>
      </c>
      <c r="J223" s="166"/>
      <c r="K223" s="328">
        <v>673961.74</v>
      </c>
      <c r="L223" s="328">
        <v>561249.37</v>
      </c>
      <c r="M223" s="151">
        <f t="shared" si="26"/>
        <v>112712.37</v>
      </c>
      <c r="N223" s="97">
        <f t="shared" si="27"/>
        <v>0.20082404725015549</v>
      </c>
      <c r="O223" s="273"/>
      <c r="P223" s="166"/>
      <c r="Q223" s="328">
        <v>673961.74</v>
      </c>
      <c r="R223" s="328">
        <v>561249.37</v>
      </c>
      <c r="S223" s="151">
        <f t="shared" si="28"/>
        <v>112712.37</v>
      </c>
      <c r="T223" s="97">
        <f t="shared" si="29"/>
        <v>0.20082404725015549</v>
      </c>
      <c r="U223" s="166"/>
      <c r="V223" s="328">
        <v>4686151.29</v>
      </c>
      <c r="W223" s="328">
        <v>3489961.3969999999</v>
      </c>
      <c r="X223" s="151">
        <f t="shared" si="30"/>
        <v>1196189.8930000002</v>
      </c>
      <c r="Y223" s="97">
        <f t="shared" si="31"/>
        <v>0.34275161153021777</v>
      </c>
      <c r="Z223" s="140"/>
    </row>
    <row r="224" spans="1:26" s="69" customFormat="1" outlineLevel="1" x14ac:dyDescent="0.2">
      <c r="A224" s="64" t="s">
        <v>1271</v>
      </c>
      <c r="B224" s="65" t="s">
        <v>1721</v>
      </c>
      <c r="C224" s="66" t="s">
        <v>2163</v>
      </c>
      <c r="D224" s="67"/>
      <c r="E224" s="68"/>
      <c r="F224" s="328">
        <v>103397.48</v>
      </c>
      <c r="G224" s="328">
        <v>56736.06</v>
      </c>
      <c r="H224" s="151">
        <f t="shared" si="24"/>
        <v>46661.42</v>
      </c>
      <c r="I224" s="97">
        <f t="shared" si="25"/>
        <v>0.82242968581180997</v>
      </c>
      <c r="J224" s="166"/>
      <c r="K224" s="328">
        <v>423233.95</v>
      </c>
      <c r="L224" s="328">
        <v>220558.18</v>
      </c>
      <c r="M224" s="151">
        <f t="shared" si="26"/>
        <v>202675.77000000002</v>
      </c>
      <c r="N224" s="97">
        <f t="shared" si="27"/>
        <v>0.9189220277388942</v>
      </c>
      <c r="O224" s="273"/>
      <c r="P224" s="166"/>
      <c r="Q224" s="328">
        <v>423233.95</v>
      </c>
      <c r="R224" s="328">
        <v>220558.18</v>
      </c>
      <c r="S224" s="151">
        <f t="shared" si="28"/>
        <v>202675.77000000002</v>
      </c>
      <c r="T224" s="97">
        <f t="shared" si="29"/>
        <v>0.9189220277388942</v>
      </c>
      <c r="U224" s="166"/>
      <c r="V224" s="328">
        <v>1230389.53</v>
      </c>
      <c r="W224" s="328">
        <v>1360047.8099999998</v>
      </c>
      <c r="X224" s="151">
        <f t="shared" si="30"/>
        <v>-129658.2799999998</v>
      </c>
      <c r="Y224" s="97">
        <f t="shared" si="31"/>
        <v>-9.5333619190931099E-2</v>
      </c>
      <c r="Z224" s="140"/>
    </row>
    <row r="225" spans="1:26" s="69" customFormat="1" outlineLevel="1" x14ac:dyDescent="0.2">
      <c r="A225" s="64" t="s">
        <v>1272</v>
      </c>
      <c r="B225" s="65" t="s">
        <v>1722</v>
      </c>
      <c r="C225" s="66" t="s">
        <v>2164</v>
      </c>
      <c r="D225" s="67"/>
      <c r="E225" s="68"/>
      <c r="F225" s="328">
        <v>0</v>
      </c>
      <c r="G225" s="328">
        <v>0</v>
      </c>
      <c r="H225" s="151">
        <f t="shared" si="24"/>
        <v>0</v>
      </c>
      <c r="I225" s="97" t="str">
        <f t="shared" si="25"/>
        <v/>
      </c>
      <c r="J225" s="166"/>
      <c r="K225" s="328">
        <v>0</v>
      </c>
      <c r="L225" s="328">
        <v>0</v>
      </c>
      <c r="M225" s="151">
        <f t="shared" si="26"/>
        <v>0</v>
      </c>
      <c r="N225" s="97" t="str">
        <f t="shared" si="27"/>
        <v/>
      </c>
      <c r="O225" s="273"/>
      <c r="P225" s="166"/>
      <c r="Q225" s="328">
        <v>0</v>
      </c>
      <c r="R225" s="328">
        <v>0</v>
      </c>
      <c r="S225" s="151">
        <f t="shared" si="28"/>
        <v>0</v>
      </c>
      <c r="T225" s="97" t="str">
        <f t="shared" si="29"/>
        <v/>
      </c>
      <c r="U225" s="166"/>
      <c r="V225" s="328">
        <v>-25.82</v>
      </c>
      <c r="W225" s="328">
        <v>0</v>
      </c>
      <c r="X225" s="151">
        <f t="shared" si="30"/>
        <v>-25.82</v>
      </c>
      <c r="Y225" s="97">
        <f t="shared" si="31"/>
        <v>1</v>
      </c>
      <c r="Z225" s="140"/>
    </row>
    <row r="226" spans="1:26" s="69" customFormat="1" outlineLevel="1" x14ac:dyDescent="0.2">
      <c r="A226" s="64" t="s">
        <v>1068</v>
      </c>
      <c r="B226" s="65" t="s">
        <v>1518</v>
      </c>
      <c r="C226" s="66" t="s">
        <v>1967</v>
      </c>
      <c r="D226" s="67"/>
      <c r="E226" s="68"/>
      <c r="F226" s="328">
        <v>450043.65</v>
      </c>
      <c r="G226" s="328">
        <v>0</v>
      </c>
      <c r="H226" s="151">
        <f t="shared" si="24"/>
        <v>450043.65</v>
      </c>
      <c r="I226" s="97">
        <f t="shared" si="25"/>
        <v>1</v>
      </c>
      <c r="J226" s="166"/>
      <c r="K226" s="328">
        <v>450043.65</v>
      </c>
      <c r="L226" s="328">
        <v>0</v>
      </c>
      <c r="M226" s="151">
        <f t="shared" si="26"/>
        <v>450043.65</v>
      </c>
      <c r="N226" s="97">
        <f t="shared" si="27"/>
        <v>1</v>
      </c>
      <c r="O226" s="273"/>
      <c r="P226" s="166"/>
      <c r="Q226" s="328">
        <v>450043.65</v>
      </c>
      <c r="R226" s="328">
        <v>0</v>
      </c>
      <c r="S226" s="151">
        <f t="shared" si="28"/>
        <v>450043.65</v>
      </c>
      <c r="T226" s="97">
        <f t="shared" si="29"/>
        <v>1</v>
      </c>
      <c r="U226" s="166"/>
      <c r="V226" s="328">
        <v>450043.65</v>
      </c>
      <c r="W226" s="328">
        <v>0</v>
      </c>
      <c r="X226" s="151">
        <f t="shared" si="30"/>
        <v>450043.65</v>
      </c>
      <c r="Y226" s="97">
        <f t="shared" si="31"/>
        <v>1</v>
      </c>
      <c r="Z226" s="140"/>
    </row>
    <row r="227" spans="1:26" s="69" customFormat="1" outlineLevel="1" x14ac:dyDescent="0.2">
      <c r="A227" s="64" t="s">
        <v>1069</v>
      </c>
      <c r="B227" s="65" t="s">
        <v>1519</v>
      </c>
      <c r="C227" s="66" t="s">
        <v>1968</v>
      </c>
      <c r="D227" s="67"/>
      <c r="E227" s="68"/>
      <c r="F227" s="328">
        <v>0.72</v>
      </c>
      <c r="G227" s="328">
        <v>20.85</v>
      </c>
      <c r="H227" s="151">
        <f t="shared" si="24"/>
        <v>-20.130000000000003</v>
      </c>
      <c r="I227" s="97">
        <f t="shared" si="25"/>
        <v>-0.96546762589928059</v>
      </c>
      <c r="J227" s="166"/>
      <c r="K227" s="328">
        <v>-0.18</v>
      </c>
      <c r="L227" s="328">
        <v>20.85</v>
      </c>
      <c r="M227" s="151">
        <f t="shared" si="26"/>
        <v>-21.03</v>
      </c>
      <c r="N227" s="97">
        <f t="shared" si="27"/>
        <v>-1.0086330935251799</v>
      </c>
      <c r="O227" s="273"/>
      <c r="P227" s="166"/>
      <c r="Q227" s="328">
        <v>-0.18</v>
      </c>
      <c r="R227" s="328">
        <v>20.85</v>
      </c>
      <c r="S227" s="151">
        <f t="shared" si="28"/>
        <v>-21.03</v>
      </c>
      <c r="T227" s="97">
        <f t="shared" si="29"/>
        <v>-1.0086330935251799</v>
      </c>
      <c r="U227" s="166"/>
      <c r="V227" s="328">
        <v>-20.62</v>
      </c>
      <c r="W227" s="328">
        <v>20.85</v>
      </c>
      <c r="X227" s="151">
        <f t="shared" si="30"/>
        <v>-41.47</v>
      </c>
      <c r="Y227" s="97">
        <f t="shared" si="31"/>
        <v>-1.9889688249400477</v>
      </c>
      <c r="Z227" s="140"/>
    </row>
    <row r="228" spans="1:26" s="69" customFormat="1" outlineLevel="1" x14ac:dyDescent="0.2">
      <c r="A228" s="64" t="s">
        <v>1070</v>
      </c>
      <c r="B228" s="65" t="s">
        <v>1520</v>
      </c>
      <c r="C228" s="66" t="s">
        <v>1969</v>
      </c>
      <c r="D228" s="67"/>
      <c r="E228" s="68"/>
      <c r="F228" s="328">
        <v>-75.78</v>
      </c>
      <c r="G228" s="328">
        <v>4.8100000000000005</v>
      </c>
      <c r="H228" s="151">
        <f t="shared" si="24"/>
        <v>-80.59</v>
      </c>
      <c r="I228" s="97">
        <f t="shared" si="25"/>
        <v>-16.754677754677754</v>
      </c>
      <c r="J228" s="166"/>
      <c r="K228" s="328">
        <v>77.239999999999995</v>
      </c>
      <c r="L228" s="328">
        <v>24.8</v>
      </c>
      <c r="M228" s="151">
        <f t="shared" si="26"/>
        <v>52.44</v>
      </c>
      <c r="N228" s="97">
        <f t="shared" si="27"/>
        <v>2.1145161290322578</v>
      </c>
      <c r="O228" s="273"/>
      <c r="P228" s="166"/>
      <c r="Q228" s="328">
        <v>77.239999999999995</v>
      </c>
      <c r="R228" s="328">
        <v>24.8</v>
      </c>
      <c r="S228" s="151">
        <f t="shared" si="28"/>
        <v>52.44</v>
      </c>
      <c r="T228" s="97">
        <f t="shared" si="29"/>
        <v>2.1145161290322578</v>
      </c>
      <c r="U228" s="166"/>
      <c r="V228" s="328">
        <v>-33.540000000000006</v>
      </c>
      <c r="W228" s="328">
        <v>31.67</v>
      </c>
      <c r="X228" s="151">
        <f t="shared" si="30"/>
        <v>-65.210000000000008</v>
      </c>
      <c r="Y228" s="97">
        <f t="shared" si="31"/>
        <v>-2.0590464161667192</v>
      </c>
      <c r="Z228" s="140"/>
    </row>
    <row r="229" spans="1:26" s="69" customFormat="1" outlineLevel="1" x14ac:dyDescent="0.2">
      <c r="A229" s="64" t="s">
        <v>1273</v>
      </c>
      <c r="B229" s="65" t="s">
        <v>1723</v>
      </c>
      <c r="C229" s="66" t="s">
        <v>2165</v>
      </c>
      <c r="D229" s="67"/>
      <c r="E229" s="68"/>
      <c r="F229" s="328">
        <v>0</v>
      </c>
      <c r="G229" s="328">
        <v>0</v>
      </c>
      <c r="H229" s="151">
        <f t="shared" si="24"/>
        <v>0</v>
      </c>
      <c r="I229" s="97" t="str">
        <f t="shared" si="25"/>
        <v/>
      </c>
      <c r="J229" s="166"/>
      <c r="K229" s="328">
        <v>0</v>
      </c>
      <c r="L229" s="328">
        <v>0</v>
      </c>
      <c r="M229" s="151">
        <f t="shared" si="26"/>
        <v>0</v>
      </c>
      <c r="N229" s="97" t="str">
        <f t="shared" si="27"/>
        <v/>
      </c>
      <c r="O229" s="273"/>
      <c r="P229" s="166"/>
      <c r="Q229" s="328">
        <v>0</v>
      </c>
      <c r="R229" s="328">
        <v>0</v>
      </c>
      <c r="S229" s="151">
        <f t="shared" si="28"/>
        <v>0</v>
      </c>
      <c r="T229" s="97" t="str">
        <f t="shared" si="29"/>
        <v/>
      </c>
      <c r="U229" s="166"/>
      <c r="V229" s="328">
        <v>0</v>
      </c>
      <c r="W229" s="328">
        <v>0</v>
      </c>
      <c r="X229" s="151">
        <f t="shared" si="30"/>
        <v>0</v>
      </c>
      <c r="Y229" s="97" t="str">
        <f t="shared" si="31"/>
        <v/>
      </c>
      <c r="Z229" s="140"/>
    </row>
    <row r="230" spans="1:26" s="69" customFormat="1" outlineLevel="1" x14ac:dyDescent="0.2">
      <c r="A230" s="64" t="s">
        <v>1071</v>
      </c>
      <c r="B230" s="65" t="s">
        <v>1521</v>
      </c>
      <c r="C230" s="66" t="s">
        <v>1970</v>
      </c>
      <c r="D230" s="67"/>
      <c r="E230" s="68"/>
      <c r="F230" s="328">
        <v>3760609.09</v>
      </c>
      <c r="G230" s="328">
        <v>19881750.640000001</v>
      </c>
      <c r="H230" s="151">
        <f t="shared" si="24"/>
        <v>-16121141.550000001</v>
      </c>
      <c r="I230" s="97">
        <f t="shared" si="25"/>
        <v>-0.81085120932791255</v>
      </c>
      <c r="J230" s="166"/>
      <c r="K230" s="328">
        <v>24729157.68</v>
      </c>
      <c r="L230" s="328">
        <v>39031678.640000001</v>
      </c>
      <c r="M230" s="151">
        <f t="shared" si="26"/>
        <v>-14302520.960000001</v>
      </c>
      <c r="N230" s="97">
        <f t="shared" si="27"/>
        <v>-0.36643366256204657</v>
      </c>
      <c r="O230" s="273"/>
      <c r="P230" s="166"/>
      <c r="Q230" s="328">
        <v>24729157.68</v>
      </c>
      <c r="R230" s="328">
        <v>39031678.640000001</v>
      </c>
      <c r="S230" s="151">
        <f t="shared" si="28"/>
        <v>-14302520.960000001</v>
      </c>
      <c r="T230" s="97">
        <f t="shared" si="29"/>
        <v>-0.36643366256204657</v>
      </c>
      <c r="U230" s="166"/>
      <c r="V230" s="328">
        <v>184153428.09</v>
      </c>
      <c r="W230" s="328">
        <v>102823360.56999999</v>
      </c>
      <c r="X230" s="151">
        <f t="shared" si="30"/>
        <v>81330067.520000011</v>
      </c>
      <c r="Y230" s="97">
        <f t="shared" si="31"/>
        <v>0.79096877469426996</v>
      </c>
      <c r="Z230" s="140"/>
    </row>
    <row r="231" spans="1:26" s="69" customFormat="1" outlineLevel="1" x14ac:dyDescent="0.2">
      <c r="A231" s="64" t="s">
        <v>1072</v>
      </c>
      <c r="B231" s="65" t="s">
        <v>1522</v>
      </c>
      <c r="C231" s="66" t="s">
        <v>1971</v>
      </c>
      <c r="D231" s="67"/>
      <c r="E231" s="68"/>
      <c r="F231" s="328">
        <v>236220</v>
      </c>
      <c r="G231" s="328">
        <v>0</v>
      </c>
      <c r="H231" s="151">
        <f t="shared" si="24"/>
        <v>236220</v>
      </c>
      <c r="I231" s="97">
        <f t="shared" si="25"/>
        <v>1</v>
      </c>
      <c r="J231" s="166"/>
      <c r="K231" s="328">
        <v>670124.64</v>
      </c>
      <c r="L231" s="328">
        <v>0</v>
      </c>
      <c r="M231" s="151">
        <f t="shared" si="26"/>
        <v>670124.64</v>
      </c>
      <c r="N231" s="97">
        <f t="shared" si="27"/>
        <v>1</v>
      </c>
      <c r="O231" s="273"/>
      <c r="P231" s="166"/>
      <c r="Q231" s="328">
        <v>670124.64</v>
      </c>
      <c r="R231" s="328">
        <v>0</v>
      </c>
      <c r="S231" s="151">
        <f t="shared" si="28"/>
        <v>670124.64</v>
      </c>
      <c r="T231" s="97">
        <f t="shared" si="29"/>
        <v>1</v>
      </c>
      <c r="U231" s="166"/>
      <c r="V231" s="328">
        <v>868680</v>
      </c>
      <c r="W231" s="328">
        <v>0</v>
      </c>
      <c r="X231" s="151">
        <f t="shared" si="30"/>
        <v>868680</v>
      </c>
      <c r="Y231" s="97">
        <f t="shared" si="31"/>
        <v>1</v>
      </c>
      <c r="Z231" s="140"/>
    </row>
    <row r="232" spans="1:26" s="69" customFormat="1" outlineLevel="1" x14ac:dyDescent="0.2">
      <c r="A232" s="64" t="s">
        <v>1073</v>
      </c>
      <c r="B232" s="65" t="s">
        <v>1523</v>
      </c>
      <c r="C232" s="66" t="s">
        <v>1972</v>
      </c>
      <c r="D232" s="67"/>
      <c r="E232" s="68"/>
      <c r="F232" s="328">
        <v>288828.68</v>
      </c>
      <c r="G232" s="328">
        <v>6631532.3200000003</v>
      </c>
      <c r="H232" s="151">
        <f t="shared" si="24"/>
        <v>-6342703.6400000006</v>
      </c>
      <c r="I232" s="97">
        <f t="shared" si="25"/>
        <v>-0.95644616265701932</v>
      </c>
      <c r="J232" s="166"/>
      <c r="K232" s="328">
        <v>307311.58</v>
      </c>
      <c r="L232" s="328">
        <v>18279839.390000001</v>
      </c>
      <c r="M232" s="151">
        <f t="shared" si="26"/>
        <v>-17972527.810000002</v>
      </c>
      <c r="N232" s="97">
        <f t="shared" si="27"/>
        <v>-0.98318849671249775</v>
      </c>
      <c r="O232" s="273"/>
      <c r="P232" s="166"/>
      <c r="Q232" s="328">
        <v>307311.58</v>
      </c>
      <c r="R232" s="328">
        <v>18279839.390000001</v>
      </c>
      <c r="S232" s="151">
        <f t="shared" si="28"/>
        <v>-17972527.810000002</v>
      </c>
      <c r="T232" s="97">
        <f t="shared" si="29"/>
        <v>-0.98318849671249775</v>
      </c>
      <c r="U232" s="166"/>
      <c r="V232" s="328">
        <v>46035950.589999996</v>
      </c>
      <c r="W232" s="328">
        <v>70391243.400000006</v>
      </c>
      <c r="X232" s="151">
        <f t="shared" si="30"/>
        <v>-24355292.81000001</v>
      </c>
      <c r="Y232" s="97">
        <f t="shared" si="31"/>
        <v>-0.3459989003404933</v>
      </c>
      <c r="Z232" s="140"/>
    </row>
    <row r="233" spans="1:26" s="69" customFormat="1" outlineLevel="1" x14ac:dyDescent="0.2">
      <c r="A233" s="64" t="s">
        <v>1074</v>
      </c>
      <c r="B233" s="65" t="s">
        <v>1524</v>
      </c>
      <c r="C233" s="66" t="s">
        <v>1973</v>
      </c>
      <c r="D233" s="67"/>
      <c r="E233" s="68"/>
      <c r="F233" s="328">
        <v>0</v>
      </c>
      <c r="G233" s="328">
        <v>0</v>
      </c>
      <c r="H233" s="151">
        <f t="shared" si="24"/>
        <v>0</v>
      </c>
      <c r="I233" s="97" t="str">
        <f t="shared" si="25"/>
        <v/>
      </c>
      <c r="J233" s="166"/>
      <c r="K233" s="328">
        <v>0</v>
      </c>
      <c r="L233" s="328">
        <v>0</v>
      </c>
      <c r="M233" s="151">
        <f t="shared" si="26"/>
        <v>0</v>
      </c>
      <c r="N233" s="97" t="str">
        <f t="shared" si="27"/>
        <v/>
      </c>
      <c r="O233" s="273"/>
      <c r="P233" s="166"/>
      <c r="Q233" s="328">
        <v>0</v>
      </c>
      <c r="R233" s="328">
        <v>0</v>
      </c>
      <c r="S233" s="151">
        <f t="shared" si="28"/>
        <v>0</v>
      </c>
      <c r="T233" s="97" t="str">
        <f t="shared" si="29"/>
        <v/>
      </c>
      <c r="U233" s="166"/>
      <c r="V233" s="328">
        <v>0</v>
      </c>
      <c r="W233" s="328">
        <v>0</v>
      </c>
      <c r="X233" s="151">
        <f t="shared" si="30"/>
        <v>0</v>
      </c>
      <c r="Y233" s="97" t="str">
        <f t="shared" si="31"/>
        <v/>
      </c>
      <c r="Z233" s="140"/>
    </row>
    <row r="234" spans="1:26" s="69" customFormat="1" outlineLevel="1" x14ac:dyDescent="0.2">
      <c r="A234" s="64" t="s">
        <v>1075</v>
      </c>
      <c r="B234" s="65" t="s">
        <v>1525</v>
      </c>
      <c r="C234" s="66" t="s">
        <v>1974</v>
      </c>
      <c r="D234" s="67"/>
      <c r="E234" s="68"/>
      <c r="F234" s="328">
        <v>-22.05</v>
      </c>
      <c r="G234" s="328">
        <v>-87.63</v>
      </c>
      <c r="H234" s="151">
        <f t="shared" si="24"/>
        <v>65.58</v>
      </c>
      <c r="I234" s="97">
        <f t="shared" si="25"/>
        <v>-0.74837384457377609</v>
      </c>
      <c r="J234" s="166"/>
      <c r="K234" s="328">
        <v>-651.89</v>
      </c>
      <c r="L234" s="328">
        <v>204.93</v>
      </c>
      <c r="M234" s="151">
        <f t="shared" si="26"/>
        <v>-856.81999999999994</v>
      </c>
      <c r="N234" s="97">
        <f t="shared" si="27"/>
        <v>-4.1810374274142381</v>
      </c>
      <c r="O234" s="273"/>
      <c r="P234" s="166"/>
      <c r="Q234" s="328">
        <v>-651.89</v>
      </c>
      <c r="R234" s="328">
        <v>204.93</v>
      </c>
      <c r="S234" s="151">
        <f t="shared" si="28"/>
        <v>-856.81999999999994</v>
      </c>
      <c r="T234" s="97">
        <f t="shared" si="29"/>
        <v>-4.1810374274142381</v>
      </c>
      <c r="U234" s="166"/>
      <c r="V234" s="328">
        <v>213.18000000000006</v>
      </c>
      <c r="W234" s="328">
        <v>3600.7599999999998</v>
      </c>
      <c r="X234" s="151">
        <f t="shared" si="30"/>
        <v>-3387.58</v>
      </c>
      <c r="Y234" s="97">
        <f t="shared" si="31"/>
        <v>-0.94079583199102412</v>
      </c>
      <c r="Z234" s="140"/>
    </row>
    <row r="235" spans="1:26" s="69" customFormat="1" outlineLevel="1" x14ac:dyDescent="0.2">
      <c r="A235" s="64" t="s">
        <v>1076</v>
      </c>
      <c r="B235" s="65" t="s">
        <v>1526</v>
      </c>
      <c r="C235" s="66" t="s">
        <v>1975</v>
      </c>
      <c r="D235" s="67"/>
      <c r="E235" s="68"/>
      <c r="F235" s="328">
        <v>579.89</v>
      </c>
      <c r="G235" s="328">
        <v>-1885.6100000000001</v>
      </c>
      <c r="H235" s="151">
        <f t="shared" si="24"/>
        <v>2465.5</v>
      </c>
      <c r="I235" s="97">
        <f t="shared" si="25"/>
        <v>-1.3075344318284268</v>
      </c>
      <c r="J235" s="166"/>
      <c r="K235" s="328">
        <v>-15227.960000000001</v>
      </c>
      <c r="L235" s="328">
        <v>-3016.4700000000003</v>
      </c>
      <c r="M235" s="151">
        <f t="shared" si="26"/>
        <v>-12211.490000000002</v>
      </c>
      <c r="N235" s="97">
        <f t="shared" si="27"/>
        <v>4.0482716552791844</v>
      </c>
      <c r="O235" s="273"/>
      <c r="P235" s="166"/>
      <c r="Q235" s="328">
        <v>-15227.960000000001</v>
      </c>
      <c r="R235" s="328">
        <v>-3016.4700000000003</v>
      </c>
      <c r="S235" s="151">
        <f t="shared" si="28"/>
        <v>-12211.490000000002</v>
      </c>
      <c r="T235" s="97">
        <f t="shared" si="29"/>
        <v>4.0482716552791844</v>
      </c>
      <c r="U235" s="166"/>
      <c r="V235" s="328">
        <v>-210771.3</v>
      </c>
      <c r="W235" s="328">
        <v>9255.7999999999993</v>
      </c>
      <c r="X235" s="151">
        <f t="shared" si="30"/>
        <v>-220027.09999999998</v>
      </c>
      <c r="Y235" s="97">
        <f t="shared" si="31"/>
        <v>-23.771807947449165</v>
      </c>
      <c r="Z235" s="140"/>
    </row>
    <row r="236" spans="1:26" s="69" customFormat="1" outlineLevel="1" x14ac:dyDescent="0.2">
      <c r="A236" s="64" t="s">
        <v>1077</v>
      </c>
      <c r="B236" s="65" t="s">
        <v>1527</v>
      </c>
      <c r="C236" s="66" t="s">
        <v>1976</v>
      </c>
      <c r="D236" s="67"/>
      <c r="E236" s="68"/>
      <c r="F236" s="328">
        <v>0</v>
      </c>
      <c r="G236" s="328">
        <v>125869</v>
      </c>
      <c r="H236" s="151">
        <f t="shared" si="24"/>
        <v>-125869</v>
      </c>
      <c r="I236" s="97">
        <f t="shared" si="25"/>
        <v>1</v>
      </c>
      <c r="J236" s="166"/>
      <c r="K236" s="328">
        <v>0</v>
      </c>
      <c r="L236" s="328">
        <v>6170190</v>
      </c>
      <c r="M236" s="151">
        <f t="shared" si="26"/>
        <v>-6170190</v>
      </c>
      <c r="N236" s="97">
        <f t="shared" si="27"/>
        <v>1</v>
      </c>
      <c r="O236" s="273"/>
      <c r="P236" s="166"/>
      <c r="Q236" s="328">
        <v>0</v>
      </c>
      <c r="R236" s="328">
        <v>6170190</v>
      </c>
      <c r="S236" s="151">
        <f t="shared" si="28"/>
        <v>-6170190</v>
      </c>
      <c r="T236" s="97">
        <f t="shared" si="29"/>
        <v>1</v>
      </c>
      <c r="U236" s="166"/>
      <c r="V236" s="328">
        <v>22759444.629999999</v>
      </c>
      <c r="W236" s="328">
        <v>25322906.039999999</v>
      </c>
      <c r="X236" s="151">
        <f t="shared" si="30"/>
        <v>-2563461.41</v>
      </c>
      <c r="Y236" s="97">
        <f t="shared" si="31"/>
        <v>-0.10123093320927554</v>
      </c>
      <c r="Z236" s="140"/>
    </row>
    <row r="237" spans="1:26" s="69" customFormat="1" outlineLevel="1" x14ac:dyDescent="0.2">
      <c r="A237" s="64" t="s">
        <v>1078</v>
      </c>
      <c r="B237" s="65" t="s">
        <v>1528</v>
      </c>
      <c r="C237" s="66" t="s">
        <v>1977</v>
      </c>
      <c r="D237" s="67"/>
      <c r="E237" s="68"/>
      <c r="F237" s="328">
        <v>200435.05000000002</v>
      </c>
      <c r="G237" s="328">
        <v>177766.2</v>
      </c>
      <c r="H237" s="151">
        <f t="shared" si="24"/>
        <v>22668.850000000006</v>
      </c>
      <c r="I237" s="97">
        <f t="shared" si="25"/>
        <v>0.1275205860281651</v>
      </c>
      <c r="J237" s="166"/>
      <c r="K237" s="328">
        <v>597994.23999999999</v>
      </c>
      <c r="L237" s="328">
        <v>531663.89</v>
      </c>
      <c r="M237" s="151">
        <f t="shared" si="26"/>
        <v>66330.349999999977</v>
      </c>
      <c r="N237" s="97">
        <f t="shared" si="27"/>
        <v>0.12475993056440221</v>
      </c>
      <c r="O237" s="273"/>
      <c r="P237" s="166"/>
      <c r="Q237" s="328">
        <v>597994.23999999999</v>
      </c>
      <c r="R237" s="328">
        <v>531663.89</v>
      </c>
      <c r="S237" s="151">
        <f t="shared" si="28"/>
        <v>66330.349999999977</v>
      </c>
      <c r="T237" s="97">
        <f t="shared" si="29"/>
        <v>0.12475993056440221</v>
      </c>
      <c r="U237" s="166"/>
      <c r="V237" s="328">
        <v>2342086.12</v>
      </c>
      <c r="W237" s="328">
        <v>2119810.0700000003</v>
      </c>
      <c r="X237" s="151">
        <f t="shared" si="30"/>
        <v>222276.04999999981</v>
      </c>
      <c r="Y237" s="97">
        <f t="shared" si="31"/>
        <v>0.10485658745832818</v>
      </c>
      <c r="Z237" s="140"/>
    </row>
    <row r="238" spans="1:26" s="69" customFormat="1" outlineLevel="1" x14ac:dyDescent="0.2">
      <c r="A238" s="64" t="s">
        <v>1079</v>
      </c>
      <c r="B238" s="65" t="s">
        <v>1529</v>
      </c>
      <c r="C238" s="66" t="s">
        <v>1978</v>
      </c>
      <c r="D238" s="67"/>
      <c r="E238" s="68"/>
      <c r="F238" s="328">
        <v>-119573</v>
      </c>
      <c r="G238" s="328">
        <v>-119572.89</v>
      </c>
      <c r="H238" s="151">
        <f t="shared" si="24"/>
        <v>-0.11000000000058208</v>
      </c>
      <c r="I238" s="97">
        <f t="shared" si="25"/>
        <v>9.1994096655673435E-7</v>
      </c>
      <c r="J238" s="166"/>
      <c r="K238" s="328">
        <v>-358719</v>
      </c>
      <c r="L238" s="328">
        <v>-358718.66000000003</v>
      </c>
      <c r="M238" s="151">
        <f t="shared" si="26"/>
        <v>-0.33999999996740371</v>
      </c>
      <c r="N238" s="97">
        <f t="shared" si="27"/>
        <v>9.4781799186973903E-7</v>
      </c>
      <c r="O238" s="273"/>
      <c r="P238" s="166"/>
      <c r="Q238" s="328">
        <v>-358719</v>
      </c>
      <c r="R238" s="328">
        <v>-358718.66000000003</v>
      </c>
      <c r="S238" s="151">
        <f t="shared" si="28"/>
        <v>-0.33999999996740371</v>
      </c>
      <c r="T238" s="97">
        <f t="shared" si="29"/>
        <v>9.4781799186973903E-7</v>
      </c>
      <c r="U238" s="166"/>
      <c r="V238" s="328">
        <v>-1430890.08</v>
      </c>
      <c r="W238" s="328">
        <v>-1427032.5499999998</v>
      </c>
      <c r="X238" s="151">
        <f t="shared" si="30"/>
        <v>-3857.5300000002608</v>
      </c>
      <c r="Y238" s="97">
        <f t="shared" si="31"/>
        <v>2.7031829091776929E-3</v>
      </c>
      <c r="Z238" s="140"/>
    </row>
    <row r="239" spans="1:26" s="69" customFormat="1" outlineLevel="1" x14ac:dyDescent="0.2">
      <c r="A239" s="64" t="s">
        <v>1080</v>
      </c>
      <c r="B239" s="65" t="s">
        <v>1530</v>
      </c>
      <c r="C239" s="66" t="s">
        <v>1979</v>
      </c>
      <c r="D239" s="67"/>
      <c r="E239" s="68"/>
      <c r="F239" s="328">
        <v>72281.259999999995</v>
      </c>
      <c r="G239" s="328">
        <v>70325.88</v>
      </c>
      <c r="H239" s="151">
        <f t="shared" si="24"/>
        <v>1955.3799999999901</v>
      </c>
      <c r="I239" s="97">
        <f t="shared" si="25"/>
        <v>2.7804557866890397E-2</v>
      </c>
      <c r="J239" s="166"/>
      <c r="K239" s="328">
        <v>215679.69</v>
      </c>
      <c r="L239" s="328">
        <v>210326.74</v>
      </c>
      <c r="M239" s="151">
        <f t="shared" si="26"/>
        <v>5352.9500000000116</v>
      </c>
      <c r="N239" s="97">
        <f t="shared" si="27"/>
        <v>2.5450639324319922E-2</v>
      </c>
      <c r="O239" s="273"/>
      <c r="P239" s="166"/>
      <c r="Q239" s="328">
        <v>215679.69</v>
      </c>
      <c r="R239" s="328">
        <v>210326.74</v>
      </c>
      <c r="S239" s="151">
        <f t="shared" si="28"/>
        <v>5352.9500000000116</v>
      </c>
      <c r="T239" s="97">
        <f t="shared" si="29"/>
        <v>2.5450639324319922E-2</v>
      </c>
      <c r="U239" s="166"/>
      <c r="V239" s="328">
        <v>850109.91999999993</v>
      </c>
      <c r="W239" s="328">
        <v>848601.87</v>
      </c>
      <c r="X239" s="151">
        <f t="shared" si="30"/>
        <v>1508.0499999999302</v>
      </c>
      <c r="Y239" s="97">
        <f t="shared" si="31"/>
        <v>1.777099548460729E-3</v>
      </c>
      <c r="Z239" s="140"/>
    </row>
    <row r="240" spans="1:26" s="69" customFormat="1" outlineLevel="1" x14ac:dyDescent="0.2">
      <c r="A240" s="64" t="s">
        <v>1081</v>
      </c>
      <c r="B240" s="65" t="s">
        <v>1531</v>
      </c>
      <c r="C240" s="66" t="s">
        <v>1980</v>
      </c>
      <c r="D240" s="67"/>
      <c r="E240" s="68"/>
      <c r="F240" s="328">
        <v>38189.78</v>
      </c>
      <c r="G240" s="328">
        <v>80035.360000000001</v>
      </c>
      <c r="H240" s="151">
        <f t="shared" si="24"/>
        <v>-41845.58</v>
      </c>
      <c r="I240" s="97">
        <f t="shared" si="25"/>
        <v>-0.52283865531435103</v>
      </c>
      <c r="J240" s="166"/>
      <c r="K240" s="328">
        <v>160403.43</v>
      </c>
      <c r="L240" s="328">
        <v>138658.72</v>
      </c>
      <c r="M240" s="151">
        <f t="shared" si="26"/>
        <v>21744.709999999992</v>
      </c>
      <c r="N240" s="97">
        <f t="shared" si="27"/>
        <v>0.15682179959543829</v>
      </c>
      <c r="O240" s="273"/>
      <c r="P240" s="166"/>
      <c r="Q240" s="328">
        <v>160403.43</v>
      </c>
      <c r="R240" s="328">
        <v>138658.72</v>
      </c>
      <c r="S240" s="151">
        <f t="shared" si="28"/>
        <v>21744.709999999992</v>
      </c>
      <c r="T240" s="97">
        <f t="shared" si="29"/>
        <v>0.15682179959543829</v>
      </c>
      <c r="U240" s="166"/>
      <c r="V240" s="328">
        <v>1174171.46</v>
      </c>
      <c r="W240" s="328">
        <v>560073.61</v>
      </c>
      <c r="X240" s="151">
        <f t="shared" si="30"/>
        <v>614097.85</v>
      </c>
      <c r="Y240" s="97">
        <f t="shared" si="31"/>
        <v>1.0964591779284154</v>
      </c>
      <c r="Z240" s="140"/>
    </row>
    <row r="241" spans="1:26" s="69" customFormat="1" outlineLevel="1" x14ac:dyDescent="0.2">
      <c r="A241" s="64" t="s">
        <v>1082</v>
      </c>
      <c r="B241" s="65" t="s">
        <v>1532</v>
      </c>
      <c r="C241" s="66" t="s">
        <v>1981</v>
      </c>
      <c r="D241" s="67"/>
      <c r="E241" s="68"/>
      <c r="F241" s="328">
        <v>-1618.8600000000001</v>
      </c>
      <c r="G241" s="328">
        <v>-12985.630000000001</v>
      </c>
      <c r="H241" s="151">
        <f t="shared" si="24"/>
        <v>11366.77</v>
      </c>
      <c r="I241" s="97">
        <f t="shared" si="25"/>
        <v>-0.8753345043713705</v>
      </c>
      <c r="J241" s="166"/>
      <c r="K241" s="328">
        <v>-8836.24</v>
      </c>
      <c r="L241" s="328">
        <v>-32863.24</v>
      </c>
      <c r="M241" s="151">
        <f t="shared" si="26"/>
        <v>24027</v>
      </c>
      <c r="N241" s="97">
        <f t="shared" si="27"/>
        <v>-0.73112085113944947</v>
      </c>
      <c r="O241" s="273"/>
      <c r="P241" s="166"/>
      <c r="Q241" s="328">
        <v>-8836.24</v>
      </c>
      <c r="R241" s="328">
        <v>-32863.24</v>
      </c>
      <c r="S241" s="151">
        <f t="shared" si="28"/>
        <v>24027</v>
      </c>
      <c r="T241" s="97">
        <f t="shared" si="29"/>
        <v>-0.73112085113944947</v>
      </c>
      <c r="U241" s="166"/>
      <c r="V241" s="328">
        <v>-286835.15999999997</v>
      </c>
      <c r="W241" s="328">
        <v>-149362.99</v>
      </c>
      <c r="X241" s="151">
        <f t="shared" si="30"/>
        <v>-137472.16999999998</v>
      </c>
      <c r="Y241" s="97">
        <f t="shared" si="31"/>
        <v>0.92038978330575727</v>
      </c>
      <c r="Z241" s="140"/>
    </row>
    <row r="242" spans="1:26" s="69" customFormat="1" outlineLevel="1" x14ac:dyDescent="0.2">
      <c r="A242" s="64" t="s">
        <v>1083</v>
      </c>
      <c r="B242" s="65" t="s">
        <v>1533</v>
      </c>
      <c r="C242" s="66" t="s">
        <v>1982</v>
      </c>
      <c r="D242" s="67"/>
      <c r="E242" s="68"/>
      <c r="F242" s="328">
        <v>312578.2</v>
      </c>
      <c r="G242" s="328">
        <v>455830.66000000003</v>
      </c>
      <c r="H242" s="151">
        <f t="shared" si="24"/>
        <v>-143252.46000000002</v>
      </c>
      <c r="I242" s="97">
        <f t="shared" si="25"/>
        <v>-0.31426683760148999</v>
      </c>
      <c r="J242" s="166"/>
      <c r="K242" s="328">
        <v>1672145.33</v>
      </c>
      <c r="L242" s="328">
        <v>6449813.7300000004</v>
      </c>
      <c r="M242" s="151">
        <f t="shared" si="26"/>
        <v>-4777668.4000000004</v>
      </c>
      <c r="N242" s="97">
        <f t="shared" si="27"/>
        <v>-0.74074517497732451</v>
      </c>
      <c r="O242" s="273"/>
      <c r="P242" s="166"/>
      <c r="Q242" s="328">
        <v>1672145.33</v>
      </c>
      <c r="R242" s="328">
        <v>6449813.7300000004</v>
      </c>
      <c r="S242" s="151">
        <f t="shared" si="28"/>
        <v>-4777668.4000000004</v>
      </c>
      <c r="T242" s="97">
        <f t="shared" si="29"/>
        <v>-0.74074517497732451</v>
      </c>
      <c r="U242" s="166"/>
      <c r="V242" s="328">
        <v>25184299.520000003</v>
      </c>
      <c r="W242" s="328">
        <v>17574369.84</v>
      </c>
      <c r="X242" s="151">
        <f t="shared" si="30"/>
        <v>7609929.6800000034</v>
      </c>
      <c r="Y242" s="97">
        <f t="shared" si="31"/>
        <v>0.43301294722269279</v>
      </c>
      <c r="Z242" s="140"/>
    </row>
    <row r="243" spans="1:26" s="69" customFormat="1" outlineLevel="1" x14ac:dyDescent="0.2">
      <c r="A243" s="64" t="s">
        <v>1084</v>
      </c>
      <c r="B243" s="65" t="s">
        <v>1534</v>
      </c>
      <c r="C243" s="66" t="s">
        <v>1983</v>
      </c>
      <c r="D243" s="67"/>
      <c r="E243" s="68"/>
      <c r="F243" s="328">
        <v>-7797.42</v>
      </c>
      <c r="G243" s="328">
        <v>45747.340000000004</v>
      </c>
      <c r="H243" s="151">
        <f t="shared" si="24"/>
        <v>-53544.76</v>
      </c>
      <c r="I243" s="97">
        <f t="shared" si="25"/>
        <v>-1.1704453198808935</v>
      </c>
      <c r="J243" s="166"/>
      <c r="K243" s="328">
        <v>28010.11</v>
      </c>
      <c r="L243" s="328">
        <v>164592.95000000001</v>
      </c>
      <c r="M243" s="151">
        <f t="shared" si="26"/>
        <v>-136582.84000000003</v>
      </c>
      <c r="N243" s="97">
        <f t="shared" si="27"/>
        <v>-0.82982193344247135</v>
      </c>
      <c r="O243" s="273"/>
      <c r="P243" s="166"/>
      <c r="Q243" s="328">
        <v>28010.11</v>
      </c>
      <c r="R243" s="328">
        <v>164592.95000000001</v>
      </c>
      <c r="S243" s="151">
        <f t="shared" si="28"/>
        <v>-136582.84000000003</v>
      </c>
      <c r="T243" s="97">
        <f t="shared" si="29"/>
        <v>-0.82982193344247135</v>
      </c>
      <c r="U243" s="166"/>
      <c r="V243" s="328">
        <v>714191.26</v>
      </c>
      <c r="W243" s="328">
        <v>579403.67000000004</v>
      </c>
      <c r="X243" s="151">
        <f t="shared" si="30"/>
        <v>134787.58999999997</v>
      </c>
      <c r="Y243" s="97">
        <f t="shared" si="31"/>
        <v>0.23263157791182087</v>
      </c>
      <c r="Z243" s="140"/>
    </row>
    <row r="244" spans="1:26" s="69" customFormat="1" outlineLevel="1" x14ac:dyDescent="0.2">
      <c r="A244" s="64" t="s">
        <v>1085</v>
      </c>
      <c r="B244" s="65" t="s">
        <v>1535</v>
      </c>
      <c r="C244" s="66" t="s">
        <v>1984</v>
      </c>
      <c r="D244" s="67"/>
      <c r="E244" s="68"/>
      <c r="F244" s="328">
        <v>19875.689999999999</v>
      </c>
      <c r="G244" s="328">
        <v>-1361.79</v>
      </c>
      <c r="H244" s="151">
        <f t="shared" si="24"/>
        <v>21237.48</v>
      </c>
      <c r="I244" s="97">
        <f t="shared" si="25"/>
        <v>-15.595267992862336</v>
      </c>
      <c r="J244" s="166"/>
      <c r="K244" s="328">
        <v>19566.95</v>
      </c>
      <c r="L244" s="328">
        <v>-7429.46</v>
      </c>
      <c r="M244" s="151">
        <f t="shared" si="26"/>
        <v>26996.41</v>
      </c>
      <c r="N244" s="97">
        <f t="shared" si="27"/>
        <v>-3.6336974692642534</v>
      </c>
      <c r="O244" s="273"/>
      <c r="P244" s="166"/>
      <c r="Q244" s="328">
        <v>19566.95</v>
      </c>
      <c r="R244" s="328">
        <v>-7429.46</v>
      </c>
      <c r="S244" s="151">
        <f t="shared" si="28"/>
        <v>26996.41</v>
      </c>
      <c r="T244" s="97">
        <f t="shared" si="29"/>
        <v>-3.6336974692642534</v>
      </c>
      <c r="U244" s="166"/>
      <c r="V244" s="328">
        <v>-60312.490000000005</v>
      </c>
      <c r="W244" s="328">
        <v>-39645.94</v>
      </c>
      <c r="X244" s="151">
        <f t="shared" si="30"/>
        <v>-20666.550000000003</v>
      </c>
      <c r="Y244" s="97">
        <f t="shared" si="31"/>
        <v>0.52127784080791129</v>
      </c>
      <c r="Z244" s="140"/>
    </row>
    <row r="245" spans="1:26" s="69" customFormat="1" outlineLevel="1" x14ac:dyDescent="0.2">
      <c r="A245" s="64" t="s">
        <v>1086</v>
      </c>
      <c r="B245" s="65" t="s">
        <v>1536</v>
      </c>
      <c r="C245" s="66" t="s">
        <v>1985</v>
      </c>
      <c r="D245" s="67"/>
      <c r="E245" s="68"/>
      <c r="F245" s="328">
        <v>0</v>
      </c>
      <c r="G245" s="328">
        <v>510.6</v>
      </c>
      <c r="H245" s="151">
        <f t="shared" si="24"/>
        <v>-510.6</v>
      </c>
      <c r="I245" s="97">
        <f t="shared" si="25"/>
        <v>1</v>
      </c>
      <c r="J245" s="166"/>
      <c r="K245" s="328">
        <v>0</v>
      </c>
      <c r="L245" s="328">
        <v>1353.3</v>
      </c>
      <c r="M245" s="151">
        <f t="shared" si="26"/>
        <v>-1353.3</v>
      </c>
      <c r="N245" s="97">
        <f t="shared" si="27"/>
        <v>1</v>
      </c>
      <c r="O245" s="273"/>
      <c r="P245" s="166"/>
      <c r="Q245" s="328">
        <v>0</v>
      </c>
      <c r="R245" s="328">
        <v>1353.3</v>
      </c>
      <c r="S245" s="151">
        <f t="shared" si="28"/>
        <v>-1353.3</v>
      </c>
      <c r="T245" s="97">
        <f t="shared" si="29"/>
        <v>1</v>
      </c>
      <c r="U245" s="166"/>
      <c r="V245" s="328">
        <v>43120.46</v>
      </c>
      <c r="W245" s="328">
        <v>47513.950000000004</v>
      </c>
      <c r="X245" s="151">
        <f t="shared" si="30"/>
        <v>-4393.4900000000052</v>
      </c>
      <c r="Y245" s="97">
        <f t="shared" si="31"/>
        <v>-9.2467370109199615E-2</v>
      </c>
      <c r="Z245" s="140"/>
    </row>
    <row r="246" spans="1:26" s="69" customFormat="1" outlineLevel="1" x14ac:dyDescent="0.2">
      <c r="A246" s="64" t="s">
        <v>1087</v>
      </c>
      <c r="B246" s="65" t="s">
        <v>1537</v>
      </c>
      <c r="C246" s="66" t="s">
        <v>1986</v>
      </c>
      <c r="D246" s="67"/>
      <c r="E246" s="68"/>
      <c r="F246" s="328">
        <v>0</v>
      </c>
      <c r="G246" s="328">
        <v>0</v>
      </c>
      <c r="H246" s="151">
        <f t="shared" si="24"/>
        <v>0</v>
      </c>
      <c r="I246" s="97" t="str">
        <f t="shared" si="25"/>
        <v/>
      </c>
      <c r="J246" s="166"/>
      <c r="K246" s="328">
        <v>0</v>
      </c>
      <c r="L246" s="328">
        <v>0</v>
      </c>
      <c r="M246" s="151">
        <f t="shared" si="26"/>
        <v>0</v>
      </c>
      <c r="N246" s="97" t="str">
        <f t="shared" si="27"/>
        <v/>
      </c>
      <c r="O246" s="273"/>
      <c r="P246" s="166"/>
      <c r="Q246" s="328">
        <v>0</v>
      </c>
      <c r="R246" s="328">
        <v>0</v>
      </c>
      <c r="S246" s="151">
        <f t="shared" si="28"/>
        <v>0</v>
      </c>
      <c r="T246" s="97" t="str">
        <f t="shared" si="29"/>
        <v/>
      </c>
      <c r="U246" s="166"/>
      <c r="V246" s="328">
        <v>0</v>
      </c>
      <c r="W246" s="328">
        <v>0</v>
      </c>
      <c r="X246" s="151">
        <f t="shared" si="30"/>
        <v>0</v>
      </c>
      <c r="Y246" s="97" t="str">
        <f t="shared" si="31"/>
        <v/>
      </c>
      <c r="Z246" s="140"/>
    </row>
    <row r="247" spans="1:26" s="69" customFormat="1" outlineLevel="1" x14ac:dyDescent="0.2">
      <c r="A247" s="64" t="s">
        <v>1088</v>
      </c>
      <c r="B247" s="65" t="s">
        <v>1538</v>
      </c>
      <c r="C247" s="66" t="s">
        <v>1987</v>
      </c>
      <c r="D247" s="67"/>
      <c r="E247" s="68"/>
      <c r="F247" s="328">
        <v>30189.100000000002</v>
      </c>
      <c r="G247" s="328">
        <v>25918.58</v>
      </c>
      <c r="H247" s="151">
        <f t="shared" si="24"/>
        <v>4270.5200000000004</v>
      </c>
      <c r="I247" s="97">
        <f t="shared" si="25"/>
        <v>0.16476674262247393</v>
      </c>
      <c r="J247" s="166"/>
      <c r="K247" s="328">
        <v>126256.53</v>
      </c>
      <c r="L247" s="328">
        <v>117735.13</v>
      </c>
      <c r="M247" s="151">
        <f t="shared" si="26"/>
        <v>8521.3999999999942</v>
      </c>
      <c r="N247" s="97">
        <f t="shared" si="27"/>
        <v>7.2377717678657111E-2</v>
      </c>
      <c r="O247" s="273"/>
      <c r="P247" s="166"/>
      <c r="Q247" s="328">
        <v>126256.53</v>
      </c>
      <c r="R247" s="328">
        <v>117735.13</v>
      </c>
      <c r="S247" s="151">
        <f t="shared" si="28"/>
        <v>8521.3999999999942</v>
      </c>
      <c r="T247" s="97">
        <f t="shared" si="29"/>
        <v>7.2377717678657111E-2</v>
      </c>
      <c r="U247" s="166"/>
      <c r="V247" s="328">
        <v>1229635.79</v>
      </c>
      <c r="W247" s="328">
        <v>659259.54</v>
      </c>
      <c r="X247" s="151">
        <f t="shared" si="30"/>
        <v>570376.25</v>
      </c>
      <c r="Y247" s="97">
        <f t="shared" si="31"/>
        <v>0.86517708943582361</v>
      </c>
      <c r="Z247" s="140"/>
    </row>
    <row r="248" spans="1:26" s="69" customFormat="1" outlineLevel="1" x14ac:dyDescent="0.2">
      <c r="A248" s="64" t="s">
        <v>1089</v>
      </c>
      <c r="B248" s="65" t="s">
        <v>1539</v>
      </c>
      <c r="C248" s="66" t="s">
        <v>1988</v>
      </c>
      <c r="D248" s="67"/>
      <c r="E248" s="68"/>
      <c r="F248" s="328">
        <v>522281.51</v>
      </c>
      <c r="G248" s="328">
        <v>1114757.76</v>
      </c>
      <c r="H248" s="151">
        <f t="shared" si="24"/>
        <v>-592476.25</v>
      </c>
      <c r="I248" s="97">
        <f t="shared" si="25"/>
        <v>-0.53148430202450436</v>
      </c>
      <c r="J248" s="166"/>
      <c r="K248" s="328">
        <v>1350425.06</v>
      </c>
      <c r="L248" s="328">
        <v>3175923.09</v>
      </c>
      <c r="M248" s="151">
        <f t="shared" si="26"/>
        <v>-1825498.0299999998</v>
      </c>
      <c r="N248" s="97">
        <f t="shared" si="27"/>
        <v>-0.5747928958821229</v>
      </c>
      <c r="O248" s="273"/>
      <c r="P248" s="166"/>
      <c r="Q248" s="328">
        <v>1350425.06</v>
      </c>
      <c r="R248" s="328">
        <v>3175923.09</v>
      </c>
      <c r="S248" s="151">
        <f t="shared" si="28"/>
        <v>-1825498.0299999998</v>
      </c>
      <c r="T248" s="97">
        <f t="shared" si="29"/>
        <v>-0.5747928958821229</v>
      </c>
      <c r="U248" s="166"/>
      <c r="V248" s="328">
        <v>12030756.700000001</v>
      </c>
      <c r="W248" s="328">
        <v>10986938.6</v>
      </c>
      <c r="X248" s="151">
        <f t="shared" si="30"/>
        <v>1043818.1000000015</v>
      </c>
      <c r="Y248" s="97">
        <f t="shared" si="31"/>
        <v>9.5005363914566834E-2</v>
      </c>
      <c r="Z248" s="140"/>
    </row>
    <row r="249" spans="1:26" s="69" customFormat="1" outlineLevel="1" x14ac:dyDescent="0.2">
      <c r="A249" s="64" t="s">
        <v>1090</v>
      </c>
      <c r="B249" s="65" t="s">
        <v>1540</v>
      </c>
      <c r="C249" s="66" t="s">
        <v>1989</v>
      </c>
      <c r="D249" s="67"/>
      <c r="E249" s="68"/>
      <c r="F249" s="328">
        <v>-268053.28000000003</v>
      </c>
      <c r="G249" s="328">
        <v>-613075.94000000006</v>
      </c>
      <c r="H249" s="151">
        <f t="shared" si="24"/>
        <v>345022.66000000003</v>
      </c>
      <c r="I249" s="97">
        <f t="shared" si="25"/>
        <v>-0.56277312073280839</v>
      </c>
      <c r="J249" s="166"/>
      <c r="K249" s="328">
        <v>-1307921.83</v>
      </c>
      <c r="L249" s="328">
        <v>-4138330.32</v>
      </c>
      <c r="M249" s="151">
        <f t="shared" si="26"/>
        <v>2830408.4899999998</v>
      </c>
      <c r="N249" s="97">
        <f t="shared" si="27"/>
        <v>-0.68394938807108074</v>
      </c>
      <c r="O249" s="273"/>
      <c r="P249" s="166"/>
      <c r="Q249" s="328">
        <v>-1307921.83</v>
      </c>
      <c r="R249" s="328">
        <v>-4138330.32</v>
      </c>
      <c r="S249" s="151">
        <f t="shared" si="28"/>
        <v>2830408.4899999998</v>
      </c>
      <c r="T249" s="97">
        <f t="shared" si="29"/>
        <v>-0.68394938807108074</v>
      </c>
      <c r="U249" s="166"/>
      <c r="V249" s="328">
        <v>-13079819.27</v>
      </c>
      <c r="W249" s="328">
        <v>-11354198</v>
      </c>
      <c r="X249" s="151">
        <f t="shared" si="30"/>
        <v>-1725621.2699999996</v>
      </c>
      <c r="Y249" s="97">
        <f t="shared" si="31"/>
        <v>0.15198090345086457</v>
      </c>
      <c r="Z249" s="140"/>
    </row>
    <row r="250" spans="1:26" s="69" customFormat="1" outlineLevel="1" x14ac:dyDescent="0.2">
      <c r="A250" s="64" t="s">
        <v>1091</v>
      </c>
      <c r="B250" s="65" t="s">
        <v>1541</v>
      </c>
      <c r="C250" s="66" t="s">
        <v>1990</v>
      </c>
      <c r="D250" s="67"/>
      <c r="E250" s="68"/>
      <c r="F250" s="328">
        <v>-104621.25</v>
      </c>
      <c r="G250" s="328">
        <v>-6723.6</v>
      </c>
      <c r="H250" s="151">
        <f t="shared" si="24"/>
        <v>-97897.65</v>
      </c>
      <c r="I250" s="97">
        <f t="shared" si="25"/>
        <v>14.560302516509012</v>
      </c>
      <c r="J250" s="166"/>
      <c r="K250" s="328">
        <v>-112229.98</v>
      </c>
      <c r="L250" s="328">
        <v>-18509.71</v>
      </c>
      <c r="M250" s="151">
        <f t="shared" si="26"/>
        <v>-93720.26999999999</v>
      </c>
      <c r="N250" s="97">
        <f t="shared" si="27"/>
        <v>5.0633029907005564</v>
      </c>
      <c r="O250" s="273"/>
      <c r="P250" s="166"/>
      <c r="Q250" s="328">
        <v>-112229.98</v>
      </c>
      <c r="R250" s="328">
        <v>-18509.71</v>
      </c>
      <c r="S250" s="151">
        <f t="shared" si="28"/>
        <v>-93720.26999999999</v>
      </c>
      <c r="T250" s="97">
        <f t="shared" si="29"/>
        <v>5.0633029907005564</v>
      </c>
      <c r="U250" s="166"/>
      <c r="V250" s="328">
        <v>-236696</v>
      </c>
      <c r="W250" s="328">
        <v>-35937.82</v>
      </c>
      <c r="X250" s="151">
        <f t="shared" si="30"/>
        <v>-200758.18</v>
      </c>
      <c r="Y250" s="97">
        <f t="shared" si="31"/>
        <v>5.5862648318679318</v>
      </c>
      <c r="Z250" s="140"/>
    </row>
    <row r="251" spans="1:26" s="69" customFormat="1" outlineLevel="1" x14ac:dyDescent="0.2">
      <c r="A251" s="64" t="s">
        <v>1092</v>
      </c>
      <c r="B251" s="65" t="s">
        <v>1542</v>
      </c>
      <c r="C251" s="66" t="s">
        <v>1991</v>
      </c>
      <c r="D251" s="67"/>
      <c r="E251" s="68"/>
      <c r="F251" s="328">
        <v>708109.8</v>
      </c>
      <c r="G251" s="328">
        <v>-1249999.99</v>
      </c>
      <c r="H251" s="151">
        <f t="shared" si="24"/>
        <v>1958109.79</v>
      </c>
      <c r="I251" s="97">
        <f t="shared" si="25"/>
        <v>-1.5664878445319028</v>
      </c>
      <c r="J251" s="166"/>
      <c r="K251" s="328">
        <v>2113690.8199999998</v>
      </c>
      <c r="L251" s="328">
        <v>-3749999.9699999997</v>
      </c>
      <c r="M251" s="151">
        <f t="shared" si="26"/>
        <v>5863690.7899999991</v>
      </c>
      <c r="N251" s="97">
        <f t="shared" si="27"/>
        <v>-1.5636508898425403</v>
      </c>
      <c r="O251" s="273"/>
      <c r="P251" s="166"/>
      <c r="Q251" s="328">
        <v>2113690.8199999998</v>
      </c>
      <c r="R251" s="328">
        <v>-3749999.9699999997</v>
      </c>
      <c r="S251" s="151">
        <f t="shared" si="28"/>
        <v>5863690.7899999991</v>
      </c>
      <c r="T251" s="97">
        <f t="shared" si="29"/>
        <v>-1.5636508898425403</v>
      </c>
      <c r="U251" s="166"/>
      <c r="V251" s="328">
        <v>-7690709.2199999988</v>
      </c>
      <c r="W251" s="328">
        <v>-14999999.879999999</v>
      </c>
      <c r="X251" s="151">
        <f t="shared" si="30"/>
        <v>7309290.6600000001</v>
      </c>
      <c r="Y251" s="97">
        <f t="shared" si="31"/>
        <v>-0.48728604789828844</v>
      </c>
      <c r="Z251" s="140"/>
    </row>
    <row r="252" spans="1:26" s="69" customFormat="1" outlineLevel="1" x14ac:dyDescent="0.2">
      <c r="A252" s="64" t="s">
        <v>1093</v>
      </c>
      <c r="B252" s="65" t="s">
        <v>1543</v>
      </c>
      <c r="C252" s="66" t="s">
        <v>1992</v>
      </c>
      <c r="D252" s="67"/>
      <c r="E252" s="68"/>
      <c r="F252" s="328">
        <v>583041.14</v>
      </c>
      <c r="G252" s="328">
        <v>390203.57</v>
      </c>
      <c r="H252" s="151">
        <f t="shared" si="24"/>
        <v>192837.57</v>
      </c>
      <c r="I252" s="97">
        <f t="shared" si="25"/>
        <v>0.49419734934767512</v>
      </c>
      <c r="J252" s="166"/>
      <c r="K252" s="328">
        <v>1389250.9</v>
      </c>
      <c r="L252" s="328">
        <v>2022862.82</v>
      </c>
      <c r="M252" s="151">
        <f t="shared" si="26"/>
        <v>-633611.92000000016</v>
      </c>
      <c r="N252" s="97">
        <f t="shared" si="27"/>
        <v>-0.31322535257235096</v>
      </c>
      <c r="O252" s="273"/>
      <c r="P252" s="166"/>
      <c r="Q252" s="328">
        <v>1389250.9</v>
      </c>
      <c r="R252" s="328">
        <v>2022862.82</v>
      </c>
      <c r="S252" s="151">
        <f t="shared" si="28"/>
        <v>-633611.92000000016</v>
      </c>
      <c r="T252" s="97">
        <f t="shared" si="29"/>
        <v>-0.31322535257235096</v>
      </c>
      <c r="U252" s="166"/>
      <c r="V252" s="328">
        <v>13594068.91</v>
      </c>
      <c r="W252" s="328">
        <v>8784122.0299999993</v>
      </c>
      <c r="X252" s="151">
        <f t="shared" si="30"/>
        <v>4809946.8800000008</v>
      </c>
      <c r="Y252" s="97">
        <f t="shared" si="31"/>
        <v>0.54757286653951476</v>
      </c>
      <c r="Z252" s="140"/>
    </row>
    <row r="253" spans="1:26" s="69" customFormat="1" outlineLevel="1" x14ac:dyDescent="0.2">
      <c r="A253" s="64" t="s">
        <v>1094</v>
      </c>
      <c r="B253" s="65" t="s">
        <v>1544</v>
      </c>
      <c r="C253" s="66" t="s">
        <v>1993</v>
      </c>
      <c r="D253" s="67"/>
      <c r="E253" s="68"/>
      <c r="F253" s="328">
        <v>-138152.46</v>
      </c>
      <c r="G253" s="328">
        <v>-202352.64000000001</v>
      </c>
      <c r="H253" s="151">
        <f t="shared" si="24"/>
        <v>64200.180000000022</v>
      </c>
      <c r="I253" s="97">
        <f t="shared" si="25"/>
        <v>-0.3172688036093822</v>
      </c>
      <c r="J253" s="166"/>
      <c r="K253" s="328">
        <v>-534919.74</v>
      </c>
      <c r="L253" s="328">
        <v>-1028700.3</v>
      </c>
      <c r="M253" s="151">
        <f t="shared" si="26"/>
        <v>493780.56000000006</v>
      </c>
      <c r="N253" s="97">
        <f t="shared" si="27"/>
        <v>-0.48000429279548185</v>
      </c>
      <c r="O253" s="273"/>
      <c r="P253" s="166"/>
      <c r="Q253" s="328">
        <v>-534919.74</v>
      </c>
      <c r="R253" s="328">
        <v>-1028700.3</v>
      </c>
      <c r="S253" s="151">
        <f t="shared" si="28"/>
        <v>493780.56000000006</v>
      </c>
      <c r="T253" s="97">
        <f t="shared" si="29"/>
        <v>-0.48000429279548185</v>
      </c>
      <c r="U253" s="166"/>
      <c r="V253" s="328">
        <v>-4029286.83</v>
      </c>
      <c r="W253" s="328">
        <v>-2647957.4800000004</v>
      </c>
      <c r="X253" s="151">
        <f t="shared" si="30"/>
        <v>-1381329.3499999996</v>
      </c>
      <c r="Y253" s="97">
        <f t="shared" si="31"/>
        <v>0.52165843312559512</v>
      </c>
      <c r="Z253" s="140"/>
    </row>
    <row r="254" spans="1:26" s="69" customFormat="1" outlineLevel="1" x14ac:dyDescent="0.2">
      <c r="A254" s="64" t="s">
        <v>1095</v>
      </c>
      <c r="B254" s="65" t="s">
        <v>1545</v>
      </c>
      <c r="C254" s="66" t="s">
        <v>1994</v>
      </c>
      <c r="D254" s="67"/>
      <c r="E254" s="68"/>
      <c r="F254" s="328">
        <v>-139.94</v>
      </c>
      <c r="G254" s="328">
        <v>0</v>
      </c>
      <c r="H254" s="151">
        <f t="shared" si="24"/>
        <v>-139.94</v>
      </c>
      <c r="I254" s="97">
        <f t="shared" si="25"/>
        <v>1</v>
      </c>
      <c r="J254" s="166"/>
      <c r="K254" s="328">
        <v>-2423.5</v>
      </c>
      <c r="L254" s="328">
        <v>-617.48</v>
      </c>
      <c r="M254" s="151">
        <f t="shared" si="26"/>
        <v>-1806.02</v>
      </c>
      <c r="N254" s="97">
        <f t="shared" si="27"/>
        <v>2.9248234760640019</v>
      </c>
      <c r="O254" s="273"/>
      <c r="P254" s="166"/>
      <c r="Q254" s="328">
        <v>-2423.5</v>
      </c>
      <c r="R254" s="328">
        <v>-617.48</v>
      </c>
      <c r="S254" s="151">
        <f t="shared" si="28"/>
        <v>-1806.02</v>
      </c>
      <c r="T254" s="97">
        <f t="shared" si="29"/>
        <v>2.9248234760640019</v>
      </c>
      <c r="U254" s="166"/>
      <c r="V254" s="328">
        <v>-7632.81</v>
      </c>
      <c r="W254" s="328">
        <v>-5198.1000000000004</v>
      </c>
      <c r="X254" s="151">
        <f t="shared" si="30"/>
        <v>-2434.71</v>
      </c>
      <c r="Y254" s="97">
        <f t="shared" si="31"/>
        <v>0.46838460206613952</v>
      </c>
      <c r="Z254" s="140"/>
    </row>
    <row r="255" spans="1:26" s="69" customFormat="1" outlineLevel="1" x14ac:dyDescent="0.2">
      <c r="A255" s="64" t="s">
        <v>1096</v>
      </c>
      <c r="B255" s="65" t="s">
        <v>1546</v>
      </c>
      <c r="C255" s="66" t="s">
        <v>1995</v>
      </c>
      <c r="D255" s="67"/>
      <c r="E255" s="68"/>
      <c r="F255" s="328">
        <v>0</v>
      </c>
      <c r="G255" s="328">
        <v>0</v>
      </c>
      <c r="H255" s="151">
        <f t="shared" si="24"/>
        <v>0</v>
      </c>
      <c r="I255" s="97" t="str">
        <f t="shared" si="25"/>
        <v/>
      </c>
      <c r="J255" s="166"/>
      <c r="K255" s="328">
        <v>0</v>
      </c>
      <c r="L255" s="328">
        <v>0</v>
      </c>
      <c r="M255" s="151">
        <f t="shared" si="26"/>
        <v>0</v>
      </c>
      <c r="N255" s="97" t="str">
        <f t="shared" si="27"/>
        <v/>
      </c>
      <c r="O255" s="273"/>
      <c r="P255" s="166"/>
      <c r="Q255" s="328">
        <v>0</v>
      </c>
      <c r="R255" s="328">
        <v>0</v>
      </c>
      <c r="S255" s="151">
        <f t="shared" si="28"/>
        <v>0</v>
      </c>
      <c r="T255" s="97" t="str">
        <f t="shared" si="29"/>
        <v/>
      </c>
      <c r="U255" s="166"/>
      <c r="V255" s="328">
        <v>9020.42</v>
      </c>
      <c r="W255" s="328">
        <v>0</v>
      </c>
      <c r="X255" s="151">
        <f t="shared" si="30"/>
        <v>9020.42</v>
      </c>
      <c r="Y255" s="97">
        <f t="shared" si="31"/>
        <v>1</v>
      </c>
      <c r="Z255" s="140"/>
    </row>
    <row r="256" spans="1:26" s="69" customFormat="1" outlineLevel="1" x14ac:dyDescent="0.2">
      <c r="A256" s="64" t="s">
        <v>1097</v>
      </c>
      <c r="B256" s="65" t="s">
        <v>1547</v>
      </c>
      <c r="C256" s="66" t="s">
        <v>1996</v>
      </c>
      <c r="D256" s="67"/>
      <c r="E256" s="68"/>
      <c r="F256" s="328">
        <v>2943.13</v>
      </c>
      <c r="G256" s="328">
        <v>33629.550000000003</v>
      </c>
      <c r="H256" s="151">
        <f t="shared" si="24"/>
        <v>-30686.420000000002</v>
      </c>
      <c r="I256" s="97">
        <f t="shared" si="25"/>
        <v>-0.91248381259933597</v>
      </c>
      <c r="J256" s="166"/>
      <c r="K256" s="328">
        <v>4932.5600000000004</v>
      </c>
      <c r="L256" s="328">
        <v>98021.930000000008</v>
      </c>
      <c r="M256" s="151">
        <f t="shared" si="26"/>
        <v>-93089.37000000001</v>
      </c>
      <c r="N256" s="97">
        <f t="shared" si="27"/>
        <v>-0.94967901570597524</v>
      </c>
      <c r="O256" s="273"/>
      <c r="P256" s="166"/>
      <c r="Q256" s="328">
        <v>4932.5600000000004</v>
      </c>
      <c r="R256" s="328">
        <v>98021.930000000008</v>
      </c>
      <c r="S256" s="151">
        <f t="shared" si="28"/>
        <v>-93089.37000000001</v>
      </c>
      <c r="T256" s="97">
        <f t="shared" si="29"/>
        <v>-0.94967901570597524</v>
      </c>
      <c r="U256" s="166"/>
      <c r="V256" s="328">
        <v>174000.2</v>
      </c>
      <c r="W256" s="328">
        <v>327647.63</v>
      </c>
      <c r="X256" s="151">
        <f t="shared" si="30"/>
        <v>-153647.43</v>
      </c>
      <c r="Y256" s="97">
        <f t="shared" si="31"/>
        <v>-0.46894106940434754</v>
      </c>
      <c r="Z256" s="140"/>
    </row>
    <row r="257" spans="1:26" s="69" customFormat="1" outlineLevel="1" x14ac:dyDescent="0.2">
      <c r="A257" s="64" t="s">
        <v>1098</v>
      </c>
      <c r="B257" s="65" t="s">
        <v>1548</v>
      </c>
      <c r="C257" s="66" t="s">
        <v>1997</v>
      </c>
      <c r="D257" s="67"/>
      <c r="E257" s="68"/>
      <c r="F257" s="328">
        <v>85199.85</v>
      </c>
      <c r="G257" s="328">
        <v>54736.83</v>
      </c>
      <c r="H257" s="151">
        <f t="shared" si="24"/>
        <v>30463.020000000004</v>
      </c>
      <c r="I257" s="97">
        <f t="shared" si="25"/>
        <v>0.55653606538778377</v>
      </c>
      <c r="J257" s="166"/>
      <c r="K257" s="328">
        <v>209019.04</v>
      </c>
      <c r="L257" s="328">
        <v>136869.19</v>
      </c>
      <c r="M257" s="151">
        <f t="shared" si="26"/>
        <v>72149.850000000006</v>
      </c>
      <c r="N257" s="97">
        <f t="shared" si="27"/>
        <v>0.52714456774384366</v>
      </c>
      <c r="O257" s="273"/>
      <c r="P257" s="166"/>
      <c r="Q257" s="328">
        <v>209019.04</v>
      </c>
      <c r="R257" s="328">
        <v>136869.19</v>
      </c>
      <c r="S257" s="151">
        <f t="shared" si="28"/>
        <v>72149.850000000006</v>
      </c>
      <c r="T257" s="97">
        <f t="shared" si="29"/>
        <v>0.52714456774384366</v>
      </c>
      <c r="U257" s="166"/>
      <c r="V257" s="328">
        <v>814455.17</v>
      </c>
      <c r="W257" s="328">
        <v>493547.49</v>
      </c>
      <c r="X257" s="151">
        <f t="shared" si="30"/>
        <v>320907.68000000005</v>
      </c>
      <c r="Y257" s="97">
        <f t="shared" si="31"/>
        <v>0.65020628511351575</v>
      </c>
      <c r="Z257" s="140"/>
    </row>
    <row r="258" spans="1:26" s="69" customFormat="1" outlineLevel="1" x14ac:dyDescent="0.2">
      <c r="A258" s="64" t="s">
        <v>1099</v>
      </c>
      <c r="B258" s="65" t="s">
        <v>1549</v>
      </c>
      <c r="C258" s="66" t="s">
        <v>1998</v>
      </c>
      <c r="D258" s="67"/>
      <c r="E258" s="68"/>
      <c r="F258" s="328">
        <v>0</v>
      </c>
      <c r="G258" s="328">
        <v>0</v>
      </c>
      <c r="H258" s="151">
        <f t="shared" si="24"/>
        <v>0</v>
      </c>
      <c r="I258" s="97" t="str">
        <f t="shared" si="25"/>
        <v/>
      </c>
      <c r="J258" s="166"/>
      <c r="K258" s="328">
        <v>0</v>
      </c>
      <c r="L258" s="328">
        <v>225.18</v>
      </c>
      <c r="M258" s="151">
        <f t="shared" si="26"/>
        <v>-225.18</v>
      </c>
      <c r="N258" s="97">
        <f t="shared" si="27"/>
        <v>1</v>
      </c>
      <c r="O258" s="273"/>
      <c r="P258" s="166"/>
      <c r="Q258" s="328">
        <v>0</v>
      </c>
      <c r="R258" s="328">
        <v>225.18</v>
      </c>
      <c r="S258" s="151">
        <f t="shared" si="28"/>
        <v>-225.18</v>
      </c>
      <c r="T258" s="97">
        <f t="shared" si="29"/>
        <v>1</v>
      </c>
      <c r="U258" s="166"/>
      <c r="V258" s="328">
        <v>32659.58</v>
      </c>
      <c r="W258" s="328">
        <v>52597.090000000004</v>
      </c>
      <c r="X258" s="151">
        <f t="shared" si="30"/>
        <v>-19937.510000000002</v>
      </c>
      <c r="Y258" s="97">
        <f t="shared" si="31"/>
        <v>-0.37906108493834928</v>
      </c>
      <c r="Z258" s="140"/>
    </row>
    <row r="259" spans="1:26" s="69" customFormat="1" outlineLevel="1" x14ac:dyDescent="0.2">
      <c r="A259" s="64" t="s">
        <v>1100</v>
      </c>
      <c r="B259" s="65" t="s">
        <v>1550</v>
      </c>
      <c r="C259" s="66" t="s">
        <v>1999</v>
      </c>
      <c r="D259" s="67"/>
      <c r="E259" s="68"/>
      <c r="F259" s="328">
        <v>0</v>
      </c>
      <c r="G259" s="328">
        <v>15.14</v>
      </c>
      <c r="H259" s="151">
        <f t="shared" si="24"/>
        <v>-15.14</v>
      </c>
      <c r="I259" s="97">
        <f t="shared" si="25"/>
        <v>1</v>
      </c>
      <c r="J259" s="166"/>
      <c r="K259" s="328">
        <v>0</v>
      </c>
      <c r="L259" s="328">
        <v>15.14</v>
      </c>
      <c r="M259" s="151">
        <f t="shared" si="26"/>
        <v>-15.14</v>
      </c>
      <c r="N259" s="97">
        <f t="shared" si="27"/>
        <v>1</v>
      </c>
      <c r="O259" s="273"/>
      <c r="P259" s="166"/>
      <c r="Q259" s="328">
        <v>0</v>
      </c>
      <c r="R259" s="328">
        <v>15.14</v>
      </c>
      <c r="S259" s="151">
        <f t="shared" si="28"/>
        <v>-15.14</v>
      </c>
      <c r="T259" s="97">
        <f t="shared" si="29"/>
        <v>1</v>
      </c>
      <c r="U259" s="166"/>
      <c r="V259" s="328">
        <v>157.91</v>
      </c>
      <c r="W259" s="328">
        <v>15.14</v>
      </c>
      <c r="X259" s="151">
        <f t="shared" si="30"/>
        <v>142.76999999999998</v>
      </c>
      <c r="Y259" s="97">
        <f t="shared" si="31"/>
        <v>9.4299867899603687</v>
      </c>
      <c r="Z259" s="140"/>
    </row>
    <row r="260" spans="1:26" s="69" customFormat="1" outlineLevel="1" x14ac:dyDescent="0.2">
      <c r="A260" s="64" t="s">
        <v>1101</v>
      </c>
      <c r="B260" s="65" t="s">
        <v>1551</v>
      </c>
      <c r="C260" s="66" t="s">
        <v>2000</v>
      </c>
      <c r="D260" s="67"/>
      <c r="E260" s="68"/>
      <c r="F260" s="328">
        <v>0</v>
      </c>
      <c r="G260" s="328">
        <v>2.04</v>
      </c>
      <c r="H260" s="151">
        <f t="shared" si="24"/>
        <v>-2.04</v>
      </c>
      <c r="I260" s="97">
        <f t="shared" si="25"/>
        <v>1</v>
      </c>
      <c r="J260" s="166"/>
      <c r="K260" s="328">
        <v>0</v>
      </c>
      <c r="L260" s="328">
        <v>2.04</v>
      </c>
      <c r="M260" s="151">
        <f t="shared" si="26"/>
        <v>-2.04</v>
      </c>
      <c r="N260" s="97">
        <f t="shared" si="27"/>
        <v>1</v>
      </c>
      <c r="O260" s="273"/>
      <c r="P260" s="166"/>
      <c r="Q260" s="328">
        <v>0</v>
      </c>
      <c r="R260" s="328">
        <v>2.04</v>
      </c>
      <c r="S260" s="151">
        <f t="shared" si="28"/>
        <v>-2.04</v>
      </c>
      <c r="T260" s="97">
        <f t="shared" si="29"/>
        <v>1</v>
      </c>
      <c r="U260" s="166"/>
      <c r="V260" s="328">
        <v>-2.04</v>
      </c>
      <c r="W260" s="328">
        <v>2.04</v>
      </c>
      <c r="X260" s="151">
        <f t="shared" si="30"/>
        <v>-4.08</v>
      </c>
      <c r="Y260" s="97">
        <f t="shared" si="31"/>
        <v>-2</v>
      </c>
      <c r="Z260" s="140"/>
    </row>
    <row r="261" spans="1:26" s="69" customFormat="1" outlineLevel="1" x14ac:dyDescent="0.2">
      <c r="A261" s="64" t="s">
        <v>1102</v>
      </c>
      <c r="B261" s="65" t="s">
        <v>1552</v>
      </c>
      <c r="C261" s="66" t="s">
        <v>2001</v>
      </c>
      <c r="D261" s="67"/>
      <c r="E261" s="68"/>
      <c r="F261" s="328">
        <v>0</v>
      </c>
      <c r="G261" s="328">
        <v>0</v>
      </c>
      <c r="H261" s="151">
        <f t="shared" si="24"/>
        <v>0</v>
      </c>
      <c r="I261" s="97" t="str">
        <f t="shared" si="25"/>
        <v/>
      </c>
      <c r="J261" s="166"/>
      <c r="K261" s="328">
        <v>0</v>
      </c>
      <c r="L261" s="328">
        <v>0</v>
      </c>
      <c r="M261" s="151">
        <f t="shared" si="26"/>
        <v>0</v>
      </c>
      <c r="N261" s="97" t="str">
        <f t="shared" si="27"/>
        <v/>
      </c>
      <c r="O261" s="273"/>
      <c r="P261" s="166"/>
      <c r="Q261" s="328">
        <v>0</v>
      </c>
      <c r="R261" s="328">
        <v>0</v>
      </c>
      <c r="S261" s="151">
        <f t="shared" si="28"/>
        <v>0</v>
      </c>
      <c r="T261" s="97" t="str">
        <f t="shared" si="29"/>
        <v/>
      </c>
      <c r="U261" s="166"/>
      <c r="V261" s="328">
        <v>0</v>
      </c>
      <c r="W261" s="328">
        <v>10.51</v>
      </c>
      <c r="X261" s="151">
        <f t="shared" si="30"/>
        <v>-10.51</v>
      </c>
      <c r="Y261" s="97">
        <f t="shared" si="31"/>
        <v>1</v>
      </c>
      <c r="Z261" s="140"/>
    </row>
    <row r="262" spans="1:26" x14ac:dyDescent="0.2">
      <c r="A262" s="38" t="s">
        <v>665</v>
      </c>
      <c r="B262" s="38">
        <v>19</v>
      </c>
      <c r="C262" s="81" t="s">
        <v>836</v>
      </c>
      <c r="D262" s="48"/>
      <c r="E262" s="49"/>
      <c r="F262" s="301">
        <v>15465556.130000003</v>
      </c>
      <c r="G262" s="301">
        <v>25241912.555</v>
      </c>
      <c r="H262" s="301">
        <f t="shared" si="24"/>
        <v>-9776356.424999997</v>
      </c>
      <c r="I262" s="49">
        <f t="shared" si="25"/>
        <v>-0.38730648494634234</v>
      </c>
      <c r="J262" s="277"/>
      <c r="K262" s="301">
        <v>85042889.250000045</v>
      </c>
      <c r="L262" s="301">
        <v>89253642.455000058</v>
      </c>
      <c r="M262" s="301">
        <f t="shared" si="26"/>
        <v>-4210753.2050000131</v>
      </c>
      <c r="N262" s="49">
        <f t="shared" si="27"/>
        <v>-4.7177382224181975E-2</v>
      </c>
      <c r="O262" s="201"/>
      <c r="P262" s="269"/>
      <c r="Q262" s="301">
        <v>85042889.250000045</v>
      </c>
      <c r="R262" s="301">
        <v>89253642.455000058</v>
      </c>
      <c r="S262" s="301">
        <f t="shared" si="28"/>
        <v>-4210753.2050000131</v>
      </c>
      <c r="T262" s="49">
        <f t="shared" si="29"/>
        <v>-4.7177382224181975E-2</v>
      </c>
      <c r="U262" s="277"/>
      <c r="V262" s="301">
        <v>432366496.6819998</v>
      </c>
      <c r="W262" s="301">
        <v>324672282.60299999</v>
      </c>
      <c r="X262" s="301">
        <f t="shared" si="30"/>
        <v>107694214.07899982</v>
      </c>
      <c r="Y262" s="49">
        <f t="shared" si="31"/>
        <v>0.33170128726598208</v>
      </c>
      <c r="Z262"/>
    </row>
    <row r="263" spans="1:26" x14ac:dyDescent="0.2">
      <c r="A263" s="38"/>
      <c r="B263" s="38">
        <v>20</v>
      </c>
      <c r="C263" s="81" t="s">
        <v>396</v>
      </c>
      <c r="D263" s="200"/>
      <c r="E263" s="246"/>
      <c r="F263" s="325"/>
      <c r="G263" s="325"/>
      <c r="H263" s="325">
        <f t="shared" si="24"/>
        <v>0</v>
      </c>
      <c r="I263" s="246" t="str">
        <f t="shared" si="25"/>
        <v/>
      </c>
      <c r="J263" s="282"/>
      <c r="K263" s="325"/>
      <c r="L263" s="325"/>
      <c r="M263" s="325">
        <f t="shared" si="26"/>
        <v>0</v>
      </c>
      <c r="N263" s="246" t="str">
        <f t="shared" si="27"/>
        <v/>
      </c>
      <c r="O263" s="280"/>
      <c r="P263" s="281"/>
      <c r="Q263" s="325"/>
      <c r="R263" s="325"/>
      <c r="S263" s="325">
        <f t="shared" si="28"/>
        <v>0</v>
      </c>
      <c r="T263" s="246" t="str">
        <f t="shared" si="29"/>
        <v/>
      </c>
      <c r="U263" s="282"/>
      <c r="V263" s="325"/>
      <c r="W263" s="325"/>
      <c r="X263" s="325">
        <f t="shared" si="30"/>
        <v>0</v>
      </c>
      <c r="Y263" s="245" t="str">
        <f t="shared" si="31"/>
        <v/>
      </c>
      <c r="Z263" s="245"/>
    </row>
    <row r="264" spans="1:26" x14ac:dyDescent="0.2">
      <c r="A264" s="38"/>
      <c r="B264" s="38">
        <v>21</v>
      </c>
      <c r="C264" s="81" t="s">
        <v>837</v>
      </c>
      <c r="D264" s="200"/>
      <c r="E264" s="246"/>
      <c r="F264" s="325"/>
      <c r="G264" s="325"/>
      <c r="H264" s="325">
        <f t="shared" si="24"/>
        <v>0</v>
      </c>
      <c r="I264" s="246" t="str">
        <f t="shared" si="25"/>
        <v/>
      </c>
      <c r="J264" s="282"/>
      <c r="K264" s="325"/>
      <c r="L264" s="325"/>
      <c r="M264" s="325">
        <f t="shared" si="26"/>
        <v>0</v>
      </c>
      <c r="N264" s="246" t="str">
        <f t="shared" si="27"/>
        <v/>
      </c>
      <c r="O264" s="280"/>
      <c r="P264" s="281"/>
      <c r="Q264" s="325"/>
      <c r="R264" s="325"/>
      <c r="S264" s="325">
        <f t="shared" si="28"/>
        <v>0</v>
      </c>
      <c r="T264" s="246" t="str">
        <f t="shared" si="29"/>
        <v/>
      </c>
      <c r="U264" s="282"/>
      <c r="V264" s="325"/>
      <c r="W264" s="325"/>
      <c r="X264" s="325">
        <f t="shared" si="30"/>
        <v>0</v>
      </c>
      <c r="Y264" s="245" t="str">
        <f t="shared" si="31"/>
        <v/>
      </c>
      <c r="Z264" s="245"/>
    </row>
    <row r="265" spans="1:26" s="69" customFormat="1" outlineLevel="1" x14ac:dyDescent="0.2">
      <c r="A265" s="64" t="s">
        <v>1103</v>
      </c>
      <c r="B265" s="65" t="s">
        <v>1553</v>
      </c>
      <c r="C265" s="66" t="s">
        <v>1948</v>
      </c>
      <c r="D265" s="67"/>
      <c r="E265" s="68"/>
      <c r="F265" s="328">
        <v>751863.65</v>
      </c>
      <c r="G265" s="328">
        <v>242891.4</v>
      </c>
      <c r="H265" s="151">
        <f t="shared" si="24"/>
        <v>508972.25</v>
      </c>
      <c r="I265" s="97">
        <f t="shared" si="25"/>
        <v>2.0954725033492334</v>
      </c>
      <c r="J265" s="166"/>
      <c r="K265" s="328">
        <v>1276212.1299999999</v>
      </c>
      <c r="L265" s="328">
        <v>795328.48</v>
      </c>
      <c r="M265" s="151">
        <f t="shared" si="26"/>
        <v>480883.64999999991</v>
      </c>
      <c r="N265" s="97">
        <f t="shared" si="27"/>
        <v>0.60463526969385017</v>
      </c>
      <c r="O265" s="273"/>
      <c r="P265" s="166"/>
      <c r="Q265" s="328">
        <v>1276212.1299999999</v>
      </c>
      <c r="R265" s="328">
        <v>795328.48</v>
      </c>
      <c r="S265" s="151">
        <f t="shared" si="28"/>
        <v>480883.64999999991</v>
      </c>
      <c r="T265" s="97">
        <f t="shared" si="29"/>
        <v>0.60463526969385017</v>
      </c>
      <c r="U265" s="166"/>
      <c r="V265" s="328">
        <v>3597391.25</v>
      </c>
      <c r="W265" s="328">
        <v>2602815.36</v>
      </c>
      <c r="X265" s="151">
        <f t="shared" si="30"/>
        <v>994575.89000000013</v>
      </c>
      <c r="Y265" s="97">
        <f t="shared" si="31"/>
        <v>0.38211542212506389</v>
      </c>
      <c r="Z265" s="140"/>
    </row>
    <row r="266" spans="1:26" x14ac:dyDescent="0.2">
      <c r="A266" s="38" t="s">
        <v>666</v>
      </c>
      <c r="B266" s="38">
        <v>22</v>
      </c>
      <c r="C266" s="81" t="s">
        <v>395</v>
      </c>
      <c r="D266" s="88"/>
      <c r="E266" s="49"/>
      <c r="F266" s="301">
        <v>751863.65</v>
      </c>
      <c r="G266" s="301">
        <v>242891.4</v>
      </c>
      <c r="H266" s="301">
        <f t="shared" si="24"/>
        <v>508972.25</v>
      </c>
      <c r="I266" s="49">
        <f t="shared" si="25"/>
        <v>2.0954725033492334</v>
      </c>
      <c r="J266" s="277"/>
      <c r="K266" s="301">
        <v>1276212.1299999999</v>
      </c>
      <c r="L266" s="301">
        <v>795328.48</v>
      </c>
      <c r="M266" s="301">
        <f t="shared" si="26"/>
        <v>480883.64999999991</v>
      </c>
      <c r="N266" s="49">
        <f t="shared" si="27"/>
        <v>0.60463526969385017</v>
      </c>
      <c r="O266" s="201"/>
      <c r="P266" s="269"/>
      <c r="Q266" s="301">
        <v>1276212.1299999999</v>
      </c>
      <c r="R266" s="301">
        <v>795328.48</v>
      </c>
      <c r="S266" s="301">
        <f t="shared" si="28"/>
        <v>480883.64999999991</v>
      </c>
      <c r="T266" s="49">
        <f t="shared" si="29"/>
        <v>0.60463526969385017</v>
      </c>
      <c r="U266" s="277"/>
      <c r="V266" s="301">
        <v>3597391.25</v>
      </c>
      <c r="W266" s="301">
        <v>2602815.36</v>
      </c>
      <c r="X266" s="301">
        <f t="shared" si="30"/>
        <v>994575.89000000013</v>
      </c>
      <c r="Y266" s="49">
        <f t="shared" si="31"/>
        <v>0.38211542212506389</v>
      </c>
      <c r="Z266"/>
    </row>
    <row r="267" spans="1:26" x14ac:dyDescent="0.2">
      <c r="A267" s="38"/>
      <c r="B267" s="38">
        <v>23</v>
      </c>
      <c r="C267" s="81" t="s">
        <v>838</v>
      </c>
      <c r="D267" s="88"/>
      <c r="E267" s="49"/>
      <c r="F267" s="301"/>
      <c r="G267" s="301"/>
      <c r="H267" s="301">
        <f t="shared" ref="H267:H330" si="32">+F267-G267</f>
        <v>0</v>
      </c>
      <c r="I267" s="49" t="str">
        <f t="shared" ref="I267:I330" si="33">IF(AND(F267=0,G267=0),"",IF(OR(F267=0,G267=0),100%,(+H267/G267)))</f>
        <v/>
      </c>
      <c r="J267" s="277"/>
      <c r="K267" s="301"/>
      <c r="L267" s="301"/>
      <c r="M267" s="301">
        <f t="shared" ref="M267:M330" si="34">+K267-L267</f>
        <v>0</v>
      </c>
      <c r="N267" s="49" t="str">
        <f t="shared" ref="N267:N330" si="35">IF(AND(K267=0,L267=0),"",IF(OR(K267=0,L267=0),100%,(+M267/L267)))</f>
        <v/>
      </c>
      <c r="O267" s="201"/>
      <c r="P267" s="269"/>
      <c r="Q267" s="301"/>
      <c r="R267" s="301"/>
      <c r="S267" s="301">
        <f t="shared" ref="S267:S330" si="36">+Q267-R267</f>
        <v>0</v>
      </c>
      <c r="T267" s="49" t="str">
        <f t="shared" ref="T267:T330" si="37">IF(AND(Q267=0,R267=0),"",IF(OR(Q267=0,R267=0),100%,(+S267/R267)))</f>
        <v/>
      </c>
      <c r="U267" s="277"/>
      <c r="V267" s="301"/>
      <c r="W267" s="301"/>
      <c r="X267" s="301">
        <f t="shared" ref="X267:X330" si="38">+V267-W267</f>
        <v>0</v>
      </c>
      <c r="Y267" s="49" t="str">
        <f t="shared" ref="Y267:Y330" si="39">IF(AND(V267=0,W267=0),"",IF(OR(V267=0,W267=0),100%,(+X267/W267)))</f>
        <v/>
      </c>
      <c r="Z267"/>
    </row>
    <row r="268" spans="1:26" s="69" customFormat="1" outlineLevel="1" x14ac:dyDescent="0.2">
      <c r="A268" s="64" t="s">
        <v>1104</v>
      </c>
      <c r="B268" s="65" t="s">
        <v>1554</v>
      </c>
      <c r="C268" s="66" t="s">
        <v>2002</v>
      </c>
      <c r="D268" s="67"/>
      <c r="E268" s="68"/>
      <c r="F268" s="328">
        <v>0</v>
      </c>
      <c r="G268" s="328">
        <v>-2.06</v>
      </c>
      <c r="H268" s="151">
        <f t="shared" si="32"/>
        <v>2.06</v>
      </c>
      <c r="I268" s="97">
        <f t="shared" si="33"/>
        <v>1</v>
      </c>
      <c r="J268" s="166"/>
      <c r="K268" s="328">
        <v>0</v>
      </c>
      <c r="L268" s="328">
        <v>0</v>
      </c>
      <c r="M268" s="151">
        <f t="shared" si="34"/>
        <v>0</v>
      </c>
      <c r="N268" s="97" t="str">
        <f t="shared" si="35"/>
        <v/>
      </c>
      <c r="O268" s="273"/>
      <c r="P268" s="166"/>
      <c r="Q268" s="328">
        <v>0</v>
      </c>
      <c r="R268" s="328">
        <v>0</v>
      </c>
      <c r="S268" s="151">
        <f t="shared" si="36"/>
        <v>0</v>
      </c>
      <c r="T268" s="97" t="str">
        <f t="shared" si="37"/>
        <v/>
      </c>
      <c r="U268" s="166"/>
      <c r="V268" s="328">
        <v>0</v>
      </c>
      <c r="W268" s="328">
        <v>0</v>
      </c>
      <c r="X268" s="151">
        <f t="shared" si="38"/>
        <v>0</v>
      </c>
      <c r="Y268" s="97" t="str">
        <f t="shared" si="39"/>
        <v/>
      </c>
      <c r="Z268" s="140"/>
    </row>
    <row r="269" spans="1:26" x14ac:dyDescent="0.2">
      <c r="A269" s="38" t="s">
        <v>667</v>
      </c>
      <c r="B269" s="38">
        <v>24</v>
      </c>
      <c r="C269" s="80" t="s">
        <v>393</v>
      </c>
      <c r="D269" s="88"/>
      <c r="E269" s="49"/>
      <c r="F269" s="301">
        <v>0</v>
      </c>
      <c r="G269" s="301">
        <v>-2.06</v>
      </c>
      <c r="H269" s="301">
        <f t="shared" si="32"/>
        <v>2.06</v>
      </c>
      <c r="I269" s="49">
        <f t="shared" si="33"/>
        <v>1</v>
      </c>
      <c r="J269" s="277"/>
      <c r="K269" s="301">
        <v>0</v>
      </c>
      <c r="L269" s="301">
        <v>0</v>
      </c>
      <c r="M269" s="301">
        <f t="shared" si="34"/>
        <v>0</v>
      </c>
      <c r="N269" s="49" t="str">
        <f t="shared" si="35"/>
        <v/>
      </c>
      <c r="O269" s="201"/>
      <c r="P269" s="269"/>
      <c r="Q269" s="301">
        <v>0</v>
      </c>
      <c r="R269" s="301">
        <v>0</v>
      </c>
      <c r="S269" s="301">
        <f t="shared" si="36"/>
        <v>0</v>
      </c>
      <c r="T269" s="49" t="str">
        <f t="shared" si="37"/>
        <v/>
      </c>
      <c r="U269" s="277"/>
      <c r="V269" s="301">
        <v>0</v>
      </c>
      <c r="W269" s="301">
        <v>0</v>
      </c>
      <c r="X269" s="301">
        <f t="shared" si="38"/>
        <v>0</v>
      </c>
      <c r="Y269" s="49" t="str">
        <f t="shared" si="39"/>
        <v/>
      </c>
      <c r="Z269"/>
    </row>
    <row r="270" spans="1:26" s="69" customFormat="1" outlineLevel="1" x14ac:dyDescent="0.2">
      <c r="A270" s="64" t="s">
        <v>1105</v>
      </c>
      <c r="B270" s="65" t="s">
        <v>1555</v>
      </c>
      <c r="C270" s="66" t="s">
        <v>2003</v>
      </c>
      <c r="D270" s="67"/>
      <c r="E270" s="68"/>
      <c r="F270" s="328">
        <v>29138.850000000002</v>
      </c>
      <c r="G270" s="328">
        <v>28444.03</v>
      </c>
      <c r="H270" s="151">
        <f t="shared" si="32"/>
        <v>694.82000000000335</v>
      </c>
      <c r="I270" s="97">
        <f t="shared" si="33"/>
        <v>2.4427621543079633E-2</v>
      </c>
      <c r="J270" s="166"/>
      <c r="K270" s="328">
        <v>85243.21</v>
      </c>
      <c r="L270" s="328">
        <v>80582.240000000005</v>
      </c>
      <c r="M270" s="151">
        <f t="shared" si="34"/>
        <v>4660.9700000000012</v>
      </c>
      <c r="N270" s="97">
        <f t="shared" si="35"/>
        <v>5.7841157058925154E-2</v>
      </c>
      <c r="O270" s="273"/>
      <c r="P270" s="166"/>
      <c r="Q270" s="328">
        <v>85243.21</v>
      </c>
      <c r="R270" s="328">
        <v>80582.240000000005</v>
      </c>
      <c r="S270" s="151">
        <f t="shared" si="36"/>
        <v>4660.9700000000012</v>
      </c>
      <c r="T270" s="97">
        <f t="shared" si="37"/>
        <v>5.7841157058925154E-2</v>
      </c>
      <c r="U270" s="166"/>
      <c r="V270" s="328">
        <v>317582.62</v>
      </c>
      <c r="W270" s="328">
        <v>309154.49</v>
      </c>
      <c r="X270" s="151">
        <f t="shared" si="38"/>
        <v>8428.1300000000047</v>
      </c>
      <c r="Y270" s="97">
        <f t="shared" si="39"/>
        <v>2.7261871564601907E-2</v>
      </c>
      <c r="Z270" s="140"/>
    </row>
    <row r="271" spans="1:26" x14ac:dyDescent="0.2">
      <c r="A271" s="38" t="s">
        <v>668</v>
      </c>
      <c r="B271" s="38">
        <v>25</v>
      </c>
      <c r="C271" s="80" t="s">
        <v>392</v>
      </c>
      <c r="D271" s="88"/>
      <c r="E271" s="49"/>
      <c r="F271" s="301">
        <v>29138.850000000002</v>
      </c>
      <c r="G271" s="301">
        <v>28444.03</v>
      </c>
      <c r="H271" s="301">
        <f t="shared" si="32"/>
        <v>694.82000000000335</v>
      </c>
      <c r="I271" s="49">
        <f t="shared" si="33"/>
        <v>2.4427621543079633E-2</v>
      </c>
      <c r="J271" s="277"/>
      <c r="K271" s="301">
        <v>85243.21</v>
      </c>
      <c r="L271" s="301">
        <v>80582.240000000005</v>
      </c>
      <c r="M271" s="301">
        <f t="shared" si="34"/>
        <v>4660.9700000000012</v>
      </c>
      <c r="N271" s="49">
        <f t="shared" si="35"/>
        <v>5.7841157058925154E-2</v>
      </c>
      <c r="O271" s="201"/>
      <c r="P271" s="269"/>
      <c r="Q271" s="301">
        <v>85243.21</v>
      </c>
      <c r="R271" s="301">
        <v>80582.240000000005</v>
      </c>
      <c r="S271" s="301">
        <f t="shared" si="36"/>
        <v>4660.9700000000012</v>
      </c>
      <c r="T271" s="49">
        <f t="shared" si="37"/>
        <v>5.7841157058925154E-2</v>
      </c>
      <c r="U271" s="277"/>
      <c r="V271" s="301">
        <v>317582.62</v>
      </c>
      <c r="W271" s="301">
        <v>309154.49</v>
      </c>
      <c r="X271" s="301">
        <f t="shared" si="38"/>
        <v>8428.1300000000047</v>
      </c>
      <c r="Y271" s="49">
        <f t="shared" si="39"/>
        <v>2.7261871564601907E-2</v>
      </c>
      <c r="Z271"/>
    </row>
    <row r="272" spans="1:26" x14ac:dyDescent="0.2">
      <c r="A272" s="38" t="s">
        <v>669</v>
      </c>
      <c r="B272" s="38">
        <v>26</v>
      </c>
      <c r="C272" s="80" t="s">
        <v>391</v>
      </c>
      <c r="D272" s="88"/>
      <c r="E272" s="49"/>
      <c r="F272" s="301">
        <v>0</v>
      </c>
      <c r="G272" s="301">
        <v>0</v>
      </c>
      <c r="H272" s="301">
        <f t="shared" si="32"/>
        <v>0</v>
      </c>
      <c r="I272" s="49" t="str">
        <f t="shared" si="33"/>
        <v/>
      </c>
      <c r="J272" s="277"/>
      <c r="K272" s="301">
        <v>0</v>
      </c>
      <c r="L272" s="301">
        <v>0</v>
      </c>
      <c r="M272" s="301">
        <f t="shared" si="34"/>
        <v>0</v>
      </c>
      <c r="N272" s="49" t="str">
        <f t="shared" si="35"/>
        <v/>
      </c>
      <c r="O272" s="201"/>
      <c r="P272" s="269"/>
      <c r="Q272" s="301">
        <v>0</v>
      </c>
      <c r="R272" s="301">
        <v>0</v>
      </c>
      <c r="S272" s="301">
        <f t="shared" si="36"/>
        <v>0</v>
      </c>
      <c r="T272" s="49" t="str">
        <f t="shared" si="37"/>
        <v/>
      </c>
      <c r="U272" s="277"/>
      <c r="V272" s="301">
        <v>0</v>
      </c>
      <c r="W272" s="301">
        <v>0</v>
      </c>
      <c r="X272" s="301">
        <f t="shared" si="38"/>
        <v>0</v>
      </c>
      <c r="Y272" s="49" t="str">
        <f t="shared" si="39"/>
        <v/>
      </c>
      <c r="Z272"/>
    </row>
    <row r="273" spans="1:26" s="69" customFormat="1" outlineLevel="1" x14ac:dyDescent="0.2">
      <c r="A273" s="64" t="s">
        <v>1106</v>
      </c>
      <c r="B273" s="65" t="s">
        <v>1556</v>
      </c>
      <c r="C273" s="66" t="s">
        <v>2004</v>
      </c>
      <c r="D273" s="67"/>
      <c r="E273" s="68"/>
      <c r="F273" s="328">
        <v>3899.09</v>
      </c>
      <c r="G273" s="328">
        <v>2211.04</v>
      </c>
      <c r="H273" s="151">
        <f t="shared" si="32"/>
        <v>1688.0500000000002</v>
      </c>
      <c r="I273" s="97">
        <f t="shared" si="33"/>
        <v>0.76346425211665103</v>
      </c>
      <c r="J273" s="166"/>
      <c r="K273" s="328">
        <v>9561.86</v>
      </c>
      <c r="L273" s="328">
        <v>18479.77</v>
      </c>
      <c r="M273" s="151">
        <f t="shared" si="34"/>
        <v>-8917.91</v>
      </c>
      <c r="N273" s="97">
        <f t="shared" si="35"/>
        <v>-0.48257689354358846</v>
      </c>
      <c r="O273" s="273"/>
      <c r="P273" s="166"/>
      <c r="Q273" s="328">
        <v>9561.86</v>
      </c>
      <c r="R273" s="328">
        <v>18479.77</v>
      </c>
      <c r="S273" s="151">
        <f t="shared" si="36"/>
        <v>-8917.91</v>
      </c>
      <c r="T273" s="97">
        <f t="shared" si="37"/>
        <v>-0.48257689354358846</v>
      </c>
      <c r="U273" s="166"/>
      <c r="V273" s="328">
        <v>76554.790000000008</v>
      </c>
      <c r="W273" s="328">
        <v>113399.72</v>
      </c>
      <c r="X273" s="151">
        <f t="shared" si="38"/>
        <v>-36844.929999999993</v>
      </c>
      <c r="Y273" s="97">
        <f t="shared" si="39"/>
        <v>-0.32491200154638822</v>
      </c>
      <c r="Z273" s="140"/>
    </row>
    <row r="274" spans="1:26" s="69" customFormat="1" outlineLevel="1" x14ac:dyDescent="0.2">
      <c r="A274" s="64" t="s">
        <v>1107</v>
      </c>
      <c r="B274" s="65" t="s">
        <v>1557</v>
      </c>
      <c r="C274" s="66" t="s">
        <v>2005</v>
      </c>
      <c r="D274" s="67"/>
      <c r="E274" s="68"/>
      <c r="F274" s="328">
        <v>94112.82</v>
      </c>
      <c r="G274" s="328">
        <v>87930.36</v>
      </c>
      <c r="H274" s="151">
        <f t="shared" si="32"/>
        <v>6182.4600000000064</v>
      </c>
      <c r="I274" s="97">
        <f t="shared" si="33"/>
        <v>7.0310868737487334E-2</v>
      </c>
      <c r="J274" s="166"/>
      <c r="K274" s="328">
        <v>213372.14</v>
      </c>
      <c r="L274" s="328">
        <v>274047.92</v>
      </c>
      <c r="M274" s="151">
        <f t="shared" si="34"/>
        <v>-60675.77999999997</v>
      </c>
      <c r="N274" s="97">
        <f t="shared" si="35"/>
        <v>-0.22140573079335896</v>
      </c>
      <c r="O274" s="273"/>
      <c r="P274" s="166"/>
      <c r="Q274" s="328">
        <v>213372.14</v>
      </c>
      <c r="R274" s="328">
        <v>274047.92</v>
      </c>
      <c r="S274" s="151">
        <f t="shared" si="36"/>
        <v>-60675.77999999997</v>
      </c>
      <c r="T274" s="97">
        <f t="shared" si="37"/>
        <v>-0.22140573079335896</v>
      </c>
      <c r="U274" s="166"/>
      <c r="V274" s="328">
        <v>1080926.07</v>
      </c>
      <c r="W274" s="328">
        <v>964351.34000000008</v>
      </c>
      <c r="X274" s="151">
        <f t="shared" si="38"/>
        <v>116574.72999999998</v>
      </c>
      <c r="Y274" s="97">
        <f t="shared" si="39"/>
        <v>0.12088408566944074</v>
      </c>
      <c r="Z274" s="140"/>
    </row>
    <row r="275" spans="1:26" s="69" customFormat="1" outlineLevel="1" x14ac:dyDescent="0.2">
      <c r="A275" s="64" t="s">
        <v>1108</v>
      </c>
      <c r="B275" s="65" t="s">
        <v>1558</v>
      </c>
      <c r="C275" s="66" t="s">
        <v>2006</v>
      </c>
      <c r="D275" s="67"/>
      <c r="E275" s="68"/>
      <c r="F275" s="328">
        <v>0</v>
      </c>
      <c r="G275" s="328">
        <v>0</v>
      </c>
      <c r="H275" s="151">
        <f t="shared" si="32"/>
        <v>0</v>
      </c>
      <c r="I275" s="97" t="str">
        <f t="shared" si="33"/>
        <v/>
      </c>
      <c r="J275" s="166"/>
      <c r="K275" s="328">
        <v>0</v>
      </c>
      <c r="L275" s="328">
        <v>0</v>
      </c>
      <c r="M275" s="151">
        <f t="shared" si="34"/>
        <v>0</v>
      </c>
      <c r="N275" s="97" t="str">
        <f t="shared" si="35"/>
        <v/>
      </c>
      <c r="O275" s="273"/>
      <c r="P275" s="166"/>
      <c r="Q275" s="328">
        <v>0</v>
      </c>
      <c r="R275" s="328">
        <v>0</v>
      </c>
      <c r="S275" s="151">
        <f t="shared" si="36"/>
        <v>0</v>
      </c>
      <c r="T275" s="97" t="str">
        <f t="shared" si="37"/>
        <v/>
      </c>
      <c r="U275" s="166"/>
      <c r="V275" s="328">
        <v>0</v>
      </c>
      <c r="W275" s="328">
        <v>65.42</v>
      </c>
      <c r="X275" s="151">
        <f t="shared" si="38"/>
        <v>-65.42</v>
      </c>
      <c r="Y275" s="97">
        <f t="shared" si="39"/>
        <v>1</v>
      </c>
      <c r="Z275" s="140"/>
    </row>
    <row r="276" spans="1:26" s="69" customFormat="1" outlineLevel="1" x14ac:dyDescent="0.2">
      <c r="A276" s="64" t="s">
        <v>1109</v>
      </c>
      <c r="B276" s="65" t="s">
        <v>1559</v>
      </c>
      <c r="C276" s="66" t="s">
        <v>2007</v>
      </c>
      <c r="D276" s="67"/>
      <c r="E276" s="68"/>
      <c r="F276" s="328">
        <v>4112.75</v>
      </c>
      <c r="G276" s="328">
        <v>4112.75</v>
      </c>
      <c r="H276" s="151">
        <f t="shared" si="32"/>
        <v>0</v>
      </c>
      <c r="I276" s="97">
        <f t="shared" si="33"/>
        <v>0</v>
      </c>
      <c r="J276" s="166"/>
      <c r="K276" s="328">
        <v>4112.75</v>
      </c>
      <c r="L276" s="328">
        <v>4112.75</v>
      </c>
      <c r="M276" s="151">
        <f t="shared" si="34"/>
        <v>0</v>
      </c>
      <c r="N276" s="97">
        <f t="shared" si="35"/>
        <v>0</v>
      </c>
      <c r="O276" s="273"/>
      <c r="P276" s="166"/>
      <c r="Q276" s="328">
        <v>4112.75</v>
      </c>
      <c r="R276" s="328">
        <v>4112.75</v>
      </c>
      <c r="S276" s="151">
        <f t="shared" si="36"/>
        <v>0</v>
      </c>
      <c r="T276" s="97">
        <f t="shared" si="37"/>
        <v>0</v>
      </c>
      <c r="U276" s="166"/>
      <c r="V276" s="328">
        <v>16451</v>
      </c>
      <c r="W276" s="328">
        <v>20582.170000000002</v>
      </c>
      <c r="X276" s="151">
        <f t="shared" si="38"/>
        <v>-4131.1700000000019</v>
      </c>
      <c r="Y276" s="97">
        <f t="shared" si="39"/>
        <v>-0.20071595949309531</v>
      </c>
      <c r="Z276" s="140"/>
    </row>
    <row r="277" spans="1:26" s="69" customFormat="1" outlineLevel="1" x14ac:dyDescent="0.2">
      <c r="A277" s="64" t="s">
        <v>1110</v>
      </c>
      <c r="B277" s="65" t="s">
        <v>1560</v>
      </c>
      <c r="C277" s="66" t="s">
        <v>2008</v>
      </c>
      <c r="D277" s="67"/>
      <c r="E277" s="68"/>
      <c r="F277" s="328">
        <v>8429.380000000001</v>
      </c>
      <c r="G277" s="328">
        <v>8429.4240000000009</v>
      </c>
      <c r="H277" s="151">
        <f t="shared" si="32"/>
        <v>-4.3999999999869033E-2</v>
      </c>
      <c r="I277" s="97">
        <f t="shared" si="33"/>
        <v>-5.2198109858833807E-6</v>
      </c>
      <c r="J277" s="166"/>
      <c r="K277" s="328">
        <v>25288.14</v>
      </c>
      <c r="L277" s="328">
        <v>25288.184000000001</v>
      </c>
      <c r="M277" s="151">
        <f t="shared" si="34"/>
        <v>-4.4000000001688022E-2</v>
      </c>
      <c r="N277" s="97">
        <f t="shared" si="35"/>
        <v>-1.7399430501489558E-6</v>
      </c>
      <c r="O277" s="273"/>
      <c r="P277" s="166"/>
      <c r="Q277" s="328">
        <v>25288.14</v>
      </c>
      <c r="R277" s="328">
        <v>25288.184000000001</v>
      </c>
      <c r="S277" s="151">
        <f t="shared" si="36"/>
        <v>-4.4000000001688022E-2</v>
      </c>
      <c r="T277" s="97">
        <f t="shared" si="37"/>
        <v>-1.7399430501489558E-6</v>
      </c>
      <c r="U277" s="166"/>
      <c r="V277" s="328">
        <v>101152.56</v>
      </c>
      <c r="W277" s="328">
        <v>100120.75400000002</v>
      </c>
      <c r="X277" s="151">
        <f t="shared" si="38"/>
        <v>1031.8059999999823</v>
      </c>
      <c r="Y277" s="97">
        <f t="shared" si="39"/>
        <v>1.0305615556990133E-2</v>
      </c>
      <c r="Z277" s="140"/>
    </row>
    <row r="278" spans="1:26" x14ac:dyDescent="0.2">
      <c r="A278" s="38" t="s">
        <v>670</v>
      </c>
      <c r="B278" s="38">
        <v>27</v>
      </c>
      <c r="C278" s="80" t="s">
        <v>390</v>
      </c>
      <c r="D278" s="88"/>
      <c r="E278" s="49"/>
      <c r="F278" s="301">
        <v>110554.04000000001</v>
      </c>
      <c r="G278" s="301">
        <v>102683.57399999999</v>
      </c>
      <c r="H278" s="301">
        <f t="shared" si="32"/>
        <v>7870.4660000000149</v>
      </c>
      <c r="I278" s="49">
        <f t="shared" si="33"/>
        <v>7.664776062430409E-2</v>
      </c>
      <c r="J278" s="277"/>
      <c r="K278" s="301">
        <v>252334.89</v>
      </c>
      <c r="L278" s="301">
        <v>321928.62400000001</v>
      </c>
      <c r="M278" s="301">
        <f t="shared" si="34"/>
        <v>-69593.733999999997</v>
      </c>
      <c r="N278" s="49">
        <f t="shared" si="35"/>
        <v>-0.21617752760003098</v>
      </c>
      <c r="O278" s="201"/>
      <c r="P278" s="269"/>
      <c r="Q278" s="301">
        <v>252334.89</v>
      </c>
      <c r="R278" s="301">
        <v>321928.62400000001</v>
      </c>
      <c r="S278" s="301">
        <f t="shared" si="36"/>
        <v>-69593.733999999997</v>
      </c>
      <c r="T278" s="49">
        <f t="shared" si="37"/>
        <v>-0.21617752760003098</v>
      </c>
      <c r="U278" s="277"/>
      <c r="V278" s="301">
        <v>1275084.4200000002</v>
      </c>
      <c r="W278" s="301">
        <v>1198519.4039999999</v>
      </c>
      <c r="X278" s="301">
        <f t="shared" si="38"/>
        <v>76565.016000000294</v>
      </c>
      <c r="Y278" s="49">
        <f t="shared" si="39"/>
        <v>6.388300076283146E-2</v>
      </c>
      <c r="Z278"/>
    </row>
    <row r="279" spans="1:26" s="69" customFormat="1" outlineLevel="1" x14ac:dyDescent="0.2">
      <c r="A279" s="64" t="s">
        <v>1111</v>
      </c>
      <c r="B279" s="65" t="s">
        <v>1561</v>
      </c>
      <c r="C279" s="66" t="s">
        <v>2009</v>
      </c>
      <c r="D279" s="67"/>
      <c r="E279" s="68"/>
      <c r="F279" s="328">
        <v>5516.49</v>
      </c>
      <c r="G279" s="328">
        <v>5015.99</v>
      </c>
      <c r="H279" s="151">
        <f t="shared" si="32"/>
        <v>500.5</v>
      </c>
      <c r="I279" s="97">
        <f t="shared" si="33"/>
        <v>9.9780900679626555E-2</v>
      </c>
      <c r="J279" s="166"/>
      <c r="K279" s="328">
        <v>18115.11</v>
      </c>
      <c r="L279" s="328">
        <v>25981.97</v>
      </c>
      <c r="M279" s="151">
        <f t="shared" si="34"/>
        <v>-7866.8600000000006</v>
      </c>
      <c r="N279" s="97">
        <f t="shared" si="35"/>
        <v>-0.30278150579036156</v>
      </c>
      <c r="O279" s="273"/>
      <c r="P279" s="166"/>
      <c r="Q279" s="328">
        <v>18115.11</v>
      </c>
      <c r="R279" s="328">
        <v>25981.97</v>
      </c>
      <c r="S279" s="151">
        <f t="shared" si="36"/>
        <v>-7866.8600000000006</v>
      </c>
      <c r="T279" s="97">
        <f t="shared" si="37"/>
        <v>-0.30278150579036156</v>
      </c>
      <c r="U279" s="166"/>
      <c r="V279" s="328">
        <v>72003.22</v>
      </c>
      <c r="W279" s="328">
        <v>122864.67</v>
      </c>
      <c r="X279" s="151">
        <f t="shared" si="38"/>
        <v>-50861.45</v>
      </c>
      <c r="Y279" s="97">
        <f t="shared" si="39"/>
        <v>-0.41396318404631693</v>
      </c>
      <c r="Z279" s="140"/>
    </row>
    <row r="280" spans="1:26" x14ac:dyDescent="0.2">
      <c r="A280" s="38" t="s">
        <v>671</v>
      </c>
      <c r="B280" s="38">
        <v>28</v>
      </c>
      <c r="C280" s="80" t="s">
        <v>389</v>
      </c>
      <c r="D280" s="88"/>
      <c r="E280" s="49"/>
      <c r="F280" s="301">
        <v>5516.49</v>
      </c>
      <c r="G280" s="301">
        <v>5015.99</v>
      </c>
      <c r="H280" s="301">
        <f t="shared" si="32"/>
        <v>500.5</v>
      </c>
      <c r="I280" s="49">
        <f t="shared" si="33"/>
        <v>9.9780900679626555E-2</v>
      </c>
      <c r="J280" s="277"/>
      <c r="K280" s="301">
        <v>18115.11</v>
      </c>
      <c r="L280" s="301">
        <v>25981.97</v>
      </c>
      <c r="M280" s="301">
        <f t="shared" si="34"/>
        <v>-7866.8600000000006</v>
      </c>
      <c r="N280" s="49">
        <f t="shared" si="35"/>
        <v>-0.30278150579036156</v>
      </c>
      <c r="O280" s="201"/>
      <c r="P280" s="269"/>
      <c r="Q280" s="301">
        <v>18115.11</v>
      </c>
      <c r="R280" s="301">
        <v>25981.97</v>
      </c>
      <c r="S280" s="301">
        <f t="shared" si="36"/>
        <v>-7866.8600000000006</v>
      </c>
      <c r="T280" s="49">
        <f t="shared" si="37"/>
        <v>-0.30278150579036156</v>
      </c>
      <c r="U280" s="277"/>
      <c r="V280" s="301">
        <v>72003.22</v>
      </c>
      <c r="W280" s="301">
        <v>122864.67</v>
      </c>
      <c r="X280" s="301">
        <f t="shared" si="38"/>
        <v>-50861.45</v>
      </c>
      <c r="Y280" s="49">
        <f t="shared" si="39"/>
        <v>-0.41396318404631693</v>
      </c>
      <c r="Z280"/>
    </row>
    <row r="281" spans="1:26" s="69" customFormat="1" outlineLevel="1" x14ac:dyDescent="0.2">
      <c r="A281" s="64" t="s">
        <v>1112</v>
      </c>
      <c r="B281" s="65" t="s">
        <v>1562</v>
      </c>
      <c r="C281" s="66" t="s">
        <v>2010</v>
      </c>
      <c r="D281" s="67"/>
      <c r="E281" s="68"/>
      <c r="F281" s="328">
        <v>0</v>
      </c>
      <c r="G281" s="328">
        <v>72.97</v>
      </c>
      <c r="H281" s="151">
        <f t="shared" si="32"/>
        <v>-72.97</v>
      </c>
      <c r="I281" s="97">
        <f t="shared" si="33"/>
        <v>1</v>
      </c>
      <c r="J281" s="166"/>
      <c r="K281" s="328">
        <v>0</v>
      </c>
      <c r="L281" s="328">
        <v>72.97</v>
      </c>
      <c r="M281" s="151">
        <f t="shared" si="34"/>
        <v>-72.97</v>
      </c>
      <c r="N281" s="97">
        <f t="shared" si="35"/>
        <v>1</v>
      </c>
      <c r="O281" s="273"/>
      <c r="P281" s="166"/>
      <c r="Q281" s="328">
        <v>0</v>
      </c>
      <c r="R281" s="328">
        <v>72.97</v>
      </c>
      <c r="S281" s="151">
        <f t="shared" si="36"/>
        <v>-72.97</v>
      </c>
      <c r="T281" s="97">
        <f t="shared" si="37"/>
        <v>1</v>
      </c>
      <c r="U281" s="166"/>
      <c r="V281" s="328">
        <v>-72.97</v>
      </c>
      <c r="W281" s="328">
        <v>72.97</v>
      </c>
      <c r="X281" s="151">
        <f t="shared" si="38"/>
        <v>-145.94</v>
      </c>
      <c r="Y281" s="97">
        <f t="shared" si="39"/>
        <v>-2</v>
      </c>
      <c r="Z281" s="140"/>
    </row>
    <row r="282" spans="1:26" x14ac:dyDescent="0.2">
      <c r="A282" s="38" t="s">
        <v>672</v>
      </c>
      <c r="B282" s="38">
        <v>29</v>
      </c>
      <c r="C282" s="80" t="s">
        <v>388</v>
      </c>
      <c r="D282" s="88"/>
      <c r="E282" s="49"/>
      <c r="F282" s="301">
        <v>0</v>
      </c>
      <c r="G282" s="301">
        <v>72.97</v>
      </c>
      <c r="H282" s="301">
        <f t="shared" si="32"/>
        <v>-72.97</v>
      </c>
      <c r="I282" s="49">
        <f t="shared" si="33"/>
        <v>1</v>
      </c>
      <c r="J282" s="277"/>
      <c r="K282" s="301">
        <v>0</v>
      </c>
      <c r="L282" s="301">
        <v>72.97</v>
      </c>
      <c r="M282" s="301">
        <f t="shared" si="34"/>
        <v>-72.97</v>
      </c>
      <c r="N282" s="49">
        <f t="shared" si="35"/>
        <v>1</v>
      </c>
      <c r="O282" s="201"/>
      <c r="P282" s="269"/>
      <c r="Q282" s="301">
        <v>0</v>
      </c>
      <c r="R282" s="301">
        <v>72.97</v>
      </c>
      <c r="S282" s="301">
        <f t="shared" si="36"/>
        <v>-72.97</v>
      </c>
      <c r="T282" s="49">
        <f t="shared" si="37"/>
        <v>1</v>
      </c>
      <c r="U282" s="277"/>
      <c r="V282" s="301">
        <v>-72.97</v>
      </c>
      <c r="W282" s="301">
        <v>72.97</v>
      </c>
      <c r="X282" s="301">
        <f t="shared" si="38"/>
        <v>-145.94</v>
      </c>
      <c r="Y282" s="49">
        <f t="shared" si="39"/>
        <v>-2</v>
      </c>
      <c r="Z282"/>
    </row>
    <row r="283" spans="1:26" x14ac:dyDescent="0.2">
      <c r="A283" s="38" t="s">
        <v>673</v>
      </c>
      <c r="B283" s="38">
        <v>30</v>
      </c>
      <c r="C283" s="80" t="s">
        <v>387</v>
      </c>
      <c r="D283" s="88"/>
      <c r="E283" s="49"/>
      <c r="F283" s="301">
        <v>0</v>
      </c>
      <c r="G283" s="301">
        <v>0</v>
      </c>
      <c r="H283" s="301">
        <f t="shared" si="32"/>
        <v>0</v>
      </c>
      <c r="I283" s="49" t="str">
        <f t="shared" si="33"/>
        <v/>
      </c>
      <c r="J283" s="277"/>
      <c r="K283" s="301">
        <v>0</v>
      </c>
      <c r="L283" s="301">
        <v>0</v>
      </c>
      <c r="M283" s="301">
        <f t="shared" si="34"/>
        <v>0</v>
      </c>
      <c r="N283" s="49" t="str">
        <f t="shared" si="35"/>
        <v/>
      </c>
      <c r="O283" s="201"/>
      <c r="P283" s="269"/>
      <c r="Q283" s="301">
        <v>0</v>
      </c>
      <c r="R283" s="301">
        <v>0</v>
      </c>
      <c r="S283" s="301">
        <f t="shared" si="36"/>
        <v>0</v>
      </c>
      <c r="T283" s="49" t="str">
        <f t="shared" si="37"/>
        <v/>
      </c>
      <c r="U283" s="277"/>
      <c r="V283" s="301">
        <v>0</v>
      </c>
      <c r="W283" s="301">
        <v>0</v>
      </c>
      <c r="X283" s="301">
        <f t="shared" si="38"/>
        <v>0</v>
      </c>
      <c r="Y283" s="49" t="str">
        <f t="shared" si="39"/>
        <v/>
      </c>
      <c r="Z283"/>
    </row>
    <row r="284" spans="1:26" s="69" customFormat="1" outlineLevel="1" x14ac:dyDescent="0.2">
      <c r="A284" s="64" t="s">
        <v>1113</v>
      </c>
      <c r="B284" s="65" t="s">
        <v>1563</v>
      </c>
      <c r="C284" s="66" t="s">
        <v>2011</v>
      </c>
      <c r="D284" s="67"/>
      <c r="E284" s="68"/>
      <c r="F284" s="328">
        <v>1096.3600000000001</v>
      </c>
      <c r="G284" s="328">
        <v>391.28000000000003</v>
      </c>
      <c r="H284" s="151">
        <f t="shared" si="32"/>
        <v>705.08000000000015</v>
      </c>
      <c r="I284" s="97">
        <f t="shared" si="33"/>
        <v>1.8019832345123699</v>
      </c>
      <c r="J284" s="166"/>
      <c r="K284" s="328">
        <v>3560.85</v>
      </c>
      <c r="L284" s="328">
        <v>6441.66</v>
      </c>
      <c r="M284" s="151">
        <f t="shared" si="34"/>
        <v>-2880.81</v>
      </c>
      <c r="N284" s="97">
        <f t="shared" si="35"/>
        <v>-0.44721546930449607</v>
      </c>
      <c r="O284" s="273"/>
      <c r="P284" s="166"/>
      <c r="Q284" s="328">
        <v>3560.85</v>
      </c>
      <c r="R284" s="328">
        <v>6441.66</v>
      </c>
      <c r="S284" s="151">
        <f t="shared" si="36"/>
        <v>-2880.81</v>
      </c>
      <c r="T284" s="97">
        <f t="shared" si="37"/>
        <v>-0.44721546930449607</v>
      </c>
      <c r="U284" s="166"/>
      <c r="V284" s="328">
        <v>22422.46</v>
      </c>
      <c r="W284" s="328">
        <v>32439.29</v>
      </c>
      <c r="X284" s="151">
        <f t="shared" si="38"/>
        <v>-10016.830000000002</v>
      </c>
      <c r="Y284" s="97">
        <f t="shared" si="39"/>
        <v>-0.30878696790219518</v>
      </c>
      <c r="Z284" s="140"/>
    </row>
    <row r="285" spans="1:26" s="69" customFormat="1" outlineLevel="1" x14ac:dyDescent="0.2">
      <c r="A285" s="64" t="s">
        <v>1114</v>
      </c>
      <c r="B285" s="65" t="s">
        <v>1564</v>
      </c>
      <c r="C285" s="66" t="s">
        <v>2012</v>
      </c>
      <c r="D285" s="67"/>
      <c r="E285" s="68"/>
      <c r="F285" s="328">
        <v>26882.12</v>
      </c>
      <c r="G285" s="328">
        <v>20744.11</v>
      </c>
      <c r="H285" s="151">
        <f t="shared" si="32"/>
        <v>6138.0099999999984</v>
      </c>
      <c r="I285" s="97">
        <f t="shared" si="33"/>
        <v>0.29589170130702153</v>
      </c>
      <c r="J285" s="166"/>
      <c r="K285" s="328">
        <v>79794.5</v>
      </c>
      <c r="L285" s="328">
        <v>91676.180000000008</v>
      </c>
      <c r="M285" s="151">
        <f t="shared" si="34"/>
        <v>-11881.680000000008</v>
      </c>
      <c r="N285" s="97">
        <f t="shared" si="35"/>
        <v>-0.12960487664298412</v>
      </c>
      <c r="O285" s="273"/>
      <c r="P285" s="166"/>
      <c r="Q285" s="328">
        <v>79794.5</v>
      </c>
      <c r="R285" s="328">
        <v>91676.180000000008</v>
      </c>
      <c r="S285" s="151">
        <f t="shared" si="36"/>
        <v>-11881.680000000008</v>
      </c>
      <c r="T285" s="97">
        <f t="shared" si="37"/>
        <v>-0.12960487664298412</v>
      </c>
      <c r="U285" s="166"/>
      <c r="V285" s="328">
        <v>315394.39</v>
      </c>
      <c r="W285" s="328">
        <v>284887.24</v>
      </c>
      <c r="X285" s="151">
        <f t="shared" si="38"/>
        <v>30507.150000000023</v>
      </c>
      <c r="Y285" s="97">
        <f t="shared" si="39"/>
        <v>0.10708499966513076</v>
      </c>
      <c r="Z285" s="140"/>
    </row>
    <row r="286" spans="1:26" x14ac:dyDescent="0.2">
      <c r="A286" s="38" t="s">
        <v>674</v>
      </c>
      <c r="B286" s="38">
        <v>31</v>
      </c>
      <c r="C286" s="80" t="s">
        <v>386</v>
      </c>
      <c r="D286" s="88"/>
      <c r="E286" s="49"/>
      <c r="F286" s="301">
        <v>27978.48</v>
      </c>
      <c r="G286" s="301">
        <v>21135.39</v>
      </c>
      <c r="H286" s="301">
        <f t="shared" si="32"/>
        <v>6843.09</v>
      </c>
      <c r="I286" s="49">
        <f t="shared" si="33"/>
        <v>0.32377401126735778</v>
      </c>
      <c r="J286" s="277"/>
      <c r="K286" s="301">
        <v>83355.350000000006</v>
      </c>
      <c r="L286" s="301">
        <v>98117.840000000011</v>
      </c>
      <c r="M286" s="301">
        <f t="shared" si="34"/>
        <v>-14762.490000000005</v>
      </c>
      <c r="N286" s="49">
        <f t="shared" si="35"/>
        <v>-0.15045673651193303</v>
      </c>
      <c r="O286" s="201"/>
      <c r="P286" s="269"/>
      <c r="Q286" s="301">
        <v>83355.350000000006</v>
      </c>
      <c r="R286" s="301">
        <v>98117.840000000011</v>
      </c>
      <c r="S286" s="301">
        <f t="shared" si="36"/>
        <v>-14762.490000000005</v>
      </c>
      <c r="T286" s="49">
        <f t="shared" si="37"/>
        <v>-0.15045673651193303</v>
      </c>
      <c r="U286" s="277"/>
      <c r="V286" s="301">
        <v>337816.85</v>
      </c>
      <c r="W286" s="301">
        <v>317326.53000000003</v>
      </c>
      <c r="X286" s="301">
        <f t="shared" si="38"/>
        <v>20490.319999999949</v>
      </c>
      <c r="Y286" s="49">
        <f t="shared" si="39"/>
        <v>6.4571720492452828E-2</v>
      </c>
      <c r="Z286"/>
    </row>
    <row r="287" spans="1:26" s="69" customFormat="1" outlineLevel="1" x14ac:dyDescent="0.2">
      <c r="A287" s="64" t="s">
        <v>1115</v>
      </c>
      <c r="B287" s="65" t="s">
        <v>1565</v>
      </c>
      <c r="C287" s="66" t="s">
        <v>2013</v>
      </c>
      <c r="D287" s="67"/>
      <c r="E287" s="68"/>
      <c r="F287" s="328">
        <v>20907.45</v>
      </c>
      <c r="G287" s="328">
        <v>33221.620000000003</v>
      </c>
      <c r="H287" s="151">
        <f t="shared" si="32"/>
        <v>-12314.170000000002</v>
      </c>
      <c r="I287" s="97">
        <f t="shared" si="33"/>
        <v>-0.37066735457211303</v>
      </c>
      <c r="J287" s="166"/>
      <c r="K287" s="328">
        <v>60591.01</v>
      </c>
      <c r="L287" s="328">
        <v>73464.98</v>
      </c>
      <c r="M287" s="151">
        <f t="shared" si="34"/>
        <v>-12873.969999999994</v>
      </c>
      <c r="N287" s="97">
        <f t="shared" si="35"/>
        <v>-0.17523954951052861</v>
      </c>
      <c r="O287" s="273"/>
      <c r="P287" s="166"/>
      <c r="Q287" s="328">
        <v>60591.01</v>
      </c>
      <c r="R287" s="328">
        <v>73464.98</v>
      </c>
      <c r="S287" s="151">
        <f t="shared" si="36"/>
        <v>-12873.969999999994</v>
      </c>
      <c r="T287" s="97">
        <f t="shared" si="37"/>
        <v>-0.17523954951052861</v>
      </c>
      <c r="U287" s="166"/>
      <c r="V287" s="328">
        <v>309788.84000000003</v>
      </c>
      <c r="W287" s="328">
        <v>200809.58000000002</v>
      </c>
      <c r="X287" s="151">
        <f t="shared" si="38"/>
        <v>108979.26000000001</v>
      </c>
      <c r="Y287" s="97">
        <f t="shared" si="39"/>
        <v>0.54269950666696276</v>
      </c>
      <c r="Z287" s="140"/>
    </row>
    <row r="288" spans="1:26" x14ac:dyDescent="0.2">
      <c r="A288" s="38" t="s">
        <v>675</v>
      </c>
      <c r="B288" s="38">
        <v>32</v>
      </c>
      <c r="C288" s="81" t="s">
        <v>385</v>
      </c>
      <c r="D288" s="88"/>
      <c r="E288" s="49"/>
      <c r="F288" s="301">
        <v>20907.45</v>
      </c>
      <c r="G288" s="301">
        <v>33221.620000000003</v>
      </c>
      <c r="H288" s="301">
        <f t="shared" si="32"/>
        <v>-12314.170000000002</v>
      </c>
      <c r="I288" s="49">
        <f t="shared" si="33"/>
        <v>-0.37066735457211303</v>
      </c>
      <c r="J288" s="277"/>
      <c r="K288" s="301">
        <v>60591.01</v>
      </c>
      <c r="L288" s="301">
        <v>73464.98</v>
      </c>
      <c r="M288" s="301">
        <f t="shared" si="34"/>
        <v>-12873.969999999994</v>
      </c>
      <c r="N288" s="49">
        <f t="shared" si="35"/>
        <v>-0.17523954951052861</v>
      </c>
      <c r="O288" s="201"/>
      <c r="P288" s="269"/>
      <c r="Q288" s="301">
        <v>60591.01</v>
      </c>
      <c r="R288" s="301">
        <v>73464.98</v>
      </c>
      <c r="S288" s="301">
        <f t="shared" si="36"/>
        <v>-12873.969999999994</v>
      </c>
      <c r="T288" s="49">
        <f t="shared" si="37"/>
        <v>-0.17523954951052861</v>
      </c>
      <c r="U288" s="277"/>
      <c r="V288" s="301">
        <v>309788.84000000003</v>
      </c>
      <c r="W288" s="301">
        <v>200809.58000000002</v>
      </c>
      <c r="X288" s="301">
        <f t="shared" si="38"/>
        <v>108979.26000000001</v>
      </c>
      <c r="Y288" s="49">
        <f t="shared" si="39"/>
        <v>0.54269950666696276</v>
      </c>
      <c r="Z288"/>
    </row>
    <row r="289" spans="1:26" s="69" customFormat="1" outlineLevel="1" x14ac:dyDescent="0.2">
      <c r="A289" s="64" t="s">
        <v>1116</v>
      </c>
      <c r="B289" s="65" t="s">
        <v>1566</v>
      </c>
      <c r="C289" s="66" t="s">
        <v>2014</v>
      </c>
      <c r="D289" s="67"/>
      <c r="E289" s="68"/>
      <c r="F289" s="328">
        <v>1392.6000000000001</v>
      </c>
      <c r="G289" s="328">
        <v>1602.13</v>
      </c>
      <c r="H289" s="151">
        <f t="shared" si="32"/>
        <v>-209.52999999999997</v>
      </c>
      <c r="I289" s="97">
        <f t="shared" si="33"/>
        <v>-0.13078214626778098</v>
      </c>
      <c r="J289" s="166"/>
      <c r="K289" s="328">
        <v>4384.08</v>
      </c>
      <c r="L289" s="328">
        <v>4472.68</v>
      </c>
      <c r="M289" s="151">
        <f t="shared" si="34"/>
        <v>-88.600000000000364</v>
      </c>
      <c r="N289" s="97">
        <f t="shared" si="35"/>
        <v>-1.9809152454456917E-2</v>
      </c>
      <c r="O289" s="273"/>
      <c r="P289" s="166"/>
      <c r="Q289" s="328">
        <v>4384.08</v>
      </c>
      <c r="R289" s="328">
        <v>4472.68</v>
      </c>
      <c r="S289" s="151">
        <f t="shared" si="36"/>
        <v>-88.600000000000364</v>
      </c>
      <c r="T289" s="97">
        <f t="shared" si="37"/>
        <v>-1.9809152454456917E-2</v>
      </c>
      <c r="U289" s="166"/>
      <c r="V289" s="328">
        <v>23895.120000000003</v>
      </c>
      <c r="W289" s="328">
        <v>18298.09</v>
      </c>
      <c r="X289" s="151">
        <f t="shared" si="38"/>
        <v>5597.0300000000025</v>
      </c>
      <c r="Y289" s="97">
        <f t="shared" si="39"/>
        <v>0.30588055911846551</v>
      </c>
      <c r="Z289" s="140"/>
    </row>
    <row r="290" spans="1:26" x14ac:dyDescent="0.2">
      <c r="A290" s="38" t="s">
        <v>676</v>
      </c>
      <c r="B290" s="38">
        <v>33</v>
      </c>
      <c r="C290" s="81" t="s">
        <v>384</v>
      </c>
      <c r="D290" s="88"/>
      <c r="E290" s="49"/>
      <c r="F290" s="301">
        <v>1392.6000000000001</v>
      </c>
      <c r="G290" s="301">
        <v>1602.13</v>
      </c>
      <c r="H290" s="301">
        <f t="shared" si="32"/>
        <v>-209.52999999999997</v>
      </c>
      <c r="I290" s="49">
        <f t="shared" si="33"/>
        <v>-0.13078214626778098</v>
      </c>
      <c r="J290" s="277"/>
      <c r="K290" s="301">
        <v>4384.08</v>
      </c>
      <c r="L290" s="301">
        <v>4472.68</v>
      </c>
      <c r="M290" s="301">
        <f t="shared" si="34"/>
        <v>-88.600000000000364</v>
      </c>
      <c r="N290" s="49">
        <f t="shared" si="35"/>
        <v>-1.9809152454456917E-2</v>
      </c>
      <c r="O290" s="201"/>
      <c r="P290" s="269"/>
      <c r="Q290" s="301">
        <v>4384.08</v>
      </c>
      <c r="R290" s="301">
        <v>4472.68</v>
      </c>
      <c r="S290" s="301">
        <f t="shared" si="36"/>
        <v>-88.600000000000364</v>
      </c>
      <c r="T290" s="49">
        <f t="shared" si="37"/>
        <v>-1.9809152454456917E-2</v>
      </c>
      <c r="U290" s="277"/>
      <c r="V290" s="301">
        <v>23895.120000000003</v>
      </c>
      <c r="W290" s="301">
        <v>18298.09</v>
      </c>
      <c r="X290" s="301">
        <f t="shared" si="38"/>
        <v>5597.0300000000025</v>
      </c>
      <c r="Y290" s="49">
        <f t="shared" si="39"/>
        <v>0.30588055911846551</v>
      </c>
      <c r="Z290"/>
    </row>
    <row r="291" spans="1:26" s="69" customFormat="1" outlineLevel="1" x14ac:dyDescent="0.2">
      <c r="A291" s="64" t="s">
        <v>1117</v>
      </c>
      <c r="B291" s="65" t="s">
        <v>1567</v>
      </c>
      <c r="C291" s="66" t="s">
        <v>2015</v>
      </c>
      <c r="D291" s="67"/>
      <c r="E291" s="68"/>
      <c r="F291" s="328">
        <v>3605</v>
      </c>
      <c r="G291" s="328">
        <v>-1140</v>
      </c>
      <c r="H291" s="151">
        <f t="shared" si="32"/>
        <v>4745</v>
      </c>
      <c r="I291" s="97">
        <f t="shared" si="33"/>
        <v>-4.1622807017543861</v>
      </c>
      <c r="J291" s="166"/>
      <c r="K291" s="328">
        <v>0</v>
      </c>
      <c r="L291" s="328">
        <v>4741.37</v>
      </c>
      <c r="M291" s="151">
        <f t="shared" si="34"/>
        <v>-4741.37</v>
      </c>
      <c r="N291" s="97">
        <f t="shared" si="35"/>
        <v>1</v>
      </c>
      <c r="O291" s="273"/>
      <c r="P291" s="166"/>
      <c r="Q291" s="328">
        <v>0</v>
      </c>
      <c r="R291" s="328">
        <v>4741.37</v>
      </c>
      <c r="S291" s="151">
        <f t="shared" si="36"/>
        <v>-4741.37</v>
      </c>
      <c r="T291" s="97">
        <f t="shared" si="37"/>
        <v>1</v>
      </c>
      <c r="U291" s="166"/>
      <c r="V291" s="328">
        <v>60012.22</v>
      </c>
      <c r="W291" s="328">
        <v>4741.37</v>
      </c>
      <c r="X291" s="151">
        <f t="shared" si="38"/>
        <v>55270.85</v>
      </c>
      <c r="Y291" s="97">
        <f t="shared" si="39"/>
        <v>11.657147617671686</v>
      </c>
      <c r="Z291" s="140"/>
    </row>
    <row r="292" spans="1:26" x14ac:dyDescent="0.2">
      <c r="A292" s="38" t="s">
        <v>677</v>
      </c>
      <c r="B292" s="38">
        <v>34</v>
      </c>
      <c r="C292" s="81" t="s">
        <v>383</v>
      </c>
      <c r="D292" s="88"/>
      <c r="E292" s="49"/>
      <c r="F292" s="301">
        <v>3605</v>
      </c>
      <c r="G292" s="301">
        <v>-1140</v>
      </c>
      <c r="H292" s="301">
        <f t="shared" si="32"/>
        <v>4745</v>
      </c>
      <c r="I292" s="49">
        <f t="shared" si="33"/>
        <v>-4.1622807017543861</v>
      </c>
      <c r="J292" s="277"/>
      <c r="K292" s="301">
        <v>0</v>
      </c>
      <c r="L292" s="301">
        <v>4741.37</v>
      </c>
      <c r="M292" s="301">
        <f t="shared" si="34"/>
        <v>-4741.37</v>
      </c>
      <c r="N292" s="49">
        <f t="shared" si="35"/>
        <v>1</v>
      </c>
      <c r="O292" s="201"/>
      <c r="P292" s="269"/>
      <c r="Q292" s="301">
        <v>0</v>
      </c>
      <c r="R292" s="301">
        <v>4741.37</v>
      </c>
      <c r="S292" s="301">
        <f t="shared" si="36"/>
        <v>-4741.37</v>
      </c>
      <c r="T292" s="49">
        <f t="shared" si="37"/>
        <v>1</v>
      </c>
      <c r="U292" s="277"/>
      <c r="V292" s="301">
        <v>60012.22</v>
      </c>
      <c r="W292" s="301">
        <v>4741.37</v>
      </c>
      <c r="X292" s="301">
        <f t="shared" si="38"/>
        <v>55270.85</v>
      </c>
      <c r="Y292" s="49">
        <f t="shared" si="39"/>
        <v>11.657147617671686</v>
      </c>
      <c r="Z292"/>
    </row>
    <row r="293" spans="1:26" s="69" customFormat="1" outlineLevel="1" x14ac:dyDescent="0.2">
      <c r="A293" s="64" t="s">
        <v>1118</v>
      </c>
      <c r="B293" s="65" t="s">
        <v>1568</v>
      </c>
      <c r="C293" s="66" t="s">
        <v>2016</v>
      </c>
      <c r="D293" s="67"/>
      <c r="E293" s="68"/>
      <c r="F293" s="328">
        <v>7660.5</v>
      </c>
      <c r="G293" s="328">
        <v>11470.5</v>
      </c>
      <c r="H293" s="151">
        <f t="shared" si="32"/>
        <v>-3810</v>
      </c>
      <c r="I293" s="97">
        <f t="shared" si="33"/>
        <v>-0.3321564012030862</v>
      </c>
      <c r="J293" s="166"/>
      <c r="K293" s="328">
        <v>25815</v>
      </c>
      <c r="L293" s="328">
        <v>39952.5</v>
      </c>
      <c r="M293" s="151">
        <f t="shared" si="34"/>
        <v>-14137.5</v>
      </c>
      <c r="N293" s="97">
        <f t="shared" si="35"/>
        <v>-0.35385770602590577</v>
      </c>
      <c r="O293" s="273"/>
      <c r="P293" s="166"/>
      <c r="Q293" s="328">
        <v>25815</v>
      </c>
      <c r="R293" s="328">
        <v>39952.5</v>
      </c>
      <c r="S293" s="151">
        <f t="shared" si="36"/>
        <v>-14137.5</v>
      </c>
      <c r="T293" s="97">
        <f t="shared" si="37"/>
        <v>-0.35385770602590577</v>
      </c>
      <c r="U293" s="166"/>
      <c r="V293" s="328">
        <v>117964.5</v>
      </c>
      <c r="W293" s="328">
        <v>136113</v>
      </c>
      <c r="X293" s="151">
        <f t="shared" si="38"/>
        <v>-18148.5</v>
      </c>
      <c r="Y293" s="97">
        <f t="shared" si="39"/>
        <v>-0.13333406801701528</v>
      </c>
      <c r="Z293" s="140"/>
    </row>
    <row r="294" spans="1:26" s="69" customFormat="1" outlineLevel="1" x14ac:dyDescent="0.2">
      <c r="A294" s="64" t="s">
        <v>1119</v>
      </c>
      <c r="B294" s="65" t="s">
        <v>1569</v>
      </c>
      <c r="C294" s="66" t="s">
        <v>2017</v>
      </c>
      <c r="D294" s="67"/>
      <c r="E294" s="68"/>
      <c r="F294" s="328">
        <v>0</v>
      </c>
      <c r="G294" s="328">
        <v>0</v>
      </c>
      <c r="H294" s="151">
        <f t="shared" si="32"/>
        <v>0</v>
      </c>
      <c r="I294" s="97" t="str">
        <f t="shared" si="33"/>
        <v/>
      </c>
      <c r="J294" s="166"/>
      <c r="K294" s="328">
        <v>0</v>
      </c>
      <c r="L294" s="328">
        <v>0</v>
      </c>
      <c r="M294" s="151">
        <f t="shared" si="34"/>
        <v>0</v>
      </c>
      <c r="N294" s="97" t="str">
        <f t="shared" si="35"/>
        <v/>
      </c>
      <c r="O294" s="273"/>
      <c r="P294" s="166"/>
      <c r="Q294" s="328">
        <v>0</v>
      </c>
      <c r="R294" s="328">
        <v>0</v>
      </c>
      <c r="S294" s="151">
        <f t="shared" si="36"/>
        <v>0</v>
      </c>
      <c r="T294" s="97" t="str">
        <f t="shared" si="37"/>
        <v/>
      </c>
      <c r="U294" s="166"/>
      <c r="V294" s="328">
        <v>0</v>
      </c>
      <c r="W294" s="328">
        <v>0</v>
      </c>
      <c r="X294" s="151">
        <f t="shared" si="38"/>
        <v>0</v>
      </c>
      <c r="Y294" s="97" t="str">
        <f t="shared" si="39"/>
        <v/>
      </c>
      <c r="Z294" s="140"/>
    </row>
    <row r="295" spans="1:26" s="69" customFormat="1" outlineLevel="1" x14ac:dyDescent="0.2">
      <c r="A295" s="64" t="s">
        <v>1120</v>
      </c>
      <c r="B295" s="65" t="s">
        <v>1570</v>
      </c>
      <c r="C295" s="66" t="s">
        <v>2018</v>
      </c>
      <c r="D295" s="67"/>
      <c r="E295" s="68"/>
      <c r="F295" s="328">
        <v>139978.86000000002</v>
      </c>
      <c r="G295" s="328">
        <v>-1867714.05</v>
      </c>
      <c r="H295" s="151">
        <f t="shared" si="32"/>
        <v>2007692.9100000001</v>
      </c>
      <c r="I295" s="97">
        <f t="shared" si="33"/>
        <v>-1.0749466225839015</v>
      </c>
      <c r="J295" s="166"/>
      <c r="K295" s="328">
        <v>437138.71</v>
      </c>
      <c r="L295" s="328">
        <v>448153.52</v>
      </c>
      <c r="M295" s="151">
        <f t="shared" si="34"/>
        <v>-11014.809999999998</v>
      </c>
      <c r="N295" s="97">
        <f t="shared" si="35"/>
        <v>-2.4578207039409168E-2</v>
      </c>
      <c r="O295" s="273"/>
      <c r="P295" s="166"/>
      <c r="Q295" s="328">
        <v>437138.71</v>
      </c>
      <c r="R295" s="328">
        <v>448153.52</v>
      </c>
      <c r="S295" s="151">
        <f t="shared" si="36"/>
        <v>-11014.809999999998</v>
      </c>
      <c r="T295" s="97">
        <f t="shared" si="37"/>
        <v>-2.4578207039409168E-2</v>
      </c>
      <c r="U295" s="166"/>
      <c r="V295" s="328">
        <v>1769370.25</v>
      </c>
      <c r="W295" s="328">
        <v>1914996.03</v>
      </c>
      <c r="X295" s="151">
        <f t="shared" si="38"/>
        <v>-145625.78000000003</v>
      </c>
      <c r="Y295" s="97">
        <f t="shared" si="39"/>
        <v>-7.6044951383006279E-2</v>
      </c>
      <c r="Z295" s="140"/>
    </row>
    <row r="296" spans="1:26" s="69" customFormat="1" outlineLevel="1" x14ac:dyDescent="0.2">
      <c r="A296" s="64" t="s">
        <v>1121</v>
      </c>
      <c r="B296" s="65" t="s">
        <v>1571</v>
      </c>
      <c r="C296" s="66" t="s">
        <v>2019</v>
      </c>
      <c r="D296" s="67"/>
      <c r="E296" s="68"/>
      <c r="F296" s="328">
        <v>-4089.2200000000003</v>
      </c>
      <c r="G296" s="328">
        <v>9645.11</v>
      </c>
      <c r="H296" s="151">
        <f t="shared" si="32"/>
        <v>-13734.330000000002</v>
      </c>
      <c r="I296" s="97">
        <f t="shared" si="33"/>
        <v>-1.423968207723914</v>
      </c>
      <c r="J296" s="166"/>
      <c r="K296" s="328">
        <v>-12575.45</v>
      </c>
      <c r="L296" s="328">
        <v>32412.09</v>
      </c>
      <c r="M296" s="151">
        <f t="shared" si="34"/>
        <v>-44987.54</v>
      </c>
      <c r="N296" s="97">
        <f t="shared" si="35"/>
        <v>-1.3879863964341701</v>
      </c>
      <c r="O296" s="273"/>
      <c r="P296" s="166"/>
      <c r="Q296" s="328">
        <v>-12575.45</v>
      </c>
      <c r="R296" s="328">
        <v>32412.09</v>
      </c>
      <c r="S296" s="151">
        <f t="shared" si="36"/>
        <v>-44987.54</v>
      </c>
      <c r="T296" s="97">
        <f t="shared" si="37"/>
        <v>-1.3879863964341701</v>
      </c>
      <c r="U296" s="166"/>
      <c r="V296" s="328">
        <v>73833.03</v>
      </c>
      <c r="W296" s="328">
        <v>249637.18</v>
      </c>
      <c r="X296" s="151">
        <f t="shared" si="38"/>
        <v>-175804.15</v>
      </c>
      <c r="Y296" s="97">
        <f t="shared" si="39"/>
        <v>-0.70423864746429199</v>
      </c>
      <c r="Z296" s="140"/>
    </row>
    <row r="297" spans="1:26" s="69" customFormat="1" outlineLevel="1" x14ac:dyDescent="0.2">
      <c r="A297" s="64" t="s">
        <v>1122</v>
      </c>
      <c r="B297" s="65" t="s">
        <v>1572</v>
      </c>
      <c r="C297" s="66" t="s">
        <v>2020</v>
      </c>
      <c r="D297" s="67"/>
      <c r="E297" s="68"/>
      <c r="F297" s="328">
        <v>5854407.6799999997</v>
      </c>
      <c r="G297" s="328">
        <v>5076547.0999999996</v>
      </c>
      <c r="H297" s="151">
        <f t="shared" si="32"/>
        <v>777860.58000000007</v>
      </c>
      <c r="I297" s="97">
        <f t="shared" si="33"/>
        <v>0.15322631006417731</v>
      </c>
      <c r="J297" s="166"/>
      <c r="K297" s="328">
        <v>17311922.75</v>
      </c>
      <c r="L297" s="328">
        <v>14736873.210000001</v>
      </c>
      <c r="M297" s="151">
        <f t="shared" si="34"/>
        <v>2575049.5399999991</v>
      </c>
      <c r="N297" s="97">
        <f t="shared" si="35"/>
        <v>0.17473513569029336</v>
      </c>
      <c r="O297" s="273"/>
      <c r="P297" s="166"/>
      <c r="Q297" s="328">
        <v>17311922.75</v>
      </c>
      <c r="R297" s="328">
        <v>14736873.210000001</v>
      </c>
      <c r="S297" s="151">
        <f t="shared" si="36"/>
        <v>2575049.5399999991</v>
      </c>
      <c r="T297" s="97">
        <f t="shared" si="37"/>
        <v>0.17473513569029336</v>
      </c>
      <c r="U297" s="166"/>
      <c r="V297" s="328">
        <v>62343822.530000001</v>
      </c>
      <c r="W297" s="328">
        <v>52864100.060000002</v>
      </c>
      <c r="X297" s="151">
        <f t="shared" si="38"/>
        <v>9479722.4699999988</v>
      </c>
      <c r="Y297" s="97">
        <f t="shared" si="39"/>
        <v>0.17932249786226662</v>
      </c>
      <c r="Z297" s="140"/>
    </row>
    <row r="298" spans="1:26" s="69" customFormat="1" outlineLevel="1" x14ac:dyDescent="0.2">
      <c r="A298" s="64" t="s">
        <v>1123</v>
      </c>
      <c r="B298" s="65" t="s">
        <v>1573</v>
      </c>
      <c r="C298" s="66" t="s">
        <v>2021</v>
      </c>
      <c r="D298" s="67"/>
      <c r="E298" s="68"/>
      <c r="F298" s="328">
        <v>448173.69</v>
      </c>
      <c r="G298" s="328">
        <v>429585.9</v>
      </c>
      <c r="H298" s="151">
        <f t="shared" si="32"/>
        <v>18587.789999999979</v>
      </c>
      <c r="I298" s="97">
        <f t="shared" si="33"/>
        <v>4.3269087742404899E-2</v>
      </c>
      <c r="J298" s="166"/>
      <c r="K298" s="328">
        <v>1357754.88</v>
      </c>
      <c r="L298" s="328">
        <v>1288757.71</v>
      </c>
      <c r="M298" s="151">
        <f t="shared" si="34"/>
        <v>68997.169999999925</v>
      </c>
      <c r="N298" s="97">
        <f t="shared" si="35"/>
        <v>5.3537735964349673E-2</v>
      </c>
      <c r="O298" s="273"/>
      <c r="P298" s="166"/>
      <c r="Q298" s="328">
        <v>1357754.88</v>
      </c>
      <c r="R298" s="328">
        <v>1288757.71</v>
      </c>
      <c r="S298" s="151">
        <f t="shared" si="36"/>
        <v>68997.169999999925</v>
      </c>
      <c r="T298" s="97">
        <f t="shared" si="37"/>
        <v>5.3537735964349673E-2</v>
      </c>
      <c r="U298" s="166"/>
      <c r="V298" s="328">
        <v>5224028.01</v>
      </c>
      <c r="W298" s="328">
        <v>5305504.95</v>
      </c>
      <c r="X298" s="151">
        <f t="shared" si="38"/>
        <v>-81476.94000000041</v>
      </c>
      <c r="Y298" s="97">
        <f t="shared" si="39"/>
        <v>-1.5357056636051278E-2</v>
      </c>
      <c r="Z298" s="140"/>
    </row>
    <row r="299" spans="1:26" s="69" customFormat="1" outlineLevel="1" x14ac:dyDescent="0.2">
      <c r="A299" s="64" t="s">
        <v>1124</v>
      </c>
      <c r="B299" s="65" t="s">
        <v>1574</v>
      </c>
      <c r="C299" s="66" t="s">
        <v>2022</v>
      </c>
      <c r="D299" s="67"/>
      <c r="E299" s="68"/>
      <c r="F299" s="328">
        <v>81882</v>
      </c>
      <c r="G299" s="328">
        <v>-7606.14</v>
      </c>
      <c r="H299" s="151">
        <f t="shared" si="32"/>
        <v>89488.14</v>
      </c>
      <c r="I299" s="97">
        <f t="shared" si="33"/>
        <v>-11.765250179460278</v>
      </c>
      <c r="J299" s="166"/>
      <c r="K299" s="328">
        <v>-4213</v>
      </c>
      <c r="L299" s="328">
        <v>-11828.51</v>
      </c>
      <c r="M299" s="151">
        <f t="shared" si="34"/>
        <v>7615.51</v>
      </c>
      <c r="N299" s="97">
        <f t="shared" si="35"/>
        <v>-0.64382665272295492</v>
      </c>
      <c r="O299" s="273"/>
      <c r="P299" s="166"/>
      <c r="Q299" s="328">
        <v>-4213</v>
      </c>
      <c r="R299" s="328">
        <v>-11828.51</v>
      </c>
      <c r="S299" s="151">
        <f t="shared" si="36"/>
        <v>7615.51</v>
      </c>
      <c r="T299" s="97">
        <f t="shared" si="37"/>
        <v>-0.64382665272295492</v>
      </c>
      <c r="U299" s="166"/>
      <c r="V299" s="328">
        <v>-1328334.06</v>
      </c>
      <c r="W299" s="328">
        <v>-829127.77</v>
      </c>
      <c r="X299" s="151">
        <f t="shared" si="38"/>
        <v>-499206.29000000004</v>
      </c>
      <c r="Y299" s="97">
        <f t="shared" si="39"/>
        <v>0.60208608137681852</v>
      </c>
      <c r="Z299" s="140"/>
    </row>
    <row r="300" spans="1:26" s="69" customFormat="1" outlineLevel="1" x14ac:dyDescent="0.2">
      <c r="A300" s="64" t="s">
        <v>1125</v>
      </c>
      <c r="B300" s="65" t="s">
        <v>1575</v>
      </c>
      <c r="C300" s="66" t="s">
        <v>2023</v>
      </c>
      <c r="D300" s="67"/>
      <c r="E300" s="68"/>
      <c r="F300" s="328">
        <v>52717.58</v>
      </c>
      <c r="G300" s="328">
        <v>42876.89</v>
      </c>
      <c r="H300" s="151">
        <f t="shared" si="32"/>
        <v>9840.6900000000023</v>
      </c>
      <c r="I300" s="97">
        <f t="shared" si="33"/>
        <v>0.22951034928139616</v>
      </c>
      <c r="J300" s="166"/>
      <c r="K300" s="328">
        <v>163618.94</v>
      </c>
      <c r="L300" s="328">
        <v>129664.98</v>
      </c>
      <c r="M300" s="151">
        <f t="shared" si="34"/>
        <v>33953.960000000006</v>
      </c>
      <c r="N300" s="97">
        <f t="shared" si="35"/>
        <v>0.26185913883609907</v>
      </c>
      <c r="O300" s="273"/>
      <c r="P300" s="166"/>
      <c r="Q300" s="328">
        <v>163618.94</v>
      </c>
      <c r="R300" s="328">
        <v>129664.98</v>
      </c>
      <c r="S300" s="151">
        <f t="shared" si="36"/>
        <v>33953.960000000006</v>
      </c>
      <c r="T300" s="97">
        <f t="shared" si="37"/>
        <v>0.26185913883609907</v>
      </c>
      <c r="U300" s="166"/>
      <c r="V300" s="328">
        <v>728804.02</v>
      </c>
      <c r="W300" s="328">
        <v>507186.26999999996</v>
      </c>
      <c r="X300" s="151">
        <f t="shared" si="38"/>
        <v>221617.75000000006</v>
      </c>
      <c r="Y300" s="97">
        <f t="shared" si="39"/>
        <v>0.43695534187074914</v>
      </c>
      <c r="Z300" s="140"/>
    </row>
    <row r="301" spans="1:26" s="69" customFormat="1" outlineLevel="1" x14ac:dyDescent="0.2">
      <c r="A301" s="64" t="s">
        <v>1126</v>
      </c>
      <c r="B301" s="65" t="s">
        <v>1576</v>
      </c>
      <c r="C301" s="66" t="s">
        <v>2024</v>
      </c>
      <c r="D301" s="67"/>
      <c r="E301" s="68"/>
      <c r="F301" s="328">
        <v>107430.65000000001</v>
      </c>
      <c r="G301" s="328">
        <v>22253.670000000002</v>
      </c>
      <c r="H301" s="151">
        <f t="shared" si="32"/>
        <v>85176.98000000001</v>
      </c>
      <c r="I301" s="97">
        <f t="shared" si="33"/>
        <v>3.8275475460901505</v>
      </c>
      <c r="J301" s="166"/>
      <c r="K301" s="328">
        <v>322291.95</v>
      </c>
      <c r="L301" s="328">
        <v>66761.009999999995</v>
      </c>
      <c r="M301" s="151">
        <f t="shared" si="34"/>
        <v>255530.94</v>
      </c>
      <c r="N301" s="97">
        <f t="shared" si="35"/>
        <v>3.8275475460901509</v>
      </c>
      <c r="O301" s="273"/>
      <c r="P301" s="166"/>
      <c r="Q301" s="328">
        <v>322291.95</v>
      </c>
      <c r="R301" s="328">
        <v>66761.009999999995</v>
      </c>
      <c r="S301" s="151">
        <f t="shared" si="36"/>
        <v>255530.94</v>
      </c>
      <c r="T301" s="97">
        <f t="shared" si="37"/>
        <v>3.8275475460901509</v>
      </c>
      <c r="U301" s="166"/>
      <c r="V301" s="328">
        <v>522576.98</v>
      </c>
      <c r="W301" s="328">
        <v>2170810.9299999997</v>
      </c>
      <c r="X301" s="151">
        <f t="shared" si="38"/>
        <v>-1648233.9499999997</v>
      </c>
      <c r="Y301" s="97">
        <f t="shared" si="39"/>
        <v>-0.75927107571731267</v>
      </c>
      <c r="Z301" s="140"/>
    </row>
    <row r="302" spans="1:26" s="69" customFormat="1" outlineLevel="1" x14ac:dyDescent="0.2">
      <c r="A302" s="64" t="s">
        <v>1127</v>
      </c>
      <c r="B302" s="65" t="s">
        <v>1577</v>
      </c>
      <c r="C302" s="66" t="s">
        <v>2025</v>
      </c>
      <c r="D302" s="67"/>
      <c r="E302" s="68"/>
      <c r="F302" s="328">
        <v>0</v>
      </c>
      <c r="G302" s="328">
        <v>0</v>
      </c>
      <c r="H302" s="151">
        <f t="shared" si="32"/>
        <v>0</v>
      </c>
      <c r="I302" s="97" t="str">
        <f t="shared" si="33"/>
        <v/>
      </c>
      <c r="J302" s="166"/>
      <c r="K302" s="328">
        <v>0</v>
      </c>
      <c r="L302" s="328">
        <v>0</v>
      </c>
      <c r="M302" s="151">
        <f t="shared" si="34"/>
        <v>0</v>
      </c>
      <c r="N302" s="97" t="str">
        <f t="shared" si="35"/>
        <v/>
      </c>
      <c r="O302" s="273"/>
      <c r="P302" s="166"/>
      <c r="Q302" s="328">
        <v>0</v>
      </c>
      <c r="R302" s="328">
        <v>0</v>
      </c>
      <c r="S302" s="151">
        <f t="shared" si="36"/>
        <v>0</v>
      </c>
      <c r="T302" s="97" t="str">
        <f t="shared" si="37"/>
        <v/>
      </c>
      <c r="U302" s="166"/>
      <c r="V302" s="328">
        <v>327.95</v>
      </c>
      <c r="W302" s="328">
        <v>0</v>
      </c>
      <c r="X302" s="151">
        <f t="shared" si="38"/>
        <v>327.95</v>
      </c>
      <c r="Y302" s="97">
        <f t="shared" si="39"/>
        <v>1</v>
      </c>
      <c r="Z302" s="140"/>
    </row>
    <row r="303" spans="1:26" s="69" customFormat="1" outlineLevel="1" x14ac:dyDescent="0.2">
      <c r="A303" s="64" t="s">
        <v>1128</v>
      </c>
      <c r="B303" s="65" t="s">
        <v>1578</v>
      </c>
      <c r="C303" s="66" t="s">
        <v>2026</v>
      </c>
      <c r="D303" s="67"/>
      <c r="E303" s="68"/>
      <c r="F303" s="328">
        <v>0</v>
      </c>
      <c r="G303" s="328">
        <v>0</v>
      </c>
      <c r="H303" s="151">
        <f t="shared" si="32"/>
        <v>0</v>
      </c>
      <c r="I303" s="97" t="str">
        <f t="shared" si="33"/>
        <v/>
      </c>
      <c r="J303" s="166"/>
      <c r="K303" s="328">
        <v>0</v>
      </c>
      <c r="L303" s="328">
        <v>0</v>
      </c>
      <c r="M303" s="151">
        <f t="shared" si="34"/>
        <v>0</v>
      </c>
      <c r="N303" s="97" t="str">
        <f t="shared" si="35"/>
        <v/>
      </c>
      <c r="O303" s="273"/>
      <c r="P303" s="166"/>
      <c r="Q303" s="328">
        <v>0</v>
      </c>
      <c r="R303" s="328">
        <v>0</v>
      </c>
      <c r="S303" s="151">
        <f t="shared" si="36"/>
        <v>0</v>
      </c>
      <c r="T303" s="97" t="str">
        <f t="shared" si="37"/>
        <v/>
      </c>
      <c r="U303" s="166"/>
      <c r="V303" s="328">
        <v>0</v>
      </c>
      <c r="W303" s="328">
        <v>626601.43000000005</v>
      </c>
      <c r="X303" s="151">
        <f t="shared" si="38"/>
        <v>-626601.43000000005</v>
      </c>
      <c r="Y303" s="97">
        <f t="shared" si="39"/>
        <v>1</v>
      </c>
      <c r="Z303" s="140"/>
    </row>
    <row r="304" spans="1:26" s="69" customFormat="1" outlineLevel="1" x14ac:dyDescent="0.2">
      <c r="A304" s="64" t="s">
        <v>1129</v>
      </c>
      <c r="B304" s="65" t="s">
        <v>1579</v>
      </c>
      <c r="C304" s="66" t="s">
        <v>2027</v>
      </c>
      <c r="D304" s="67"/>
      <c r="E304" s="68"/>
      <c r="F304" s="328">
        <v>0</v>
      </c>
      <c r="G304" s="328">
        <v>81119</v>
      </c>
      <c r="H304" s="151">
        <f t="shared" si="32"/>
        <v>-81119</v>
      </c>
      <c r="I304" s="97">
        <f t="shared" si="33"/>
        <v>1</v>
      </c>
      <c r="J304" s="166"/>
      <c r="K304" s="328">
        <v>0</v>
      </c>
      <c r="L304" s="328">
        <v>243357</v>
      </c>
      <c r="M304" s="151">
        <f t="shared" si="34"/>
        <v>-243357</v>
      </c>
      <c r="N304" s="97">
        <f t="shared" si="35"/>
        <v>1</v>
      </c>
      <c r="O304" s="273"/>
      <c r="P304" s="166"/>
      <c r="Q304" s="328">
        <v>0</v>
      </c>
      <c r="R304" s="328">
        <v>243357</v>
      </c>
      <c r="S304" s="151">
        <f t="shared" si="36"/>
        <v>-243357</v>
      </c>
      <c r="T304" s="97">
        <f t="shared" si="37"/>
        <v>1</v>
      </c>
      <c r="U304" s="166"/>
      <c r="V304" s="328">
        <v>730068</v>
      </c>
      <c r="W304" s="328">
        <v>-730068</v>
      </c>
      <c r="X304" s="151">
        <f t="shared" si="38"/>
        <v>1460136</v>
      </c>
      <c r="Y304" s="97">
        <f t="shared" si="39"/>
        <v>-2</v>
      </c>
      <c r="Z304" s="140"/>
    </row>
    <row r="305" spans="1:26" x14ac:dyDescent="0.2">
      <c r="A305" s="38" t="s">
        <v>678</v>
      </c>
      <c r="B305" s="38">
        <v>35</v>
      </c>
      <c r="C305" s="81" t="s">
        <v>382</v>
      </c>
      <c r="D305" s="88"/>
      <c r="E305" s="49"/>
      <c r="F305" s="301">
        <v>6688161.7400000002</v>
      </c>
      <c r="G305" s="301">
        <v>3798177.9799999995</v>
      </c>
      <c r="H305" s="301">
        <f t="shared" si="32"/>
        <v>2889983.7600000007</v>
      </c>
      <c r="I305" s="49">
        <f t="shared" si="33"/>
        <v>0.76088687134140065</v>
      </c>
      <c r="J305" s="277"/>
      <c r="K305" s="301">
        <v>19601753.780000001</v>
      </c>
      <c r="L305" s="301">
        <v>16974103.510000002</v>
      </c>
      <c r="M305" s="301">
        <f t="shared" si="34"/>
        <v>2627650.2699999996</v>
      </c>
      <c r="N305" s="49">
        <f t="shared" si="35"/>
        <v>0.15480347863154978</v>
      </c>
      <c r="O305" s="201"/>
      <c r="P305" s="269"/>
      <c r="Q305" s="301">
        <v>19601753.780000001</v>
      </c>
      <c r="R305" s="301">
        <v>16974103.510000002</v>
      </c>
      <c r="S305" s="301">
        <f t="shared" si="36"/>
        <v>2627650.2699999996</v>
      </c>
      <c r="T305" s="49">
        <f t="shared" si="37"/>
        <v>0.15480347863154978</v>
      </c>
      <c r="U305" s="277"/>
      <c r="V305" s="301">
        <v>70182461.209999993</v>
      </c>
      <c r="W305" s="301">
        <v>62215754.080000013</v>
      </c>
      <c r="X305" s="301">
        <f t="shared" si="38"/>
        <v>7966707.1299999803</v>
      </c>
      <c r="Y305" s="49">
        <f t="shared" si="39"/>
        <v>0.12804967564575373</v>
      </c>
      <c r="Z305"/>
    </row>
    <row r="306" spans="1:26" s="69" customFormat="1" outlineLevel="1" x14ac:dyDescent="0.2">
      <c r="A306" s="64" t="s">
        <v>1130</v>
      </c>
      <c r="B306" s="65" t="s">
        <v>1580</v>
      </c>
      <c r="C306" s="66" t="s">
        <v>2028</v>
      </c>
      <c r="D306" s="67"/>
      <c r="E306" s="68"/>
      <c r="F306" s="328">
        <v>110280.01000000001</v>
      </c>
      <c r="G306" s="328">
        <v>112708.874</v>
      </c>
      <c r="H306" s="151">
        <f t="shared" si="32"/>
        <v>-2428.8639999999868</v>
      </c>
      <c r="I306" s="97">
        <f t="shared" si="33"/>
        <v>-2.1549891448653696E-2</v>
      </c>
      <c r="J306" s="166"/>
      <c r="K306" s="328">
        <v>209114.04</v>
      </c>
      <c r="L306" s="328">
        <v>133151.93400000001</v>
      </c>
      <c r="M306" s="151">
        <f t="shared" si="34"/>
        <v>75962.106</v>
      </c>
      <c r="N306" s="97">
        <f t="shared" si="35"/>
        <v>0.5704919464406728</v>
      </c>
      <c r="O306" s="273"/>
      <c r="P306" s="166"/>
      <c r="Q306" s="328">
        <v>209114.04</v>
      </c>
      <c r="R306" s="328">
        <v>133151.93400000001</v>
      </c>
      <c r="S306" s="151">
        <f t="shared" si="36"/>
        <v>75962.106</v>
      </c>
      <c r="T306" s="97">
        <f t="shared" si="37"/>
        <v>0.5704919464406728</v>
      </c>
      <c r="U306" s="166"/>
      <c r="V306" s="328">
        <v>1010521.2100000001</v>
      </c>
      <c r="W306" s="328">
        <v>1358127.8939999999</v>
      </c>
      <c r="X306" s="151">
        <f t="shared" si="38"/>
        <v>-347606.68399999978</v>
      </c>
      <c r="Y306" s="97">
        <f t="shared" si="39"/>
        <v>-0.25594547136221313</v>
      </c>
      <c r="Z306" s="140"/>
    </row>
    <row r="307" spans="1:26" s="69" customFormat="1" outlineLevel="1" x14ac:dyDescent="0.2">
      <c r="A307" s="64" t="s">
        <v>1131</v>
      </c>
      <c r="B307" s="65" t="s">
        <v>1581</v>
      </c>
      <c r="C307" s="66" t="s">
        <v>2029</v>
      </c>
      <c r="D307" s="67"/>
      <c r="E307" s="68"/>
      <c r="F307" s="328">
        <v>-2228531</v>
      </c>
      <c r="G307" s="328">
        <v>661850.39</v>
      </c>
      <c r="H307" s="151">
        <f t="shared" si="32"/>
        <v>-2890381.39</v>
      </c>
      <c r="I307" s="97">
        <f t="shared" si="33"/>
        <v>-4.367121986586727</v>
      </c>
      <c r="J307" s="166"/>
      <c r="K307" s="328">
        <v>-7011970.4400000004</v>
      </c>
      <c r="L307" s="328">
        <v>-339366.38</v>
      </c>
      <c r="M307" s="151">
        <f t="shared" si="34"/>
        <v>-6672604.0600000005</v>
      </c>
      <c r="N307" s="97">
        <f t="shared" si="35"/>
        <v>19.661947833488988</v>
      </c>
      <c r="O307" s="273"/>
      <c r="P307" s="166"/>
      <c r="Q307" s="328">
        <v>-7011970.4400000004</v>
      </c>
      <c r="R307" s="328">
        <v>-339366.38</v>
      </c>
      <c r="S307" s="151">
        <f t="shared" si="36"/>
        <v>-6672604.0600000005</v>
      </c>
      <c r="T307" s="97">
        <f t="shared" si="37"/>
        <v>19.661947833488988</v>
      </c>
      <c r="U307" s="166"/>
      <c r="V307" s="328">
        <v>-6727358.2800000003</v>
      </c>
      <c r="W307" s="328">
        <v>2166936.8000000003</v>
      </c>
      <c r="X307" s="151">
        <f t="shared" si="38"/>
        <v>-8894295.0800000001</v>
      </c>
      <c r="Y307" s="97">
        <f t="shared" si="39"/>
        <v>-4.1045475253362254</v>
      </c>
      <c r="Z307" s="140"/>
    </row>
    <row r="308" spans="1:26" s="69" customFormat="1" outlineLevel="1" x14ac:dyDescent="0.2">
      <c r="A308" s="64" t="s">
        <v>1132</v>
      </c>
      <c r="B308" s="65" t="s">
        <v>1582</v>
      </c>
      <c r="C308" s="66" t="s">
        <v>2008</v>
      </c>
      <c r="D308" s="67"/>
      <c r="E308" s="68"/>
      <c r="F308" s="328">
        <v>0</v>
      </c>
      <c r="G308" s="328">
        <v>0</v>
      </c>
      <c r="H308" s="151">
        <f t="shared" si="32"/>
        <v>0</v>
      </c>
      <c r="I308" s="97" t="str">
        <f t="shared" si="33"/>
        <v/>
      </c>
      <c r="J308" s="166"/>
      <c r="K308" s="328">
        <v>0</v>
      </c>
      <c r="L308" s="328">
        <v>0</v>
      </c>
      <c r="M308" s="151">
        <f t="shared" si="34"/>
        <v>0</v>
      </c>
      <c r="N308" s="97" t="str">
        <f t="shared" si="35"/>
        <v/>
      </c>
      <c r="O308" s="273"/>
      <c r="P308" s="166"/>
      <c r="Q308" s="328">
        <v>0</v>
      </c>
      <c r="R308" s="328">
        <v>0</v>
      </c>
      <c r="S308" s="151">
        <f t="shared" si="36"/>
        <v>0</v>
      </c>
      <c r="T308" s="97" t="str">
        <f t="shared" si="37"/>
        <v/>
      </c>
      <c r="U308" s="166"/>
      <c r="V308" s="328">
        <v>0</v>
      </c>
      <c r="W308" s="328">
        <v>-269.08</v>
      </c>
      <c r="X308" s="151">
        <f t="shared" si="38"/>
        <v>269.08</v>
      </c>
      <c r="Y308" s="97">
        <f t="shared" si="39"/>
        <v>1</v>
      </c>
      <c r="Z308" s="140"/>
    </row>
    <row r="309" spans="1:26" s="69" customFormat="1" outlineLevel="1" x14ac:dyDescent="0.2">
      <c r="A309" s="64" t="s">
        <v>1133</v>
      </c>
      <c r="B309" s="65" t="s">
        <v>1583</v>
      </c>
      <c r="C309" s="66" t="s">
        <v>2030</v>
      </c>
      <c r="D309" s="67"/>
      <c r="E309" s="68"/>
      <c r="F309" s="328">
        <v>411.3</v>
      </c>
      <c r="G309" s="328">
        <v>472.28000000000003</v>
      </c>
      <c r="H309" s="151">
        <f t="shared" si="32"/>
        <v>-60.980000000000018</v>
      </c>
      <c r="I309" s="97">
        <f t="shared" si="33"/>
        <v>-0.12911831964089102</v>
      </c>
      <c r="J309" s="166"/>
      <c r="K309" s="328">
        <v>1114.32</v>
      </c>
      <c r="L309" s="328">
        <v>1245.3500000000001</v>
      </c>
      <c r="M309" s="151">
        <f t="shared" si="34"/>
        <v>-131.0300000000002</v>
      </c>
      <c r="N309" s="97">
        <f t="shared" si="35"/>
        <v>-0.1052154012928094</v>
      </c>
      <c r="O309" s="273"/>
      <c r="P309" s="166"/>
      <c r="Q309" s="328">
        <v>1114.32</v>
      </c>
      <c r="R309" s="328">
        <v>1245.3500000000001</v>
      </c>
      <c r="S309" s="151">
        <f t="shared" si="36"/>
        <v>-131.0300000000002</v>
      </c>
      <c r="T309" s="97">
        <f t="shared" si="37"/>
        <v>-0.1052154012928094</v>
      </c>
      <c r="U309" s="166"/>
      <c r="V309" s="328">
        <v>4079.41</v>
      </c>
      <c r="W309" s="328">
        <v>5507.88</v>
      </c>
      <c r="X309" s="151">
        <f t="shared" si="38"/>
        <v>-1428.4700000000003</v>
      </c>
      <c r="Y309" s="97">
        <f t="shared" si="39"/>
        <v>-0.25935024001975354</v>
      </c>
      <c r="Z309" s="140"/>
    </row>
    <row r="310" spans="1:26" ht="13.5" customHeight="1" x14ac:dyDescent="0.2">
      <c r="A310" s="38" t="s">
        <v>679</v>
      </c>
      <c r="B310" s="41">
        <v>36</v>
      </c>
      <c r="C310" s="81" t="s">
        <v>381</v>
      </c>
      <c r="D310" s="89"/>
      <c r="E310" s="49"/>
      <c r="F310" s="301">
        <v>-2117839.6900000004</v>
      </c>
      <c r="G310" s="301">
        <v>775031.54399999999</v>
      </c>
      <c r="H310" s="301">
        <f t="shared" si="32"/>
        <v>-2892871.2340000002</v>
      </c>
      <c r="I310" s="49">
        <f t="shared" si="33"/>
        <v>-3.7325851526889595</v>
      </c>
      <c r="J310" s="277"/>
      <c r="K310" s="301">
        <v>-6801742.0800000001</v>
      </c>
      <c r="L310" s="301">
        <v>-204969.09599999999</v>
      </c>
      <c r="M310" s="301">
        <f t="shared" si="34"/>
        <v>-6596772.9840000002</v>
      </c>
      <c r="N310" s="49">
        <f t="shared" si="35"/>
        <v>32.184232222012632</v>
      </c>
      <c r="O310" s="201"/>
      <c r="P310" s="269"/>
      <c r="Q310" s="301">
        <v>-6801742.0800000001</v>
      </c>
      <c r="R310" s="301">
        <v>-204969.09599999999</v>
      </c>
      <c r="S310" s="301">
        <f t="shared" si="36"/>
        <v>-6596772.9840000002</v>
      </c>
      <c r="T310" s="49">
        <f t="shared" si="37"/>
        <v>32.184232222012632</v>
      </c>
      <c r="U310" s="277"/>
      <c r="V310" s="301">
        <v>-5712757.6600000001</v>
      </c>
      <c r="W310" s="301">
        <v>3530303.4939999999</v>
      </c>
      <c r="X310" s="301">
        <f t="shared" si="38"/>
        <v>-9243061.1539999992</v>
      </c>
      <c r="Y310" s="49">
        <f t="shared" si="39"/>
        <v>-2.6182058198988369</v>
      </c>
      <c r="Z310"/>
    </row>
    <row r="311" spans="1:26" s="69" customFormat="1" outlineLevel="1" x14ac:dyDescent="0.2">
      <c r="A311" s="64" t="s">
        <v>1134</v>
      </c>
      <c r="B311" s="65" t="s">
        <v>1584</v>
      </c>
      <c r="C311" s="66" t="s">
        <v>2031</v>
      </c>
      <c r="D311" s="67"/>
      <c r="E311" s="68"/>
      <c r="F311" s="328">
        <v>0</v>
      </c>
      <c r="G311" s="328">
        <v>0</v>
      </c>
      <c r="H311" s="151">
        <f t="shared" si="32"/>
        <v>0</v>
      </c>
      <c r="I311" s="97" t="str">
        <f t="shared" si="33"/>
        <v/>
      </c>
      <c r="J311" s="166"/>
      <c r="K311" s="328">
        <v>0</v>
      </c>
      <c r="L311" s="328">
        <v>0</v>
      </c>
      <c r="M311" s="151">
        <f t="shared" si="34"/>
        <v>0</v>
      </c>
      <c r="N311" s="97" t="str">
        <f t="shared" si="35"/>
        <v/>
      </c>
      <c r="O311" s="273"/>
      <c r="P311" s="166"/>
      <c r="Q311" s="328">
        <v>0</v>
      </c>
      <c r="R311" s="328">
        <v>0</v>
      </c>
      <c r="S311" s="151">
        <f t="shared" si="36"/>
        <v>0</v>
      </c>
      <c r="T311" s="97" t="str">
        <f t="shared" si="37"/>
        <v/>
      </c>
      <c r="U311" s="166"/>
      <c r="V311" s="328">
        <v>277.29000000000002</v>
      </c>
      <c r="W311" s="328">
        <v>350</v>
      </c>
      <c r="X311" s="151">
        <f t="shared" si="38"/>
        <v>-72.70999999999998</v>
      </c>
      <c r="Y311" s="97">
        <f t="shared" si="39"/>
        <v>-0.20774285714285709</v>
      </c>
      <c r="Z311" s="140"/>
    </row>
    <row r="312" spans="1:26" s="69" customFormat="1" outlineLevel="1" x14ac:dyDescent="0.2">
      <c r="A312" s="64" t="s">
        <v>1135</v>
      </c>
      <c r="B312" s="65" t="s">
        <v>1585</v>
      </c>
      <c r="C312" s="66" t="s">
        <v>2032</v>
      </c>
      <c r="D312" s="67"/>
      <c r="E312" s="68"/>
      <c r="F312" s="328">
        <v>0</v>
      </c>
      <c r="G312" s="328">
        <v>0</v>
      </c>
      <c r="H312" s="151">
        <f t="shared" si="32"/>
        <v>0</v>
      </c>
      <c r="I312" s="97" t="str">
        <f t="shared" si="33"/>
        <v/>
      </c>
      <c r="J312" s="166"/>
      <c r="K312" s="328">
        <v>0</v>
      </c>
      <c r="L312" s="328">
        <v>0</v>
      </c>
      <c r="M312" s="151">
        <f t="shared" si="34"/>
        <v>0</v>
      </c>
      <c r="N312" s="97" t="str">
        <f t="shared" si="35"/>
        <v/>
      </c>
      <c r="O312" s="273"/>
      <c r="P312" s="166"/>
      <c r="Q312" s="328">
        <v>0</v>
      </c>
      <c r="R312" s="328">
        <v>0</v>
      </c>
      <c r="S312" s="151">
        <f t="shared" si="36"/>
        <v>0</v>
      </c>
      <c r="T312" s="97" t="str">
        <f t="shared" si="37"/>
        <v/>
      </c>
      <c r="U312" s="166"/>
      <c r="V312" s="328">
        <v>0</v>
      </c>
      <c r="W312" s="328">
        <v>0</v>
      </c>
      <c r="X312" s="151">
        <f t="shared" si="38"/>
        <v>0</v>
      </c>
      <c r="Y312" s="97" t="str">
        <f t="shared" si="39"/>
        <v/>
      </c>
      <c r="Z312" s="140"/>
    </row>
    <row r="313" spans="1:26" ht="12.75" customHeight="1" x14ac:dyDescent="0.2">
      <c r="A313" s="38" t="s">
        <v>680</v>
      </c>
      <c r="B313" s="41">
        <v>37</v>
      </c>
      <c r="C313" s="81" t="s">
        <v>380</v>
      </c>
      <c r="D313" s="89"/>
      <c r="E313" s="49"/>
      <c r="F313" s="301">
        <v>0</v>
      </c>
      <c r="G313" s="301">
        <v>0</v>
      </c>
      <c r="H313" s="301">
        <f t="shared" si="32"/>
        <v>0</v>
      </c>
      <c r="I313" s="49" t="str">
        <f t="shared" si="33"/>
        <v/>
      </c>
      <c r="J313" s="277"/>
      <c r="K313" s="301">
        <v>0</v>
      </c>
      <c r="L313" s="301">
        <v>0</v>
      </c>
      <c r="M313" s="301">
        <f t="shared" si="34"/>
        <v>0</v>
      </c>
      <c r="N313" s="49" t="str">
        <f t="shared" si="35"/>
        <v/>
      </c>
      <c r="O313" s="201"/>
      <c r="P313" s="269"/>
      <c r="Q313" s="301">
        <v>0</v>
      </c>
      <c r="R313" s="301">
        <v>0</v>
      </c>
      <c r="S313" s="301">
        <f t="shared" si="36"/>
        <v>0</v>
      </c>
      <c r="T313" s="49" t="str">
        <f t="shared" si="37"/>
        <v/>
      </c>
      <c r="U313" s="277"/>
      <c r="V313" s="301">
        <v>277.29000000000002</v>
      </c>
      <c r="W313" s="301">
        <v>350</v>
      </c>
      <c r="X313" s="301">
        <f t="shared" si="38"/>
        <v>-72.70999999999998</v>
      </c>
      <c r="Y313" s="49">
        <f t="shared" si="39"/>
        <v>-0.20774285714285709</v>
      </c>
      <c r="Z313"/>
    </row>
    <row r="314" spans="1:26" x14ac:dyDescent="0.2">
      <c r="A314" s="41"/>
      <c r="B314" s="41">
        <v>38</v>
      </c>
      <c r="C314" s="81" t="s">
        <v>839</v>
      </c>
      <c r="D314" s="89"/>
      <c r="E314" s="49"/>
      <c r="F314" s="301"/>
      <c r="G314" s="301"/>
      <c r="H314" s="301">
        <f t="shared" si="32"/>
        <v>0</v>
      </c>
      <c r="I314" s="49" t="str">
        <f t="shared" si="33"/>
        <v/>
      </c>
      <c r="J314" s="277"/>
      <c r="K314" s="301"/>
      <c r="L314" s="301"/>
      <c r="M314" s="301">
        <f t="shared" si="34"/>
        <v>0</v>
      </c>
      <c r="N314" s="49" t="str">
        <f t="shared" si="35"/>
        <v/>
      </c>
      <c r="O314" s="201"/>
      <c r="P314" s="269"/>
      <c r="Q314" s="301"/>
      <c r="R314" s="301"/>
      <c r="S314" s="301">
        <f t="shared" si="36"/>
        <v>0</v>
      </c>
      <c r="T314" s="49" t="str">
        <f t="shared" si="37"/>
        <v/>
      </c>
      <c r="U314" s="277"/>
      <c r="V314" s="301"/>
      <c r="W314" s="301"/>
      <c r="X314" s="301">
        <f t="shared" si="38"/>
        <v>0</v>
      </c>
      <c r="Y314" s="49" t="str">
        <f t="shared" si="39"/>
        <v/>
      </c>
      <c r="Z314"/>
    </row>
    <row r="315" spans="1:26" s="69" customFormat="1" outlineLevel="1" x14ac:dyDescent="0.2">
      <c r="A315" s="64" t="s">
        <v>1103</v>
      </c>
      <c r="B315" s="65" t="s">
        <v>1553</v>
      </c>
      <c r="C315" s="66" t="s">
        <v>1948</v>
      </c>
      <c r="D315" s="67"/>
      <c r="E315" s="68"/>
      <c r="F315" s="328">
        <v>751863.65</v>
      </c>
      <c r="G315" s="328">
        <v>242891.4</v>
      </c>
      <c r="H315" s="151">
        <f t="shared" si="32"/>
        <v>508972.25</v>
      </c>
      <c r="I315" s="97">
        <f t="shared" si="33"/>
        <v>2.0954725033492334</v>
      </c>
      <c r="J315" s="166"/>
      <c r="K315" s="328">
        <v>1276212.1299999999</v>
      </c>
      <c r="L315" s="328">
        <v>795328.48</v>
      </c>
      <c r="M315" s="151">
        <f t="shared" si="34"/>
        <v>480883.64999999991</v>
      </c>
      <c r="N315" s="97">
        <f t="shared" si="35"/>
        <v>0.60463526969385017</v>
      </c>
      <c r="O315" s="273"/>
      <c r="P315" s="166"/>
      <c r="Q315" s="328">
        <v>1276212.1299999999</v>
      </c>
      <c r="R315" s="328">
        <v>795328.48</v>
      </c>
      <c r="S315" s="151">
        <f t="shared" si="36"/>
        <v>480883.64999999991</v>
      </c>
      <c r="T315" s="97">
        <f t="shared" si="37"/>
        <v>0.60463526969385017</v>
      </c>
      <c r="U315" s="166"/>
      <c r="V315" s="328">
        <v>3597391.25</v>
      </c>
      <c r="W315" s="328">
        <v>2602815.36</v>
      </c>
      <c r="X315" s="151">
        <f t="shared" si="38"/>
        <v>994575.89000000013</v>
      </c>
      <c r="Y315" s="97">
        <f t="shared" si="39"/>
        <v>0.38211542212506389</v>
      </c>
      <c r="Z315" s="140"/>
    </row>
    <row r="316" spans="1:26" s="69" customFormat="1" outlineLevel="1" x14ac:dyDescent="0.2">
      <c r="A316" s="64" t="s">
        <v>1104</v>
      </c>
      <c r="B316" s="65" t="s">
        <v>1554</v>
      </c>
      <c r="C316" s="66" t="s">
        <v>2002</v>
      </c>
      <c r="D316" s="67"/>
      <c r="E316" s="68"/>
      <c r="F316" s="328">
        <v>0</v>
      </c>
      <c r="G316" s="328">
        <v>-2.06</v>
      </c>
      <c r="H316" s="151">
        <f t="shared" si="32"/>
        <v>2.06</v>
      </c>
      <c r="I316" s="97">
        <f t="shared" si="33"/>
        <v>1</v>
      </c>
      <c r="J316" s="166"/>
      <c r="K316" s="328">
        <v>0</v>
      </c>
      <c r="L316" s="328">
        <v>0</v>
      </c>
      <c r="M316" s="151">
        <f t="shared" si="34"/>
        <v>0</v>
      </c>
      <c r="N316" s="97" t="str">
        <f t="shared" si="35"/>
        <v/>
      </c>
      <c r="O316" s="273"/>
      <c r="P316" s="166"/>
      <c r="Q316" s="328">
        <v>0</v>
      </c>
      <c r="R316" s="328">
        <v>0</v>
      </c>
      <c r="S316" s="151">
        <f t="shared" si="36"/>
        <v>0</v>
      </c>
      <c r="T316" s="97" t="str">
        <f t="shared" si="37"/>
        <v/>
      </c>
      <c r="U316" s="166"/>
      <c r="V316" s="328">
        <v>0</v>
      </c>
      <c r="W316" s="328">
        <v>0</v>
      </c>
      <c r="X316" s="151">
        <f t="shared" si="38"/>
        <v>0</v>
      </c>
      <c r="Y316" s="97" t="str">
        <f t="shared" si="39"/>
        <v/>
      </c>
      <c r="Z316" s="140"/>
    </row>
    <row r="317" spans="1:26" s="69" customFormat="1" outlineLevel="1" x14ac:dyDescent="0.2">
      <c r="A317" s="64" t="s">
        <v>1105</v>
      </c>
      <c r="B317" s="65" t="s">
        <v>1555</v>
      </c>
      <c r="C317" s="66" t="s">
        <v>2003</v>
      </c>
      <c r="D317" s="67"/>
      <c r="E317" s="68"/>
      <c r="F317" s="328">
        <v>29138.850000000002</v>
      </c>
      <c r="G317" s="328">
        <v>28444.03</v>
      </c>
      <c r="H317" s="151">
        <f t="shared" si="32"/>
        <v>694.82000000000335</v>
      </c>
      <c r="I317" s="97">
        <f t="shared" si="33"/>
        <v>2.4427621543079633E-2</v>
      </c>
      <c r="J317" s="166"/>
      <c r="K317" s="328">
        <v>85243.21</v>
      </c>
      <c r="L317" s="328">
        <v>80582.240000000005</v>
      </c>
      <c r="M317" s="151">
        <f t="shared" si="34"/>
        <v>4660.9700000000012</v>
      </c>
      <c r="N317" s="97">
        <f t="shared" si="35"/>
        <v>5.7841157058925154E-2</v>
      </c>
      <c r="O317" s="273"/>
      <c r="P317" s="166"/>
      <c r="Q317" s="328">
        <v>85243.21</v>
      </c>
      <c r="R317" s="328">
        <v>80582.240000000005</v>
      </c>
      <c r="S317" s="151">
        <f t="shared" si="36"/>
        <v>4660.9700000000012</v>
      </c>
      <c r="T317" s="97">
        <f t="shared" si="37"/>
        <v>5.7841157058925154E-2</v>
      </c>
      <c r="U317" s="166"/>
      <c r="V317" s="328">
        <v>317582.62</v>
      </c>
      <c r="W317" s="328">
        <v>309154.49</v>
      </c>
      <c r="X317" s="151">
        <f t="shared" si="38"/>
        <v>8428.1300000000047</v>
      </c>
      <c r="Y317" s="97">
        <f t="shared" si="39"/>
        <v>2.7261871564601907E-2</v>
      </c>
      <c r="Z317" s="140"/>
    </row>
    <row r="318" spans="1:26" s="69" customFormat="1" outlineLevel="1" x14ac:dyDescent="0.2">
      <c r="A318" s="64" t="s">
        <v>1106</v>
      </c>
      <c r="B318" s="65" t="s">
        <v>1556</v>
      </c>
      <c r="C318" s="66" t="s">
        <v>2004</v>
      </c>
      <c r="D318" s="67"/>
      <c r="E318" s="68"/>
      <c r="F318" s="328">
        <v>3899.09</v>
      </c>
      <c r="G318" s="328">
        <v>2211.04</v>
      </c>
      <c r="H318" s="151">
        <f t="shared" si="32"/>
        <v>1688.0500000000002</v>
      </c>
      <c r="I318" s="97">
        <f t="shared" si="33"/>
        <v>0.76346425211665103</v>
      </c>
      <c r="J318" s="166"/>
      <c r="K318" s="328">
        <v>9561.86</v>
      </c>
      <c r="L318" s="328">
        <v>18479.77</v>
      </c>
      <c r="M318" s="151">
        <f t="shared" si="34"/>
        <v>-8917.91</v>
      </c>
      <c r="N318" s="97">
        <f t="shared" si="35"/>
        <v>-0.48257689354358846</v>
      </c>
      <c r="O318" s="273"/>
      <c r="P318" s="166"/>
      <c r="Q318" s="328">
        <v>9561.86</v>
      </c>
      <c r="R318" s="328">
        <v>18479.77</v>
      </c>
      <c r="S318" s="151">
        <f t="shared" si="36"/>
        <v>-8917.91</v>
      </c>
      <c r="T318" s="97">
        <f t="shared" si="37"/>
        <v>-0.48257689354358846</v>
      </c>
      <c r="U318" s="166"/>
      <c r="V318" s="328">
        <v>76554.790000000008</v>
      </c>
      <c r="W318" s="328">
        <v>113399.72</v>
      </c>
      <c r="X318" s="151">
        <f t="shared" si="38"/>
        <v>-36844.929999999993</v>
      </c>
      <c r="Y318" s="97">
        <f t="shared" si="39"/>
        <v>-0.32491200154638822</v>
      </c>
      <c r="Z318" s="140"/>
    </row>
    <row r="319" spans="1:26" s="69" customFormat="1" outlineLevel="1" x14ac:dyDescent="0.2">
      <c r="A319" s="64" t="s">
        <v>1107</v>
      </c>
      <c r="B319" s="65" t="s">
        <v>1557</v>
      </c>
      <c r="C319" s="66" t="s">
        <v>2005</v>
      </c>
      <c r="D319" s="67"/>
      <c r="E319" s="68"/>
      <c r="F319" s="328">
        <v>94112.82</v>
      </c>
      <c r="G319" s="328">
        <v>87930.36</v>
      </c>
      <c r="H319" s="151">
        <f t="shared" si="32"/>
        <v>6182.4600000000064</v>
      </c>
      <c r="I319" s="97">
        <f t="shared" si="33"/>
        <v>7.0310868737487334E-2</v>
      </c>
      <c r="J319" s="166"/>
      <c r="K319" s="328">
        <v>213372.14</v>
      </c>
      <c r="L319" s="328">
        <v>274047.92</v>
      </c>
      <c r="M319" s="151">
        <f t="shared" si="34"/>
        <v>-60675.77999999997</v>
      </c>
      <c r="N319" s="97">
        <f t="shared" si="35"/>
        <v>-0.22140573079335896</v>
      </c>
      <c r="O319" s="273"/>
      <c r="P319" s="166"/>
      <c r="Q319" s="328">
        <v>213372.14</v>
      </c>
      <c r="R319" s="328">
        <v>274047.92</v>
      </c>
      <c r="S319" s="151">
        <f t="shared" si="36"/>
        <v>-60675.77999999997</v>
      </c>
      <c r="T319" s="97">
        <f t="shared" si="37"/>
        <v>-0.22140573079335896</v>
      </c>
      <c r="U319" s="166"/>
      <c r="V319" s="328">
        <v>1080926.07</v>
      </c>
      <c r="W319" s="328">
        <v>964351.34000000008</v>
      </c>
      <c r="X319" s="151">
        <f t="shared" si="38"/>
        <v>116574.72999999998</v>
      </c>
      <c r="Y319" s="97">
        <f t="shared" si="39"/>
        <v>0.12088408566944074</v>
      </c>
      <c r="Z319" s="140"/>
    </row>
    <row r="320" spans="1:26" s="69" customFormat="1" outlineLevel="1" x14ac:dyDescent="0.2">
      <c r="A320" s="64" t="s">
        <v>1108</v>
      </c>
      <c r="B320" s="65" t="s">
        <v>1558</v>
      </c>
      <c r="C320" s="66" t="s">
        <v>2006</v>
      </c>
      <c r="D320" s="67"/>
      <c r="E320" s="68"/>
      <c r="F320" s="328">
        <v>0</v>
      </c>
      <c r="G320" s="328">
        <v>0</v>
      </c>
      <c r="H320" s="151">
        <f t="shared" si="32"/>
        <v>0</v>
      </c>
      <c r="I320" s="97" t="str">
        <f t="shared" si="33"/>
        <v/>
      </c>
      <c r="J320" s="166"/>
      <c r="K320" s="328">
        <v>0</v>
      </c>
      <c r="L320" s="328">
        <v>0</v>
      </c>
      <c r="M320" s="151">
        <f t="shared" si="34"/>
        <v>0</v>
      </c>
      <c r="N320" s="97" t="str">
        <f t="shared" si="35"/>
        <v/>
      </c>
      <c r="O320" s="273"/>
      <c r="P320" s="166"/>
      <c r="Q320" s="328">
        <v>0</v>
      </c>
      <c r="R320" s="328">
        <v>0</v>
      </c>
      <c r="S320" s="151">
        <f t="shared" si="36"/>
        <v>0</v>
      </c>
      <c r="T320" s="97" t="str">
        <f t="shared" si="37"/>
        <v/>
      </c>
      <c r="U320" s="166"/>
      <c r="V320" s="328">
        <v>0</v>
      </c>
      <c r="W320" s="328">
        <v>65.42</v>
      </c>
      <c r="X320" s="151">
        <f t="shared" si="38"/>
        <v>-65.42</v>
      </c>
      <c r="Y320" s="97">
        <f t="shared" si="39"/>
        <v>1</v>
      </c>
      <c r="Z320" s="140"/>
    </row>
    <row r="321" spans="1:26" s="69" customFormat="1" outlineLevel="1" x14ac:dyDescent="0.2">
      <c r="A321" s="64" t="s">
        <v>1109</v>
      </c>
      <c r="B321" s="65" t="s">
        <v>1559</v>
      </c>
      <c r="C321" s="66" t="s">
        <v>2007</v>
      </c>
      <c r="D321" s="67"/>
      <c r="E321" s="68"/>
      <c r="F321" s="328">
        <v>4112.75</v>
      </c>
      <c r="G321" s="328">
        <v>4112.75</v>
      </c>
      <c r="H321" s="151">
        <f t="shared" si="32"/>
        <v>0</v>
      </c>
      <c r="I321" s="97">
        <f t="shared" si="33"/>
        <v>0</v>
      </c>
      <c r="J321" s="166"/>
      <c r="K321" s="328">
        <v>4112.75</v>
      </c>
      <c r="L321" s="328">
        <v>4112.75</v>
      </c>
      <c r="M321" s="151">
        <f t="shared" si="34"/>
        <v>0</v>
      </c>
      <c r="N321" s="97">
        <f t="shared" si="35"/>
        <v>0</v>
      </c>
      <c r="O321" s="273"/>
      <c r="P321" s="166"/>
      <c r="Q321" s="328">
        <v>4112.75</v>
      </c>
      <c r="R321" s="328">
        <v>4112.75</v>
      </c>
      <c r="S321" s="151">
        <f t="shared" si="36"/>
        <v>0</v>
      </c>
      <c r="T321" s="97">
        <f t="shared" si="37"/>
        <v>0</v>
      </c>
      <c r="U321" s="166"/>
      <c r="V321" s="328">
        <v>16451</v>
      </c>
      <c r="W321" s="328">
        <v>20582.170000000002</v>
      </c>
      <c r="X321" s="151">
        <f t="shared" si="38"/>
        <v>-4131.1700000000019</v>
      </c>
      <c r="Y321" s="97">
        <f t="shared" si="39"/>
        <v>-0.20071595949309531</v>
      </c>
      <c r="Z321" s="140"/>
    </row>
    <row r="322" spans="1:26" s="69" customFormat="1" outlineLevel="1" x14ac:dyDescent="0.2">
      <c r="A322" s="64" t="s">
        <v>1110</v>
      </c>
      <c r="B322" s="65" t="s">
        <v>1560</v>
      </c>
      <c r="C322" s="66" t="s">
        <v>2008</v>
      </c>
      <c r="D322" s="67"/>
      <c r="E322" s="68"/>
      <c r="F322" s="328">
        <v>8429.380000000001</v>
      </c>
      <c r="G322" s="328">
        <v>8429.4240000000009</v>
      </c>
      <c r="H322" s="151">
        <f t="shared" si="32"/>
        <v>-4.3999999999869033E-2</v>
      </c>
      <c r="I322" s="97">
        <f t="shared" si="33"/>
        <v>-5.2198109858833807E-6</v>
      </c>
      <c r="J322" s="166"/>
      <c r="K322" s="328">
        <v>25288.14</v>
      </c>
      <c r="L322" s="328">
        <v>25288.184000000001</v>
      </c>
      <c r="M322" s="151">
        <f t="shared" si="34"/>
        <v>-4.4000000001688022E-2</v>
      </c>
      <c r="N322" s="97">
        <f t="shared" si="35"/>
        <v>-1.7399430501489558E-6</v>
      </c>
      <c r="O322" s="273"/>
      <c r="P322" s="166"/>
      <c r="Q322" s="328">
        <v>25288.14</v>
      </c>
      <c r="R322" s="328">
        <v>25288.184000000001</v>
      </c>
      <c r="S322" s="151">
        <f t="shared" si="36"/>
        <v>-4.4000000001688022E-2</v>
      </c>
      <c r="T322" s="97">
        <f t="shared" si="37"/>
        <v>-1.7399430501489558E-6</v>
      </c>
      <c r="U322" s="166"/>
      <c r="V322" s="328">
        <v>101152.56</v>
      </c>
      <c r="W322" s="328">
        <v>100120.75400000002</v>
      </c>
      <c r="X322" s="151">
        <f t="shared" si="38"/>
        <v>1031.8059999999823</v>
      </c>
      <c r="Y322" s="97">
        <f t="shared" si="39"/>
        <v>1.0305615556990133E-2</v>
      </c>
      <c r="Z322" s="140"/>
    </row>
    <row r="323" spans="1:26" s="69" customFormat="1" outlineLevel="1" x14ac:dyDescent="0.2">
      <c r="A323" s="64" t="s">
        <v>1111</v>
      </c>
      <c r="B323" s="65" t="s">
        <v>1561</v>
      </c>
      <c r="C323" s="66" t="s">
        <v>2009</v>
      </c>
      <c r="D323" s="67"/>
      <c r="E323" s="68"/>
      <c r="F323" s="328">
        <v>5516.49</v>
      </c>
      <c r="G323" s="328">
        <v>5015.99</v>
      </c>
      <c r="H323" s="151">
        <f t="shared" si="32"/>
        <v>500.5</v>
      </c>
      <c r="I323" s="97">
        <f t="shared" si="33"/>
        <v>9.9780900679626555E-2</v>
      </c>
      <c r="J323" s="166"/>
      <c r="K323" s="328">
        <v>18115.11</v>
      </c>
      <c r="L323" s="328">
        <v>25981.97</v>
      </c>
      <c r="M323" s="151">
        <f t="shared" si="34"/>
        <v>-7866.8600000000006</v>
      </c>
      <c r="N323" s="97">
        <f t="shared" si="35"/>
        <v>-0.30278150579036156</v>
      </c>
      <c r="O323" s="273"/>
      <c r="P323" s="166"/>
      <c r="Q323" s="328">
        <v>18115.11</v>
      </c>
      <c r="R323" s="328">
        <v>25981.97</v>
      </c>
      <c r="S323" s="151">
        <f t="shared" si="36"/>
        <v>-7866.8600000000006</v>
      </c>
      <c r="T323" s="97">
        <f t="shared" si="37"/>
        <v>-0.30278150579036156</v>
      </c>
      <c r="U323" s="166"/>
      <c r="V323" s="328">
        <v>72003.22</v>
      </c>
      <c r="W323" s="328">
        <v>122864.67</v>
      </c>
      <c r="X323" s="151">
        <f t="shared" si="38"/>
        <v>-50861.45</v>
      </c>
      <c r="Y323" s="97">
        <f t="shared" si="39"/>
        <v>-0.41396318404631693</v>
      </c>
      <c r="Z323" s="140"/>
    </row>
    <row r="324" spans="1:26" s="69" customFormat="1" outlineLevel="1" x14ac:dyDescent="0.2">
      <c r="A324" s="64" t="s">
        <v>1112</v>
      </c>
      <c r="B324" s="65" t="s">
        <v>1562</v>
      </c>
      <c r="C324" s="66" t="s">
        <v>2010</v>
      </c>
      <c r="D324" s="67"/>
      <c r="E324" s="68"/>
      <c r="F324" s="328">
        <v>0</v>
      </c>
      <c r="G324" s="328">
        <v>72.97</v>
      </c>
      <c r="H324" s="151">
        <f t="shared" si="32"/>
        <v>-72.97</v>
      </c>
      <c r="I324" s="97">
        <f t="shared" si="33"/>
        <v>1</v>
      </c>
      <c r="J324" s="166"/>
      <c r="K324" s="328">
        <v>0</v>
      </c>
      <c r="L324" s="328">
        <v>72.97</v>
      </c>
      <c r="M324" s="151">
        <f t="shared" si="34"/>
        <v>-72.97</v>
      </c>
      <c r="N324" s="97">
        <f t="shared" si="35"/>
        <v>1</v>
      </c>
      <c r="O324" s="273"/>
      <c r="P324" s="166"/>
      <c r="Q324" s="328">
        <v>0</v>
      </c>
      <c r="R324" s="328">
        <v>72.97</v>
      </c>
      <c r="S324" s="151">
        <f t="shared" si="36"/>
        <v>-72.97</v>
      </c>
      <c r="T324" s="97">
        <f t="shared" si="37"/>
        <v>1</v>
      </c>
      <c r="U324" s="166"/>
      <c r="V324" s="328">
        <v>-72.97</v>
      </c>
      <c r="W324" s="328">
        <v>72.97</v>
      </c>
      <c r="X324" s="151">
        <f t="shared" si="38"/>
        <v>-145.94</v>
      </c>
      <c r="Y324" s="97">
        <f t="shared" si="39"/>
        <v>-2</v>
      </c>
      <c r="Z324" s="140"/>
    </row>
    <row r="325" spans="1:26" s="69" customFormat="1" outlineLevel="1" x14ac:dyDescent="0.2">
      <c r="A325" s="64" t="s">
        <v>1113</v>
      </c>
      <c r="B325" s="65" t="s">
        <v>1563</v>
      </c>
      <c r="C325" s="66" t="s">
        <v>2011</v>
      </c>
      <c r="D325" s="67"/>
      <c r="E325" s="68"/>
      <c r="F325" s="328">
        <v>1096.3600000000001</v>
      </c>
      <c r="G325" s="328">
        <v>391.28000000000003</v>
      </c>
      <c r="H325" s="151">
        <f t="shared" si="32"/>
        <v>705.08000000000015</v>
      </c>
      <c r="I325" s="97">
        <f t="shared" si="33"/>
        <v>1.8019832345123699</v>
      </c>
      <c r="J325" s="166"/>
      <c r="K325" s="328">
        <v>3560.85</v>
      </c>
      <c r="L325" s="328">
        <v>6441.66</v>
      </c>
      <c r="M325" s="151">
        <f t="shared" si="34"/>
        <v>-2880.81</v>
      </c>
      <c r="N325" s="97">
        <f t="shared" si="35"/>
        <v>-0.44721546930449607</v>
      </c>
      <c r="O325" s="273"/>
      <c r="P325" s="166"/>
      <c r="Q325" s="328">
        <v>3560.85</v>
      </c>
      <c r="R325" s="328">
        <v>6441.66</v>
      </c>
      <c r="S325" s="151">
        <f t="shared" si="36"/>
        <v>-2880.81</v>
      </c>
      <c r="T325" s="97">
        <f t="shared" si="37"/>
        <v>-0.44721546930449607</v>
      </c>
      <c r="U325" s="166"/>
      <c r="V325" s="328">
        <v>22422.46</v>
      </c>
      <c r="W325" s="328">
        <v>32439.29</v>
      </c>
      <c r="X325" s="151">
        <f t="shared" si="38"/>
        <v>-10016.830000000002</v>
      </c>
      <c r="Y325" s="97">
        <f t="shared" si="39"/>
        <v>-0.30878696790219518</v>
      </c>
      <c r="Z325" s="140"/>
    </row>
    <row r="326" spans="1:26" s="69" customFormat="1" outlineLevel="1" x14ac:dyDescent="0.2">
      <c r="A326" s="64" t="s">
        <v>1114</v>
      </c>
      <c r="B326" s="65" t="s">
        <v>1564</v>
      </c>
      <c r="C326" s="66" t="s">
        <v>2012</v>
      </c>
      <c r="D326" s="67"/>
      <c r="E326" s="68"/>
      <c r="F326" s="328">
        <v>26882.12</v>
      </c>
      <c r="G326" s="328">
        <v>20744.11</v>
      </c>
      <c r="H326" s="151">
        <f t="shared" si="32"/>
        <v>6138.0099999999984</v>
      </c>
      <c r="I326" s="97">
        <f t="shared" si="33"/>
        <v>0.29589170130702153</v>
      </c>
      <c r="J326" s="166"/>
      <c r="K326" s="328">
        <v>79794.5</v>
      </c>
      <c r="L326" s="328">
        <v>91676.180000000008</v>
      </c>
      <c r="M326" s="151">
        <f t="shared" si="34"/>
        <v>-11881.680000000008</v>
      </c>
      <c r="N326" s="97">
        <f t="shared" si="35"/>
        <v>-0.12960487664298412</v>
      </c>
      <c r="O326" s="273"/>
      <c r="P326" s="166"/>
      <c r="Q326" s="328">
        <v>79794.5</v>
      </c>
      <c r="R326" s="328">
        <v>91676.180000000008</v>
      </c>
      <c r="S326" s="151">
        <f t="shared" si="36"/>
        <v>-11881.680000000008</v>
      </c>
      <c r="T326" s="97">
        <f t="shared" si="37"/>
        <v>-0.12960487664298412</v>
      </c>
      <c r="U326" s="166"/>
      <c r="V326" s="328">
        <v>315394.39</v>
      </c>
      <c r="W326" s="328">
        <v>284887.24</v>
      </c>
      <c r="X326" s="151">
        <f t="shared" si="38"/>
        <v>30507.150000000023</v>
      </c>
      <c r="Y326" s="97">
        <f t="shared" si="39"/>
        <v>0.10708499966513076</v>
      </c>
      <c r="Z326" s="140"/>
    </row>
    <row r="327" spans="1:26" s="69" customFormat="1" outlineLevel="1" x14ac:dyDescent="0.2">
      <c r="A327" s="64" t="s">
        <v>1115</v>
      </c>
      <c r="B327" s="65" t="s">
        <v>1565</v>
      </c>
      <c r="C327" s="66" t="s">
        <v>2013</v>
      </c>
      <c r="D327" s="67"/>
      <c r="E327" s="68"/>
      <c r="F327" s="328">
        <v>20907.45</v>
      </c>
      <c r="G327" s="328">
        <v>33221.620000000003</v>
      </c>
      <c r="H327" s="151">
        <f t="shared" si="32"/>
        <v>-12314.170000000002</v>
      </c>
      <c r="I327" s="97">
        <f t="shared" si="33"/>
        <v>-0.37066735457211303</v>
      </c>
      <c r="J327" s="166"/>
      <c r="K327" s="328">
        <v>60591.01</v>
      </c>
      <c r="L327" s="328">
        <v>73464.98</v>
      </c>
      <c r="M327" s="151">
        <f t="shared" si="34"/>
        <v>-12873.969999999994</v>
      </c>
      <c r="N327" s="97">
        <f t="shared" si="35"/>
        <v>-0.17523954951052861</v>
      </c>
      <c r="O327" s="273"/>
      <c r="P327" s="166"/>
      <c r="Q327" s="328">
        <v>60591.01</v>
      </c>
      <c r="R327" s="328">
        <v>73464.98</v>
      </c>
      <c r="S327" s="151">
        <f t="shared" si="36"/>
        <v>-12873.969999999994</v>
      </c>
      <c r="T327" s="97">
        <f t="shared" si="37"/>
        <v>-0.17523954951052861</v>
      </c>
      <c r="U327" s="166"/>
      <c r="V327" s="328">
        <v>309788.84000000003</v>
      </c>
      <c r="W327" s="328">
        <v>200809.58000000002</v>
      </c>
      <c r="X327" s="151">
        <f t="shared" si="38"/>
        <v>108979.26000000001</v>
      </c>
      <c r="Y327" s="97">
        <f t="shared" si="39"/>
        <v>0.54269950666696276</v>
      </c>
      <c r="Z327" s="140"/>
    </row>
    <row r="328" spans="1:26" s="69" customFormat="1" outlineLevel="1" x14ac:dyDescent="0.2">
      <c r="A328" s="64" t="s">
        <v>1116</v>
      </c>
      <c r="B328" s="65" t="s">
        <v>1566</v>
      </c>
      <c r="C328" s="66" t="s">
        <v>2014</v>
      </c>
      <c r="D328" s="67"/>
      <c r="E328" s="68"/>
      <c r="F328" s="328">
        <v>1392.6000000000001</v>
      </c>
      <c r="G328" s="328">
        <v>1602.13</v>
      </c>
      <c r="H328" s="151">
        <f t="shared" si="32"/>
        <v>-209.52999999999997</v>
      </c>
      <c r="I328" s="97">
        <f t="shared" si="33"/>
        <v>-0.13078214626778098</v>
      </c>
      <c r="J328" s="166"/>
      <c r="K328" s="328">
        <v>4384.08</v>
      </c>
      <c r="L328" s="328">
        <v>4472.68</v>
      </c>
      <c r="M328" s="151">
        <f t="shared" si="34"/>
        <v>-88.600000000000364</v>
      </c>
      <c r="N328" s="97">
        <f t="shared" si="35"/>
        <v>-1.9809152454456917E-2</v>
      </c>
      <c r="O328" s="273"/>
      <c r="P328" s="166"/>
      <c r="Q328" s="328">
        <v>4384.08</v>
      </c>
      <c r="R328" s="328">
        <v>4472.68</v>
      </c>
      <c r="S328" s="151">
        <f t="shared" si="36"/>
        <v>-88.600000000000364</v>
      </c>
      <c r="T328" s="97">
        <f t="shared" si="37"/>
        <v>-1.9809152454456917E-2</v>
      </c>
      <c r="U328" s="166"/>
      <c r="V328" s="328">
        <v>23895.120000000003</v>
      </c>
      <c r="W328" s="328">
        <v>18298.09</v>
      </c>
      <c r="X328" s="151">
        <f t="shared" si="38"/>
        <v>5597.0300000000025</v>
      </c>
      <c r="Y328" s="97">
        <f t="shared" si="39"/>
        <v>0.30588055911846551</v>
      </c>
      <c r="Z328" s="140"/>
    </row>
    <row r="329" spans="1:26" s="69" customFormat="1" outlineLevel="1" x14ac:dyDescent="0.2">
      <c r="A329" s="64" t="s">
        <v>1117</v>
      </c>
      <c r="B329" s="65" t="s">
        <v>1567</v>
      </c>
      <c r="C329" s="66" t="s">
        <v>2015</v>
      </c>
      <c r="D329" s="67"/>
      <c r="E329" s="68"/>
      <c r="F329" s="328">
        <v>3605</v>
      </c>
      <c r="G329" s="328">
        <v>-1140</v>
      </c>
      <c r="H329" s="151">
        <f t="shared" si="32"/>
        <v>4745</v>
      </c>
      <c r="I329" s="97">
        <f t="shared" si="33"/>
        <v>-4.1622807017543861</v>
      </c>
      <c r="J329" s="166"/>
      <c r="K329" s="328">
        <v>0</v>
      </c>
      <c r="L329" s="328">
        <v>4741.37</v>
      </c>
      <c r="M329" s="151">
        <f t="shared" si="34"/>
        <v>-4741.37</v>
      </c>
      <c r="N329" s="97">
        <f t="shared" si="35"/>
        <v>1</v>
      </c>
      <c r="O329" s="273"/>
      <c r="P329" s="166"/>
      <c r="Q329" s="328">
        <v>0</v>
      </c>
      <c r="R329" s="328">
        <v>4741.37</v>
      </c>
      <c r="S329" s="151">
        <f t="shared" si="36"/>
        <v>-4741.37</v>
      </c>
      <c r="T329" s="97">
        <f t="shared" si="37"/>
        <v>1</v>
      </c>
      <c r="U329" s="166"/>
      <c r="V329" s="328">
        <v>60012.22</v>
      </c>
      <c r="W329" s="328">
        <v>4741.37</v>
      </c>
      <c r="X329" s="151">
        <f t="shared" si="38"/>
        <v>55270.85</v>
      </c>
      <c r="Y329" s="97">
        <f t="shared" si="39"/>
        <v>11.657147617671686</v>
      </c>
      <c r="Z329" s="140"/>
    </row>
    <row r="330" spans="1:26" s="69" customFormat="1" outlineLevel="1" x14ac:dyDescent="0.2">
      <c r="A330" s="64" t="s">
        <v>1118</v>
      </c>
      <c r="B330" s="65" t="s">
        <v>1568</v>
      </c>
      <c r="C330" s="66" t="s">
        <v>2016</v>
      </c>
      <c r="D330" s="67"/>
      <c r="E330" s="68"/>
      <c r="F330" s="328">
        <v>7660.5</v>
      </c>
      <c r="G330" s="328">
        <v>11470.5</v>
      </c>
      <c r="H330" s="151">
        <f t="shared" si="32"/>
        <v>-3810</v>
      </c>
      <c r="I330" s="97">
        <f t="shared" si="33"/>
        <v>-0.3321564012030862</v>
      </c>
      <c r="J330" s="166"/>
      <c r="K330" s="328">
        <v>25815</v>
      </c>
      <c r="L330" s="328">
        <v>39952.5</v>
      </c>
      <c r="M330" s="151">
        <f t="shared" si="34"/>
        <v>-14137.5</v>
      </c>
      <c r="N330" s="97">
        <f t="shared" si="35"/>
        <v>-0.35385770602590577</v>
      </c>
      <c r="O330" s="273"/>
      <c r="P330" s="166"/>
      <c r="Q330" s="328">
        <v>25815</v>
      </c>
      <c r="R330" s="328">
        <v>39952.5</v>
      </c>
      <c r="S330" s="151">
        <f t="shared" si="36"/>
        <v>-14137.5</v>
      </c>
      <c r="T330" s="97">
        <f t="shared" si="37"/>
        <v>-0.35385770602590577</v>
      </c>
      <c r="U330" s="166"/>
      <c r="V330" s="328">
        <v>117964.5</v>
      </c>
      <c r="W330" s="328">
        <v>136113</v>
      </c>
      <c r="X330" s="151">
        <f t="shared" si="38"/>
        <v>-18148.5</v>
      </c>
      <c r="Y330" s="97">
        <f t="shared" si="39"/>
        <v>-0.13333406801701528</v>
      </c>
      <c r="Z330" s="140"/>
    </row>
    <row r="331" spans="1:26" s="69" customFormat="1" outlineLevel="1" x14ac:dyDescent="0.2">
      <c r="A331" s="64" t="s">
        <v>1119</v>
      </c>
      <c r="B331" s="65" t="s">
        <v>1569</v>
      </c>
      <c r="C331" s="66" t="s">
        <v>2017</v>
      </c>
      <c r="D331" s="67"/>
      <c r="E331" s="68"/>
      <c r="F331" s="328">
        <v>0</v>
      </c>
      <c r="G331" s="328">
        <v>0</v>
      </c>
      <c r="H331" s="151">
        <f t="shared" ref="H331:H348" si="40">+F331-G331</f>
        <v>0</v>
      </c>
      <c r="I331" s="97" t="str">
        <f t="shared" ref="I331:I348" si="41">IF(AND(F331=0,G331=0),"",IF(OR(F331=0,G331=0),100%,(+H331/G331)))</f>
        <v/>
      </c>
      <c r="J331" s="166"/>
      <c r="K331" s="328">
        <v>0</v>
      </c>
      <c r="L331" s="328">
        <v>0</v>
      </c>
      <c r="M331" s="151">
        <f t="shared" ref="M331:M348" si="42">+K331-L331</f>
        <v>0</v>
      </c>
      <c r="N331" s="97" t="str">
        <f t="shared" ref="N331:N348" si="43">IF(AND(K331=0,L331=0),"",IF(OR(K331=0,L331=0),100%,(+M331/L331)))</f>
        <v/>
      </c>
      <c r="O331" s="273"/>
      <c r="P331" s="166"/>
      <c r="Q331" s="328">
        <v>0</v>
      </c>
      <c r="R331" s="328">
        <v>0</v>
      </c>
      <c r="S331" s="151">
        <f t="shared" ref="S331:S348" si="44">+Q331-R331</f>
        <v>0</v>
      </c>
      <c r="T331" s="97" t="str">
        <f t="shared" ref="T331:T348" si="45">IF(AND(Q331=0,R331=0),"",IF(OR(Q331=0,R331=0),100%,(+S331/R331)))</f>
        <v/>
      </c>
      <c r="U331" s="166"/>
      <c r="V331" s="328">
        <v>0</v>
      </c>
      <c r="W331" s="328">
        <v>0</v>
      </c>
      <c r="X331" s="151">
        <f t="shared" ref="X331:X348" si="46">+V331-W331</f>
        <v>0</v>
      </c>
      <c r="Y331" s="97" t="str">
        <f t="shared" ref="Y331:Y348" si="47">IF(AND(V331=0,W331=0),"",IF(OR(V331=0,W331=0),100%,(+X331/W331)))</f>
        <v/>
      </c>
      <c r="Z331" s="140"/>
    </row>
    <row r="332" spans="1:26" s="69" customFormat="1" outlineLevel="1" x14ac:dyDescent="0.2">
      <c r="A332" s="64" t="s">
        <v>1120</v>
      </c>
      <c r="B332" s="65" t="s">
        <v>1570</v>
      </c>
      <c r="C332" s="66" t="s">
        <v>2018</v>
      </c>
      <c r="D332" s="67"/>
      <c r="E332" s="68"/>
      <c r="F332" s="328">
        <v>139978.86000000002</v>
      </c>
      <c r="G332" s="328">
        <v>-1867714.05</v>
      </c>
      <c r="H332" s="151">
        <f t="shared" si="40"/>
        <v>2007692.9100000001</v>
      </c>
      <c r="I332" s="97">
        <f t="shared" si="41"/>
        <v>-1.0749466225839015</v>
      </c>
      <c r="J332" s="166"/>
      <c r="K332" s="328">
        <v>437138.71</v>
      </c>
      <c r="L332" s="328">
        <v>448153.52</v>
      </c>
      <c r="M332" s="151">
        <f t="shared" si="42"/>
        <v>-11014.809999999998</v>
      </c>
      <c r="N332" s="97">
        <f t="shared" si="43"/>
        <v>-2.4578207039409168E-2</v>
      </c>
      <c r="O332" s="273"/>
      <c r="P332" s="166"/>
      <c r="Q332" s="328">
        <v>437138.71</v>
      </c>
      <c r="R332" s="328">
        <v>448153.52</v>
      </c>
      <c r="S332" s="151">
        <f t="shared" si="44"/>
        <v>-11014.809999999998</v>
      </c>
      <c r="T332" s="97">
        <f t="shared" si="45"/>
        <v>-2.4578207039409168E-2</v>
      </c>
      <c r="U332" s="166"/>
      <c r="V332" s="328">
        <v>1769370.25</v>
      </c>
      <c r="W332" s="328">
        <v>1914996.03</v>
      </c>
      <c r="X332" s="151">
        <f t="shared" si="46"/>
        <v>-145625.78000000003</v>
      </c>
      <c r="Y332" s="97">
        <f t="shared" si="47"/>
        <v>-7.6044951383006279E-2</v>
      </c>
      <c r="Z332" s="140"/>
    </row>
    <row r="333" spans="1:26" s="69" customFormat="1" outlineLevel="1" x14ac:dyDescent="0.2">
      <c r="A333" s="64" t="s">
        <v>1121</v>
      </c>
      <c r="B333" s="65" t="s">
        <v>1571</v>
      </c>
      <c r="C333" s="66" t="s">
        <v>2019</v>
      </c>
      <c r="D333" s="67"/>
      <c r="E333" s="68"/>
      <c r="F333" s="328">
        <v>-4089.2200000000003</v>
      </c>
      <c r="G333" s="328">
        <v>9645.11</v>
      </c>
      <c r="H333" s="151">
        <f t="shared" si="40"/>
        <v>-13734.330000000002</v>
      </c>
      <c r="I333" s="97">
        <f t="shared" si="41"/>
        <v>-1.423968207723914</v>
      </c>
      <c r="J333" s="166"/>
      <c r="K333" s="328">
        <v>-12575.45</v>
      </c>
      <c r="L333" s="328">
        <v>32412.09</v>
      </c>
      <c r="M333" s="151">
        <f t="shared" si="42"/>
        <v>-44987.54</v>
      </c>
      <c r="N333" s="97">
        <f t="shared" si="43"/>
        <v>-1.3879863964341701</v>
      </c>
      <c r="O333" s="273"/>
      <c r="P333" s="166"/>
      <c r="Q333" s="328">
        <v>-12575.45</v>
      </c>
      <c r="R333" s="328">
        <v>32412.09</v>
      </c>
      <c r="S333" s="151">
        <f t="shared" si="44"/>
        <v>-44987.54</v>
      </c>
      <c r="T333" s="97">
        <f t="shared" si="45"/>
        <v>-1.3879863964341701</v>
      </c>
      <c r="U333" s="166"/>
      <c r="V333" s="328">
        <v>73833.03</v>
      </c>
      <c r="W333" s="328">
        <v>249637.18</v>
      </c>
      <c r="X333" s="151">
        <f t="shared" si="46"/>
        <v>-175804.15</v>
      </c>
      <c r="Y333" s="97">
        <f t="shared" si="47"/>
        <v>-0.70423864746429199</v>
      </c>
      <c r="Z333" s="140"/>
    </row>
    <row r="334" spans="1:26" s="69" customFormat="1" outlineLevel="1" x14ac:dyDescent="0.2">
      <c r="A334" s="64" t="s">
        <v>1122</v>
      </c>
      <c r="B334" s="65" t="s">
        <v>1572</v>
      </c>
      <c r="C334" s="66" t="s">
        <v>2020</v>
      </c>
      <c r="D334" s="67"/>
      <c r="E334" s="68"/>
      <c r="F334" s="328">
        <v>5854407.6799999997</v>
      </c>
      <c r="G334" s="328">
        <v>5076547.0999999996</v>
      </c>
      <c r="H334" s="151">
        <f t="shared" si="40"/>
        <v>777860.58000000007</v>
      </c>
      <c r="I334" s="97">
        <f t="shared" si="41"/>
        <v>0.15322631006417731</v>
      </c>
      <c r="J334" s="166"/>
      <c r="K334" s="328">
        <v>17311922.75</v>
      </c>
      <c r="L334" s="328">
        <v>14736873.210000001</v>
      </c>
      <c r="M334" s="151">
        <f t="shared" si="42"/>
        <v>2575049.5399999991</v>
      </c>
      <c r="N334" s="97">
        <f t="shared" si="43"/>
        <v>0.17473513569029336</v>
      </c>
      <c r="O334" s="273"/>
      <c r="P334" s="166"/>
      <c r="Q334" s="328">
        <v>17311922.75</v>
      </c>
      <c r="R334" s="328">
        <v>14736873.210000001</v>
      </c>
      <c r="S334" s="151">
        <f t="shared" si="44"/>
        <v>2575049.5399999991</v>
      </c>
      <c r="T334" s="97">
        <f t="shared" si="45"/>
        <v>0.17473513569029336</v>
      </c>
      <c r="U334" s="166"/>
      <c r="V334" s="328">
        <v>62343822.530000001</v>
      </c>
      <c r="W334" s="328">
        <v>52864100.060000002</v>
      </c>
      <c r="X334" s="151">
        <f t="shared" si="46"/>
        <v>9479722.4699999988</v>
      </c>
      <c r="Y334" s="97">
        <f t="shared" si="47"/>
        <v>0.17932249786226662</v>
      </c>
      <c r="Z334" s="140"/>
    </row>
    <row r="335" spans="1:26" s="69" customFormat="1" outlineLevel="1" x14ac:dyDescent="0.2">
      <c r="A335" s="64" t="s">
        <v>1123</v>
      </c>
      <c r="B335" s="65" t="s">
        <v>1573</v>
      </c>
      <c r="C335" s="66" t="s">
        <v>2021</v>
      </c>
      <c r="D335" s="67"/>
      <c r="E335" s="68"/>
      <c r="F335" s="328">
        <v>448173.69</v>
      </c>
      <c r="G335" s="328">
        <v>429585.9</v>
      </c>
      <c r="H335" s="151">
        <f t="shared" si="40"/>
        <v>18587.789999999979</v>
      </c>
      <c r="I335" s="97">
        <f t="shared" si="41"/>
        <v>4.3269087742404899E-2</v>
      </c>
      <c r="J335" s="166"/>
      <c r="K335" s="328">
        <v>1357754.88</v>
      </c>
      <c r="L335" s="328">
        <v>1288757.71</v>
      </c>
      <c r="M335" s="151">
        <f t="shared" si="42"/>
        <v>68997.169999999925</v>
      </c>
      <c r="N335" s="97">
        <f t="shared" si="43"/>
        <v>5.3537735964349673E-2</v>
      </c>
      <c r="O335" s="273"/>
      <c r="P335" s="166"/>
      <c r="Q335" s="328">
        <v>1357754.88</v>
      </c>
      <c r="R335" s="328">
        <v>1288757.71</v>
      </c>
      <c r="S335" s="151">
        <f t="shared" si="44"/>
        <v>68997.169999999925</v>
      </c>
      <c r="T335" s="97">
        <f t="shared" si="45"/>
        <v>5.3537735964349673E-2</v>
      </c>
      <c r="U335" s="166"/>
      <c r="V335" s="328">
        <v>5224028.01</v>
      </c>
      <c r="W335" s="328">
        <v>5305504.95</v>
      </c>
      <c r="X335" s="151">
        <f t="shared" si="46"/>
        <v>-81476.94000000041</v>
      </c>
      <c r="Y335" s="97">
        <f t="shared" si="47"/>
        <v>-1.5357056636051278E-2</v>
      </c>
      <c r="Z335" s="140"/>
    </row>
    <row r="336" spans="1:26" s="69" customFormat="1" outlineLevel="1" x14ac:dyDescent="0.2">
      <c r="A336" s="64" t="s">
        <v>1124</v>
      </c>
      <c r="B336" s="65" t="s">
        <v>1574</v>
      </c>
      <c r="C336" s="66" t="s">
        <v>2022</v>
      </c>
      <c r="D336" s="67"/>
      <c r="E336" s="68"/>
      <c r="F336" s="328">
        <v>81882</v>
      </c>
      <c r="G336" s="328">
        <v>-7606.14</v>
      </c>
      <c r="H336" s="151">
        <f t="shared" si="40"/>
        <v>89488.14</v>
      </c>
      <c r="I336" s="97">
        <f t="shared" si="41"/>
        <v>-11.765250179460278</v>
      </c>
      <c r="J336" s="166"/>
      <c r="K336" s="328">
        <v>-4213</v>
      </c>
      <c r="L336" s="328">
        <v>-11828.51</v>
      </c>
      <c r="M336" s="151">
        <f t="shared" si="42"/>
        <v>7615.51</v>
      </c>
      <c r="N336" s="97">
        <f t="shared" si="43"/>
        <v>-0.64382665272295492</v>
      </c>
      <c r="O336" s="273"/>
      <c r="P336" s="166"/>
      <c r="Q336" s="328">
        <v>-4213</v>
      </c>
      <c r="R336" s="328">
        <v>-11828.51</v>
      </c>
      <c r="S336" s="151">
        <f t="shared" si="44"/>
        <v>7615.51</v>
      </c>
      <c r="T336" s="97">
        <f t="shared" si="45"/>
        <v>-0.64382665272295492</v>
      </c>
      <c r="U336" s="166"/>
      <c r="V336" s="328">
        <v>-1328334.06</v>
      </c>
      <c r="W336" s="328">
        <v>-829127.77</v>
      </c>
      <c r="X336" s="151">
        <f t="shared" si="46"/>
        <v>-499206.29000000004</v>
      </c>
      <c r="Y336" s="97">
        <f t="shared" si="47"/>
        <v>0.60208608137681852</v>
      </c>
      <c r="Z336" s="140"/>
    </row>
    <row r="337" spans="1:26" s="69" customFormat="1" outlineLevel="1" x14ac:dyDescent="0.2">
      <c r="A337" s="64" t="s">
        <v>1125</v>
      </c>
      <c r="B337" s="65" t="s">
        <v>1575</v>
      </c>
      <c r="C337" s="66" t="s">
        <v>2023</v>
      </c>
      <c r="D337" s="67"/>
      <c r="E337" s="68"/>
      <c r="F337" s="328">
        <v>52717.58</v>
      </c>
      <c r="G337" s="328">
        <v>42876.89</v>
      </c>
      <c r="H337" s="151">
        <f t="shared" si="40"/>
        <v>9840.6900000000023</v>
      </c>
      <c r="I337" s="97">
        <f t="shared" si="41"/>
        <v>0.22951034928139616</v>
      </c>
      <c r="J337" s="166"/>
      <c r="K337" s="328">
        <v>163618.94</v>
      </c>
      <c r="L337" s="328">
        <v>129664.98</v>
      </c>
      <c r="M337" s="151">
        <f t="shared" si="42"/>
        <v>33953.960000000006</v>
      </c>
      <c r="N337" s="97">
        <f t="shared" si="43"/>
        <v>0.26185913883609907</v>
      </c>
      <c r="O337" s="273"/>
      <c r="P337" s="166"/>
      <c r="Q337" s="328">
        <v>163618.94</v>
      </c>
      <c r="R337" s="328">
        <v>129664.98</v>
      </c>
      <c r="S337" s="151">
        <f t="shared" si="44"/>
        <v>33953.960000000006</v>
      </c>
      <c r="T337" s="97">
        <f t="shared" si="45"/>
        <v>0.26185913883609907</v>
      </c>
      <c r="U337" s="166"/>
      <c r="V337" s="328">
        <v>728804.02</v>
      </c>
      <c r="W337" s="328">
        <v>507186.26999999996</v>
      </c>
      <c r="X337" s="151">
        <f t="shared" si="46"/>
        <v>221617.75000000006</v>
      </c>
      <c r="Y337" s="97">
        <f t="shared" si="47"/>
        <v>0.43695534187074914</v>
      </c>
      <c r="Z337" s="140"/>
    </row>
    <row r="338" spans="1:26" s="69" customFormat="1" outlineLevel="1" x14ac:dyDescent="0.2">
      <c r="A338" s="64" t="s">
        <v>1126</v>
      </c>
      <c r="B338" s="65" t="s">
        <v>1576</v>
      </c>
      <c r="C338" s="66" t="s">
        <v>2024</v>
      </c>
      <c r="D338" s="67"/>
      <c r="E338" s="68"/>
      <c r="F338" s="328">
        <v>107430.65000000001</v>
      </c>
      <c r="G338" s="328">
        <v>22253.670000000002</v>
      </c>
      <c r="H338" s="151">
        <f t="shared" si="40"/>
        <v>85176.98000000001</v>
      </c>
      <c r="I338" s="97">
        <f t="shared" si="41"/>
        <v>3.8275475460901505</v>
      </c>
      <c r="J338" s="166"/>
      <c r="K338" s="328">
        <v>322291.95</v>
      </c>
      <c r="L338" s="328">
        <v>66761.009999999995</v>
      </c>
      <c r="M338" s="151">
        <f t="shared" si="42"/>
        <v>255530.94</v>
      </c>
      <c r="N338" s="97">
        <f t="shared" si="43"/>
        <v>3.8275475460901509</v>
      </c>
      <c r="O338" s="273"/>
      <c r="P338" s="166"/>
      <c r="Q338" s="328">
        <v>322291.95</v>
      </c>
      <c r="R338" s="328">
        <v>66761.009999999995</v>
      </c>
      <c r="S338" s="151">
        <f t="shared" si="44"/>
        <v>255530.94</v>
      </c>
      <c r="T338" s="97">
        <f t="shared" si="45"/>
        <v>3.8275475460901509</v>
      </c>
      <c r="U338" s="166"/>
      <c r="V338" s="328">
        <v>522576.98</v>
      </c>
      <c r="W338" s="328">
        <v>2170810.9299999997</v>
      </c>
      <c r="X338" s="151">
        <f t="shared" si="46"/>
        <v>-1648233.9499999997</v>
      </c>
      <c r="Y338" s="97">
        <f t="shared" si="47"/>
        <v>-0.75927107571731267</v>
      </c>
      <c r="Z338" s="140"/>
    </row>
    <row r="339" spans="1:26" s="69" customFormat="1" outlineLevel="1" x14ac:dyDescent="0.2">
      <c r="A339" s="64" t="s">
        <v>1127</v>
      </c>
      <c r="B339" s="65" t="s">
        <v>1577</v>
      </c>
      <c r="C339" s="66" t="s">
        <v>2025</v>
      </c>
      <c r="D339" s="67"/>
      <c r="E339" s="68"/>
      <c r="F339" s="328">
        <v>0</v>
      </c>
      <c r="G339" s="328">
        <v>0</v>
      </c>
      <c r="H339" s="151">
        <f t="shared" si="40"/>
        <v>0</v>
      </c>
      <c r="I339" s="97" t="str">
        <f t="shared" si="41"/>
        <v/>
      </c>
      <c r="J339" s="166"/>
      <c r="K339" s="328">
        <v>0</v>
      </c>
      <c r="L339" s="328">
        <v>0</v>
      </c>
      <c r="M339" s="151">
        <f t="shared" si="42"/>
        <v>0</v>
      </c>
      <c r="N339" s="97" t="str">
        <f t="shared" si="43"/>
        <v/>
      </c>
      <c r="O339" s="273"/>
      <c r="P339" s="166"/>
      <c r="Q339" s="328">
        <v>0</v>
      </c>
      <c r="R339" s="328">
        <v>0</v>
      </c>
      <c r="S339" s="151">
        <f t="shared" si="44"/>
        <v>0</v>
      </c>
      <c r="T339" s="97" t="str">
        <f t="shared" si="45"/>
        <v/>
      </c>
      <c r="U339" s="166"/>
      <c r="V339" s="328">
        <v>327.95</v>
      </c>
      <c r="W339" s="328">
        <v>0</v>
      </c>
      <c r="X339" s="151">
        <f t="shared" si="46"/>
        <v>327.95</v>
      </c>
      <c r="Y339" s="97">
        <f t="shared" si="47"/>
        <v>1</v>
      </c>
      <c r="Z339" s="140"/>
    </row>
    <row r="340" spans="1:26" s="69" customFormat="1" outlineLevel="1" x14ac:dyDescent="0.2">
      <c r="A340" s="64" t="s">
        <v>1128</v>
      </c>
      <c r="B340" s="65" t="s">
        <v>1578</v>
      </c>
      <c r="C340" s="66" t="s">
        <v>2026</v>
      </c>
      <c r="D340" s="67"/>
      <c r="E340" s="68"/>
      <c r="F340" s="328">
        <v>0</v>
      </c>
      <c r="G340" s="328">
        <v>0</v>
      </c>
      <c r="H340" s="151">
        <f t="shared" si="40"/>
        <v>0</v>
      </c>
      <c r="I340" s="97" t="str">
        <f t="shared" si="41"/>
        <v/>
      </c>
      <c r="J340" s="166"/>
      <c r="K340" s="328">
        <v>0</v>
      </c>
      <c r="L340" s="328">
        <v>0</v>
      </c>
      <c r="M340" s="151">
        <f t="shared" si="42"/>
        <v>0</v>
      </c>
      <c r="N340" s="97" t="str">
        <f t="shared" si="43"/>
        <v/>
      </c>
      <c r="O340" s="273"/>
      <c r="P340" s="166"/>
      <c r="Q340" s="328">
        <v>0</v>
      </c>
      <c r="R340" s="328">
        <v>0</v>
      </c>
      <c r="S340" s="151">
        <f t="shared" si="44"/>
        <v>0</v>
      </c>
      <c r="T340" s="97" t="str">
        <f t="shared" si="45"/>
        <v/>
      </c>
      <c r="U340" s="166"/>
      <c r="V340" s="328">
        <v>0</v>
      </c>
      <c r="W340" s="328">
        <v>626601.43000000005</v>
      </c>
      <c r="X340" s="151">
        <f t="shared" si="46"/>
        <v>-626601.43000000005</v>
      </c>
      <c r="Y340" s="97">
        <f t="shared" si="47"/>
        <v>1</v>
      </c>
      <c r="Z340" s="140"/>
    </row>
    <row r="341" spans="1:26" s="69" customFormat="1" outlineLevel="1" x14ac:dyDescent="0.2">
      <c r="A341" s="64" t="s">
        <v>1129</v>
      </c>
      <c r="B341" s="65" t="s">
        <v>1579</v>
      </c>
      <c r="C341" s="66" t="s">
        <v>2027</v>
      </c>
      <c r="D341" s="67"/>
      <c r="E341" s="68"/>
      <c r="F341" s="328">
        <v>0</v>
      </c>
      <c r="G341" s="328">
        <v>81119</v>
      </c>
      <c r="H341" s="151">
        <f t="shared" si="40"/>
        <v>-81119</v>
      </c>
      <c r="I341" s="97">
        <f t="shared" si="41"/>
        <v>1</v>
      </c>
      <c r="J341" s="166"/>
      <c r="K341" s="328">
        <v>0</v>
      </c>
      <c r="L341" s="328">
        <v>243357</v>
      </c>
      <c r="M341" s="151">
        <f t="shared" si="42"/>
        <v>-243357</v>
      </c>
      <c r="N341" s="97">
        <f t="shared" si="43"/>
        <v>1</v>
      </c>
      <c r="O341" s="273"/>
      <c r="P341" s="166"/>
      <c r="Q341" s="328">
        <v>0</v>
      </c>
      <c r="R341" s="328">
        <v>243357</v>
      </c>
      <c r="S341" s="151">
        <f t="shared" si="44"/>
        <v>-243357</v>
      </c>
      <c r="T341" s="97">
        <f t="shared" si="45"/>
        <v>1</v>
      </c>
      <c r="U341" s="166"/>
      <c r="V341" s="328">
        <v>730068</v>
      </c>
      <c r="W341" s="328">
        <v>-730068</v>
      </c>
      <c r="X341" s="151">
        <f t="shared" si="46"/>
        <v>1460136</v>
      </c>
      <c r="Y341" s="97">
        <f t="shared" si="47"/>
        <v>-2</v>
      </c>
      <c r="Z341" s="140"/>
    </row>
    <row r="342" spans="1:26" s="69" customFormat="1" outlineLevel="1" x14ac:dyDescent="0.2">
      <c r="A342" s="64" t="s">
        <v>1130</v>
      </c>
      <c r="B342" s="65" t="s">
        <v>1580</v>
      </c>
      <c r="C342" s="66" t="s">
        <v>2028</v>
      </c>
      <c r="D342" s="67"/>
      <c r="E342" s="68"/>
      <c r="F342" s="328">
        <v>110280.01000000001</v>
      </c>
      <c r="G342" s="328">
        <v>112708.874</v>
      </c>
      <c r="H342" s="151">
        <f t="shared" si="40"/>
        <v>-2428.8639999999868</v>
      </c>
      <c r="I342" s="97">
        <f t="shared" si="41"/>
        <v>-2.1549891448653696E-2</v>
      </c>
      <c r="J342" s="166"/>
      <c r="K342" s="328">
        <v>209114.04</v>
      </c>
      <c r="L342" s="328">
        <v>133151.93400000001</v>
      </c>
      <c r="M342" s="151">
        <f t="shared" si="42"/>
        <v>75962.106</v>
      </c>
      <c r="N342" s="97">
        <f t="shared" si="43"/>
        <v>0.5704919464406728</v>
      </c>
      <c r="O342" s="273"/>
      <c r="P342" s="166"/>
      <c r="Q342" s="328">
        <v>209114.04</v>
      </c>
      <c r="R342" s="328">
        <v>133151.93400000001</v>
      </c>
      <c r="S342" s="151">
        <f t="shared" si="44"/>
        <v>75962.106</v>
      </c>
      <c r="T342" s="97">
        <f t="shared" si="45"/>
        <v>0.5704919464406728</v>
      </c>
      <c r="U342" s="166"/>
      <c r="V342" s="328">
        <v>1010521.2100000001</v>
      </c>
      <c r="W342" s="328">
        <v>1358127.8939999999</v>
      </c>
      <c r="X342" s="151">
        <f t="shared" si="46"/>
        <v>-347606.68399999978</v>
      </c>
      <c r="Y342" s="97">
        <f t="shared" si="47"/>
        <v>-0.25594547136221313</v>
      </c>
      <c r="Z342" s="140"/>
    </row>
    <row r="343" spans="1:26" s="69" customFormat="1" outlineLevel="1" x14ac:dyDescent="0.2">
      <c r="A343" s="64" t="s">
        <v>1131</v>
      </c>
      <c r="B343" s="65" t="s">
        <v>1581</v>
      </c>
      <c r="C343" s="66" t="s">
        <v>2029</v>
      </c>
      <c r="D343" s="67"/>
      <c r="E343" s="68"/>
      <c r="F343" s="328">
        <v>-2228531</v>
      </c>
      <c r="G343" s="328">
        <v>661850.39</v>
      </c>
      <c r="H343" s="151">
        <f t="shared" si="40"/>
        <v>-2890381.39</v>
      </c>
      <c r="I343" s="97">
        <f t="shared" si="41"/>
        <v>-4.367121986586727</v>
      </c>
      <c r="J343" s="166"/>
      <c r="K343" s="328">
        <v>-7011970.4400000004</v>
      </c>
      <c r="L343" s="328">
        <v>-339366.38</v>
      </c>
      <c r="M343" s="151">
        <f t="shared" si="42"/>
        <v>-6672604.0600000005</v>
      </c>
      <c r="N343" s="97">
        <f t="shared" si="43"/>
        <v>19.661947833488988</v>
      </c>
      <c r="O343" s="273"/>
      <c r="P343" s="166"/>
      <c r="Q343" s="328">
        <v>-7011970.4400000004</v>
      </c>
      <c r="R343" s="328">
        <v>-339366.38</v>
      </c>
      <c r="S343" s="151">
        <f t="shared" si="44"/>
        <v>-6672604.0600000005</v>
      </c>
      <c r="T343" s="97">
        <f t="shared" si="45"/>
        <v>19.661947833488988</v>
      </c>
      <c r="U343" s="166"/>
      <c r="V343" s="328">
        <v>-6727358.2800000003</v>
      </c>
      <c r="W343" s="328">
        <v>2166936.8000000003</v>
      </c>
      <c r="X343" s="151">
        <f t="shared" si="46"/>
        <v>-8894295.0800000001</v>
      </c>
      <c r="Y343" s="97">
        <f t="shared" si="47"/>
        <v>-4.1045475253362254</v>
      </c>
      <c r="Z343" s="140"/>
    </row>
    <row r="344" spans="1:26" s="69" customFormat="1" outlineLevel="1" x14ac:dyDescent="0.2">
      <c r="A344" s="64" t="s">
        <v>1132</v>
      </c>
      <c r="B344" s="65" t="s">
        <v>1582</v>
      </c>
      <c r="C344" s="66" t="s">
        <v>2008</v>
      </c>
      <c r="D344" s="67"/>
      <c r="E344" s="68"/>
      <c r="F344" s="328">
        <v>0</v>
      </c>
      <c r="G344" s="328">
        <v>0</v>
      </c>
      <c r="H344" s="151">
        <f t="shared" si="40"/>
        <v>0</v>
      </c>
      <c r="I344" s="97" t="str">
        <f t="shared" si="41"/>
        <v/>
      </c>
      <c r="J344" s="166"/>
      <c r="K344" s="328">
        <v>0</v>
      </c>
      <c r="L344" s="328">
        <v>0</v>
      </c>
      <c r="M344" s="151">
        <f t="shared" si="42"/>
        <v>0</v>
      </c>
      <c r="N344" s="97" t="str">
        <f t="shared" si="43"/>
        <v/>
      </c>
      <c r="O344" s="273"/>
      <c r="P344" s="166"/>
      <c r="Q344" s="328">
        <v>0</v>
      </c>
      <c r="R344" s="328">
        <v>0</v>
      </c>
      <c r="S344" s="151">
        <f t="shared" si="44"/>
        <v>0</v>
      </c>
      <c r="T344" s="97" t="str">
        <f t="shared" si="45"/>
        <v/>
      </c>
      <c r="U344" s="166"/>
      <c r="V344" s="328">
        <v>0</v>
      </c>
      <c r="W344" s="328">
        <v>-269.08</v>
      </c>
      <c r="X344" s="151">
        <f t="shared" si="46"/>
        <v>269.08</v>
      </c>
      <c r="Y344" s="97">
        <f t="shared" si="47"/>
        <v>1</v>
      </c>
      <c r="Z344" s="140"/>
    </row>
    <row r="345" spans="1:26" s="69" customFormat="1" outlineLevel="1" x14ac:dyDescent="0.2">
      <c r="A345" s="64" t="s">
        <v>1133</v>
      </c>
      <c r="B345" s="65" t="s">
        <v>1583</v>
      </c>
      <c r="C345" s="66" t="s">
        <v>2030</v>
      </c>
      <c r="D345" s="67"/>
      <c r="E345" s="68"/>
      <c r="F345" s="328">
        <v>411.3</v>
      </c>
      <c r="G345" s="328">
        <v>472.28000000000003</v>
      </c>
      <c r="H345" s="151">
        <f t="shared" si="40"/>
        <v>-60.980000000000018</v>
      </c>
      <c r="I345" s="97">
        <f t="shared" si="41"/>
        <v>-0.12911831964089102</v>
      </c>
      <c r="J345" s="166"/>
      <c r="K345" s="328">
        <v>1114.32</v>
      </c>
      <c r="L345" s="328">
        <v>1245.3500000000001</v>
      </c>
      <c r="M345" s="151">
        <f t="shared" si="42"/>
        <v>-131.0300000000002</v>
      </c>
      <c r="N345" s="97">
        <f t="shared" si="43"/>
        <v>-0.1052154012928094</v>
      </c>
      <c r="O345" s="273"/>
      <c r="P345" s="166"/>
      <c r="Q345" s="328">
        <v>1114.32</v>
      </c>
      <c r="R345" s="328">
        <v>1245.3500000000001</v>
      </c>
      <c r="S345" s="151">
        <f t="shared" si="44"/>
        <v>-131.0300000000002</v>
      </c>
      <c r="T345" s="97">
        <f t="shared" si="45"/>
        <v>-0.1052154012928094</v>
      </c>
      <c r="U345" s="166"/>
      <c r="V345" s="328">
        <v>4079.41</v>
      </c>
      <c r="W345" s="328">
        <v>5507.88</v>
      </c>
      <c r="X345" s="151">
        <f t="shared" si="46"/>
        <v>-1428.4700000000003</v>
      </c>
      <c r="Y345" s="97">
        <f t="shared" si="47"/>
        <v>-0.25935024001975354</v>
      </c>
      <c r="Z345" s="140"/>
    </row>
    <row r="346" spans="1:26" s="69" customFormat="1" outlineLevel="1" x14ac:dyDescent="0.2">
      <c r="A346" s="64" t="s">
        <v>1134</v>
      </c>
      <c r="B346" s="65" t="s">
        <v>1584</v>
      </c>
      <c r="C346" s="66" t="s">
        <v>2031</v>
      </c>
      <c r="D346" s="67"/>
      <c r="E346" s="68"/>
      <c r="F346" s="328">
        <v>0</v>
      </c>
      <c r="G346" s="328">
        <v>0</v>
      </c>
      <c r="H346" s="151">
        <f t="shared" si="40"/>
        <v>0</v>
      </c>
      <c r="I346" s="97" t="str">
        <f t="shared" si="41"/>
        <v/>
      </c>
      <c r="J346" s="166"/>
      <c r="K346" s="328">
        <v>0</v>
      </c>
      <c r="L346" s="328">
        <v>0</v>
      </c>
      <c r="M346" s="151">
        <f t="shared" si="42"/>
        <v>0</v>
      </c>
      <c r="N346" s="97" t="str">
        <f t="shared" si="43"/>
        <v/>
      </c>
      <c r="O346" s="273"/>
      <c r="P346" s="166"/>
      <c r="Q346" s="328">
        <v>0</v>
      </c>
      <c r="R346" s="328">
        <v>0</v>
      </c>
      <c r="S346" s="151">
        <f t="shared" si="44"/>
        <v>0</v>
      </c>
      <c r="T346" s="97" t="str">
        <f t="shared" si="45"/>
        <v/>
      </c>
      <c r="U346" s="166"/>
      <c r="V346" s="328">
        <v>277.29000000000002</v>
      </c>
      <c r="W346" s="328">
        <v>350</v>
      </c>
      <c r="X346" s="151">
        <f t="shared" si="46"/>
        <v>-72.70999999999998</v>
      </c>
      <c r="Y346" s="97">
        <f t="shared" si="47"/>
        <v>-0.20774285714285709</v>
      </c>
      <c r="Z346" s="140"/>
    </row>
    <row r="347" spans="1:26" s="69" customFormat="1" outlineLevel="1" x14ac:dyDescent="0.2">
      <c r="A347" s="64" t="s">
        <v>1135</v>
      </c>
      <c r="B347" s="65" t="s">
        <v>1585</v>
      </c>
      <c r="C347" s="66" t="s">
        <v>2032</v>
      </c>
      <c r="D347" s="67"/>
      <c r="E347" s="68"/>
      <c r="F347" s="328">
        <v>0</v>
      </c>
      <c r="G347" s="328">
        <v>0</v>
      </c>
      <c r="H347" s="151">
        <f t="shared" si="40"/>
        <v>0</v>
      </c>
      <c r="I347" s="97" t="str">
        <f t="shared" si="41"/>
        <v/>
      </c>
      <c r="J347" s="166"/>
      <c r="K347" s="328">
        <v>0</v>
      </c>
      <c r="L347" s="328">
        <v>0</v>
      </c>
      <c r="M347" s="151">
        <f t="shared" si="42"/>
        <v>0</v>
      </c>
      <c r="N347" s="97" t="str">
        <f t="shared" si="43"/>
        <v/>
      </c>
      <c r="O347" s="273"/>
      <c r="P347" s="166"/>
      <c r="Q347" s="328">
        <v>0</v>
      </c>
      <c r="R347" s="328">
        <v>0</v>
      </c>
      <c r="S347" s="151">
        <f t="shared" si="44"/>
        <v>0</v>
      </c>
      <c r="T347" s="97" t="str">
        <f t="shared" si="45"/>
        <v/>
      </c>
      <c r="U347" s="166"/>
      <c r="V347" s="328">
        <v>0</v>
      </c>
      <c r="W347" s="328">
        <v>0</v>
      </c>
      <c r="X347" s="151">
        <f t="shared" si="46"/>
        <v>0</v>
      </c>
      <c r="Y347" s="97" t="str">
        <f t="shared" si="47"/>
        <v/>
      </c>
      <c r="Z347" s="140"/>
    </row>
    <row r="348" spans="1:26" x14ac:dyDescent="0.2">
      <c r="A348" s="38" t="s">
        <v>681</v>
      </c>
      <c r="B348" s="41">
        <v>39</v>
      </c>
      <c r="C348" s="80" t="s">
        <v>840</v>
      </c>
      <c r="D348" s="89" t="s">
        <v>283</v>
      </c>
      <c r="E348" s="49"/>
      <c r="F348" s="301">
        <v>5521278.6100000003</v>
      </c>
      <c r="G348" s="301">
        <v>5007134.568</v>
      </c>
      <c r="H348" s="301">
        <f t="shared" si="40"/>
        <v>514144.04200000037</v>
      </c>
      <c r="I348" s="49">
        <f t="shared" si="41"/>
        <v>0.1026822896444273</v>
      </c>
      <c r="J348" s="277"/>
      <c r="K348" s="301">
        <v>14580247.479999997</v>
      </c>
      <c r="L348" s="301">
        <v>18173825.568000004</v>
      </c>
      <c r="M348" s="301">
        <f t="shared" si="42"/>
        <v>-3593578.088000007</v>
      </c>
      <c r="N348" s="49">
        <f t="shared" si="43"/>
        <v>-0.19773371734828826</v>
      </c>
      <c r="O348" s="201"/>
      <c r="P348" s="269"/>
      <c r="Q348" s="301">
        <v>14580247.479999997</v>
      </c>
      <c r="R348" s="301">
        <v>18173825.568000004</v>
      </c>
      <c r="S348" s="301">
        <f t="shared" si="44"/>
        <v>-3593578.088000007</v>
      </c>
      <c r="T348" s="49">
        <f t="shared" si="45"/>
        <v>-0.19773371734828826</v>
      </c>
      <c r="U348" s="277"/>
      <c r="V348" s="301">
        <v>70463482.409999996</v>
      </c>
      <c r="W348" s="301">
        <v>70521010.038000003</v>
      </c>
      <c r="X348" s="301">
        <f t="shared" si="46"/>
        <v>-57527.62800000608</v>
      </c>
      <c r="Y348" s="49">
        <f t="shared" si="47"/>
        <v>-8.1575161741171201E-4</v>
      </c>
      <c r="Z348"/>
    </row>
    <row r="349" spans="1:26" x14ac:dyDescent="0.2">
      <c r="A349" s="38"/>
      <c r="B349" s="38">
        <v>40</v>
      </c>
      <c r="C349" s="81" t="s">
        <v>841</v>
      </c>
      <c r="D349" s="200"/>
      <c r="E349" s="246"/>
      <c r="F349" s="325"/>
      <c r="G349" s="325"/>
      <c r="H349" s="325"/>
      <c r="I349" s="246"/>
      <c r="J349" s="282"/>
      <c r="K349" s="325"/>
      <c r="L349" s="325"/>
      <c r="M349" s="325"/>
      <c r="N349" s="246"/>
      <c r="O349" s="280"/>
      <c r="P349" s="281"/>
      <c r="Q349" s="325"/>
      <c r="R349" s="325"/>
      <c r="S349" s="325"/>
      <c r="T349" s="246"/>
      <c r="U349" s="282"/>
      <c r="V349" s="325"/>
      <c r="W349" s="325"/>
      <c r="X349" s="325"/>
      <c r="Y349" s="245"/>
      <c r="Z349" s="245"/>
    </row>
    <row r="350" spans="1:26" s="69" customFormat="1" outlineLevel="1" x14ac:dyDescent="0.2">
      <c r="A350" s="64" t="s">
        <v>1274</v>
      </c>
      <c r="B350" s="65" t="s">
        <v>1724</v>
      </c>
      <c r="C350" s="66" t="s">
        <v>2156</v>
      </c>
      <c r="D350" s="67"/>
      <c r="E350" s="68"/>
      <c r="F350" s="328">
        <v>139.19</v>
      </c>
      <c r="G350" s="328">
        <v>425.17</v>
      </c>
      <c r="H350" s="151">
        <f t="shared" ref="H350:H381" si="48">+F350-G350</f>
        <v>-285.98</v>
      </c>
      <c r="I350" s="97">
        <f t="shared" ref="I350:I381" si="49">IF(AND(F350=0,G350=0),"",IF(OR(F350=0,G350=0),100%,(+H350/G350)))</f>
        <v>-0.67262506762001084</v>
      </c>
      <c r="J350" s="166"/>
      <c r="K350" s="328">
        <v>1030.01</v>
      </c>
      <c r="L350" s="328">
        <v>974.55000000000007</v>
      </c>
      <c r="M350" s="151">
        <f t="shared" ref="M350:M381" si="50">+K350-L350</f>
        <v>55.459999999999923</v>
      </c>
      <c r="N350" s="97">
        <f t="shared" ref="N350:N381" si="51">IF(AND(K350=0,L350=0),"",IF(OR(K350=0,L350=0),100%,(+M350/L350)))</f>
        <v>5.6908316658970726E-2</v>
      </c>
      <c r="O350" s="273"/>
      <c r="P350" s="166"/>
      <c r="Q350" s="328">
        <v>1030.01</v>
      </c>
      <c r="R350" s="328">
        <v>974.55000000000007</v>
      </c>
      <c r="S350" s="151">
        <f t="shared" ref="S350:S381" si="52">+Q350-R350</f>
        <v>55.459999999999923</v>
      </c>
      <c r="T350" s="97">
        <f t="shared" ref="T350:T381" si="53">IF(AND(Q350=0,R350=0),"",IF(OR(Q350=0,R350=0),100%,(+S350/R350)))</f>
        <v>5.6908316658970726E-2</v>
      </c>
      <c r="U350" s="166"/>
      <c r="V350" s="328">
        <v>1574.65</v>
      </c>
      <c r="W350" s="328">
        <v>3100.53</v>
      </c>
      <c r="X350" s="151">
        <f t="shared" ref="X350:X381" si="54">+V350-W350</f>
        <v>-1525.88</v>
      </c>
      <c r="Y350" s="97">
        <f t="shared" ref="Y350:Y381" si="55">IF(AND(V350=0,W350=0),"",IF(OR(V350=0,W350=0),100%,(+X350/W350)))</f>
        <v>-0.49213521559217294</v>
      </c>
      <c r="Z350" s="140"/>
    </row>
    <row r="351" spans="1:26" ht="12.75" customHeight="1" x14ac:dyDescent="0.2">
      <c r="A351" s="38" t="s">
        <v>682</v>
      </c>
      <c r="B351" s="41">
        <v>41</v>
      </c>
      <c r="C351" s="81" t="s">
        <v>378</v>
      </c>
      <c r="D351" s="89"/>
      <c r="E351" s="49"/>
      <c r="F351" s="301">
        <v>139.19</v>
      </c>
      <c r="G351" s="301">
        <v>425.17</v>
      </c>
      <c r="H351" s="301">
        <f t="shared" si="48"/>
        <v>-285.98</v>
      </c>
      <c r="I351" s="49">
        <f t="shared" si="49"/>
        <v>-0.67262506762001084</v>
      </c>
      <c r="J351" s="277"/>
      <c r="K351" s="301">
        <v>1030.01</v>
      </c>
      <c r="L351" s="301">
        <v>974.55000000000007</v>
      </c>
      <c r="M351" s="301">
        <f t="shared" si="50"/>
        <v>55.459999999999923</v>
      </c>
      <c r="N351" s="49">
        <f t="shared" si="51"/>
        <v>5.6908316658970726E-2</v>
      </c>
      <c r="O351" s="201"/>
      <c r="P351" s="269"/>
      <c r="Q351" s="301">
        <v>1030.01</v>
      </c>
      <c r="R351" s="301">
        <v>974.55000000000007</v>
      </c>
      <c r="S351" s="301">
        <f t="shared" si="52"/>
        <v>55.459999999999923</v>
      </c>
      <c r="T351" s="49">
        <f t="shared" si="53"/>
        <v>5.6908316658970726E-2</v>
      </c>
      <c r="U351" s="277"/>
      <c r="V351" s="301">
        <v>1574.65</v>
      </c>
      <c r="W351" s="301">
        <v>3100.53</v>
      </c>
      <c r="X351" s="301">
        <f t="shared" si="54"/>
        <v>-1525.88</v>
      </c>
      <c r="Y351" s="49">
        <f t="shared" si="55"/>
        <v>-0.49213521559217294</v>
      </c>
      <c r="Z351"/>
    </row>
    <row r="352" spans="1:26" s="69" customFormat="1" outlineLevel="1" x14ac:dyDescent="0.2">
      <c r="A352" s="64" t="s">
        <v>1275</v>
      </c>
      <c r="B352" s="65" t="s">
        <v>1725</v>
      </c>
      <c r="C352" s="66" t="s">
        <v>2157</v>
      </c>
      <c r="D352" s="67"/>
      <c r="E352" s="68"/>
      <c r="F352" s="328">
        <v>88.99</v>
      </c>
      <c r="G352" s="328">
        <v>1234.1300000000001</v>
      </c>
      <c r="H352" s="151">
        <f t="shared" si="48"/>
        <v>-1145.1400000000001</v>
      </c>
      <c r="I352" s="97">
        <f t="shared" si="49"/>
        <v>-0.92789252347807771</v>
      </c>
      <c r="J352" s="166"/>
      <c r="K352" s="328">
        <v>1256.07</v>
      </c>
      <c r="L352" s="328">
        <v>2623.67</v>
      </c>
      <c r="M352" s="151">
        <f t="shared" si="50"/>
        <v>-1367.6000000000001</v>
      </c>
      <c r="N352" s="97">
        <f t="shared" si="51"/>
        <v>-0.52125457851025481</v>
      </c>
      <c r="O352" s="273"/>
      <c r="P352" s="166"/>
      <c r="Q352" s="328">
        <v>1256.07</v>
      </c>
      <c r="R352" s="328">
        <v>2623.67</v>
      </c>
      <c r="S352" s="151">
        <f t="shared" si="52"/>
        <v>-1367.6000000000001</v>
      </c>
      <c r="T352" s="97">
        <f t="shared" si="53"/>
        <v>-0.52125457851025481</v>
      </c>
      <c r="U352" s="166"/>
      <c r="V352" s="328">
        <v>8246.75</v>
      </c>
      <c r="W352" s="328">
        <v>7344.85</v>
      </c>
      <c r="X352" s="151">
        <f t="shared" si="54"/>
        <v>901.89999999999964</v>
      </c>
      <c r="Y352" s="97">
        <f t="shared" si="55"/>
        <v>0.1227935219915995</v>
      </c>
      <c r="Z352" s="140"/>
    </row>
    <row r="353" spans="1:26" x14ac:dyDescent="0.2">
      <c r="A353" s="38" t="s">
        <v>683</v>
      </c>
      <c r="B353" s="38">
        <v>42</v>
      </c>
      <c r="C353" s="81" t="s">
        <v>377</v>
      </c>
      <c r="D353" s="88"/>
      <c r="E353" s="49"/>
      <c r="F353" s="301">
        <v>88.99</v>
      </c>
      <c r="G353" s="301">
        <v>1234.1300000000001</v>
      </c>
      <c r="H353" s="301">
        <f t="shared" si="48"/>
        <v>-1145.1400000000001</v>
      </c>
      <c r="I353" s="49">
        <f t="shared" si="49"/>
        <v>-0.92789252347807771</v>
      </c>
      <c r="J353" s="277"/>
      <c r="K353" s="301">
        <v>1256.07</v>
      </c>
      <c r="L353" s="301">
        <v>2623.67</v>
      </c>
      <c r="M353" s="301">
        <f t="shared" si="50"/>
        <v>-1367.6000000000001</v>
      </c>
      <c r="N353" s="49">
        <f t="shared" si="51"/>
        <v>-0.52125457851025481</v>
      </c>
      <c r="O353" s="201"/>
      <c r="P353" s="269"/>
      <c r="Q353" s="301">
        <v>1256.07</v>
      </c>
      <c r="R353" s="301">
        <v>2623.67</v>
      </c>
      <c r="S353" s="301">
        <f t="shared" si="52"/>
        <v>-1367.6000000000001</v>
      </c>
      <c r="T353" s="49">
        <f t="shared" si="53"/>
        <v>-0.52125457851025481</v>
      </c>
      <c r="U353" s="277"/>
      <c r="V353" s="301">
        <v>8246.75</v>
      </c>
      <c r="W353" s="301">
        <v>7344.85</v>
      </c>
      <c r="X353" s="301">
        <f t="shared" si="54"/>
        <v>901.89999999999964</v>
      </c>
      <c r="Y353" s="49">
        <f t="shared" si="55"/>
        <v>0.1227935219915995</v>
      </c>
      <c r="Z353"/>
    </row>
    <row r="354" spans="1:26" s="69" customFormat="1" outlineLevel="1" x14ac:dyDescent="0.2">
      <c r="A354" s="64" t="s">
        <v>1276</v>
      </c>
      <c r="B354" s="65" t="s">
        <v>1726</v>
      </c>
      <c r="C354" s="66" t="s">
        <v>2166</v>
      </c>
      <c r="D354" s="67"/>
      <c r="E354" s="68"/>
      <c r="F354" s="328">
        <v>1151.07</v>
      </c>
      <c r="G354" s="328">
        <v>487.51</v>
      </c>
      <c r="H354" s="151">
        <f t="shared" si="48"/>
        <v>663.56</v>
      </c>
      <c r="I354" s="97">
        <f t="shared" si="49"/>
        <v>1.361120797522102</v>
      </c>
      <c r="J354" s="166"/>
      <c r="K354" s="328">
        <v>2779.92</v>
      </c>
      <c r="L354" s="328">
        <v>1469.66</v>
      </c>
      <c r="M354" s="151">
        <f t="shared" si="50"/>
        <v>1310.26</v>
      </c>
      <c r="N354" s="97">
        <f t="shared" si="51"/>
        <v>0.89153953975749489</v>
      </c>
      <c r="O354" s="273"/>
      <c r="P354" s="166"/>
      <c r="Q354" s="328">
        <v>2779.92</v>
      </c>
      <c r="R354" s="328">
        <v>1469.66</v>
      </c>
      <c r="S354" s="151">
        <f t="shared" si="52"/>
        <v>1310.26</v>
      </c>
      <c r="T354" s="97">
        <f t="shared" si="53"/>
        <v>0.89153953975749489</v>
      </c>
      <c r="U354" s="166"/>
      <c r="V354" s="328">
        <v>6063.6</v>
      </c>
      <c r="W354" s="328">
        <v>5085.21</v>
      </c>
      <c r="X354" s="151">
        <f t="shared" si="54"/>
        <v>978.39000000000033</v>
      </c>
      <c r="Y354" s="97">
        <f t="shared" si="55"/>
        <v>0.1923991339590696</v>
      </c>
      <c r="Z354" s="140"/>
    </row>
    <row r="355" spans="1:26" x14ac:dyDescent="0.2">
      <c r="A355" s="38" t="s">
        <v>684</v>
      </c>
      <c r="B355" s="38">
        <v>43</v>
      </c>
      <c r="C355" s="81" t="s">
        <v>376</v>
      </c>
      <c r="D355" s="88"/>
      <c r="E355" s="49"/>
      <c r="F355" s="301">
        <v>1151.07</v>
      </c>
      <c r="G355" s="301">
        <v>487.51</v>
      </c>
      <c r="H355" s="301">
        <f t="shared" si="48"/>
        <v>663.56</v>
      </c>
      <c r="I355" s="49">
        <f t="shared" si="49"/>
        <v>1.361120797522102</v>
      </c>
      <c r="J355" s="277"/>
      <c r="K355" s="301">
        <v>2779.92</v>
      </c>
      <c r="L355" s="301">
        <v>1469.66</v>
      </c>
      <c r="M355" s="301">
        <f t="shared" si="50"/>
        <v>1310.26</v>
      </c>
      <c r="N355" s="49">
        <f t="shared" si="51"/>
        <v>0.89153953975749489</v>
      </c>
      <c r="O355" s="201"/>
      <c r="P355" s="269"/>
      <c r="Q355" s="301">
        <v>2779.92</v>
      </c>
      <c r="R355" s="301">
        <v>1469.66</v>
      </c>
      <c r="S355" s="301">
        <f t="shared" si="52"/>
        <v>1310.26</v>
      </c>
      <c r="T355" s="49">
        <f t="shared" si="53"/>
        <v>0.89153953975749489</v>
      </c>
      <c r="U355" s="277"/>
      <c r="V355" s="301">
        <v>6063.6</v>
      </c>
      <c r="W355" s="301">
        <v>5085.21</v>
      </c>
      <c r="X355" s="301">
        <f t="shared" si="54"/>
        <v>978.39000000000033</v>
      </c>
      <c r="Y355" s="49">
        <f t="shared" si="55"/>
        <v>0.1923991339590696</v>
      </c>
      <c r="Z355"/>
    </row>
    <row r="356" spans="1:26" s="69" customFormat="1" outlineLevel="1" x14ac:dyDescent="0.2">
      <c r="A356" s="64" t="s">
        <v>1277</v>
      </c>
      <c r="B356" s="65" t="s">
        <v>1727</v>
      </c>
      <c r="C356" s="66" t="s">
        <v>2167</v>
      </c>
      <c r="D356" s="67"/>
      <c r="E356" s="68"/>
      <c r="F356" s="328">
        <v>15116.550000000001</v>
      </c>
      <c r="G356" s="328">
        <v>13770.43</v>
      </c>
      <c r="H356" s="151">
        <f t="shared" si="48"/>
        <v>1346.1200000000008</v>
      </c>
      <c r="I356" s="97">
        <f t="shared" si="49"/>
        <v>9.7754391111969693E-2</v>
      </c>
      <c r="J356" s="166"/>
      <c r="K356" s="328">
        <v>45231.79</v>
      </c>
      <c r="L356" s="328">
        <v>31829.63</v>
      </c>
      <c r="M356" s="151">
        <f t="shared" si="50"/>
        <v>13402.16</v>
      </c>
      <c r="N356" s="97">
        <f t="shared" si="51"/>
        <v>0.42105924574052539</v>
      </c>
      <c r="O356" s="273"/>
      <c r="P356" s="166"/>
      <c r="Q356" s="328">
        <v>45231.79</v>
      </c>
      <c r="R356" s="328">
        <v>31829.63</v>
      </c>
      <c r="S356" s="151">
        <f t="shared" si="52"/>
        <v>13402.16</v>
      </c>
      <c r="T356" s="97">
        <f t="shared" si="53"/>
        <v>0.42105924574052539</v>
      </c>
      <c r="U356" s="166"/>
      <c r="V356" s="328">
        <v>145501.08000000002</v>
      </c>
      <c r="W356" s="328">
        <v>104875.13</v>
      </c>
      <c r="X356" s="151">
        <f t="shared" si="54"/>
        <v>40625.950000000012</v>
      </c>
      <c r="Y356" s="97">
        <f t="shared" si="55"/>
        <v>0.38737449002447016</v>
      </c>
      <c r="Z356" s="140"/>
    </row>
    <row r="357" spans="1:26" x14ac:dyDescent="0.2">
      <c r="A357" s="38" t="s">
        <v>685</v>
      </c>
      <c r="B357" s="38">
        <v>44</v>
      </c>
      <c r="C357" s="81" t="s">
        <v>375</v>
      </c>
      <c r="D357" s="88"/>
      <c r="E357" s="49"/>
      <c r="F357" s="301">
        <v>15116.550000000001</v>
      </c>
      <c r="G357" s="301">
        <v>13770.43</v>
      </c>
      <c r="H357" s="301">
        <f t="shared" si="48"/>
        <v>1346.1200000000008</v>
      </c>
      <c r="I357" s="49">
        <f t="shared" si="49"/>
        <v>9.7754391111969693E-2</v>
      </c>
      <c r="J357" s="277"/>
      <c r="K357" s="301">
        <v>45231.79</v>
      </c>
      <c r="L357" s="301">
        <v>31829.63</v>
      </c>
      <c r="M357" s="301">
        <f t="shared" si="50"/>
        <v>13402.16</v>
      </c>
      <c r="N357" s="49">
        <f t="shared" si="51"/>
        <v>0.42105924574052539</v>
      </c>
      <c r="O357" s="201"/>
      <c r="P357" s="269"/>
      <c r="Q357" s="301">
        <v>45231.79</v>
      </c>
      <c r="R357" s="301">
        <v>31829.63</v>
      </c>
      <c r="S357" s="301">
        <f t="shared" si="52"/>
        <v>13402.16</v>
      </c>
      <c r="T357" s="49">
        <f t="shared" si="53"/>
        <v>0.42105924574052539</v>
      </c>
      <c r="U357" s="277"/>
      <c r="V357" s="301">
        <v>145501.08000000002</v>
      </c>
      <c r="W357" s="301">
        <v>104875.13</v>
      </c>
      <c r="X357" s="301">
        <f t="shared" si="54"/>
        <v>40625.950000000012</v>
      </c>
      <c r="Y357" s="49">
        <f t="shared" si="55"/>
        <v>0.38737449002447016</v>
      </c>
      <c r="Z357"/>
    </row>
    <row r="358" spans="1:26" s="69" customFormat="1" outlineLevel="1" x14ac:dyDescent="0.2">
      <c r="A358" s="64" t="s">
        <v>1278</v>
      </c>
      <c r="B358" s="65" t="s">
        <v>1728</v>
      </c>
      <c r="C358" s="66" t="s">
        <v>2168</v>
      </c>
      <c r="D358" s="67"/>
      <c r="E358" s="68"/>
      <c r="F358" s="328">
        <v>2003.39</v>
      </c>
      <c r="G358" s="328">
        <v>1744.8400000000001</v>
      </c>
      <c r="H358" s="151">
        <f t="shared" si="48"/>
        <v>258.54999999999995</v>
      </c>
      <c r="I358" s="97">
        <f t="shared" si="49"/>
        <v>0.14817977579606148</v>
      </c>
      <c r="J358" s="166"/>
      <c r="K358" s="328">
        <v>6685.41</v>
      </c>
      <c r="L358" s="328">
        <v>5836.25</v>
      </c>
      <c r="M358" s="151">
        <f t="shared" si="50"/>
        <v>849.15999999999985</v>
      </c>
      <c r="N358" s="97">
        <f t="shared" si="51"/>
        <v>0.14549753694581277</v>
      </c>
      <c r="O358" s="273"/>
      <c r="P358" s="166"/>
      <c r="Q358" s="328">
        <v>6685.41</v>
      </c>
      <c r="R358" s="328">
        <v>5836.25</v>
      </c>
      <c r="S358" s="151">
        <f t="shared" si="52"/>
        <v>849.15999999999985</v>
      </c>
      <c r="T358" s="97">
        <f t="shared" si="53"/>
        <v>0.14549753694581277</v>
      </c>
      <c r="U358" s="166"/>
      <c r="V358" s="328">
        <v>2558.13</v>
      </c>
      <c r="W358" s="328">
        <v>4098.92</v>
      </c>
      <c r="X358" s="151">
        <f t="shared" si="54"/>
        <v>-1540.79</v>
      </c>
      <c r="Y358" s="97">
        <f t="shared" si="55"/>
        <v>-0.37590145696915284</v>
      </c>
      <c r="Z358" s="140"/>
    </row>
    <row r="359" spans="1:26" x14ac:dyDescent="0.2">
      <c r="A359" s="38" t="s">
        <v>686</v>
      </c>
      <c r="B359" s="38">
        <v>45</v>
      </c>
      <c r="C359" s="81" t="s">
        <v>374</v>
      </c>
      <c r="D359" s="88"/>
      <c r="E359" s="49"/>
      <c r="F359" s="301">
        <v>2003.39</v>
      </c>
      <c r="G359" s="301">
        <v>1744.8400000000001</v>
      </c>
      <c r="H359" s="301">
        <f t="shared" si="48"/>
        <v>258.54999999999995</v>
      </c>
      <c r="I359" s="49">
        <f t="shared" si="49"/>
        <v>0.14817977579606148</v>
      </c>
      <c r="J359" s="277"/>
      <c r="K359" s="301">
        <v>6685.41</v>
      </c>
      <c r="L359" s="301">
        <v>5836.25</v>
      </c>
      <c r="M359" s="301">
        <f t="shared" si="50"/>
        <v>849.15999999999985</v>
      </c>
      <c r="N359" s="49">
        <f t="shared" si="51"/>
        <v>0.14549753694581277</v>
      </c>
      <c r="O359" s="201"/>
      <c r="P359" s="269"/>
      <c r="Q359" s="301">
        <v>6685.41</v>
      </c>
      <c r="R359" s="301">
        <v>5836.25</v>
      </c>
      <c r="S359" s="301">
        <f t="shared" si="52"/>
        <v>849.15999999999985</v>
      </c>
      <c r="T359" s="49">
        <f t="shared" si="53"/>
        <v>0.14549753694581277</v>
      </c>
      <c r="U359" s="277"/>
      <c r="V359" s="301">
        <v>2558.13</v>
      </c>
      <c r="W359" s="301">
        <v>4098.92</v>
      </c>
      <c r="X359" s="301">
        <f t="shared" si="54"/>
        <v>-1540.79</v>
      </c>
      <c r="Y359" s="49">
        <f t="shared" si="55"/>
        <v>-0.37590145696915284</v>
      </c>
      <c r="Z359"/>
    </row>
    <row r="360" spans="1:26" x14ac:dyDescent="0.2">
      <c r="A360" s="38"/>
      <c r="B360" s="38">
        <v>46</v>
      </c>
      <c r="C360" s="81" t="s">
        <v>373</v>
      </c>
      <c r="D360" s="88"/>
      <c r="E360" s="49"/>
      <c r="F360" s="301"/>
      <c r="G360" s="301"/>
      <c r="H360" s="301">
        <f t="shared" si="48"/>
        <v>0</v>
      </c>
      <c r="I360" s="49" t="str">
        <f t="shared" si="49"/>
        <v/>
      </c>
      <c r="J360" s="277"/>
      <c r="K360" s="301"/>
      <c r="L360" s="301"/>
      <c r="M360" s="301">
        <f t="shared" si="50"/>
        <v>0</v>
      </c>
      <c r="N360" s="49" t="str">
        <f t="shared" si="51"/>
        <v/>
      </c>
      <c r="O360" s="201"/>
      <c r="P360" s="269"/>
      <c r="Q360" s="301"/>
      <c r="R360" s="301"/>
      <c r="S360" s="301">
        <f t="shared" si="52"/>
        <v>0</v>
      </c>
      <c r="T360" s="49" t="str">
        <f t="shared" si="53"/>
        <v/>
      </c>
      <c r="U360" s="277"/>
      <c r="V360" s="301"/>
      <c r="W360" s="301"/>
      <c r="X360" s="301">
        <f t="shared" si="54"/>
        <v>0</v>
      </c>
      <c r="Y360" s="49" t="str">
        <f t="shared" si="55"/>
        <v/>
      </c>
      <c r="Z360"/>
    </row>
    <row r="361" spans="1:26" s="69" customFormat="1" outlineLevel="1" x14ac:dyDescent="0.2">
      <c r="A361" s="64" t="s">
        <v>1279</v>
      </c>
      <c r="B361" s="65" t="s">
        <v>1729</v>
      </c>
      <c r="C361" s="66" t="s">
        <v>2169</v>
      </c>
      <c r="D361" s="67"/>
      <c r="E361" s="68"/>
      <c r="F361" s="328">
        <v>68472.960000000006</v>
      </c>
      <c r="G361" s="328">
        <v>70702.41</v>
      </c>
      <c r="H361" s="151">
        <f t="shared" si="48"/>
        <v>-2229.4499999999971</v>
      </c>
      <c r="I361" s="97">
        <f t="shared" si="49"/>
        <v>-3.1532871368882574E-2</v>
      </c>
      <c r="J361" s="166"/>
      <c r="K361" s="328">
        <v>244585.30000000002</v>
      </c>
      <c r="L361" s="328">
        <v>155763.97899999999</v>
      </c>
      <c r="M361" s="151">
        <f t="shared" si="50"/>
        <v>88821.321000000025</v>
      </c>
      <c r="N361" s="97">
        <f t="shared" si="51"/>
        <v>0.57023017497517847</v>
      </c>
      <c r="O361" s="273"/>
      <c r="P361" s="166"/>
      <c r="Q361" s="328">
        <v>244585.30000000002</v>
      </c>
      <c r="R361" s="328">
        <v>155763.97899999999</v>
      </c>
      <c r="S361" s="151">
        <f t="shared" si="52"/>
        <v>88821.321000000025</v>
      </c>
      <c r="T361" s="97">
        <f t="shared" si="53"/>
        <v>0.57023017497517847</v>
      </c>
      <c r="U361" s="166"/>
      <c r="V361" s="328">
        <v>643167.69200000004</v>
      </c>
      <c r="W361" s="328">
        <v>516439.489</v>
      </c>
      <c r="X361" s="151">
        <f t="shared" si="54"/>
        <v>126728.20300000004</v>
      </c>
      <c r="Y361" s="97">
        <f t="shared" si="55"/>
        <v>0.24538828981762864</v>
      </c>
      <c r="Z361" s="140"/>
    </row>
    <row r="362" spans="1:26" x14ac:dyDescent="0.2">
      <c r="A362" s="38" t="s">
        <v>687</v>
      </c>
      <c r="B362" s="38">
        <v>47</v>
      </c>
      <c r="C362" s="81" t="s">
        <v>372</v>
      </c>
      <c r="D362" s="88"/>
      <c r="E362" s="49"/>
      <c r="F362" s="301">
        <v>68472.960000000006</v>
      </c>
      <c r="G362" s="301">
        <v>70702.41</v>
      </c>
      <c r="H362" s="301">
        <f t="shared" si="48"/>
        <v>-2229.4499999999971</v>
      </c>
      <c r="I362" s="49">
        <f t="shared" si="49"/>
        <v>-3.1532871368882574E-2</v>
      </c>
      <c r="J362" s="277"/>
      <c r="K362" s="301">
        <v>244585.30000000002</v>
      </c>
      <c r="L362" s="301">
        <v>155763.97899999999</v>
      </c>
      <c r="M362" s="301">
        <f t="shared" si="50"/>
        <v>88821.321000000025</v>
      </c>
      <c r="N362" s="49">
        <f t="shared" si="51"/>
        <v>0.57023017497517847</v>
      </c>
      <c r="O362" s="201"/>
      <c r="P362" s="269"/>
      <c r="Q362" s="301">
        <v>244585.30000000002</v>
      </c>
      <c r="R362" s="301">
        <v>155763.97899999999</v>
      </c>
      <c r="S362" s="301">
        <f t="shared" si="52"/>
        <v>88821.321000000025</v>
      </c>
      <c r="T362" s="49">
        <f t="shared" si="53"/>
        <v>0.57023017497517847</v>
      </c>
      <c r="U362" s="277"/>
      <c r="V362" s="301">
        <v>643167.69200000004</v>
      </c>
      <c r="W362" s="301">
        <v>516439.489</v>
      </c>
      <c r="X362" s="301">
        <f t="shared" si="54"/>
        <v>126728.20300000004</v>
      </c>
      <c r="Y362" s="49">
        <f t="shared" si="55"/>
        <v>0.24538828981762864</v>
      </c>
      <c r="Z362"/>
    </row>
    <row r="363" spans="1:26" s="69" customFormat="1" outlineLevel="1" x14ac:dyDescent="0.2">
      <c r="A363" s="64" t="s">
        <v>1280</v>
      </c>
      <c r="B363" s="65" t="s">
        <v>1730</v>
      </c>
      <c r="C363" s="66" t="s">
        <v>2170</v>
      </c>
      <c r="D363" s="67"/>
      <c r="E363" s="68"/>
      <c r="F363" s="328">
        <v>436377.67</v>
      </c>
      <c r="G363" s="328">
        <v>418118.68</v>
      </c>
      <c r="H363" s="151">
        <f t="shared" si="48"/>
        <v>18258.989999999991</v>
      </c>
      <c r="I363" s="97">
        <f t="shared" si="49"/>
        <v>4.3669395493164745E-2</v>
      </c>
      <c r="J363" s="166"/>
      <c r="K363" s="328">
        <v>1223819.1299999999</v>
      </c>
      <c r="L363" s="328">
        <v>1220836.54</v>
      </c>
      <c r="M363" s="151">
        <f t="shared" si="50"/>
        <v>2982.589999999851</v>
      </c>
      <c r="N363" s="97">
        <f t="shared" si="51"/>
        <v>2.4430707160844408E-3</v>
      </c>
      <c r="O363" s="273"/>
      <c r="P363" s="166"/>
      <c r="Q363" s="328">
        <v>1223819.1299999999</v>
      </c>
      <c r="R363" s="328">
        <v>1220836.54</v>
      </c>
      <c r="S363" s="151">
        <f t="shared" si="52"/>
        <v>2982.589999999851</v>
      </c>
      <c r="T363" s="97">
        <f t="shared" si="53"/>
        <v>2.4430707160844408E-3</v>
      </c>
      <c r="U363" s="166"/>
      <c r="V363" s="328">
        <v>5445751.04</v>
      </c>
      <c r="W363" s="328">
        <v>7024398.8399999999</v>
      </c>
      <c r="X363" s="151">
        <f t="shared" si="54"/>
        <v>-1578647.7999999998</v>
      </c>
      <c r="Y363" s="97">
        <f t="shared" si="55"/>
        <v>-0.22473777983825302</v>
      </c>
      <c r="Z363" s="140"/>
    </row>
    <row r="364" spans="1:26" x14ac:dyDescent="0.2">
      <c r="A364" s="38" t="s">
        <v>688</v>
      </c>
      <c r="B364" s="41">
        <v>48</v>
      </c>
      <c r="C364" s="81" t="s">
        <v>371</v>
      </c>
      <c r="D364" s="89"/>
      <c r="E364" s="49"/>
      <c r="F364" s="301">
        <v>436377.67</v>
      </c>
      <c r="G364" s="301">
        <v>418118.68</v>
      </c>
      <c r="H364" s="301">
        <f t="shared" si="48"/>
        <v>18258.989999999991</v>
      </c>
      <c r="I364" s="49">
        <f t="shared" si="49"/>
        <v>4.3669395493164745E-2</v>
      </c>
      <c r="J364" s="277"/>
      <c r="K364" s="301">
        <v>1223819.1299999999</v>
      </c>
      <c r="L364" s="301">
        <v>1220836.54</v>
      </c>
      <c r="M364" s="301">
        <f t="shared" si="50"/>
        <v>2982.589999999851</v>
      </c>
      <c r="N364" s="49">
        <f t="shared" si="51"/>
        <v>2.4430707160844408E-3</v>
      </c>
      <c r="O364" s="201"/>
      <c r="P364" s="269"/>
      <c r="Q364" s="301">
        <v>1223819.1299999999</v>
      </c>
      <c r="R364" s="301">
        <v>1220836.54</v>
      </c>
      <c r="S364" s="301">
        <f t="shared" si="52"/>
        <v>2982.589999999851</v>
      </c>
      <c r="T364" s="49">
        <f t="shared" si="53"/>
        <v>2.4430707160844408E-3</v>
      </c>
      <c r="U364" s="277"/>
      <c r="V364" s="301">
        <v>5445751.04</v>
      </c>
      <c r="W364" s="301">
        <v>7024398.8399999999</v>
      </c>
      <c r="X364" s="301">
        <f t="shared" si="54"/>
        <v>-1578647.7999999998</v>
      </c>
      <c r="Y364" s="49">
        <f t="shared" si="55"/>
        <v>-0.22473777983825302</v>
      </c>
      <c r="Z364"/>
    </row>
    <row r="365" spans="1:26" s="69" customFormat="1" outlineLevel="1" x14ac:dyDescent="0.2">
      <c r="A365" s="64" t="s">
        <v>1281</v>
      </c>
      <c r="B365" s="65" t="s">
        <v>1731</v>
      </c>
      <c r="C365" s="66" t="s">
        <v>2171</v>
      </c>
      <c r="D365" s="67"/>
      <c r="E365" s="68"/>
      <c r="F365" s="328">
        <v>136.84</v>
      </c>
      <c r="G365" s="328">
        <v>221.1</v>
      </c>
      <c r="H365" s="151">
        <f t="shared" si="48"/>
        <v>-84.259999999999991</v>
      </c>
      <c r="I365" s="97">
        <f t="shared" si="49"/>
        <v>-0.38109452736318405</v>
      </c>
      <c r="J365" s="166"/>
      <c r="K365" s="328">
        <v>456.77</v>
      </c>
      <c r="L365" s="328">
        <v>302.40000000000003</v>
      </c>
      <c r="M365" s="151">
        <f t="shared" si="50"/>
        <v>154.36999999999995</v>
      </c>
      <c r="N365" s="97">
        <f t="shared" si="51"/>
        <v>0.51048280423280401</v>
      </c>
      <c r="O365" s="273"/>
      <c r="P365" s="166"/>
      <c r="Q365" s="328">
        <v>456.77</v>
      </c>
      <c r="R365" s="328">
        <v>302.40000000000003</v>
      </c>
      <c r="S365" s="151">
        <f t="shared" si="52"/>
        <v>154.36999999999995</v>
      </c>
      <c r="T365" s="97">
        <f t="shared" si="53"/>
        <v>0.51048280423280401</v>
      </c>
      <c r="U365" s="166"/>
      <c r="V365" s="328">
        <v>666.24</v>
      </c>
      <c r="W365" s="328">
        <v>559.54999999999995</v>
      </c>
      <c r="X365" s="151">
        <f t="shared" si="54"/>
        <v>106.69000000000005</v>
      </c>
      <c r="Y365" s="97">
        <f t="shared" si="55"/>
        <v>0.19067107497095892</v>
      </c>
      <c r="Z365" s="140"/>
    </row>
    <row r="366" spans="1:26" ht="12.75" customHeight="1" x14ac:dyDescent="0.2">
      <c r="A366" s="38" t="s">
        <v>689</v>
      </c>
      <c r="B366" s="41">
        <v>49</v>
      </c>
      <c r="C366" s="81" t="s">
        <v>370</v>
      </c>
      <c r="D366" s="89"/>
      <c r="E366" s="49"/>
      <c r="F366" s="301">
        <v>136.84</v>
      </c>
      <c r="G366" s="301">
        <v>221.1</v>
      </c>
      <c r="H366" s="301">
        <f t="shared" si="48"/>
        <v>-84.259999999999991</v>
      </c>
      <c r="I366" s="49">
        <f t="shared" si="49"/>
        <v>-0.38109452736318405</v>
      </c>
      <c r="J366" s="277"/>
      <c r="K366" s="301">
        <v>456.77</v>
      </c>
      <c r="L366" s="301">
        <v>302.40000000000003</v>
      </c>
      <c r="M366" s="301">
        <f t="shared" si="50"/>
        <v>154.36999999999995</v>
      </c>
      <c r="N366" s="49">
        <f t="shared" si="51"/>
        <v>0.51048280423280401</v>
      </c>
      <c r="O366" s="201"/>
      <c r="P366" s="269"/>
      <c r="Q366" s="301">
        <v>456.77</v>
      </c>
      <c r="R366" s="301">
        <v>302.40000000000003</v>
      </c>
      <c r="S366" s="301">
        <f t="shared" si="52"/>
        <v>154.36999999999995</v>
      </c>
      <c r="T366" s="49">
        <f t="shared" si="53"/>
        <v>0.51048280423280401</v>
      </c>
      <c r="U366" s="277"/>
      <c r="V366" s="301">
        <v>666.24</v>
      </c>
      <c r="W366" s="301">
        <v>559.54999999999995</v>
      </c>
      <c r="X366" s="301">
        <f t="shared" si="54"/>
        <v>106.69000000000005</v>
      </c>
      <c r="Y366" s="49">
        <f t="shared" si="55"/>
        <v>0.19067107497095892</v>
      </c>
      <c r="Z366"/>
    </row>
    <row r="367" spans="1:26" s="69" customFormat="1" outlineLevel="1" x14ac:dyDescent="0.2">
      <c r="A367" s="64" t="s">
        <v>1282</v>
      </c>
      <c r="B367" s="65" t="s">
        <v>1732</v>
      </c>
      <c r="C367" s="66" t="s">
        <v>2172</v>
      </c>
      <c r="D367" s="67"/>
      <c r="E367" s="68"/>
      <c r="F367" s="328">
        <v>271.55</v>
      </c>
      <c r="G367" s="328">
        <v>990.56000000000006</v>
      </c>
      <c r="H367" s="151">
        <f t="shared" si="48"/>
        <v>-719.01</v>
      </c>
      <c r="I367" s="97">
        <f t="shared" si="49"/>
        <v>-0.7258621385882732</v>
      </c>
      <c r="J367" s="166"/>
      <c r="K367" s="328">
        <v>724.28</v>
      </c>
      <c r="L367" s="328">
        <v>3841.57</v>
      </c>
      <c r="M367" s="151">
        <f t="shared" si="50"/>
        <v>-3117.29</v>
      </c>
      <c r="N367" s="97">
        <f t="shared" si="51"/>
        <v>-0.8114625010087021</v>
      </c>
      <c r="O367" s="273"/>
      <c r="P367" s="166"/>
      <c r="Q367" s="328">
        <v>724.28</v>
      </c>
      <c r="R367" s="328">
        <v>3841.57</v>
      </c>
      <c r="S367" s="151">
        <f t="shared" si="52"/>
        <v>-3117.29</v>
      </c>
      <c r="T367" s="97">
        <f t="shared" si="53"/>
        <v>-0.8114625010087021</v>
      </c>
      <c r="U367" s="166"/>
      <c r="V367" s="328">
        <v>3160.8</v>
      </c>
      <c r="W367" s="328">
        <v>9693.2000000000007</v>
      </c>
      <c r="X367" s="151">
        <f t="shared" si="54"/>
        <v>-6532.4000000000005</v>
      </c>
      <c r="Y367" s="97">
        <f t="shared" si="55"/>
        <v>-0.67391573474188093</v>
      </c>
      <c r="Z367" s="140"/>
    </row>
    <row r="368" spans="1:26" ht="12.75" customHeight="1" x14ac:dyDescent="0.2">
      <c r="A368" s="38" t="s">
        <v>690</v>
      </c>
      <c r="B368" s="38">
        <v>50</v>
      </c>
      <c r="C368" s="81" t="s">
        <v>369</v>
      </c>
      <c r="D368" s="202"/>
      <c r="E368" s="49"/>
      <c r="F368" s="301">
        <v>271.55</v>
      </c>
      <c r="G368" s="301">
        <v>990.56000000000006</v>
      </c>
      <c r="H368" s="301">
        <f t="shared" si="48"/>
        <v>-719.01</v>
      </c>
      <c r="I368" s="49">
        <f t="shared" si="49"/>
        <v>-0.7258621385882732</v>
      </c>
      <c r="J368" s="277"/>
      <c r="K368" s="301">
        <v>724.28</v>
      </c>
      <c r="L368" s="301">
        <v>3841.57</v>
      </c>
      <c r="M368" s="301">
        <f t="shared" si="50"/>
        <v>-3117.29</v>
      </c>
      <c r="N368" s="49">
        <f t="shared" si="51"/>
        <v>-0.8114625010087021</v>
      </c>
      <c r="O368" s="201"/>
      <c r="P368" s="269"/>
      <c r="Q368" s="301">
        <v>724.28</v>
      </c>
      <c r="R368" s="301">
        <v>3841.57</v>
      </c>
      <c r="S368" s="301">
        <f t="shared" si="52"/>
        <v>-3117.29</v>
      </c>
      <c r="T368" s="49">
        <f t="shared" si="53"/>
        <v>-0.8114625010087021</v>
      </c>
      <c r="U368" s="277"/>
      <c r="V368" s="301">
        <v>3160.8</v>
      </c>
      <c r="W368" s="301">
        <v>9693.2000000000007</v>
      </c>
      <c r="X368" s="301">
        <f t="shared" si="54"/>
        <v>-6532.4000000000005</v>
      </c>
      <c r="Y368" s="49">
        <f t="shared" si="55"/>
        <v>-0.67391573474188093</v>
      </c>
      <c r="Z368"/>
    </row>
    <row r="369" spans="1:26" ht="12.75" customHeight="1" x14ac:dyDescent="0.2">
      <c r="A369" s="38"/>
      <c r="B369" s="38">
        <v>51</v>
      </c>
      <c r="C369" s="81" t="s">
        <v>842</v>
      </c>
      <c r="D369" s="202"/>
      <c r="E369" s="49"/>
      <c r="F369" s="301"/>
      <c r="G369" s="301"/>
      <c r="H369" s="301">
        <f t="shared" si="48"/>
        <v>0</v>
      </c>
      <c r="I369" s="49" t="str">
        <f t="shared" si="49"/>
        <v/>
      </c>
      <c r="J369" s="277"/>
      <c r="K369" s="301"/>
      <c r="L369" s="301"/>
      <c r="M369" s="301">
        <f t="shared" si="50"/>
        <v>0</v>
      </c>
      <c r="N369" s="49" t="str">
        <f t="shared" si="51"/>
        <v/>
      </c>
      <c r="O369" s="201"/>
      <c r="P369" s="269"/>
      <c r="Q369" s="301"/>
      <c r="R369" s="301"/>
      <c r="S369" s="301">
        <f t="shared" si="52"/>
        <v>0</v>
      </c>
      <c r="T369" s="49" t="str">
        <f t="shared" si="53"/>
        <v/>
      </c>
      <c r="U369" s="277"/>
      <c r="V369" s="301"/>
      <c r="W369" s="301"/>
      <c r="X369" s="301">
        <f t="shared" si="54"/>
        <v>0</v>
      </c>
      <c r="Y369" s="49" t="str">
        <f t="shared" si="55"/>
        <v/>
      </c>
      <c r="Z369"/>
    </row>
    <row r="370" spans="1:26" s="69" customFormat="1" outlineLevel="1" x14ac:dyDescent="0.2">
      <c r="A370" s="64" t="s">
        <v>1274</v>
      </c>
      <c r="B370" s="65" t="s">
        <v>1724</v>
      </c>
      <c r="C370" s="66" t="s">
        <v>2156</v>
      </c>
      <c r="D370" s="67"/>
      <c r="E370" s="68"/>
      <c r="F370" s="328">
        <v>139.19</v>
      </c>
      <c r="G370" s="328">
        <v>425.17</v>
      </c>
      <c r="H370" s="151">
        <f t="shared" si="48"/>
        <v>-285.98</v>
      </c>
      <c r="I370" s="97">
        <f t="shared" si="49"/>
        <v>-0.67262506762001084</v>
      </c>
      <c r="J370" s="166"/>
      <c r="K370" s="328">
        <v>1030.01</v>
      </c>
      <c r="L370" s="328">
        <v>974.55000000000007</v>
      </c>
      <c r="M370" s="151">
        <f t="shared" si="50"/>
        <v>55.459999999999923</v>
      </c>
      <c r="N370" s="97">
        <f t="shared" si="51"/>
        <v>5.6908316658970726E-2</v>
      </c>
      <c r="O370" s="273"/>
      <c r="P370" s="166"/>
      <c r="Q370" s="328">
        <v>1030.01</v>
      </c>
      <c r="R370" s="328">
        <v>974.55000000000007</v>
      </c>
      <c r="S370" s="151">
        <f t="shared" si="52"/>
        <v>55.459999999999923</v>
      </c>
      <c r="T370" s="97">
        <f t="shared" si="53"/>
        <v>5.6908316658970726E-2</v>
      </c>
      <c r="U370" s="166"/>
      <c r="V370" s="328">
        <v>1574.65</v>
      </c>
      <c r="W370" s="328">
        <v>3100.53</v>
      </c>
      <c r="X370" s="151">
        <f t="shared" si="54"/>
        <v>-1525.88</v>
      </c>
      <c r="Y370" s="97">
        <f t="shared" si="55"/>
        <v>-0.49213521559217294</v>
      </c>
      <c r="Z370" s="140"/>
    </row>
    <row r="371" spans="1:26" s="69" customFormat="1" outlineLevel="1" x14ac:dyDescent="0.2">
      <c r="A371" s="64" t="s">
        <v>1275</v>
      </c>
      <c r="B371" s="65" t="s">
        <v>1725</v>
      </c>
      <c r="C371" s="66" t="s">
        <v>2157</v>
      </c>
      <c r="D371" s="67"/>
      <c r="E371" s="68"/>
      <c r="F371" s="328">
        <v>88.99</v>
      </c>
      <c r="G371" s="328">
        <v>1234.1300000000001</v>
      </c>
      <c r="H371" s="151">
        <f t="shared" si="48"/>
        <v>-1145.1400000000001</v>
      </c>
      <c r="I371" s="97">
        <f t="shared" si="49"/>
        <v>-0.92789252347807771</v>
      </c>
      <c r="J371" s="166"/>
      <c r="K371" s="328">
        <v>1256.07</v>
      </c>
      <c r="L371" s="328">
        <v>2623.67</v>
      </c>
      <c r="M371" s="151">
        <f t="shared" si="50"/>
        <v>-1367.6000000000001</v>
      </c>
      <c r="N371" s="97">
        <f t="shared" si="51"/>
        <v>-0.52125457851025481</v>
      </c>
      <c r="O371" s="273"/>
      <c r="P371" s="166"/>
      <c r="Q371" s="328">
        <v>1256.07</v>
      </c>
      <c r="R371" s="328">
        <v>2623.67</v>
      </c>
      <c r="S371" s="151">
        <f t="shared" si="52"/>
        <v>-1367.6000000000001</v>
      </c>
      <c r="T371" s="97">
        <f t="shared" si="53"/>
        <v>-0.52125457851025481</v>
      </c>
      <c r="U371" s="166"/>
      <c r="V371" s="328">
        <v>8246.75</v>
      </c>
      <c r="W371" s="328">
        <v>7344.85</v>
      </c>
      <c r="X371" s="151">
        <f t="shared" si="54"/>
        <v>901.89999999999964</v>
      </c>
      <c r="Y371" s="97">
        <f t="shared" si="55"/>
        <v>0.1227935219915995</v>
      </c>
      <c r="Z371" s="140"/>
    </row>
    <row r="372" spans="1:26" s="69" customFormat="1" outlineLevel="1" x14ac:dyDescent="0.2">
      <c r="A372" s="64" t="s">
        <v>1276</v>
      </c>
      <c r="B372" s="65" t="s">
        <v>1726</v>
      </c>
      <c r="C372" s="66" t="s">
        <v>2166</v>
      </c>
      <c r="D372" s="67"/>
      <c r="E372" s="68"/>
      <c r="F372" s="328">
        <v>1151.07</v>
      </c>
      <c r="G372" s="328">
        <v>487.51</v>
      </c>
      <c r="H372" s="151">
        <f t="shared" si="48"/>
        <v>663.56</v>
      </c>
      <c r="I372" s="97">
        <f t="shared" si="49"/>
        <v>1.361120797522102</v>
      </c>
      <c r="J372" s="166"/>
      <c r="K372" s="328">
        <v>2779.92</v>
      </c>
      <c r="L372" s="328">
        <v>1469.66</v>
      </c>
      <c r="M372" s="151">
        <f t="shared" si="50"/>
        <v>1310.26</v>
      </c>
      <c r="N372" s="97">
        <f t="shared" si="51"/>
        <v>0.89153953975749489</v>
      </c>
      <c r="O372" s="273"/>
      <c r="P372" s="166"/>
      <c r="Q372" s="328">
        <v>2779.92</v>
      </c>
      <c r="R372" s="328">
        <v>1469.66</v>
      </c>
      <c r="S372" s="151">
        <f t="shared" si="52"/>
        <v>1310.26</v>
      </c>
      <c r="T372" s="97">
        <f t="shared" si="53"/>
        <v>0.89153953975749489</v>
      </c>
      <c r="U372" s="166"/>
      <c r="V372" s="328">
        <v>6063.6</v>
      </c>
      <c r="W372" s="328">
        <v>5085.21</v>
      </c>
      <c r="X372" s="151">
        <f t="shared" si="54"/>
        <v>978.39000000000033</v>
      </c>
      <c r="Y372" s="97">
        <f t="shared" si="55"/>
        <v>0.1923991339590696</v>
      </c>
      <c r="Z372" s="140"/>
    </row>
    <row r="373" spans="1:26" s="69" customFormat="1" outlineLevel="1" x14ac:dyDescent="0.2">
      <c r="A373" s="64" t="s">
        <v>1277</v>
      </c>
      <c r="B373" s="65" t="s">
        <v>1727</v>
      </c>
      <c r="C373" s="66" t="s">
        <v>2167</v>
      </c>
      <c r="D373" s="67"/>
      <c r="E373" s="68"/>
      <c r="F373" s="328">
        <v>15116.550000000001</v>
      </c>
      <c r="G373" s="328">
        <v>13770.43</v>
      </c>
      <c r="H373" s="151">
        <f t="shared" si="48"/>
        <v>1346.1200000000008</v>
      </c>
      <c r="I373" s="97">
        <f t="shared" si="49"/>
        <v>9.7754391111969693E-2</v>
      </c>
      <c r="J373" s="166"/>
      <c r="K373" s="328">
        <v>45231.79</v>
      </c>
      <c r="L373" s="328">
        <v>31829.63</v>
      </c>
      <c r="M373" s="151">
        <f t="shared" si="50"/>
        <v>13402.16</v>
      </c>
      <c r="N373" s="97">
        <f t="shared" si="51"/>
        <v>0.42105924574052539</v>
      </c>
      <c r="O373" s="273"/>
      <c r="P373" s="166"/>
      <c r="Q373" s="328">
        <v>45231.79</v>
      </c>
      <c r="R373" s="328">
        <v>31829.63</v>
      </c>
      <c r="S373" s="151">
        <f t="shared" si="52"/>
        <v>13402.16</v>
      </c>
      <c r="T373" s="97">
        <f t="shared" si="53"/>
        <v>0.42105924574052539</v>
      </c>
      <c r="U373" s="166"/>
      <c r="V373" s="328">
        <v>145501.08000000002</v>
      </c>
      <c r="W373" s="328">
        <v>104875.13</v>
      </c>
      <c r="X373" s="151">
        <f t="shared" si="54"/>
        <v>40625.950000000012</v>
      </c>
      <c r="Y373" s="97">
        <f t="shared" si="55"/>
        <v>0.38737449002447016</v>
      </c>
      <c r="Z373" s="140"/>
    </row>
    <row r="374" spans="1:26" s="69" customFormat="1" outlineLevel="1" x14ac:dyDescent="0.2">
      <c r="A374" s="64" t="s">
        <v>1278</v>
      </c>
      <c r="B374" s="65" t="s">
        <v>1728</v>
      </c>
      <c r="C374" s="66" t="s">
        <v>2168</v>
      </c>
      <c r="D374" s="67"/>
      <c r="E374" s="68"/>
      <c r="F374" s="328">
        <v>2003.39</v>
      </c>
      <c r="G374" s="328">
        <v>1744.8400000000001</v>
      </c>
      <c r="H374" s="151">
        <f t="shared" si="48"/>
        <v>258.54999999999995</v>
      </c>
      <c r="I374" s="97">
        <f t="shared" si="49"/>
        <v>0.14817977579606148</v>
      </c>
      <c r="J374" s="166"/>
      <c r="K374" s="328">
        <v>6685.41</v>
      </c>
      <c r="L374" s="328">
        <v>5836.25</v>
      </c>
      <c r="M374" s="151">
        <f t="shared" si="50"/>
        <v>849.15999999999985</v>
      </c>
      <c r="N374" s="97">
        <f t="shared" si="51"/>
        <v>0.14549753694581277</v>
      </c>
      <c r="O374" s="273"/>
      <c r="P374" s="166"/>
      <c r="Q374" s="328">
        <v>6685.41</v>
      </c>
      <c r="R374" s="328">
        <v>5836.25</v>
      </c>
      <c r="S374" s="151">
        <f t="shared" si="52"/>
        <v>849.15999999999985</v>
      </c>
      <c r="T374" s="97">
        <f t="shared" si="53"/>
        <v>0.14549753694581277</v>
      </c>
      <c r="U374" s="166"/>
      <c r="V374" s="328">
        <v>2558.13</v>
      </c>
      <c r="W374" s="328">
        <v>4098.92</v>
      </c>
      <c r="X374" s="151">
        <f t="shared" si="54"/>
        <v>-1540.79</v>
      </c>
      <c r="Y374" s="97">
        <f t="shared" si="55"/>
        <v>-0.37590145696915284</v>
      </c>
      <c r="Z374" s="140"/>
    </row>
    <row r="375" spans="1:26" s="69" customFormat="1" outlineLevel="1" x14ac:dyDescent="0.2">
      <c r="A375" s="64" t="s">
        <v>1279</v>
      </c>
      <c r="B375" s="65" t="s">
        <v>1729</v>
      </c>
      <c r="C375" s="66" t="s">
        <v>2169</v>
      </c>
      <c r="D375" s="67"/>
      <c r="E375" s="68"/>
      <c r="F375" s="328">
        <v>68472.960000000006</v>
      </c>
      <c r="G375" s="328">
        <v>70702.41</v>
      </c>
      <c r="H375" s="151">
        <f t="shared" si="48"/>
        <v>-2229.4499999999971</v>
      </c>
      <c r="I375" s="97">
        <f t="shared" si="49"/>
        <v>-3.1532871368882574E-2</v>
      </c>
      <c r="J375" s="166"/>
      <c r="K375" s="328">
        <v>244585.30000000002</v>
      </c>
      <c r="L375" s="328">
        <v>155763.97899999999</v>
      </c>
      <c r="M375" s="151">
        <f t="shared" si="50"/>
        <v>88821.321000000025</v>
      </c>
      <c r="N375" s="97">
        <f t="shared" si="51"/>
        <v>0.57023017497517847</v>
      </c>
      <c r="O375" s="273"/>
      <c r="P375" s="166"/>
      <c r="Q375" s="328">
        <v>244585.30000000002</v>
      </c>
      <c r="R375" s="328">
        <v>155763.97899999999</v>
      </c>
      <c r="S375" s="151">
        <f t="shared" si="52"/>
        <v>88821.321000000025</v>
      </c>
      <c r="T375" s="97">
        <f t="shared" si="53"/>
        <v>0.57023017497517847</v>
      </c>
      <c r="U375" s="166"/>
      <c r="V375" s="328">
        <v>643167.69200000004</v>
      </c>
      <c r="W375" s="328">
        <v>516439.489</v>
      </c>
      <c r="X375" s="151">
        <f t="shared" si="54"/>
        <v>126728.20300000004</v>
      </c>
      <c r="Y375" s="97">
        <f t="shared" si="55"/>
        <v>0.24538828981762864</v>
      </c>
      <c r="Z375" s="140"/>
    </row>
    <row r="376" spans="1:26" s="69" customFormat="1" outlineLevel="1" x14ac:dyDescent="0.2">
      <c r="A376" s="64" t="s">
        <v>1280</v>
      </c>
      <c r="B376" s="65" t="s">
        <v>1730</v>
      </c>
      <c r="C376" s="66" t="s">
        <v>2170</v>
      </c>
      <c r="D376" s="67"/>
      <c r="E376" s="68"/>
      <c r="F376" s="328">
        <v>436377.67</v>
      </c>
      <c r="G376" s="328">
        <v>418118.68</v>
      </c>
      <c r="H376" s="151">
        <f t="shared" si="48"/>
        <v>18258.989999999991</v>
      </c>
      <c r="I376" s="97">
        <f t="shared" si="49"/>
        <v>4.3669395493164745E-2</v>
      </c>
      <c r="J376" s="166"/>
      <c r="K376" s="328">
        <v>1223819.1299999999</v>
      </c>
      <c r="L376" s="328">
        <v>1220836.54</v>
      </c>
      <c r="M376" s="151">
        <f t="shared" si="50"/>
        <v>2982.589999999851</v>
      </c>
      <c r="N376" s="97">
        <f t="shared" si="51"/>
        <v>2.4430707160844408E-3</v>
      </c>
      <c r="O376" s="273"/>
      <c r="P376" s="166"/>
      <c r="Q376" s="328">
        <v>1223819.1299999999</v>
      </c>
      <c r="R376" s="328">
        <v>1220836.54</v>
      </c>
      <c r="S376" s="151">
        <f t="shared" si="52"/>
        <v>2982.589999999851</v>
      </c>
      <c r="T376" s="97">
        <f t="shared" si="53"/>
        <v>2.4430707160844408E-3</v>
      </c>
      <c r="U376" s="166"/>
      <c r="V376" s="328">
        <v>5445751.04</v>
      </c>
      <c r="W376" s="328">
        <v>7024398.8399999999</v>
      </c>
      <c r="X376" s="151">
        <f t="shared" si="54"/>
        <v>-1578647.7999999998</v>
      </c>
      <c r="Y376" s="97">
        <f t="shared" si="55"/>
        <v>-0.22473777983825302</v>
      </c>
      <c r="Z376" s="140"/>
    </row>
    <row r="377" spans="1:26" s="69" customFormat="1" outlineLevel="1" x14ac:dyDescent="0.2">
      <c r="A377" s="64" t="s">
        <v>1281</v>
      </c>
      <c r="B377" s="65" t="s">
        <v>1731</v>
      </c>
      <c r="C377" s="66" t="s">
        <v>2171</v>
      </c>
      <c r="D377" s="67"/>
      <c r="E377" s="68"/>
      <c r="F377" s="328">
        <v>136.84</v>
      </c>
      <c r="G377" s="328">
        <v>221.1</v>
      </c>
      <c r="H377" s="151">
        <f t="shared" si="48"/>
        <v>-84.259999999999991</v>
      </c>
      <c r="I377" s="97">
        <f t="shared" si="49"/>
        <v>-0.38109452736318405</v>
      </c>
      <c r="J377" s="166"/>
      <c r="K377" s="328">
        <v>456.77</v>
      </c>
      <c r="L377" s="328">
        <v>302.40000000000003</v>
      </c>
      <c r="M377" s="151">
        <f t="shared" si="50"/>
        <v>154.36999999999995</v>
      </c>
      <c r="N377" s="97">
        <f t="shared" si="51"/>
        <v>0.51048280423280401</v>
      </c>
      <c r="O377" s="273"/>
      <c r="P377" s="166"/>
      <c r="Q377" s="328">
        <v>456.77</v>
      </c>
      <c r="R377" s="328">
        <v>302.40000000000003</v>
      </c>
      <c r="S377" s="151">
        <f t="shared" si="52"/>
        <v>154.36999999999995</v>
      </c>
      <c r="T377" s="97">
        <f t="shared" si="53"/>
        <v>0.51048280423280401</v>
      </c>
      <c r="U377" s="166"/>
      <c r="V377" s="328">
        <v>666.24</v>
      </c>
      <c r="W377" s="328">
        <v>559.54999999999995</v>
      </c>
      <c r="X377" s="151">
        <f t="shared" si="54"/>
        <v>106.69000000000005</v>
      </c>
      <c r="Y377" s="97">
        <f t="shared" si="55"/>
        <v>0.19067107497095892</v>
      </c>
      <c r="Z377" s="140"/>
    </row>
    <row r="378" spans="1:26" s="69" customFormat="1" outlineLevel="1" x14ac:dyDescent="0.2">
      <c r="A378" s="64" t="s">
        <v>1282</v>
      </c>
      <c r="B378" s="65" t="s">
        <v>1732</v>
      </c>
      <c r="C378" s="66" t="s">
        <v>2172</v>
      </c>
      <c r="D378" s="67"/>
      <c r="E378" s="68"/>
      <c r="F378" s="328">
        <v>271.55</v>
      </c>
      <c r="G378" s="328">
        <v>990.56000000000006</v>
      </c>
      <c r="H378" s="151">
        <f t="shared" si="48"/>
        <v>-719.01</v>
      </c>
      <c r="I378" s="97">
        <f t="shared" si="49"/>
        <v>-0.7258621385882732</v>
      </c>
      <c r="J378" s="166"/>
      <c r="K378" s="328">
        <v>724.28</v>
      </c>
      <c r="L378" s="328">
        <v>3841.57</v>
      </c>
      <c r="M378" s="151">
        <f t="shared" si="50"/>
        <v>-3117.29</v>
      </c>
      <c r="N378" s="97">
        <f t="shared" si="51"/>
        <v>-0.8114625010087021</v>
      </c>
      <c r="O378" s="273"/>
      <c r="P378" s="166"/>
      <c r="Q378" s="328">
        <v>724.28</v>
      </c>
      <c r="R378" s="328">
        <v>3841.57</v>
      </c>
      <c r="S378" s="151">
        <f t="shared" si="52"/>
        <v>-3117.29</v>
      </c>
      <c r="T378" s="97">
        <f t="shared" si="53"/>
        <v>-0.8114625010087021</v>
      </c>
      <c r="U378" s="166"/>
      <c r="V378" s="328">
        <v>3160.8</v>
      </c>
      <c r="W378" s="328">
        <v>9693.2000000000007</v>
      </c>
      <c r="X378" s="151">
        <f t="shared" si="54"/>
        <v>-6532.4000000000005</v>
      </c>
      <c r="Y378" s="97">
        <f t="shared" si="55"/>
        <v>-0.67391573474188093</v>
      </c>
      <c r="Z378" s="140"/>
    </row>
    <row r="379" spans="1:26" x14ac:dyDescent="0.2">
      <c r="A379" s="38" t="s">
        <v>691</v>
      </c>
      <c r="B379" s="38">
        <v>52</v>
      </c>
      <c r="C379" s="80" t="s">
        <v>843</v>
      </c>
      <c r="D379" s="88" t="s">
        <v>281</v>
      </c>
      <c r="E379" s="49"/>
      <c r="F379" s="301">
        <v>523758.21</v>
      </c>
      <c r="G379" s="301">
        <v>507694.82999999996</v>
      </c>
      <c r="H379" s="301">
        <f t="shared" si="48"/>
        <v>16063.380000000063</v>
      </c>
      <c r="I379" s="49">
        <f t="shared" si="49"/>
        <v>3.1639833716644437E-2</v>
      </c>
      <c r="J379" s="277"/>
      <c r="K379" s="301">
        <v>1526568.68</v>
      </c>
      <c r="L379" s="301">
        <v>1423478.2490000001</v>
      </c>
      <c r="M379" s="301">
        <f t="shared" si="50"/>
        <v>103090.43099999987</v>
      </c>
      <c r="N379" s="49">
        <f t="shared" si="51"/>
        <v>7.2421500695512106E-2</v>
      </c>
      <c r="O379" s="201"/>
      <c r="P379" s="269"/>
      <c r="Q379" s="301">
        <v>1526568.68</v>
      </c>
      <c r="R379" s="301">
        <v>1423478.2490000001</v>
      </c>
      <c r="S379" s="301">
        <f t="shared" si="52"/>
        <v>103090.43099999987</v>
      </c>
      <c r="T379" s="49">
        <f t="shared" si="53"/>
        <v>7.2421500695512106E-2</v>
      </c>
      <c r="U379" s="277"/>
      <c r="V379" s="301">
        <v>6256689.9819999989</v>
      </c>
      <c r="W379" s="301">
        <v>7675595.7190000005</v>
      </c>
      <c r="X379" s="301">
        <f t="shared" si="54"/>
        <v>-1418905.7370000016</v>
      </c>
      <c r="Y379" s="49">
        <f t="shared" si="55"/>
        <v>-0.18485936322671004</v>
      </c>
      <c r="Z379"/>
    </row>
    <row r="380" spans="1:26" s="69" customFormat="1" outlineLevel="1" x14ac:dyDescent="0.2">
      <c r="A380" s="64" t="s">
        <v>1103</v>
      </c>
      <c r="B380" s="65" t="s">
        <v>1553</v>
      </c>
      <c r="C380" s="66" t="s">
        <v>1948</v>
      </c>
      <c r="D380" s="67"/>
      <c r="E380" s="68"/>
      <c r="F380" s="328">
        <v>751863.65</v>
      </c>
      <c r="G380" s="328">
        <v>242891.4</v>
      </c>
      <c r="H380" s="151">
        <f t="shared" si="48"/>
        <v>508972.25</v>
      </c>
      <c r="I380" s="97">
        <f t="shared" si="49"/>
        <v>2.0954725033492334</v>
      </c>
      <c r="J380" s="166"/>
      <c r="K380" s="328">
        <v>1276212.1299999999</v>
      </c>
      <c r="L380" s="328">
        <v>795328.48</v>
      </c>
      <c r="M380" s="151">
        <f t="shared" si="50"/>
        <v>480883.64999999991</v>
      </c>
      <c r="N380" s="97">
        <f t="shared" si="51"/>
        <v>0.60463526969385017</v>
      </c>
      <c r="O380" s="273"/>
      <c r="P380" s="166"/>
      <c r="Q380" s="328">
        <v>1276212.1299999999</v>
      </c>
      <c r="R380" s="328">
        <v>795328.48</v>
      </c>
      <c r="S380" s="151">
        <f t="shared" si="52"/>
        <v>480883.64999999991</v>
      </c>
      <c r="T380" s="97">
        <f t="shared" si="53"/>
        <v>0.60463526969385017</v>
      </c>
      <c r="U380" s="166"/>
      <c r="V380" s="328">
        <v>3597391.25</v>
      </c>
      <c r="W380" s="328">
        <v>2602815.36</v>
      </c>
      <c r="X380" s="151">
        <f t="shared" si="54"/>
        <v>994575.89000000013</v>
      </c>
      <c r="Y380" s="97">
        <f t="shared" si="55"/>
        <v>0.38211542212506389</v>
      </c>
      <c r="Z380" s="140"/>
    </row>
    <row r="381" spans="1:26" s="69" customFormat="1" outlineLevel="1" x14ac:dyDescent="0.2">
      <c r="A381" s="64" t="s">
        <v>1104</v>
      </c>
      <c r="B381" s="65" t="s">
        <v>1554</v>
      </c>
      <c r="C381" s="66" t="s">
        <v>2002</v>
      </c>
      <c r="D381" s="67"/>
      <c r="E381" s="68"/>
      <c r="F381" s="328">
        <v>0</v>
      </c>
      <c r="G381" s="328">
        <v>-2.06</v>
      </c>
      <c r="H381" s="151">
        <f t="shared" si="48"/>
        <v>2.06</v>
      </c>
      <c r="I381" s="97">
        <f t="shared" si="49"/>
        <v>1</v>
      </c>
      <c r="J381" s="166"/>
      <c r="K381" s="328">
        <v>0</v>
      </c>
      <c r="L381" s="328">
        <v>0</v>
      </c>
      <c r="M381" s="151">
        <f t="shared" si="50"/>
        <v>0</v>
      </c>
      <c r="N381" s="97" t="str">
        <f t="shared" si="51"/>
        <v/>
      </c>
      <c r="O381" s="273"/>
      <c r="P381" s="166"/>
      <c r="Q381" s="328">
        <v>0</v>
      </c>
      <c r="R381" s="328">
        <v>0</v>
      </c>
      <c r="S381" s="151">
        <f t="shared" si="52"/>
        <v>0</v>
      </c>
      <c r="T381" s="97" t="str">
        <f t="shared" si="53"/>
        <v/>
      </c>
      <c r="U381" s="166"/>
      <c r="V381" s="328">
        <v>0</v>
      </c>
      <c r="W381" s="328">
        <v>0</v>
      </c>
      <c r="X381" s="151">
        <f t="shared" si="54"/>
        <v>0</v>
      </c>
      <c r="Y381" s="97" t="str">
        <f t="shared" si="55"/>
        <v/>
      </c>
      <c r="Z381" s="140"/>
    </row>
    <row r="382" spans="1:26" s="69" customFormat="1" outlineLevel="1" x14ac:dyDescent="0.2">
      <c r="A382" s="64" t="s">
        <v>1105</v>
      </c>
      <c r="B382" s="65" t="s">
        <v>1555</v>
      </c>
      <c r="C382" s="66" t="s">
        <v>2003</v>
      </c>
      <c r="D382" s="67"/>
      <c r="E382" s="68"/>
      <c r="F382" s="328">
        <v>29138.850000000002</v>
      </c>
      <c r="G382" s="328">
        <v>28444.03</v>
      </c>
      <c r="H382" s="151">
        <f t="shared" ref="H382:H413" si="56">+F382-G382</f>
        <v>694.82000000000335</v>
      </c>
      <c r="I382" s="97">
        <f t="shared" ref="I382:I413" si="57">IF(AND(F382=0,G382=0),"",IF(OR(F382=0,G382=0),100%,(+H382/G382)))</f>
        <v>2.4427621543079633E-2</v>
      </c>
      <c r="J382" s="166"/>
      <c r="K382" s="328">
        <v>85243.21</v>
      </c>
      <c r="L382" s="328">
        <v>80582.240000000005</v>
      </c>
      <c r="M382" s="151">
        <f t="shared" ref="M382:M413" si="58">+K382-L382</f>
        <v>4660.9700000000012</v>
      </c>
      <c r="N382" s="97">
        <f t="shared" ref="N382:N413" si="59">IF(AND(K382=0,L382=0),"",IF(OR(K382=0,L382=0),100%,(+M382/L382)))</f>
        <v>5.7841157058925154E-2</v>
      </c>
      <c r="O382" s="273"/>
      <c r="P382" s="166"/>
      <c r="Q382" s="328">
        <v>85243.21</v>
      </c>
      <c r="R382" s="328">
        <v>80582.240000000005</v>
      </c>
      <c r="S382" s="151">
        <f t="shared" ref="S382:S413" si="60">+Q382-R382</f>
        <v>4660.9700000000012</v>
      </c>
      <c r="T382" s="97">
        <f t="shared" ref="T382:T413" si="61">IF(AND(Q382=0,R382=0),"",IF(OR(Q382=0,R382=0),100%,(+S382/R382)))</f>
        <v>5.7841157058925154E-2</v>
      </c>
      <c r="U382" s="166"/>
      <c r="V382" s="328">
        <v>317582.62</v>
      </c>
      <c r="W382" s="328">
        <v>309154.49</v>
      </c>
      <c r="X382" s="151">
        <f t="shared" ref="X382:X413" si="62">+V382-W382</f>
        <v>8428.1300000000047</v>
      </c>
      <c r="Y382" s="97">
        <f t="shared" ref="Y382:Y413" si="63">IF(AND(V382=0,W382=0),"",IF(OR(V382=0,W382=0),100%,(+X382/W382)))</f>
        <v>2.7261871564601907E-2</v>
      </c>
      <c r="Z382" s="140"/>
    </row>
    <row r="383" spans="1:26" s="69" customFormat="1" outlineLevel="1" x14ac:dyDescent="0.2">
      <c r="A383" s="64" t="s">
        <v>1106</v>
      </c>
      <c r="B383" s="65" t="s">
        <v>1556</v>
      </c>
      <c r="C383" s="66" t="s">
        <v>2004</v>
      </c>
      <c r="D383" s="67"/>
      <c r="E383" s="68"/>
      <c r="F383" s="328">
        <v>3899.09</v>
      </c>
      <c r="G383" s="328">
        <v>2211.04</v>
      </c>
      <c r="H383" s="151">
        <f t="shared" si="56"/>
        <v>1688.0500000000002</v>
      </c>
      <c r="I383" s="97">
        <f t="shared" si="57"/>
        <v>0.76346425211665103</v>
      </c>
      <c r="J383" s="166"/>
      <c r="K383" s="328">
        <v>9561.86</v>
      </c>
      <c r="L383" s="328">
        <v>18479.77</v>
      </c>
      <c r="M383" s="151">
        <f t="shared" si="58"/>
        <v>-8917.91</v>
      </c>
      <c r="N383" s="97">
        <f t="shared" si="59"/>
        <v>-0.48257689354358846</v>
      </c>
      <c r="O383" s="273"/>
      <c r="P383" s="166"/>
      <c r="Q383" s="328">
        <v>9561.86</v>
      </c>
      <c r="R383" s="328">
        <v>18479.77</v>
      </c>
      <c r="S383" s="151">
        <f t="shared" si="60"/>
        <v>-8917.91</v>
      </c>
      <c r="T383" s="97">
        <f t="shared" si="61"/>
        <v>-0.48257689354358846</v>
      </c>
      <c r="U383" s="166"/>
      <c r="V383" s="328">
        <v>76554.790000000008</v>
      </c>
      <c r="W383" s="328">
        <v>113399.72</v>
      </c>
      <c r="X383" s="151">
        <f t="shared" si="62"/>
        <v>-36844.929999999993</v>
      </c>
      <c r="Y383" s="97">
        <f t="shared" si="63"/>
        <v>-0.32491200154638822</v>
      </c>
      <c r="Z383" s="140"/>
    </row>
    <row r="384" spans="1:26" s="69" customFormat="1" outlineLevel="1" x14ac:dyDescent="0.2">
      <c r="A384" s="64" t="s">
        <v>1107</v>
      </c>
      <c r="B384" s="65" t="s">
        <v>1557</v>
      </c>
      <c r="C384" s="66" t="s">
        <v>2005</v>
      </c>
      <c r="D384" s="67"/>
      <c r="E384" s="68"/>
      <c r="F384" s="328">
        <v>94112.82</v>
      </c>
      <c r="G384" s="328">
        <v>87930.36</v>
      </c>
      <c r="H384" s="151">
        <f t="shared" si="56"/>
        <v>6182.4600000000064</v>
      </c>
      <c r="I384" s="97">
        <f t="shared" si="57"/>
        <v>7.0310868737487334E-2</v>
      </c>
      <c r="J384" s="166"/>
      <c r="K384" s="328">
        <v>213372.14</v>
      </c>
      <c r="L384" s="328">
        <v>274047.92</v>
      </c>
      <c r="M384" s="151">
        <f t="shared" si="58"/>
        <v>-60675.77999999997</v>
      </c>
      <c r="N384" s="97">
        <f t="shared" si="59"/>
        <v>-0.22140573079335896</v>
      </c>
      <c r="O384" s="273"/>
      <c r="P384" s="166"/>
      <c r="Q384" s="328">
        <v>213372.14</v>
      </c>
      <c r="R384" s="328">
        <v>274047.92</v>
      </c>
      <c r="S384" s="151">
        <f t="shared" si="60"/>
        <v>-60675.77999999997</v>
      </c>
      <c r="T384" s="97">
        <f t="shared" si="61"/>
        <v>-0.22140573079335896</v>
      </c>
      <c r="U384" s="166"/>
      <c r="V384" s="328">
        <v>1080926.07</v>
      </c>
      <c r="W384" s="328">
        <v>964351.34000000008</v>
      </c>
      <c r="X384" s="151">
        <f t="shared" si="62"/>
        <v>116574.72999999998</v>
      </c>
      <c r="Y384" s="97">
        <f t="shared" si="63"/>
        <v>0.12088408566944074</v>
      </c>
      <c r="Z384" s="140"/>
    </row>
    <row r="385" spans="1:26" s="69" customFormat="1" outlineLevel="1" x14ac:dyDescent="0.2">
      <c r="A385" s="64" t="s">
        <v>1108</v>
      </c>
      <c r="B385" s="65" t="s">
        <v>1558</v>
      </c>
      <c r="C385" s="66" t="s">
        <v>2006</v>
      </c>
      <c r="D385" s="67"/>
      <c r="E385" s="68"/>
      <c r="F385" s="328">
        <v>0</v>
      </c>
      <c r="G385" s="328">
        <v>0</v>
      </c>
      <c r="H385" s="151">
        <f t="shared" si="56"/>
        <v>0</v>
      </c>
      <c r="I385" s="97" t="str">
        <f t="shared" si="57"/>
        <v/>
      </c>
      <c r="J385" s="166"/>
      <c r="K385" s="328">
        <v>0</v>
      </c>
      <c r="L385" s="328">
        <v>0</v>
      </c>
      <c r="M385" s="151">
        <f t="shared" si="58"/>
        <v>0</v>
      </c>
      <c r="N385" s="97" t="str">
        <f t="shared" si="59"/>
        <v/>
      </c>
      <c r="O385" s="273"/>
      <c r="P385" s="166"/>
      <c r="Q385" s="328">
        <v>0</v>
      </c>
      <c r="R385" s="328">
        <v>0</v>
      </c>
      <c r="S385" s="151">
        <f t="shared" si="60"/>
        <v>0</v>
      </c>
      <c r="T385" s="97" t="str">
        <f t="shared" si="61"/>
        <v/>
      </c>
      <c r="U385" s="166"/>
      <c r="V385" s="328">
        <v>0</v>
      </c>
      <c r="W385" s="328">
        <v>65.42</v>
      </c>
      <c r="X385" s="151">
        <f t="shared" si="62"/>
        <v>-65.42</v>
      </c>
      <c r="Y385" s="97">
        <f t="shared" si="63"/>
        <v>1</v>
      </c>
      <c r="Z385" s="140"/>
    </row>
    <row r="386" spans="1:26" s="69" customFormat="1" outlineLevel="1" x14ac:dyDescent="0.2">
      <c r="A386" s="64" t="s">
        <v>1109</v>
      </c>
      <c r="B386" s="65" t="s">
        <v>1559</v>
      </c>
      <c r="C386" s="66" t="s">
        <v>2007</v>
      </c>
      <c r="D386" s="67"/>
      <c r="E386" s="68"/>
      <c r="F386" s="328">
        <v>4112.75</v>
      </c>
      <c r="G386" s="328">
        <v>4112.75</v>
      </c>
      <c r="H386" s="151">
        <f t="shared" si="56"/>
        <v>0</v>
      </c>
      <c r="I386" s="97">
        <f t="shared" si="57"/>
        <v>0</v>
      </c>
      <c r="J386" s="166"/>
      <c r="K386" s="328">
        <v>4112.75</v>
      </c>
      <c r="L386" s="328">
        <v>4112.75</v>
      </c>
      <c r="M386" s="151">
        <f t="shared" si="58"/>
        <v>0</v>
      </c>
      <c r="N386" s="97">
        <f t="shared" si="59"/>
        <v>0</v>
      </c>
      <c r="O386" s="273"/>
      <c r="P386" s="166"/>
      <c r="Q386" s="328">
        <v>4112.75</v>
      </c>
      <c r="R386" s="328">
        <v>4112.75</v>
      </c>
      <c r="S386" s="151">
        <f t="shared" si="60"/>
        <v>0</v>
      </c>
      <c r="T386" s="97">
        <f t="shared" si="61"/>
        <v>0</v>
      </c>
      <c r="U386" s="166"/>
      <c r="V386" s="328">
        <v>16451</v>
      </c>
      <c r="W386" s="328">
        <v>20582.170000000002</v>
      </c>
      <c r="X386" s="151">
        <f t="shared" si="62"/>
        <v>-4131.1700000000019</v>
      </c>
      <c r="Y386" s="97">
        <f t="shared" si="63"/>
        <v>-0.20071595949309531</v>
      </c>
      <c r="Z386" s="140"/>
    </row>
    <row r="387" spans="1:26" s="69" customFormat="1" outlineLevel="1" x14ac:dyDescent="0.2">
      <c r="A387" s="64" t="s">
        <v>1110</v>
      </c>
      <c r="B387" s="65" t="s">
        <v>1560</v>
      </c>
      <c r="C387" s="66" t="s">
        <v>2008</v>
      </c>
      <c r="D387" s="67"/>
      <c r="E387" s="68"/>
      <c r="F387" s="328">
        <v>8429.380000000001</v>
      </c>
      <c r="G387" s="328">
        <v>8429.4240000000009</v>
      </c>
      <c r="H387" s="151">
        <f t="shared" si="56"/>
        <v>-4.3999999999869033E-2</v>
      </c>
      <c r="I387" s="97">
        <f t="shared" si="57"/>
        <v>-5.2198109858833807E-6</v>
      </c>
      <c r="J387" s="166"/>
      <c r="K387" s="328">
        <v>25288.14</v>
      </c>
      <c r="L387" s="328">
        <v>25288.184000000001</v>
      </c>
      <c r="M387" s="151">
        <f t="shared" si="58"/>
        <v>-4.4000000001688022E-2</v>
      </c>
      <c r="N387" s="97">
        <f t="shared" si="59"/>
        <v>-1.7399430501489558E-6</v>
      </c>
      <c r="O387" s="273"/>
      <c r="P387" s="166"/>
      <c r="Q387" s="328">
        <v>25288.14</v>
      </c>
      <c r="R387" s="328">
        <v>25288.184000000001</v>
      </c>
      <c r="S387" s="151">
        <f t="shared" si="60"/>
        <v>-4.4000000001688022E-2</v>
      </c>
      <c r="T387" s="97">
        <f t="shared" si="61"/>
        <v>-1.7399430501489558E-6</v>
      </c>
      <c r="U387" s="166"/>
      <c r="V387" s="328">
        <v>101152.56</v>
      </c>
      <c r="W387" s="328">
        <v>100120.75400000002</v>
      </c>
      <c r="X387" s="151">
        <f t="shared" si="62"/>
        <v>1031.8059999999823</v>
      </c>
      <c r="Y387" s="97">
        <f t="shared" si="63"/>
        <v>1.0305615556990133E-2</v>
      </c>
      <c r="Z387" s="140"/>
    </row>
    <row r="388" spans="1:26" s="69" customFormat="1" outlineLevel="1" x14ac:dyDescent="0.2">
      <c r="A388" s="64" t="s">
        <v>1111</v>
      </c>
      <c r="B388" s="65" t="s">
        <v>1561</v>
      </c>
      <c r="C388" s="66" t="s">
        <v>2009</v>
      </c>
      <c r="D388" s="67"/>
      <c r="E388" s="68"/>
      <c r="F388" s="328">
        <v>5516.49</v>
      </c>
      <c r="G388" s="328">
        <v>5015.99</v>
      </c>
      <c r="H388" s="151">
        <f t="shared" si="56"/>
        <v>500.5</v>
      </c>
      <c r="I388" s="97">
        <f t="shared" si="57"/>
        <v>9.9780900679626555E-2</v>
      </c>
      <c r="J388" s="166"/>
      <c r="K388" s="328">
        <v>18115.11</v>
      </c>
      <c r="L388" s="328">
        <v>25981.97</v>
      </c>
      <c r="M388" s="151">
        <f t="shared" si="58"/>
        <v>-7866.8600000000006</v>
      </c>
      <c r="N388" s="97">
        <f t="shared" si="59"/>
        <v>-0.30278150579036156</v>
      </c>
      <c r="O388" s="273"/>
      <c r="P388" s="166"/>
      <c r="Q388" s="328">
        <v>18115.11</v>
      </c>
      <c r="R388" s="328">
        <v>25981.97</v>
      </c>
      <c r="S388" s="151">
        <f t="shared" si="60"/>
        <v>-7866.8600000000006</v>
      </c>
      <c r="T388" s="97">
        <f t="shared" si="61"/>
        <v>-0.30278150579036156</v>
      </c>
      <c r="U388" s="166"/>
      <c r="V388" s="328">
        <v>72003.22</v>
      </c>
      <c r="W388" s="328">
        <v>122864.67</v>
      </c>
      <c r="X388" s="151">
        <f t="shared" si="62"/>
        <v>-50861.45</v>
      </c>
      <c r="Y388" s="97">
        <f t="shared" si="63"/>
        <v>-0.41396318404631693</v>
      </c>
      <c r="Z388" s="140"/>
    </row>
    <row r="389" spans="1:26" s="69" customFormat="1" outlineLevel="1" x14ac:dyDescent="0.2">
      <c r="A389" s="64" t="s">
        <v>1112</v>
      </c>
      <c r="B389" s="65" t="s">
        <v>1562</v>
      </c>
      <c r="C389" s="66" t="s">
        <v>2010</v>
      </c>
      <c r="D389" s="67"/>
      <c r="E389" s="68"/>
      <c r="F389" s="328">
        <v>0</v>
      </c>
      <c r="G389" s="328">
        <v>72.97</v>
      </c>
      <c r="H389" s="151">
        <f t="shared" si="56"/>
        <v>-72.97</v>
      </c>
      <c r="I389" s="97">
        <f t="shared" si="57"/>
        <v>1</v>
      </c>
      <c r="J389" s="166"/>
      <c r="K389" s="328">
        <v>0</v>
      </c>
      <c r="L389" s="328">
        <v>72.97</v>
      </c>
      <c r="M389" s="151">
        <f t="shared" si="58"/>
        <v>-72.97</v>
      </c>
      <c r="N389" s="97">
        <f t="shared" si="59"/>
        <v>1</v>
      </c>
      <c r="O389" s="273"/>
      <c r="P389" s="166"/>
      <c r="Q389" s="328">
        <v>0</v>
      </c>
      <c r="R389" s="328">
        <v>72.97</v>
      </c>
      <c r="S389" s="151">
        <f t="shared" si="60"/>
        <v>-72.97</v>
      </c>
      <c r="T389" s="97">
        <f t="shared" si="61"/>
        <v>1</v>
      </c>
      <c r="U389" s="166"/>
      <c r="V389" s="328">
        <v>-72.97</v>
      </c>
      <c r="W389" s="328">
        <v>72.97</v>
      </c>
      <c r="X389" s="151">
        <f t="shared" si="62"/>
        <v>-145.94</v>
      </c>
      <c r="Y389" s="97">
        <f t="shared" si="63"/>
        <v>-2</v>
      </c>
      <c r="Z389" s="140"/>
    </row>
    <row r="390" spans="1:26" s="69" customFormat="1" outlineLevel="1" x14ac:dyDescent="0.2">
      <c r="A390" s="64" t="s">
        <v>1113</v>
      </c>
      <c r="B390" s="65" t="s">
        <v>1563</v>
      </c>
      <c r="C390" s="66" t="s">
        <v>2011</v>
      </c>
      <c r="D390" s="67"/>
      <c r="E390" s="68"/>
      <c r="F390" s="328">
        <v>1096.3600000000001</v>
      </c>
      <c r="G390" s="328">
        <v>391.28000000000003</v>
      </c>
      <c r="H390" s="151">
        <f t="shared" si="56"/>
        <v>705.08000000000015</v>
      </c>
      <c r="I390" s="97">
        <f t="shared" si="57"/>
        <v>1.8019832345123699</v>
      </c>
      <c r="J390" s="166"/>
      <c r="K390" s="328">
        <v>3560.85</v>
      </c>
      <c r="L390" s="328">
        <v>6441.66</v>
      </c>
      <c r="M390" s="151">
        <f t="shared" si="58"/>
        <v>-2880.81</v>
      </c>
      <c r="N390" s="97">
        <f t="shared" si="59"/>
        <v>-0.44721546930449607</v>
      </c>
      <c r="O390" s="273"/>
      <c r="P390" s="166"/>
      <c r="Q390" s="328">
        <v>3560.85</v>
      </c>
      <c r="R390" s="328">
        <v>6441.66</v>
      </c>
      <c r="S390" s="151">
        <f t="shared" si="60"/>
        <v>-2880.81</v>
      </c>
      <c r="T390" s="97">
        <f t="shared" si="61"/>
        <v>-0.44721546930449607</v>
      </c>
      <c r="U390" s="166"/>
      <c r="V390" s="328">
        <v>22422.46</v>
      </c>
      <c r="W390" s="328">
        <v>32439.29</v>
      </c>
      <c r="X390" s="151">
        <f t="shared" si="62"/>
        <v>-10016.830000000002</v>
      </c>
      <c r="Y390" s="97">
        <f t="shared" si="63"/>
        <v>-0.30878696790219518</v>
      </c>
      <c r="Z390" s="140"/>
    </row>
    <row r="391" spans="1:26" s="69" customFormat="1" outlineLevel="1" x14ac:dyDescent="0.2">
      <c r="A391" s="64" t="s">
        <v>1114</v>
      </c>
      <c r="B391" s="65" t="s">
        <v>1564</v>
      </c>
      <c r="C391" s="66" t="s">
        <v>2012</v>
      </c>
      <c r="D391" s="67"/>
      <c r="E391" s="68"/>
      <c r="F391" s="328">
        <v>26882.12</v>
      </c>
      <c r="G391" s="328">
        <v>20744.11</v>
      </c>
      <c r="H391" s="151">
        <f t="shared" si="56"/>
        <v>6138.0099999999984</v>
      </c>
      <c r="I391" s="97">
        <f t="shared" si="57"/>
        <v>0.29589170130702153</v>
      </c>
      <c r="J391" s="166"/>
      <c r="K391" s="328">
        <v>79794.5</v>
      </c>
      <c r="L391" s="328">
        <v>91676.180000000008</v>
      </c>
      <c r="M391" s="151">
        <f t="shared" si="58"/>
        <v>-11881.680000000008</v>
      </c>
      <c r="N391" s="97">
        <f t="shared" si="59"/>
        <v>-0.12960487664298412</v>
      </c>
      <c r="O391" s="273"/>
      <c r="P391" s="166"/>
      <c r="Q391" s="328">
        <v>79794.5</v>
      </c>
      <c r="R391" s="328">
        <v>91676.180000000008</v>
      </c>
      <c r="S391" s="151">
        <f t="shared" si="60"/>
        <v>-11881.680000000008</v>
      </c>
      <c r="T391" s="97">
        <f t="shared" si="61"/>
        <v>-0.12960487664298412</v>
      </c>
      <c r="U391" s="166"/>
      <c r="V391" s="328">
        <v>315394.39</v>
      </c>
      <c r="W391" s="328">
        <v>284887.24</v>
      </c>
      <c r="X391" s="151">
        <f t="shared" si="62"/>
        <v>30507.150000000023</v>
      </c>
      <c r="Y391" s="97">
        <f t="shared" si="63"/>
        <v>0.10708499966513076</v>
      </c>
      <c r="Z391" s="140"/>
    </row>
    <row r="392" spans="1:26" s="69" customFormat="1" outlineLevel="1" x14ac:dyDescent="0.2">
      <c r="A392" s="64" t="s">
        <v>1115</v>
      </c>
      <c r="B392" s="65" t="s">
        <v>1565</v>
      </c>
      <c r="C392" s="66" t="s">
        <v>2013</v>
      </c>
      <c r="D392" s="67"/>
      <c r="E392" s="68"/>
      <c r="F392" s="328">
        <v>20907.45</v>
      </c>
      <c r="G392" s="328">
        <v>33221.620000000003</v>
      </c>
      <c r="H392" s="151">
        <f t="shared" si="56"/>
        <v>-12314.170000000002</v>
      </c>
      <c r="I392" s="97">
        <f t="shared" si="57"/>
        <v>-0.37066735457211303</v>
      </c>
      <c r="J392" s="166"/>
      <c r="K392" s="328">
        <v>60591.01</v>
      </c>
      <c r="L392" s="328">
        <v>73464.98</v>
      </c>
      <c r="M392" s="151">
        <f t="shared" si="58"/>
        <v>-12873.969999999994</v>
      </c>
      <c r="N392" s="97">
        <f t="shared" si="59"/>
        <v>-0.17523954951052861</v>
      </c>
      <c r="O392" s="273"/>
      <c r="P392" s="166"/>
      <c r="Q392" s="328">
        <v>60591.01</v>
      </c>
      <c r="R392" s="328">
        <v>73464.98</v>
      </c>
      <c r="S392" s="151">
        <f t="shared" si="60"/>
        <v>-12873.969999999994</v>
      </c>
      <c r="T392" s="97">
        <f t="shared" si="61"/>
        <v>-0.17523954951052861</v>
      </c>
      <c r="U392" s="166"/>
      <c r="V392" s="328">
        <v>309788.84000000003</v>
      </c>
      <c r="W392" s="328">
        <v>200809.58000000002</v>
      </c>
      <c r="X392" s="151">
        <f t="shared" si="62"/>
        <v>108979.26000000001</v>
      </c>
      <c r="Y392" s="97">
        <f t="shared" si="63"/>
        <v>0.54269950666696276</v>
      </c>
      <c r="Z392" s="140"/>
    </row>
    <row r="393" spans="1:26" s="69" customFormat="1" outlineLevel="1" x14ac:dyDescent="0.2">
      <c r="A393" s="64" t="s">
        <v>1116</v>
      </c>
      <c r="B393" s="65" t="s">
        <v>1566</v>
      </c>
      <c r="C393" s="66" t="s">
        <v>2014</v>
      </c>
      <c r="D393" s="67"/>
      <c r="E393" s="68"/>
      <c r="F393" s="328">
        <v>1392.6000000000001</v>
      </c>
      <c r="G393" s="328">
        <v>1602.13</v>
      </c>
      <c r="H393" s="151">
        <f t="shared" si="56"/>
        <v>-209.52999999999997</v>
      </c>
      <c r="I393" s="97">
        <f t="shared" si="57"/>
        <v>-0.13078214626778098</v>
      </c>
      <c r="J393" s="166"/>
      <c r="K393" s="328">
        <v>4384.08</v>
      </c>
      <c r="L393" s="328">
        <v>4472.68</v>
      </c>
      <c r="M393" s="151">
        <f t="shared" si="58"/>
        <v>-88.600000000000364</v>
      </c>
      <c r="N393" s="97">
        <f t="shared" si="59"/>
        <v>-1.9809152454456917E-2</v>
      </c>
      <c r="O393" s="273"/>
      <c r="P393" s="166"/>
      <c r="Q393" s="328">
        <v>4384.08</v>
      </c>
      <c r="R393" s="328">
        <v>4472.68</v>
      </c>
      <c r="S393" s="151">
        <f t="shared" si="60"/>
        <v>-88.600000000000364</v>
      </c>
      <c r="T393" s="97">
        <f t="shared" si="61"/>
        <v>-1.9809152454456917E-2</v>
      </c>
      <c r="U393" s="166"/>
      <c r="V393" s="328">
        <v>23895.120000000003</v>
      </c>
      <c r="W393" s="328">
        <v>18298.09</v>
      </c>
      <c r="X393" s="151">
        <f t="shared" si="62"/>
        <v>5597.0300000000025</v>
      </c>
      <c r="Y393" s="97">
        <f t="shared" si="63"/>
        <v>0.30588055911846551</v>
      </c>
      <c r="Z393" s="140"/>
    </row>
    <row r="394" spans="1:26" s="69" customFormat="1" outlineLevel="1" x14ac:dyDescent="0.2">
      <c r="A394" s="64" t="s">
        <v>1117</v>
      </c>
      <c r="B394" s="65" t="s">
        <v>1567</v>
      </c>
      <c r="C394" s="66" t="s">
        <v>2015</v>
      </c>
      <c r="D394" s="67"/>
      <c r="E394" s="68"/>
      <c r="F394" s="328">
        <v>3605</v>
      </c>
      <c r="G394" s="328">
        <v>-1140</v>
      </c>
      <c r="H394" s="151">
        <f t="shared" si="56"/>
        <v>4745</v>
      </c>
      <c r="I394" s="97">
        <f t="shared" si="57"/>
        <v>-4.1622807017543861</v>
      </c>
      <c r="J394" s="166"/>
      <c r="K394" s="328">
        <v>0</v>
      </c>
      <c r="L394" s="328">
        <v>4741.37</v>
      </c>
      <c r="M394" s="151">
        <f t="shared" si="58"/>
        <v>-4741.37</v>
      </c>
      <c r="N394" s="97">
        <f t="shared" si="59"/>
        <v>1</v>
      </c>
      <c r="O394" s="273"/>
      <c r="P394" s="166"/>
      <c r="Q394" s="328">
        <v>0</v>
      </c>
      <c r="R394" s="328">
        <v>4741.37</v>
      </c>
      <c r="S394" s="151">
        <f t="shared" si="60"/>
        <v>-4741.37</v>
      </c>
      <c r="T394" s="97">
        <f t="shared" si="61"/>
        <v>1</v>
      </c>
      <c r="U394" s="166"/>
      <c r="V394" s="328">
        <v>60012.22</v>
      </c>
      <c r="W394" s="328">
        <v>4741.37</v>
      </c>
      <c r="X394" s="151">
        <f t="shared" si="62"/>
        <v>55270.85</v>
      </c>
      <c r="Y394" s="97">
        <f t="shared" si="63"/>
        <v>11.657147617671686</v>
      </c>
      <c r="Z394" s="140"/>
    </row>
    <row r="395" spans="1:26" s="69" customFormat="1" outlineLevel="1" x14ac:dyDescent="0.2">
      <c r="A395" s="64" t="s">
        <v>1118</v>
      </c>
      <c r="B395" s="65" t="s">
        <v>1568</v>
      </c>
      <c r="C395" s="66" t="s">
        <v>2016</v>
      </c>
      <c r="D395" s="67"/>
      <c r="E395" s="68"/>
      <c r="F395" s="328">
        <v>7660.5</v>
      </c>
      <c r="G395" s="328">
        <v>11470.5</v>
      </c>
      <c r="H395" s="151">
        <f t="shared" si="56"/>
        <v>-3810</v>
      </c>
      <c r="I395" s="97">
        <f t="shared" si="57"/>
        <v>-0.3321564012030862</v>
      </c>
      <c r="J395" s="166"/>
      <c r="K395" s="328">
        <v>25815</v>
      </c>
      <c r="L395" s="328">
        <v>39952.5</v>
      </c>
      <c r="M395" s="151">
        <f t="shared" si="58"/>
        <v>-14137.5</v>
      </c>
      <c r="N395" s="97">
        <f t="shared" si="59"/>
        <v>-0.35385770602590577</v>
      </c>
      <c r="O395" s="273"/>
      <c r="P395" s="166"/>
      <c r="Q395" s="328">
        <v>25815</v>
      </c>
      <c r="R395" s="328">
        <v>39952.5</v>
      </c>
      <c r="S395" s="151">
        <f t="shared" si="60"/>
        <v>-14137.5</v>
      </c>
      <c r="T395" s="97">
        <f t="shared" si="61"/>
        <v>-0.35385770602590577</v>
      </c>
      <c r="U395" s="166"/>
      <c r="V395" s="328">
        <v>117964.5</v>
      </c>
      <c r="W395" s="328">
        <v>136113</v>
      </c>
      <c r="X395" s="151">
        <f t="shared" si="62"/>
        <v>-18148.5</v>
      </c>
      <c r="Y395" s="97">
        <f t="shared" si="63"/>
        <v>-0.13333406801701528</v>
      </c>
      <c r="Z395" s="140"/>
    </row>
    <row r="396" spans="1:26" s="69" customFormat="1" outlineLevel="1" x14ac:dyDescent="0.2">
      <c r="A396" s="64" t="s">
        <v>1119</v>
      </c>
      <c r="B396" s="65" t="s">
        <v>1569</v>
      </c>
      <c r="C396" s="66" t="s">
        <v>2017</v>
      </c>
      <c r="D396" s="67"/>
      <c r="E396" s="68"/>
      <c r="F396" s="328">
        <v>0</v>
      </c>
      <c r="G396" s="328">
        <v>0</v>
      </c>
      <c r="H396" s="151">
        <f t="shared" si="56"/>
        <v>0</v>
      </c>
      <c r="I396" s="97" t="str">
        <f t="shared" si="57"/>
        <v/>
      </c>
      <c r="J396" s="166"/>
      <c r="K396" s="328">
        <v>0</v>
      </c>
      <c r="L396" s="328">
        <v>0</v>
      </c>
      <c r="M396" s="151">
        <f t="shared" si="58"/>
        <v>0</v>
      </c>
      <c r="N396" s="97" t="str">
        <f t="shared" si="59"/>
        <v/>
      </c>
      <c r="O396" s="273"/>
      <c r="P396" s="166"/>
      <c r="Q396" s="328">
        <v>0</v>
      </c>
      <c r="R396" s="328">
        <v>0</v>
      </c>
      <c r="S396" s="151">
        <f t="shared" si="60"/>
        <v>0</v>
      </c>
      <c r="T396" s="97" t="str">
        <f t="shared" si="61"/>
        <v/>
      </c>
      <c r="U396" s="166"/>
      <c r="V396" s="328">
        <v>0</v>
      </c>
      <c r="W396" s="328">
        <v>0</v>
      </c>
      <c r="X396" s="151">
        <f t="shared" si="62"/>
        <v>0</v>
      </c>
      <c r="Y396" s="97" t="str">
        <f t="shared" si="63"/>
        <v/>
      </c>
      <c r="Z396" s="140"/>
    </row>
    <row r="397" spans="1:26" s="69" customFormat="1" outlineLevel="1" x14ac:dyDescent="0.2">
      <c r="A397" s="64" t="s">
        <v>1120</v>
      </c>
      <c r="B397" s="65" t="s">
        <v>1570</v>
      </c>
      <c r="C397" s="66" t="s">
        <v>2018</v>
      </c>
      <c r="D397" s="67"/>
      <c r="E397" s="68"/>
      <c r="F397" s="328">
        <v>139978.86000000002</v>
      </c>
      <c r="G397" s="328">
        <v>-1867714.05</v>
      </c>
      <c r="H397" s="151">
        <f t="shared" si="56"/>
        <v>2007692.9100000001</v>
      </c>
      <c r="I397" s="97">
        <f t="shared" si="57"/>
        <v>-1.0749466225839015</v>
      </c>
      <c r="J397" s="166"/>
      <c r="K397" s="328">
        <v>437138.71</v>
      </c>
      <c r="L397" s="328">
        <v>448153.52</v>
      </c>
      <c r="M397" s="151">
        <f t="shared" si="58"/>
        <v>-11014.809999999998</v>
      </c>
      <c r="N397" s="97">
        <f t="shared" si="59"/>
        <v>-2.4578207039409168E-2</v>
      </c>
      <c r="O397" s="273"/>
      <c r="P397" s="166"/>
      <c r="Q397" s="328">
        <v>437138.71</v>
      </c>
      <c r="R397" s="328">
        <v>448153.52</v>
      </c>
      <c r="S397" s="151">
        <f t="shared" si="60"/>
        <v>-11014.809999999998</v>
      </c>
      <c r="T397" s="97">
        <f t="shared" si="61"/>
        <v>-2.4578207039409168E-2</v>
      </c>
      <c r="U397" s="166"/>
      <c r="V397" s="328">
        <v>1769370.25</v>
      </c>
      <c r="W397" s="328">
        <v>1914996.03</v>
      </c>
      <c r="X397" s="151">
        <f t="shared" si="62"/>
        <v>-145625.78000000003</v>
      </c>
      <c r="Y397" s="97">
        <f t="shared" si="63"/>
        <v>-7.6044951383006279E-2</v>
      </c>
      <c r="Z397" s="140"/>
    </row>
    <row r="398" spans="1:26" s="69" customFormat="1" outlineLevel="1" x14ac:dyDescent="0.2">
      <c r="A398" s="64" t="s">
        <v>1121</v>
      </c>
      <c r="B398" s="65" t="s">
        <v>1571</v>
      </c>
      <c r="C398" s="66" t="s">
        <v>2019</v>
      </c>
      <c r="D398" s="67"/>
      <c r="E398" s="68"/>
      <c r="F398" s="328">
        <v>-4089.2200000000003</v>
      </c>
      <c r="G398" s="328">
        <v>9645.11</v>
      </c>
      <c r="H398" s="151">
        <f t="shared" si="56"/>
        <v>-13734.330000000002</v>
      </c>
      <c r="I398" s="97">
        <f t="shared" si="57"/>
        <v>-1.423968207723914</v>
      </c>
      <c r="J398" s="166"/>
      <c r="K398" s="328">
        <v>-12575.45</v>
      </c>
      <c r="L398" s="328">
        <v>32412.09</v>
      </c>
      <c r="M398" s="151">
        <f t="shared" si="58"/>
        <v>-44987.54</v>
      </c>
      <c r="N398" s="97">
        <f t="shared" si="59"/>
        <v>-1.3879863964341701</v>
      </c>
      <c r="O398" s="273"/>
      <c r="P398" s="166"/>
      <c r="Q398" s="328">
        <v>-12575.45</v>
      </c>
      <c r="R398" s="328">
        <v>32412.09</v>
      </c>
      <c r="S398" s="151">
        <f t="shared" si="60"/>
        <v>-44987.54</v>
      </c>
      <c r="T398" s="97">
        <f t="shared" si="61"/>
        <v>-1.3879863964341701</v>
      </c>
      <c r="U398" s="166"/>
      <c r="V398" s="328">
        <v>73833.03</v>
      </c>
      <c r="W398" s="328">
        <v>249637.18</v>
      </c>
      <c r="X398" s="151">
        <f t="shared" si="62"/>
        <v>-175804.15</v>
      </c>
      <c r="Y398" s="97">
        <f t="shared" si="63"/>
        <v>-0.70423864746429199</v>
      </c>
      <c r="Z398" s="140"/>
    </row>
    <row r="399" spans="1:26" s="69" customFormat="1" outlineLevel="1" x14ac:dyDescent="0.2">
      <c r="A399" s="64" t="s">
        <v>1122</v>
      </c>
      <c r="B399" s="65" t="s">
        <v>1572</v>
      </c>
      <c r="C399" s="66" t="s">
        <v>2020</v>
      </c>
      <c r="D399" s="67"/>
      <c r="E399" s="68"/>
      <c r="F399" s="328">
        <v>5854407.6799999997</v>
      </c>
      <c r="G399" s="328">
        <v>5076547.0999999996</v>
      </c>
      <c r="H399" s="151">
        <f t="shared" si="56"/>
        <v>777860.58000000007</v>
      </c>
      <c r="I399" s="97">
        <f t="shared" si="57"/>
        <v>0.15322631006417731</v>
      </c>
      <c r="J399" s="166"/>
      <c r="K399" s="328">
        <v>17311922.75</v>
      </c>
      <c r="L399" s="328">
        <v>14736873.210000001</v>
      </c>
      <c r="M399" s="151">
        <f t="shared" si="58"/>
        <v>2575049.5399999991</v>
      </c>
      <c r="N399" s="97">
        <f t="shared" si="59"/>
        <v>0.17473513569029336</v>
      </c>
      <c r="O399" s="273"/>
      <c r="P399" s="166"/>
      <c r="Q399" s="328">
        <v>17311922.75</v>
      </c>
      <c r="R399" s="328">
        <v>14736873.210000001</v>
      </c>
      <c r="S399" s="151">
        <f t="shared" si="60"/>
        <v>2575049.5399999991</v>
      </c>
      <c r="T399" s="97">
        <f t="shared" si="61"/>
        <v>0.17473513569029336</v>
      </c>
      <c r="U399" s="166"/>
      <c r="V399" s="328">
        <v>62343822.530000001</v>
      </c>
      <c r="W399" s="328">
        <v>52864100.060000002</v>
      </c>
      <c r="X399" s="151">
        <f t="shared" si="62"/>
        <v>9479722.4699999988</v>
      </c>
      <c r="Y399" s="97">
        <f t="shared" si="63"/>
        <v>0.17932249786226662</v>
      </c>
      <c r="Z399" s="140"/>
    </row>
    <row r="400" spans="1:26" s="69" customFormat="1" outlineLevel="1" x14ac:dyDescent="0.2">
      <c r="A400" s="64" t="s">
        <v>1123</v>
      </c>
      <c r="B400" s="65" t="s">
        <v>1573</v>
      </c>
      <c r="C400" s="66" t="s">
        <v>2021</v>
      </c>
      <c r="D400" s="67"/>
      <c r="E400" s="68"/>
      <c r="F400" s="328">
        <v>448173.69</v>
      </c>
      <c r="G400" s="328">
        <v>429585.9</v>
      </c>
      <c r="H400" s="151">
        <f t="shared" si="56"/>
        <v>18587.789999999979</v>
      </c>
      <c r="I400" s="97">
        <f t="shared" si="57"/>
        <v>4.3269087742404899E-2</v>
      </c>
      <c r="J400" s="166"/>
      <c r="K400" s="328">
        <v>1357754.88</v>
      </c>
      <c r="L400" s="328">
        <v>1288757.71</v>
      </c>
      <c r="M400" s="151">
        <f t="shared" si="58"/>
        <v>68997.169999999925</v>
      </c>
      <c r="N400" s="97">
        <f t="shared" si="59"/>
        <v>5.3537735964349673E-2</v>
      </c>
      <c r="O400" s="273"/>
      <c r="P400" s="166"/>
      <c r="Q400" s="328">
        <v>1357754.88</v>
      </c>
      <c r="R400" s="328">
        <v>1288757.71</v>
      </c>
      <c r="S400" s="151">
        <f t="shared" si="60"/>
        <v>68997.169999999925</v>
      </c>
      <c r="T400" s="97">
        <f t="shared" si="61"/>
        <v>5.3537735964349673E-2</v>
      </c>
      <c r="U400" s="166"/>
      <c r="V400" s="328">
        <v>5224028.01</v>
      </c>
      <c r="W400" s="328">
        <v>5305504.95</v>
      </c>
      <c r="X400" s="151">
        <f t="shared" si="62"/>
        <v>-81476.94000000041</v>
      </c>
      <c r="Y400" s="97">
        <f t="shared" si="63"/>
        <v>-1.5357056636051278E-2</v>
      </c>
      <c r="Z400" s="140"/>
    </row>
    <row r="401" spans="1:26" s="69" customFormat="1" outlineLevel="1" x14ac:dyDescent="0.2">
      <c r="A401" s="64" t="s">
        <v>1124</v>
      </c>
      <c r="B401" s="65" t="s">
        <v>1574</v>
      </c>
      <c r="C401" s="66" t="s">
        <v>2022</v>
      </c>
      <c r="D401" s="67"/>
      <c r="E401" s="68"/>
      <c r="F401" s="328">
        <v>81882</v>
      </c>
      <c r="G401" s="328">
        <v>-7606.14</v>
      </c>
      <c r="H401" s="151">
        <f t="shared" si="56"/>
        <v>89488.14</v>
      </c>
      <c r="I401" s="97">
        <f t="shared" si="57"/>
        <v>-11.765250179460278</v>
      </c>
      <c r="J401" s="166"/>
      <c r="K401" s="328">
        <v>-4213</v>
      </c>
      <c r="L401" s="328">
        <v>-11828.51</v>
      </c>
      <c r="M401" s="151">
        <f t="shared" si="58"/>
        <v>7615.51</v>
      </c>
      <c r="N401" s="97">
        <f t="shared" si="59"/>
        <v>-0.64382665272295492</v>
      </c>
      <c r="O401" s="273"/>
      <c r="P401" s="166"/>
      <c r="Q401" s="328">
        <v>-4213</v>
      </c>
      <c r="R401" s="328">
        <v>-11828.51</v>
      </c>
      <c r="S401" s="151">
        <f t="shared" si="60"/>
        <v>7615.51</v>
      </c>
      <c r="T401" s="97">
        <f t="shared" si="61"/>
        <v>-0.64382665272295492</v>
      </c>
      <c r="U401" s="166"/>
      <c r="V401" s="328">
        <v>-1328334.06</v>
      </c>
      <c r="W401" s="328">
        <v>-829127.77</v>
      </c>
      <c r="X401" s="151">
        <f t="shared" si="62"/>
        <v>-499206.29000000004</v>
      </c>
      <c r="Y401" s="97">
        <f t="shared" si="63"/>
        <v>0.60208608137681852</v>
      </c>
      <c r="Z401" s="140"/>
    </row>
    <row r="402" spans="1:26" s="69" customFormat="1" outlineLevel="1" x14ac:dyDescent="0.2">
      <c r="A402" s="64" t="s">
        <v>1125</v>
      </c>
      <c r="B402" s="65" t="s">
        <v>1575</v>
      </c>
      <c r="C402" s="66" t="s">
        <v>2023</v>
      </c>
      <c r="D402" s="67"/>
      <c r="E402" s="68"/>
      <c r="F402" s="328">
        <v>52717.58</v>
      </c>
      <c r="G402" s="328">
        <v>42876.89</v>
      </c>
      <c r="H402" s="151">
        <f t="shared" si="56"/>
        <v>9840.6900000000023</v>
      </c>
      <c r="I402" s="97">
        <f t="shared" si="57"/>
        <v>0.22951034928139616</v>
      </c>
      <c r="J402" s="166"/>
      <c r="K402" s="328">
        <v>163618.94</v>
      </c>
      <c r="L402" s="328">
        <v>129664.98</v>
      </c>
      <c r="M402" s="151">
        <f t="shared" si="58"/>
        <v>33953.960000000006</v>
      </c>
      <c r="N402" s="97">
        <f t="shared" si="59"/>
        <v>0.26185913883609907</v>
      </c>
      <c r="O402" s="273"/>
      <c r="P402" s="166"/>
      <c r="Q402" s="328">
        <v>163618.94</v>
      </c>
      <c r="R402" s="328">
        <v>129664.98</v>
      </c>
      <c r="S402" s="151">
        <f t="shared" si="60"/>
        <v>33953.960000000006</v>
      </c>
      <c r="T402" s="97">
        <f t="shared" si="61"/>
        <v>0.26185913883609907</v>
      </c>
      <c r="U402" s="166"/>
      <c r="V402" s="328">
        <v>728804.02</v>
      </c>
      <c r="W402" s="328">
        <v>507186.26999999996</v>
      </c>
      <c r="X402" s="151">
        <f t="shared" si="62"/>
        <v>221617.75000000006</v>
      </c>
      <c r="Y402" s="97">
        <f t="shared" si="63"/>
        <v>0.43695534187074914</v>
      </c>
      <c r="Z402" s="140"/>
    </row>
    <row r="403" spans="1:26" s="69" customFormat="1" outlineLevel="1" x14ac:dyDescent="0.2">
      <c r="A403" s="64" t="s">
        <v>1126</v>
      </c>
      <c r="B403" s="65" t="s">
        <v>1576</v>
      </c>
      <c r="C403" s="66" t="s">
        <v>2024</v>
      </c>
      <c r="D403" s="67"/>
      <c r="E403" s="68"/>
      <c r="F403" s="328">
        <v>107430.65000000001</v>
      </c>
      <c r="G403" s="328">
        <v>22253.670000000002</v>
      </c>
      <c r="H403" s="151">
        <f t="shared" si="56"/>
        <v>85176.98000000001</v>
      </c>
      <c r="I403" s="97">
        <f t="shared" si="57"/>
        <v>3.8275475460901505</v>
      </c>
      <c r="J403" s="166"/>
      <c r="K403" s="328">
        <v>322291.95</v>
      </c>
      <c r="L403" s="328">
        <v>66761.009999999995</v>
      </c>
      <c r="M403" s="151">
        <f t="shared" si="58"/>
        <v>255530.94</v>
      </c>
      <c r="N403" s="97">
        <f t="shared" si="59"/>
        <v>3.8275475460901509</v>
      </c>
      <c r="O403" s="273"/>
      <c r="P403" s="166"/>
      <c r="Q403" s="328">
        <v>322291.95</v>
      </c>
      <c r="R403" s="328">
        <v>66761.009999999995</v>
      </c>
      <c r="S403" s="151">
        <f t="shared" si="60"/>
        <v>255530.94</v>
      </c>
      <c r="T403" s="97">
        <f t="shared" si="61"/>
        <v>3.8275475460901509</v>
      </c>
      <c r="U403" s="166"/>
      <c r="V403" s="328">
        <v>522576.98</v>
      </c>
      <c r="W403" s="328">
        <v>2170810.9299999997</v>
      </c>
      <c r="X403" s="151">
        <f t="shared" si="62"/>
        <v>-1648233.9499999997</v>
      </c>
      <c r="Y403" s="97">
        <f t="shared" si="63"/>
        <v>-0.75927107571731267</v>
      </c>
      <c r="Z403" s="140"/>
    </row>
    <row r="404" spans="1:26" s="69" customFormat="1" outlineLevel="1" x14ac:dyDescent="0.2">
      <c r="A404" s="64" t="s">
        <v>1127</v>
      </c>
      <c r="B404" s="65" t="s">
        <v>1577</v>
      </c>
      <c r="C404" s="66" t="s">
        <v>2025</v>
      </c>
      <c r="D404" s="67"/>
      <c r="E404" s="68"/>
      <c r="F404" s="328">
        <v>0</v>
      </c>
      <c r="G404" s="328">
        <v>0</v>
      </c>
      <c r="H404" s="151">
        <f t="shared" si="56"/>
        <v>0</v>
      </c>
      <c r="I404" s="97" t="str">
        <f t="shared" si="57"/>
        <v/>
      </c>
      <c r="J404" s="166"/>
      <c r="K404" s="328">
        <v>0</v>
      </c>
      <c r="L404" s="328">
        <v>0</v>
      </c>
      <c r="M404" s="151">
        <f t="shared" si="58"/>
        <v>0</v>
      </c>
      <c r="N404" s="97" t="str">
        <f t="shared" si="59"/>
        <v/>
      </c>
      <c r="O404" s="273"/>
      <c r="P404" s="166"/>
      <c r="Q404" s="328">
        <v>0</v>
      </c>
      <c r="R404" s="328">
        <v>0</v>
      </c>
      <c r="S404" s="151">
        <f t="shared" si="60"/>
        <v>0</v>
      </c>
      <c r="T404" s="97" t="str">
        <f t="shared" si="61"/>
        <v/>
      </c>
      <c r="U404" s="166"/>
      <c r="V404" s="328">
        <v>327.95</v>
      </c>
      <c r="W404" s="328">
        <v>0</v>
      </c>
      <c r="X404" s="151">
        <f t="shared" si="62"/>
        <v>327.95</v>
      </c>
      <c r="Y404" s="97">
        <f t="shared" si="63"/>
        <v>1</v>
      </c>
      <c r="Z404" s="140"/>
    </row>
    <row r="405" spans="1:26" s="69" customFormat="1" outlineLevel="1" x14ac:dyDescent="0.2">
      <c r="A405" s="64" t="s">
        <v>1128</v>
      </c>
      <c r="B405" s="65" t="s">
        <v>1578</v>
      </c>
      <c r="C405" s="66" t="s">
        <v>2026</v>
      </c>
      <c r="D405" s="67"/>
      <c r="E405" s="68"/>
      <c r="F405" s="328">
        <v>0</v>
      </c>
      <c r="G405" s="328">
        <v>0</v>
      </c>
      <c r="H405" s="151">
        <f t="shared" si="56"/>
        <v>0</v>
      </c>
      <c r="I405" s="97" t="str">
        <f t="shared" si="57"/>
        <v/>
      </c>
      <c r="J405" s="166"/>
      <c r="K405" s="328">
        <v>0</v>
      </c>
      <c r="L405" s="328">
        <v>0</v>
      </c>
      <c r="M405" s="151">
        <f t="shared" si="58"/>
        <v>0</v>
      </c>
      <c r="N405" s="97" t="str">
        <f t="shared" si="59"/>
        <v/>
      </c>
      <c r="O405" s="273"/>
      <c r="P405" s="166"/>
      <c r="Q405" s="328">
        <v>0</v>
      </c>
      <c r="R405" s="328">
        <v>0</v>
      </c>
      <c r="S405" s="151">
        <f t="shared" si="60"/>
        <v>0</v>
      </c>
      <c r="T405" s="97" t="str">
        <f t="shared" si="61"/>
        <v/>
      </c>
      <c r="U405" s="166"/>
      <c r="V405" s="328">
        <v>0</v>
      </c>
      <c r="W405" s="328">
        <v>626601.43000000005</v>
      </c>
      <c r="X405" s="151">
        <f t="shared" si="62"/>
        <v>-626601.43000000005</v>
      </c>
      <c r="Y405" s="97">
        <f t="shared" si="63"/>
        <v>1</v>
      </c>
      <c r="Z405" s="140"/>
    </row>
    <row r="406" spans="1:26" s="69" customFormat="1" outlineLevel="1" x14ac:dyDescent="0.2">
      <c r="A406" s="64" t="s">
        <v>1129</v>
      </c>
      <c r="B406" s="65" t="s">
        <v>1579</v>
      </c>
      <c r="C406" s="66" t="s">
        <v>2027</v>
      </c>
      <c r="D406" s="67"/>
      <c r="E406" s="68"/>
      <c r="F406" s="328">
        <v>0</v>
      </c>
      <c r="G406" s="328">
        <v>81119</v>
      </c>
      <c r="H406" s="151">
        <f t="shared" si="56"/>
        <v>-81119</v>
      </c>
      <c r="I406" s="97">
        <f t="shared" si="57"/>
        <v>1</v>
      </c>
      <c r="J406" s="166"/>
      <c r="K406" s="328">
        <v>0</v>
      </c>
      <c r="L406" s="328">
        <v>243357</v>
      </c>
      <c r="M406" s="151">
        <f t="shared" si="58"/>
        <v>-243357</v>
      </c>
      <c r="N406" s="97">
        <f t="shared" si="59"/>
        <v>1</v>
      </c>
      <c r="O406" s="273"/>
      <c r="P406" s="166"/>
      <c r="Q406" s="328">
        <v>0</v>
      </c>
      <c r="R406" s="328">
        <v>243357</v>
      </c>
      <c r="S406" s="151">
        <f t="shared" si="60"/>
        <v>-243357</v>
      </c>
      <c r="T406" s="97">
        <f t="shared" si="61"/>
        <v>1</v>
      </c>
      <c r="U406" s="166"/>
      <c r="V406" s="328">
        <v>730068</v>
      </c>
      <c r="W406" s="328">
        <v>-730068</v>
      </c>
      <c r="X406" s="151">
        <f t="shared" si="62"/>
        <v>1460136</v>
      </c>
      <c r="Y406" s="97">
        <f t="shared" si="63"/>
        <v>-2</v>
      </c>
      <c r="Z406" s="140"/>
    </row>
    <row r="407" spans="1:26" s="69" customFormat="1" outlineLevel="1" x14ac:dyDescent="0.2">
      <c r="A407" s="64" t="s">
        <v>1130</v>
      </c>
      <c r="B407" s="65" t="s">
        <v>1580</v>
      </c>
      <c r="C407" s="66" t="s">
        <v>2028</v>
      </c>
      <c r="D407" s="67"/>
      <c r="E407" s="68"/>
      <c r="F407" s="328">
        <v>110280.01000000001</v>
      </c>
      <c r="G407" s="328">
        <v>112708.874</v>
      </c>
      <c r="H407" s="151">
        <f t="shared" si="56"/>
        <v>-2428.8639999999868</v>
      </c>
      <c r="I407" s="97">
        <f t="shared" si="57"/>
        <v>-2.1549891448653696E-2</v>
      </c>
      <c r="J407" s="166"/>
      <c r="K407" s="328">
        <v>209114.04</v>
      </c>
      <c r="L407" s="328">
        <v>133151.93400000001</v>
      </c>
      <c r="M407" s="151">
        <f t="shared" si="58"/>
        <v>75962.106</v>
      </c>
      <c r="N407" s="97">
        <f t="shared" si="59"/>
        <v>0.5704919464406728</v>
      </c>
      <c r="O407" s="273"/>
      <c r="P407" s="166"/>
      <c r="Q407" s="328">
        <v>209114.04</v>
      </c>
      <c r="R407" s="328">
        <v>133151.93400000001</v>
      </c>
      <c r="S407" s="151">
        <f t="shared" si="60"/>
        <v>75962.106</v>
      </c>
      <c r="T407" s="97">
        <f t="shared" si="61"/>
        <v>0.5704919464406728</v>
      </c>
      <c r="U407" s="166"/>
      <c r="V407" s="328">
        <v>1010521.2100000001</v>
      </c>
      <c r="W407" s="328">
        <v>1358127.8939999999</v>
      </c>
      <c r="X407" s="151">
        <f t="shared" si="62"/>
        <v>-347606.68399999978</v>
      </c>
      <c r="Y407" s="97">
        <f t="shared" si="63"/>
        <v>-0.25594547136221313</v>
      </c>
      <c r="Z407" s="140"/>
    </row>
    <row r="408" spans="1:26" s="69" customFormat="1" outlineLevel="1" x14ac:dyDescent="0.2">
      <c r="A408" s="64" t="s">
        <v>1131</v>
      </c>
      <c r="B408" s="65" t="s">
        <v>1581</v>
      </c>
      <c r="C408" s="66" t="s">
        <v>2029</v>
      </c>
      <c r="D408" s="67"/>
      <c r="E408" s="68"/>
      <c r="F408" s="328">
        <v>-2228531</v>
      </c>
      <c r="G408" s="328">
        <v>661850.39</v>
      </c>
      <c r="H408" s="151">
        <f t="shared" si="56"/>
        <v>-2890381.39</v>
      </c>
      <c r="I408" s="97">
        <f t="shared" si="57"/>
        <v>-4.367121986586727</v>
      </c>
      <c r="J408" s="166"/>
      <c r="K408" s="328">
        <v>-7011970.4400000004</v>
      </c>
      <c r="L408" s="328">
        <v>-339366.38</v>
      </c>
      <c r="M408" s="151">
        <f t="shared" si="58"/>
        <v>-6672604.0600000005</v>
      </c>
      <c r="N408" s="97">
        <f t="shared" si="59"/>
        <v>19.661947833488988</v>
      </c>
      <c r="O408" s="273"/>
      <c r="P408" s="166"/>
      <c r="Q408" s="328">
        <v>-7011970.4400000004</v>
      </c>
      <c r="R408" s="328">
        <v>-339366.38</v>
      </c>
      <c r="S408" s="151">
        <f t="shared" si="60"/>
        <v>-6672604.0600000005</v>
      </c>
      <c r="T408" s="97">
        <f t="shared" si="61"/>
        <v>19.661947833488988</v>
      </c>
      <c r="U408" s="166"/>
      <c r="V408" s="328">
        <v>-6727358.2800000003</v>
      </c>
      <c r="W408" s="328">
        <v>2166936.8000000003</v>
      </c>
      <c r="X408" s="151">
        <f t="shared" si="62"/>
        <v>-8894295.0800000001</v>
      </c>
      <c r="Y408" s="97">
        <f t="shared" si="63"/>
        <v>-4.1045475253362254</v>
      </c>
      <c r="Z408" s="140"/>
    </row>
    <row r="409" spans="1:26" s="69" customFormat="1" outlineLevel="1" x14ac:dyDescent="0.2">
      <c r="A409" s="64" t="s">
        <v>1132</v>
      </c>
      <c r="B409" s="65" t="s">
        <v>1582</v>
      </c>
      <c r="C409" s="66" t="s">
        <v>2008</v>
      </c>
      <c r="D409" s="67"/>
      <c r="E409" s="68"/>
      <c r="F409" s="328">
        <v>0</v>
      </c>
      <c r="G409" s="328">
        <v>0</v>
      </c>
      <c r="H409" s="151">
        <f t="shared" si="56"/>
        <v>0</v>
      </c>
      <c r="I409" s="97" t="str">
        <f t="shared" si="57"/>
        <v/>
      </c>
      <c r="J409" s="166"/>
      <c r="K409" s="328">
        <v>0</v>
      </c>
      <c r="L409" s="328">
        <v>0</v>
      </c>
      <c r="M409" s="151">
        <f t="shared" si="58"/>
        <v>0</v>
      </c>
      <c r="N409" s="97" t="str">
        <f t="shared" si="59"/>
        <v/>
      </c>
      <c r="O409" s="273"/>
      <c r="P409" s="166"/>
      <c r="Q409" s="328">
        <v>0</v>
      </c>
      <c r="R409" s="328">
        <v>0</v>
      </c>
      <c r="S409" s="151">
        <f t="shared" si="60"/>
        <v>0</v>
      </c>
      <c r="T409" s="97" t="str">
        <f t="shared" si="61"/>
        <v/>
      </c>
      <c r="U409" s="166"/>
      <c r="V409" s="328">
        <v>0</v>
      </c>
      <c r="W409" s="328">
        <v>-269.08</v>
      </c>
      <c r="X409" s="151">
        <f t="shared" si="62"/>
        <v>269.08</v>
      </c>
      <c r="Y409" s="97">
        <f t="shared" si="63"/>
        <v>1</v>
      </c>
      <c r="Z409" s="140"/>
    </row>
    <row r="410" spans="1:26" s="69" customFormat="1" outlineLevel="1" x14ac:dyDescent="0.2">
      <c r="A410" s="64" t="s">
        <v>1133</v>
      </c>
      <c r="B410" s="65" t="s">
        <v>1583</v>
      </c>
      <c r="C410" s="66" t="s">
        <v>2030</v>
      </c>
      <c r="D410" s="67"/>
      <c r="E410" s="68"/>
      <c r="F410" s="328">
        <v>411.3</v>
      </c>
      <c r="G410" s="328">
        <v>472.28000000000003</v>
      </c>
      <c r="H410" s="151">
        <f t="shared" si="56"/>
        <v>-60.980000000000018</v>
      </c>
      <c r="I410" s="97">
        <f t="shared" si="57"/>
        <v>-0.12911831964089102</v>
      </c>
      <c r="J410" s="166"/>
      <c r="K410" s="328">
        <v>1114.32</v>
      </c>
      <c r="L410" s="328">
        <v>1245.3500000000001</v>
      </c>
      <c r="M410" s="151">
        <f t="shared" si="58"/>
        <v>-131.0300000000002</v>
      </c>
      <c r="N410" s="97">
        <f t="shared" si="59"/>
        <v>-0.1052154012928094</v>
      </c>
      <c r="O410" s="273"/>
      <c r="P410" s="166"/>
      <c r="Q410" s="328">
        <v>1114.32</v>
      </c>
      <c r="R410" s="328">
        <v>1245.3500000000001</v>
      </c>
      <c r="S410" s="151">
        <f t="shared" si="60"/>
        <v>-131.0300000000002</v>
      </c>
      <c r="T410" s="97">
        <f t="shared" si="61"/>
        <v>-0.1052154012928094</v>
      </c>
      <c r="U410" s="166"/>
      <c r="V410" s="328">
        <v>4079.41</v>
      </c>
      <c r="W410" s="328">
        <v>5507.88</v>
      </c>
      <c r="X410" s="151">
        <f t="shared" si="62"/>
        <v>-1428.4700000000003</v>
      </c>
      <c r="Y410" s="97">
        <f t="shared" si="63"/>
        <v>-0.25935024001975354</v>
      </c>
      <c r="Z410" s="140"/>
    </row>
    <row r="411" spans="1:26" s="69" customFormat="1" outlineLevel="1" x14ac:dyDescent="0.2">
      <c r="A411" s="64" t="s">
        <v>1134</v>
      </c>
      <c r="B411" s="65" t="s">
        <v>1584</v>
      </c>
      <c r="C411" s="66" t="s">
        <v>2031</v>
      </c>
      <c r="D411" s="67"/>
      <c r="E411" s="68"/>
      <c r="F411" s="328">
        <v>0</v>
      </c>
      <c r="G411" s="328">
        <v>0</v>
      </c>
      <c r="H411" s="151">
        <f t="shared" si="56"/>
        <v>0</v>
      </c>
      <c r="I411" s="97" t="str">
        <f t="shared" si="57"/>
        <v/>
      </c>
      <c r="J411" s="166"/>
      <c r="K411" s="328">
        <v>0</v>
      </c>
      <c r="L411" s="328">
        <v>0</v>
      </c>
      <c r="M411" s="151">
        <f t="shared" si="58"/>
        <v>0</v>
      </c>
      <c r="N411" s="97" t="str">
        <f t="shared" si="59"/>
        <v/>
      </c>
      <c r="O411" s="273"/>
      <c r="P411" s="166"/>
      <c r="Q411" s="328">
        <v>0</v>
      </c>
      <c r="R411" s="328">
        <v>0</v>
      </c>
      <c r="S411" s="151">
        <f t="shared" si="60"/>
        <v>0</v>
      </c>
      <c r="T411" s="97" t="str">
        <f t="shared" si="61"/>
        <v/>
      </c>
      <c r="U411" s="166"/>
      <c r="V411" s="328">
        <v>277.29000000000002</v>
      </c>
      <c r="W411" s="328">
        <v>350</v>
      </c>
      <c r="X411" s="151">
        <f t="shared" si="62"/>
        <v>-72.70999999999998</v>
      </c>
      <c r="Y411" s="97">
        <f t="shared" si="63"/>
        <v>-0.20774285714285709</v>
      </c>
      <c r="Z411" s="140"/>
    </row>
    <row r="412" spans="1:26" s="69" customFormat="1" outlineLevel="1" x14ac:dyDescent="0.2">
      <c r="A412" s="64" t="s">
        <v>1135</v>
      </c>
      <c r="B412" s="65" t="s">
        <v>1585</v>
      </c>
      <c r="C412" s="66" t="s">
        <v>2032</v>
      </c>
      <c r="D412" s="67"/>
      <c r="E412" s="68"/>
      <c r="F412" s="328">
        <v>0</v>
      </c>
      <c r="G412" s="328">
        <v>0</v>
      </c>
      <c r="H412" s="151">
        <f t="shared" si="56"/>
        <v>0</v>
      </c>
      <c r="I412" s="97" t="str">
        <f t="shared" si="57"/>
        <v/>
      </c>
      <c r="J412" s="166"/>
      <c r="K412" s="328">
        <v>0</v>
      </c>
      <c r="L412" s="328">
        <v>0</v>
      </c>
      <c r="M412" s="151">
        <f t="shared" si="58"/>
        <v>0</v>
      </c>
      <c r="N412" s="97" t="str">
        <f t="shared" si="59"/>
        <v/>
      </c>
      <c r="O412" s="273"/>
      <c r="P412" s="166"/>
      <c r="Q412" s="328">
        <v>0</v>
      </c>
      <c r="R412" s="328">
        <v>0</v>
      </c>
      <c r="S412" s="151">
        <f t="shared" si="60"/>
        <v>0</v>
      </c>
      <c r="T412" s="97" t="str">
        <f t="shared" si="61"/>
        <v/>
      </c>
      <c r="U412" s="166"/>
      <c r="V412" s="328">
        <v>0</v>
      </c>
      <c r="W412" s="328">
        <v>0</v>
      </c>
      <c r="X412" s="151">
        <f t="shared" si="62"/>
        <v>0</v>
      </c>
      <c r="Y412" s="97" t="str">
        <f t="shared" si="63"/>
        <v/>
      </c>
      <c r="Z412" s="140"/>
    </row>
    <row r="413" spans="1:26" s="69" customFormat="1" outlineLevel="1" x14ac:dyDescent="0.2">
      <c r="A413" s="64" t="s">
        <v>1274</v>
      </c>
      <c r="B413" s="65" t="s">
        <v>1724</v>
      </c>
      <c r="C413" s="66" t="s">
        <v>2156</v>
      </c>
      <c r="D413" s="67"/>
      <c r="E413" s="68"/>
      <c r="F413" s="328">
        <v>139.19</v>
      </c>
      <c r="G413" s="328">
        <v>425.17</v>
      </c>
      <c r="H413" s="151">
        <f t="shared" si="56"/>
        <v>-285.98</v>
      </c>
      <c r="I413" s="97">
        <f t="shared" si="57"/>
        <v>-0.67262506762001084</v>
      </c>
      <c r="J413" s="166"/>
      <c r="K413" s="328">
        <v>1030.01</v>
      </c>
      <c r="L413" s="328">
        <v>974.55000000000007</v>
      </c>
      <c r="M413" s="151">
        <f t="shared" si="58"/>
        <v>55.459999999999923</v>
      </c>
      <c r="N413" s="97">
        <f t="shared" si="59"/>
        <v>5.6908316658970726E-2</v>
      </c>
      <c r="O413" s="273"/>
      <c r="P413" s="166"/>
      <c r="Q413" s="328">
        <v>1030.01</v>
      </c>
      <c r="R413" s="328">
        <v>974.55000000000007</v>
      </c>
      <c r="S413" s="151">
        <f t="shared" si="60"/>
        <v>55.459999999999923</v>
      </c>
      <c r="T413" s="97">
        <f t="shared" si="61"/>
        <v>5.6908316658970726E-2</v>
      </c>
      <c r="U413" s="166"/>
      <c r="V413" s="328">
        <v>1574.65</v>
      </c>
      <c r="W413" s="328">
        <v>3100.53</v>
      </c>
      <c r="X413" s="151">
        <f t="shared" si="62"/>
        <v>-1525.88</v>
      </c>
      <c r="Y413" s="97">
        <f t="shared" si="63"/>
        <v>-0.49213521559217294</v>
      </c>
      <c r="Z413" s="140"/>
    </row>
    <row r="414" spans="1:26" s="69" customFormat="1" outlineLevel="1" x14ac:dyDescent="0.2">
      <c r="A414" s="64" t="s">
        <v>1275</v>
      </c>
      <c r="B414" s="65" t="s">
        <v>1725</v>
      </c>
      <c r="C414" s="66" t="s">
        <v>2157</v>
      </c>
      <c r="D414" s="67"/>
      <c r="E414" s="68"/>
      <c r="F414" s="328">
        <v>88.99</v>
      </c>
      <c r="G414" s="328">
        <v>1234.1300000000001</v>
      </c>
      <c r="H414" s="151">
        <f t="shared" ref="H414:H422" si="64">+F414-G414</f>
        <v>-1145.1400000000001</v>
      </c>
      <c r="I414" s="97">
        <f t="shared" ref="I414:I422" si="65">IF(AND(F414=0,G414=0),"",IF(OR(F414=0,G414=0),100%,(+H414/G414)))</f>
        <v>-0.92789252347807771</v>
      </c>
      <c r="J414" s="166"/>
      <c r="K414" s="328">
        <v>1256.07</v>
      </c>
      <c r="L414" s="328">
        <v>2623.67</v>
      </c>
      <c r="M414" s="151">
        <f t="shared" ref="M414:M422" si="66">+K414-L414</f>
        <v>-1367.6000000000001</v>
      </c>
      <c r="N414" s="97">
        <f t="shared" ref="N414:N422" si="67">IF(AND(K414=0,L414=0),"",IF(OR(K414=0,L414=0),100%,(+M414/L414)))</f>
        <v>-0.52125457851025481</v>
      </c>
      <c r="O414" s="273"/>
      <c r="P414" s="166"/>
      <c r="Q414" s="328">
        <v>1256.07</v>
      </c>
      <c r="R414" s="328">
        <v>2623.67</v>
      </c>
      <c r="S414" s="151">
        <f t="shared" ref="S414:S422" si="68">+Q414-R414</f>
        <v>-1367.6000000000001</v>
      </c>
      <c r="T414" s="97">
        <f t="shared" ref="T414:T422" si="69">IF(AND(Q414=0,R414=0),"",IF(OR(Q414=0,R414=0),100%,(+S414/R414)))</f>
        <v>-0.52125457851025481</v>
      </c>
      <c r="U414" s="166"/>
      <c r="V414" s="328">
        <v>8246.75</v>
      </c>
      <c r="W414" s="328">
        <v>7344.85</v>
      </c>
      <c r="X414" s="151">
        <f t="shared" ref="X414:X422" si="70">+V414-W414</f>
        <v>901.89999999999964</v>
      </c>
      <c r="Y414" s="97">
        <f t="shared" ref="Y414:Y422" si="71">IF(AND(V414=0,W414=0),"",IF(OR(V414=0,W414=0),100%,(+X414/W414)))</f>
        <v>0.1227935219915995</v>
      </c>
      <c r="Z414" s="140"/>
    </row>
    <row r="415" spans="1:26" s="69" customFormat="1" outlineLevel="1" x14ac:dyDescent="0.2">
      <c r="A415" s="64" t="s">
        <v>1276</v>
      </c>
      <c r="B415" s="65" t="s">
        <v>1726</v>
      </c>
      <c r="C415" s="66" t="s">
        <v>2166</v>
      </c>
      <c r="D415" s="67"/>
      <c r="E415" s="68"/>
      <c r="F415" s="328">
        <v>1151.07</v>
      </c>
      <c r="G415" s="328">
        <v>487.51</v>
      </c>
      <c r="H415" s="151">
        <f t="shared" si="64"/>
        <v>663.56</v>
      </c>
      <c r="I415" s="97">
        <f t="shared" si="65"/>
        <v>1.361120797522102</v>
      </c>
      <c r="J415" s="166"/>
      <c r="K415" s="328">
        <v>2779.92</v>
      </c>
      <c r="L415" s="328">
        <v>1469.66</v>
      </c>
      <c r="M415" s="151">
        <f t="shared" si="66"/>
        <v>1310.26</v>
      </c>
      <c r="N415" s="97">
        <f t="shared" si="67"/>
        <v>0.89153953975749489</v>
      </c>
      <c r="O415" s="273"/>
      <c r="P415" s="166"/>
      <c r="Q415" s="328">
        <v>2779.92</v>
      </c>
      <c r="R415" s="328">
        <v>1469.66</v>
      </c>
      <c r="S415" s="151">
        <f t="shared" si="68"/>
        <v>1310.26</v>
      </c>
      <c r="T415" s="97">
        <f t="shared" si="69"/>
        <v>0.89153953975749489</v>
      </c>
      <c r="U415" s="166"/>
      <c r="V415" s="328">
        <v>6063.6</v>
      </c>
      <c r="W415" s="328">
        <v>5085.21</v>
      </c>
      <c r="X415" s="151">
        <f t="shared" si="70"/>
        <v>978.39000000000033</v>
      </c>
      <c r="Y415" s="97">
        <f t="shared" si="71"/>
        <v>0.1923991339590696</v>
      </c>
      <c r="Z415" s="140"/>
    </row>
    <row r="416" spans="1:26" s="69" customFormat="1" outlineLevel="1" x14ac:dyDescent="0.2">
      <c r="A416" s="64" t="s">
        <v>1277</v>
      </c>
      <c r="B416" s="65" t="s">
        <v>1727</v>
      </c>
      <c r="C416" s="66" t="s">
        <v>2167</v>
      </c>
      <c r="D416" s="67"/>
      <c r="E416" s="68"/>
      <c r="F416" s="328">
        <v>15116.550000000001</v>
      </c>
      <c r="G416" s="328">
        <v>13770.43</v>
      </c>
      <c r="H416" s="151">
        <f t="shared" si="64"/>
        <v>1346.1200000000008</v>
      </c>
      <c r="I416" s="97">
        <f t="shared" si="65"/>
        <v>9.7754391111969693E-2</v>
      </c>
      <c r="J416" s="166"/>
      <c r="K416" s="328">
        <v>45231.79</v>
      </c>
      <c r="L416" s="328">
        <v>31829.63</v>
      </c>
      <c r="M416" s="151">
        <f t="shared" si="66"/>
        <v>13402.16</v>
      </c>
      <c r="N416" s="97">
        <f t="shared" si="67"/>
        <v>0.42105924574052539</v>
      </c>
      <c r="O416" s="273"/>
      <c r="P416" s="166"/>
      <c r="Q416" s="328">
        <v>45231.79</v>
      </c>
      <c r="R416" s="328">
        <v>31829.63</v>
      </c>
      <c r="S416" s="151">
        <f t="shared" si="68"/>
        <v>13402.16</v>
      </c>
      <c r="T416" s="97">
        <f t="shared" si="69"/>
        <v>0.42105924574052539</v>
      </c>
      <c r="U416" s="166"/>
      <c r="V416" s="328">
        <v>145501.08000000002</v>
      </c>
      <c r="W416" s="328">
        <v>104875.13</v>
      </c>
      <c r="X416" s="151">
        <f t="shared" si="70"/>
        <v>40625.950000000012</v>
      </c>
      <c r="Y416" s="97">
        <f t="shared" si="71"/>
        <v>0.38737449002447016</v>
      </c>
      <c r="Z416" s="140"/>
    </row>
    <row r="417" spans="1:26" s="69" customFormat="1" outlineLevel="1" x14ac:dyDescent="0.2">
      <c r="A417" s="64" t="s">
        <v>1278</v>
      </c>
      <c r="B417" s="65" t="s">
        <v>1728</v>
      </c>
      <c r="C417" s="66" t="s">
        <v>2168</v>
      </c>
      <c r="D417" s="67"/>
      <c r="E417" s="68"/>
      <c r="F417" s="328">
        <v>2003.39</v>
      </c>
      <c r="G417" s="328">
        <v>1744.8400000000001</v>
      </c>
      <c r="H417" s="151">
        <f t="shared" si="64"/>
        <v>258.54999999999995</v>
      </c>
      <c r="I417" s="97">
        <f t="shared" si="65"/>
        <v>0.14817977579606148</v>
      </c>
      <c r="J417" s="166"/>
      <c r="K417" s="328">
        <v>6685.41</v>
      </c>
      <c r="L417" s="328">
        <v>5836.25</v>
      </c>
      <c r="M417" s="151">
        <f t="shared" si="66"/>
        <v>849.15999999999985</v>
      </c>
      <c r="N417" s="97">
        <f t="shared" si="67"/>
        <v>0.14549753694581277</v>
      </c>
      <c r="O417" s="273"/>
      <c r="P417" s="166"/>
      <c r="Q417" s="328">
        <v>6685.41</v>
      </c>
      <c r="R417" s="328">
        <v>5836.25</v>
      </c>
      <c r="S417" s="151">
        <f t="shared" si="68"/>
        <v>849.15999999999985</v>
      </c>
      <c r="T417" s="97">
        <f t="shared" si="69"/>
        <v>0.14549753694581277</v>
      </c>
      <c r="U417" s="166"/>
      <c r="V417" s="328">
        <v>2558.13</v>
      </c>
      <c r="W417" s="328">
        <v>4098.92</v>
      </c>
      <c r="X417" s="151">
        <f t="shared" si="70"/>
        <v>-1540.79</v>
      </c>
      <c r="Y417" s="97">
        <f t="shared" si="71"/>
        <v>-0.37590145696915284</v>
      </c>
      <c r="Z417" s="140"/>
    </row>
    <row r="418" spans="1:26" s="69" customFormat="1" outlineLevel="1" x14ac:dyDescent="0.2">
      <c r="A418" s="64" t="s">
        <v>1279</v>
      </c>
      <c r="B418" s="65" t="s">
        <v>1729</v>
      </c>
      <c r="C418" s="66" t="s">
        <v>2169</v>
      </c>
      <c r="D418" s="67"/>
      <c r="E418" s="68"/>
      <c r="F418" s="328">
        <v>68472.960000000006</v>
      </c>
      <c r="G418" s="328">
        <v>70702.41</v>
      </c>
      <c r="H418" s="151">
        <f t="shared" si="64"/>
        <v>-2229.4499999999971</v>
      </c>
      <c r="I418" s="97">
        <f t="shared" si="65"/>
        <v>-3.1532871368882574E-2</v>
      </c>
      <c r="J418" s="166"/>
      <c r="K418" s="328">
        <v>244585.30000000002</v>
      </c>
      <c r="L418" s="328">
        <v>155763.97899999999</v>
      </c>
      <c r="M418" s="151">
        <f t="shared" si="66"/>
        <v>88821.321000000025</v>
      </c>
      <c r="N418" s="97">
        <f t="shared" si="67"/>
        <v>0.57023017497517847</v>
      </c>
      <c r="O418" s="273"/>
      <c r="P418" s="166"/>
      <c r="Q418" s="328">
        <v>244585.30000000002</v>
      </c>
      <c r="R418" s="328">
        <v>155763.97899999999</v>
      </c>
      <c r="S418" s="151">
        <f t="shared" si="68"/>
        <v>88821.321000000025</v>
      </c>
      <c r="T418" s="97">
        <f t="shared" si="69"/>
        <v>0.57023017497517847</v>
      </c>
      <c r="U418" s="166"/>
      <c r="V418" s="328">
        <v>643167.69200000004</v>
      </c>
      <c r="W418" s="328">
        <v>516439.489</v>
      </c>
      <c r="X418" s="151">
        <f t="shared" si="70"/>
        <v>126728.20300000004</v>
      </c>
      <c r="Y418" s="97">
        <f t="shared" si="71"/>
        <v>0.24538828981762864</v>
      </c>
      <c r="Z418" s="140"/>
    </row>
    <row r="419" spans="1:26" s="69" customFormat="1" outlineLevel="1" x14ac:dyDescent="0.2">
      <c r="A419" s="64" t="s">
        <v>1280</v>
      </c>
      <c r="B419" s="65" t="s">
        <v>1730</v>
      </c>
      <c r="C419" s="66" t="s">
        <v>2170</v>
      </c>
      <c r="D419" s="67"/>
      <c r="E419" s="68"/>
      <c r="F419" s="328">
        <v>436377.67</v>
      </c>
      <c r="G419" s="328">
        <v>418118.68</v>
      </c>
      <c r="H419" s="151">
        <f t="shared" si="64"/>
        <v>18258.989999999991</v>
      </c>
      <c r="I419" s="97">
        <f t="shared" si="65"/>
        <v>4.3669395493164745E-2</v>
      </c>
      <c r="J419" s="166"/>
      <c r="K419" s="328">
        <v>1223819.1299999999</v>
      </c>
      <c r="L419" s="328">
        <v>1220836.54</v>
      </c>
      <c r="M419" s="151">
        <f t="shared" si="66"/>
        <v>2982.589999999851</v>
      </c>
      <c r="N419" s="97">
        <f t="shared" si="67"/>
        <v>2.4430707160844408E-3</v>
      </c>
      <c r="O419" s="273"/>
      <c r="P419" s="166"/>
      <c r="Q419" s="328">
        <v>1223819.1299999999</v>
      </c>
      <c r="R419" s="328">
        <v>1220836.54</v>
      </c>
      <c r="S419" s="151">
        <f t="shared" si="68"/>
        <v>2982.589999999851</v>
      </c>
      <c r="T419" s="97">
        <f t="shared" si="69"/>
        <v>2.4430707160844408E-3</v>
      </c>
      <c r="U419" s="166"/>
      <c r="V419" s="328">
        <v>5445751.04</v>
      </c>
      <c r="W419" s="328">
        <v>7024398.8399999999</v>
      </c>
      <c r="X419" s="151">
        <f t="shared" si="70"/>
        <v>-1578647.7999999998</v>
      </c>
      <c r="Y419" s="97">
        <f t="shared" si="71"/>
        <v>-0.22473777983825302</v>
      </c>
      <c r="Z419" s="140"/>
    </row>
    <row r="420" spans="1:26" s="69" customFormat="1" outlineLevel="1" x14ac:dyDescent="0.2">
      <c r="A420" s="64" t="s">
        <v>1281</v>
      </c>
      <c r="B420" s="65" t="s">
        <v>1731</v>
      </c>
      <c r="C420" s="66" t="s">
        <v>2171</v>
      </c>
      <c r="D420" s="67"/>
      <c r="E420" s="68"/>
      <c r="F420" s="328">
        <v>136.84</v>
      </c>
      <c r="G420" s="328">
        <v>221.1</v>
      </c>
      <c r="H420" s="151">
        <f t="shared" si="64"/>
        <v>-84.259999999999991</v>
      </c>
      <c r="I420" s="97">
        <f t="shared" si="65"/>
        <v>-0.38109452736318405</v>
      </c>
      <c r="J420" s="166"/>
      <c r="K420" s="328">
        <v>456.77</v>
      </c>
      <c r="L420" s="328">
        <v>302.40000000000003</v>
      </c>
      <c r="M420" s="151">
        <f t="shared" si="66"/>
        <v>154.36999999999995</v>
      </c>
      <c r="N420" s="97">
        <f t="shared" si="67"/>
        <v>0.51048280423280401</v>
      </c>
      <c r="O420" s="273"/>
      <c r="P420" s="166"/>
      <c r="Q420" s="328">
        <v>456.77</v>
      </c>
      <c r="R420" s="328">
        <v>302.40000000000003</v>
      </c>
      <c r="S420" s="151">
        <f t="shared" si="68"/>
        <v>154.36999999999995</v>
      </c>
      <c r="T420" s="97">
        <f t="shared" si="69"/>
        <v>0.51048280423280401</v>
      </c>
      <c r="U420" s="166"/>
      <c r="V420" s="328">
        <v>666.24</v>
      </c>
      <c r="W420" s="328">
        <v>559.54999999999995</v>
      </c>
      <c r="X420" s="151">
        <f t="shared" si="70"/>
        <v>106.69000000000005</v>
      </c>
      <c r="Y420" s="97">
        <f t="shared" si="71"/>
        <v>0.19067107497095892</v>
      </c>
      <c r="Z420" s="140"/>
    </row>
    <row r="421" spans="1:26" s="69" customFormat="1" outlineLevel="1" x14ac:dyDescent="0.2">
      <c r="A421" s="64" t="s">
        <v>1282</v>
      </c>
      <c r="B421" s="65" t="s">
        <v>1732</v>
      </c>
      <c r="C421" s="66" t="s">
        <v>2172</v>
      </c>
      <c r="D421" s="67"/>
      <c r="E421" s="68"/>
      <c r="F421" s="328">
        <v>271.55</v>
      </c>
      <c r="G421" s="328">
        <v>990.56000000000006</v>
      </c>
      <c r="H421" s="151">
        <f t="shared" si="64"/>
        <v>-719.01</v>
      </c>
      <c r="I421" s="97">
        <f t="shared" si="65"/>
        <v>-0.7258621385882732</v>
      </c>
      <c r="J421" s="166"/>
      <c r="K421" s="328">
        <v>724.28</v>
      </c>
      <c r="L421" s="328">
        <v>3841.57</v>
      </c>
      <c r="M421" s="151">
        <f t="shared" si="66"/>
        <v>-3117.29</v>
      </c>
      <c r="N421" s="97">
        <f t="shared" si="67"/>
        <v>-0.8114625010087021</v>
      </c>
      <c r="O421" s="273"/>
      <c r="P421" s="166"/>
      <c r="Q421" s="328">
        <v>724.28</v>
      </c>
      <c r="R421" s="328">
        <v>3841.57</v>
      </c>
      <c r="S421" s="151">
        <f t="shared" si="68"/>
        <v>-3117.29</v>
      </c>
      <c r="T421" s="97">
        <f t="shared" si="69"/>
        <v>-0.8114625010087021</v>
      </c>
      <c r="U421" s="166"/>
      <c r="V421" s="328">
        <v>3160.8</v>
      </c>
      <c r="W421" s="328">
        <v>9693.2000000000007</v>
      </c>
      <c r="X421" s="151">
        <f t="shared" si="70"/>
        <v>-6532.4000000000005</v>
      </c>
      <c r="Y421" s="97">
        <f t="shared" si="71"/>
        <v>-0.67391573474188093</v>
      </c>
      <c r="Z421" s="140"/>
    </row>
    <row r="422" spans="1:26" x14ac:dyDescent="0.2">
      <c r="A422" s="38" t="s">
        <v>692</v>
      </c>
      <c r="B422" s="38">
        <v>53</v>
      </c>
      <c r="C422" s="81" t="s">
        <v>844</v>
      </c>
      <c r="D422" s="88"/>
      <c r="E422" s="49"/>
      <c r="F422" s="301">
        <v>6045036.8200000003</v>
      </c>
      <c r="G422" s="301">
        <v>5514829.3979999982</v>
      </c>
      <c r="H422" s="301">
        <f t="shared" si="64"/>
        <v>530207.42200000212</v>
      </c>
      <c r="I422" s="49">
        <f t="shared" si="65"/>
        <v>9.6142125845685558E-2</v>
      </c>
      <c r="J422" s="277"/>
      <c r="K422" s="301">
        <v>16106816.159999995</v>
      </c>
      <c r="L422" s="301">
        <v>19597303.817000002</v>
      </c>
      <c r="M422" s="301">
        <f t="shared" si="66"/>
        <v>-3490487.6570000071</v>
      </c>
      <c r="N422" s="49">
        <f t="shared" si="67"/>
        <v>-0.17811060590753952</v>
      </c>
      <c r="O422" s="201"/>
      <c r="P422" s="269"/>
      <c r="Q422" s="301">
        <v>16106816.159999995</v>
      </c>
      <c r="R422" s="301">
        <v>19597303.817000002</v>
      </c>
      <c r="S422" s="301">
        <f t="shared" si="68"/>
        <v>-3490487.6570000071</v>
      </c>
      <c r="T422" s="49">
        <f t="shared" si="69"/>
        <v>-0.17811060590753952</v>
      </c>
      <c r="U422" s="277"/>
      <c r="V422" s="301">
        <v>76720172.39199999</v>
      </c>
      <c r="W422" s="301">
        <v>78196605.756999999</v>
      </c>
      <c r="X422" s="301">
        <f t="shared" si="70"/>
        <v>-1476433.3650000095</v>
      </c>
      <c r="Y422" s="49">
        <f t="shared" si="71"/>
        <v>-1.8881041583673114E-2</v>
      </c>
      <c r="Z422"/>
    </row>
    <row r="423" spans="1:26" x14ac:dyDescent="0.2">
      <c r="A423" s="38"/>
      <c r="B423" s="38">
        <v>54</v>
      </c>
      <c r="C423" s="81" t="s">
        <v>366</v>
      </c>
      <c r="D423" s="200"/>
      <c r="E423" s="246"/>
      <c r="F423" s="325"/>
      <c r="G423" s="325"/>
      <c r="H423" s="325"/>
      <c r="I423" s="246"/>
      <c r="J423" s="282"/>
      <c r="K423" s="325"/>
      <c r="L423" s="325"/>
      <c r="M423" s="325"/>
      <c r="N423" s="246"/>
      <c r="O423" s="280"/>
      <c r="P423" s="281"/>
      <c r="Q423" s="325"/>
      <c r="R423" s="325"/>
      <c r="S423" s="325"/>
      <c r="T423" s="246"/>
      <c r="U423" s="282"/>
      <c r="V423" s="325"/>
      <c r="W423" s="325"/>
      <c r="X423" s="325"/>
      <c r="Y423" s="245"/>
      <c r="Z423" s="245"/>
    </row>
    <row r="424" spans="1:26" x14ac:dyDescent="0.2">
      <c r="A424" s="38"/>
      <c r="B424" s="38">
        <v>55</v>
      </c>
      <c r="C424" s="81" t="s">
        <v>845</v>
      </c>
      <c r="D424" s="200"/>
      <c r="E424" s="246"/>
      <c r="F424" s="325"/>
      <c r="G424" s="325"/>
      <c r="H424" s="325"/>
      <c r="I424" s="246"/>
      <c r="J424" s="282"/>
      <c r="K424" s="325"/>
      <c r="L424" s="325"/>
      <c r="M424" s="325"/>
      <c r="N424" s="246"/>
      <c r="O424" s="280"/>
      <c r="P424" s="281"/>
      <c r="Q424" s="325"/>
      <c r="R424" s="325"/>
      <c r="S424" s="325"/>
      <c r="T424" s="246"/>
      <c r="U424" s="282"/>
      <c r="V424" s="325"/>
      <c r="W424" s="325"/>
      <c r="X424" s="325"/>
      <c r="Y424" s="245"/>
      <c r="Z424" s="245"/>
    </row>
    <row r="425" spans="1:26" x14ac:dyDescent="0.2">
      <c r="A425" s="38"/>
      <c r="B425" s="38">
        <v>56</v>
      </c>
      <c r="C425" s="81" t="s">
        <v>365</v>
      </c>
      <c r="D425" s="88"/>
      <c r="E425" s="49"/>
      <c r="F425" s="301"/>
      <c r="G425" s="301"/>
      <c r="H425" s="301">
        <f t="shared" ref="H425:H437" si="72">+F425-G425</f>
        <v>0</v>
      </c>
      <c r="I425" s="49" t="str">
        <f t="shared" ref="I425:I437" si="73">IF(AND(F425=0,G425=0),"",IF(OR(F425=0,G425=0),100%,(+H425/G425)))</f>
        <v/>
      </c>
      <c r="J425" s="277"/>
      <c r="K425" s="301"/>
      <c r="L425" s="301"/>
      <c r="M425" s="301">
        <f t="shared" ref="M425:M437" si="74">+K425-L425</f>
        <v>0</v>
      </c>
      <c r="N425" s="49" t="str">
        <f t="shared" ref="N425:N437" si="75">IF(AND(K425=0,L425=0),"",IF(OR(K425=0,L425=0),100%,(+M425/L425)))</f>
        <v/>
      </c>
      <c r="O425" s="201"/>
      <c r="P425" s="269"/>
      <c r="Q425" s="301"/>
      <c r="R425" s="301"/>
      <c r="S425" s="301">
        <f t="shared" ref="S425:S437" si="76">+Q425-R425</f>
        <v>0</v>
      </c>
      <c r="T425" s="49" t="str">
        <f t="shared" ref="T425:T437" si="77">IF(AND(Q425=0,R425=0),"",IF(OR(Q425=0,R425=0),100%,(+S425/R425)))</f>
        <v/>
      </c>
      <c r="U425" s="277"/>
      <c r="V425" s="301"/>
      <c r="W425" s="301"/>
      <c r="X425" s="301">
        <f t="shared" ref="X425:X437" si="78">+V425-W425</f>
        <v>0</v>
      </c>
      <c r="Y425" s="49" t="str">
        <f t="shared" ref="Y425:Y437" si="79">IF(AND(V425=0,W425=0),"",IF(OR(V425=0,W425=0),100%,(+X425/W425)))</f>
        <v/>
      </c>
      <c r="Z425"/>
    </row>
    <row r="426" spans="1:26" ht="12.75" customHeight="1" x14ac:dyDescent="0.2">
      <c r="A426" s="38"/>
      <c r="B426" s="38">
        <v>57</v>
      </c>
      <c r="C426" s="81" t="s">
        <v>364</v>
      </c>
      <c r="D426" s="88"/>
      <c r="E426" s="49"/>
      <c r="F426" s="301"/>
      <c r="G426" s="301"/>
      <c r="H426" s="301">
        <f t="shared" si="72"/>
        <v>0</v>
      </c>
      <c r="I426" s="49" t="str">
        <f t="shared" si="73"/>
        <v/>
      </c>
      <c r="J426" s="277"/>
      <c r="K426" s="301"/>
      <c r="L426" s="301"/>
      <c r="M426" s="301">
        <f t="shared" si="74"/>
        <v>0</v>
      </c>
      <c r="N426" s="49" t="str">
        <f t="shared" si="75"/>
        <v/>
      </c>
      <c r="O426" s="201"/>
      <c r="P426" s="269"/>
      <c r="Q426" s="301"/>
      <c r="R426" s="301"/>
      <c r="S426" s="301">
        <f t="shared" si="76"/>
        <v>0</v>
      </c>
      <c r="T426" s="49" t="str">
        <f t="shared" si="77"/>
        <v/>
      </c>
      <c r="U426" s="277"/>
      <c r="V426" s="301"/>
      <c r="W426" s="301"/>
      <c r="X426" s="301">
        <f t="shared" si="78"/>
        <v>0</v>
      </c>
      <c r="Y426" s="49" t="str">
        <f t="shared" si="79"/>
        <v/>
      </c>
      <c r="Z426"/>
    </row>
    <row r="427" spans="1:26" s="46" customFormat="1" ht="12.75" customHeight="1" x14ac:dyDescent="0.2">
      <c r="B427" s="41">
        <v>58</v>
      </c>
      <c r="C427" s="81" t="s">
        <v>363</v>
      </c>
      <c r="D427" s="89"/>
      <c r="E427" s="49"/>
      <c r="F427" s="301"/>
      <c r="G427" s="301"/>
      <c r="H427" s="301">
        <f t="shared" si="72"/>
        <v>0</v>
      </c>
      <c r="I427" s="49" t="str">
        <f t="shared" si="73"/>
        <v/>
      </c>
      <c r="J427" s="277"/>
      <c r="K427" s="301"/>
      <c r="L427" s="301"/>
      <c r="M427" s="301">
        <f t="shared" si="74"/>
        <v>0</v>
      </c>
      <c r="N427" s="49" t="str">
        <f t="shared" si="75"/>
        <v/>
      </c>
      <c r="O427" s="201"/>
      <c r="P427" s="269"/>
      <c r="Q427" s="301"/>
      <c r="R427" s="301"/>
      <c r="S427" s="301">
        <f t="shared" si="76"/>
        <v>0</v>
      </c>
      <c r="T427" s="49" t="str">
        <f t="shared" si="77"/>
        <v/>
      </c>
      <c r="U427" s="277"/>
      <c r="V427" s="301"/>
      <c r="W427" s="301"/>
      <c r="X427" s="301">
        <f t="shared" si="78"/>
        <v>0</v>
      </c>
      <c r="Y427" s="49" t="str">
        <f t="shared" si="79"/>
        <v/>
      </c>
    </row>
    <row r="428" spans="1:26" s="46" customFormat="1" x14ac:dyDescent="0.2">
      <c r="B428" s="41">
        <v>59</v>
      </c>
      <c r="C428" s="81" t="s">
        <v>362</v>
      </c>
      <c r="D428" s="89"/>
      <c r="E428" s="49"/>
      <c r="F428" s="301"/>
      <c r="G428" s="301"/>
      <c r="H428" s="301">
        <f t="shared" si="72"/>
        <v>0</v>
      </c>
      <c r="I428" s="49" t="str">
        <f t="shared" si="73"/>
        <v/>
      </c>
      <c r="J428" s="277"/>
      <c r="K428" s="301"/>
      <c r="L428" s="301"/>
      <c r="M428" s="301">
        <f t="shared" si="74"/>
        <v>0</v>
      </c>
      <c r="N428" s="49" t="str">
        <f t="shared" si="75"/>
        <v/>
      </c>
      <c r="O428" s="201"/>
      <c r="P428" s="269"/>
      <c r="Q428" s="301"/>
      <c r="R428" s="301"/>
      <c r="S428" s="301">
        <f t="shared" si="76"/>
        <v>0</v>
      </c>
      <c r="T428" s="49" t="str">
        <f t="shared" si="77"/>
        <v/>
      </c>
      <c r="U428" s="277"/>
      <c r="V428" s="301"/>
      <c r="W428" s="301"/>
      <c r="X428" s="301">
        <f t="shared" si="78"/>
        <v>0</v>
      </c>
      <c r="Y428" s="49" t="str">
        <f t="shared" si="79"/>
        <v/>
      </c>
    </row>
    <row r="429" spans="1:26" s="46" customFormat="1" x14ac:dyDescent="0.2">
      <c r="A429" s="41"/>
      <c r="B429" s="41">
        <v>60</v>
      </c>
      <c r="C429" s="81" t="s">
        <v>361</v>
      </c>
      <c r="D429" s="89"/>
      <c r="E429" s="74"/>
      <c r="F429" s="324"/>
      <c r="G429" s="324"/>
      <c r="H429" s="324">
        <f t="shared" si="72"/>
        <v>0</v>
      </c>
      <c r="I429" s="49" t="str">
        <f t="shared" si="73"/>
        <v/>
      </c>
      <c r="J429" s="277"/>
      <c r="K429" s="324"/>
      <c r="L429" s="324"/>
      <c r="M429" s="324">
        <f t="shared" si="74"/>
        <v>0</v>
      </c>
      <c r="N429" s="49" t="str">
        <f t="shared" si="75"/>
        <v/>
      </c>
      <c r="O429" s="201"/>
      <c r="P429" s="269"/>
      <c r="Q429" s="324"/>
      <c r="R429" s="324"/>
      <c r="S429" s="324">
        <f t="shared" si="76"/>
        <v>0</v>
      </c>
      <c r="T429" s="49" t="str">
        <f t="shared" si="77"/>
        <v/>
      </c>
      <c r="U429" s="277"/>
      <c r="V429" s="324"/>
      <c r="W429" s="324"/>
      <c r="X429" s="324">
        <f t="shared" si="78"/>
        <v>0</v>
      </c>
      <c r="Y429" s="49" t="str">
        <f t="shared" si="79"/>
        <v/>
      </c>
    </row>
    <row r="430" spans="1:26" s="46" customFormat="1" x14ac:dyDescent="0.2">
      <c r="A430" s="41"/>
      <c r="B430" s="41">
        <v>61</v>
      </c>
      <c r="C430" s="81" t="s">
        <v>360</v>
      </c>
      <c r="D430" s="89"/>
      <c r="E430" s="74"/>
      <c r="F430" s="324"/>
      <c r="G430" s="324"/>
      <c r="H430" s="324">
        <f t="shared" si="72"/>
        <v>0</v>
      </c>
      <c r="I430" s="49" t="str">
        <f t="shared" si="73"/>
        <v/>
      </c>
      <c r="J430" s="277"/>
      <c r="K430" s="324"/>
      <c r="L430" s="324"/>
      <c r="M430" s="324">
        <f t="shared" si="74"/>
        <v>0</v>
      </c>
      <c r="N430" s="49" t="str">
        <f t="shared" si="75"/>
        <v/>
      </c>
      <c r="O430" s="201"/>
      <c r="P430" s="269"/>
      <c r="Q430" s="324"/>
      <c r="R430" s="324"/>
      <c r="S430" s="324">
        <f t="shared" si="76"/>
        <v>0</v>
      </c>
      <c r="T430" s="49" t="str">
        <f t="shared" si="77"/>
        <v/>
      </c>
      <c r="U430" s="277"/>
      <c r="V430" s="324"/>
      <c r="W430" s="324"/>
      <c r="X430" s="324">
        <f t="shared" si="78"/>
        <v>0</v>
      </c>
      <c r="Y430" s="49" t="str">
        <f t="shared" si="79"/>
        <v/>
      </c>
    </row>
    <row r="431" spans="1:26" s="69" customFormat="1" outlineLevel="1" x14ac:dyDescent="0.2">
      <c r="A431" s="64" t="s">
        <v>1136</v>
      </c>
      <c r="B431" s="65" t="s">
        <v>1586</v>
      </c>
      <c r="C431" s="66" t="s">
        <v>2033</v>
      </c>
      <c r="D431" s="67"/>
      <c r="E431" s="68"/>
      <c r="F431" s="328">
        <v>3476.55</v>
      </c>
      <c r="G431" s="328">
        <v>1195.48</v>
      </c>
      <c r="H431" s="151">
        <f t="shared" si="72"/>
        <v>2281.0700000000002</v>
      </c>
      <c r="I431" s="97">
        <f t="shared" si="73"/>
        <v>1.9080787633419214</v>
      </c>
      <c r="J431" s="166"/>
      <c r="K431" s="328">
        <v>8819.2800000000007</v>
      </c>
      <c r="L431" s="328">
        <v>18491.29</v>
      </c>
      <c r="M431" s="151">
        <f t="shared" si="74"/>
        <v>-9672.01</v>
      </c>
      <c r="N431" s="97">
        <f t="shared" si="75"/>
        <v>-0.52305761253000738</v>
      </c>
      <c r="O431" s="273"/>
      <c r="P431" s="166"/>
      <c r="Q431" s="328">
        <v>8819.2800000000007</v>
      </c>
      <c r="R431" s="328">
        <v>18491.29</v>
      </c>
      <c r="S431" s="151">
        <f t="shared" si="76"/>
        <v>-9672.01</v>
      </c>
      <c r="T431" s="97">
        <f t="shared" si="77"/>
        <v>-0.52305761253000738</v>
      </c>
      <c r="U431" s="166"/>
      <c r="V431" s="328">
        <v>65344.71</v>
      </c>
      <c r="W431" s="328">
        <v>116960.95000000001</v>
      </c>
      <c r="X431" s="151">
        <f t="shared" si="78"/>
        <v>-51616.240000000013</v>
      </c>
      <c r="Y431" s="97">
        <f t="shared" si="79"/>
        <v>-0.44131173695152104</v>
      </c>
      <c r="Z431" s="140"/>
    </row>
    <row r="432" spans="1:26" s="69" customFormat="1" outlineLevel="1" x14ac:dyDescent="0.2">
      <c r="A432" s="64" t="s">
        <v>1137</v>
      </c>
      <c r="B432" s="65" t="s">
        <v>1587</v>
      </c>
      <c r="C432" s="66" t="s">
        <v>2034</v>
      </c>
      <c r="D432" s="67"/>
      <c r="E432" s="68"/>
      <c r="F432" s="328">
        <v>84291.85</v>
      </c>
      <c r="G432" s="328">
        <v>57684.4</v>
      </c>
      <c r="H432" s="151">
        <f t="shared" si="72"/>
        <v>26607.450000000004</v>
      </c>
      <c r="I432" s="97">
        <f t="shared" si="73"/>
        <v>0.46125902323678503</v>
      </c>
      <c r="J432" s="166"/>
      <c r="K432" s="328">
        <v>203474.86000000002</v>
      </c>
      <c r="L432" s="328">
        <v>258490.88</v>
      </c>
      <c r="M432" s="151">
        <f t="shared" si="74"/>
        <v>-55016.01999999999</v>
      </c>
      <c r="N432" s="97">
        <f t="shared" si="75"/>
        <v>-0.21283543930060506</v>
      </c>
      <c r="O432" s="273"/>
      <c r="P432" s="166"/>
      <c r="Q432" s="328">
        <v>203474.86000000002</v>
      </c>
      <c r="R432" s="328">
        <v>258490.88</v>
      </c>
      <c r="S432" s="151">
        <f t="shared" si="76"/>
        <v>-55016.01999999999</v>
      </c>
      <c r="T432" s="97">
        <f t="shared" si="77"/>
        <v>-0.21283543930060506</v>
      </c>
      <c r="U432" s="166"/>
      <c r="V432" s="328">
        <v>895070.09</v>
      </c>
      <c r="W432" s="328">
        <v>980312.6</v>
      </c>
      <c r="X432" s="151">
        <f t="shared" si="78"/>
        <v>-85242.510000000009</v>
      </c>
      <c r="Y432" s="97">
        <f t="shared" si="79"/>
        <v>-8.6954416376980176E-2</v>
      </c>
      <c r="Z432" s="140"/>
    </row>
    <row r="433" spans="1:26" s="46" customFormat="1" x14ac:dyDescent="0.2">
      <c r="A433" s="38" t="s">
        <v>693</v>
      </c>
      <c r="B433" s="41">
        <v>62</v>
      </c>
      <c r="C433" s="81" t="s">
        <v>359</v>
      </c>
      <c r="D433" s="89"/>
      <c r="E433" s="49"/>
      <c r="F433" s="301">
        <v>87768.400000000009</v>
      </c>
      <c r="G433" s="301">
        <v>58879.880000000005</v>
      </c>
      <c r="H433" s="301">
        <f t="shared" si="72"/>
        <v>28888.520000000004</v>
      </c>
      <c r="I433" s="49">
        <f t="shared" si="73"/>
        <v>0.4906348314568576</v>
      </c>
      <c r="J433" s="277"/>
      <c r="K433" s="301">
        <v>212294.14</v>
      </c>
      <c r="L433" s="301">
        <v>276982.17</v>
      </c>
      <c r="M433" s="301">
        <f t="shared" si="74"/>
        <v>-64688.02999999997</v>
      </c>
      <c r="N433" s="49">
        <f t="shared" si="75"/>
        <v>-0.23354582715558903</v>
      </c>
      <c r="O433" s="201"/>
      <c r="P433" s="269"/>
      <c r="Q433" s="301">
        <v>212294.14</v>
      </c>
      <c r="R433" s="301">
        <v>276982.17</v>
      </c>
      <c r="S433" s="301">
        <f t="shared" si="76"/>
        <v>-64688.02999999997</v>
      </c>
      <c r="T433" s="49">
        <f t="shared" si="77"/>
        <v>-0.23354582715558903</v>
      </c>
      <c r="U433" s="277"/>
      <c r="V433" s="301">
        <v>960414.8</v>
      </c>
      <c r="W433" s="301">
        <v>1097273.55</v>
      </c>
      <c r="X433" s="301">
        <f t="shared" si="78"/>
        <v>-136858.75</v>
      </c>
      <c r="Y433" s="49">
        <f t="shared" si="79"/>
        <v>-0.12472619065683302</v>
      </c>
    </row>
    <row r="434" spans="1:26" s="46" customFormat="1" x14ac:dyDescent="0.2">
      <c r="A434" s="41"/>
      <c r="B434" s="41"/>
      <c r="C434" s="81" t="s">
        <v>358</v>
      </c>
      <c r="D434" s="89"/>
      <c r="E434" s="49"/>
      <c r="F434" s="301"/>
      <c r="G434" s="301"/>
      <c r="H434" s="301">
        <f t="shared" si="72"/>
        <v>0</v>
      </c>
      <c r="I434" s="49" t="str">
        <f t="shared" si="73"/>
        <v/>
      </c>
      <c r="J434" s="277"/>
      <c r="K434" s="301"/>
      <c r="L434" s="301"/>
      <c r="M434" s="301">
        <f t="shared" si="74"/>
        <v>0</v>
      </c>
      <c r="N434" s="49" t="str">
        <f t="shared" si="75"/>
        <v/>
      </c>
      <c r="O434" s="201"/>
      <c r="P434" s="269"/>
      <c r="Q434" s="301"/>
      <c r="R434" s="301"/>
      <c r="S434" s="301">
        <f t="shared" si="76"/>
        <v>0</v>
      </c>
      <c r="T434" s="49" t="str">
        <f t="shared" si="77"/>
        <v/>
      </c>
      <c r="U434" s="277"/>
      <c r="V434" s="301"/>
      <c r="W434" s="301"/>
      <c r="X434" s="301">
        <f t="shared" si="78"/>
        <v>0</v>
      </c>
      <c r="Y434" s="49" t="str">
        <f t="shared" si="79"/>
        <v/>
      </c>
    </row>
    <row r="435" spans="1:26" s="69" customFormat="1" outlineLevel="1" x14ac:dyDescent="0.2">
      <c r="A435" s="64" t="s">
        <v>1136</v>
      </c>
      <c r="B435" s="65" t="s">
        <v>1586</v>
      </c>
      <c r="C435" s="66" t="s">
        <v>2033</v>
      </c>
      <c r="D435" s="67"/>
      <c r="E435" s="68"/>
      <c r="F435" s="328">
        <v>3476.55</v>
      </c>
      <c r="G435" s="328">
        <v>1195.48</v>
      </c>
      <c r="H435" s="151">
        <f t="shared" si="72"/>
        <v>2281.0700000000002</v>
      </c>
      <c r="I435" s="97">
        <f t="shared" si="73"/>
        <v>1.9080787633419214</v>
      </c>
      <c r="J435" s="166"/>
      <c r="K435" s="328">
        <v>8819.2800000000007</v>
      </c>
      <c r="L435" s="328">
        <v>18491.29</v>
      </c>
      <c r="M435" s="151">
        <f t="shared" si="74"/>
        <v>-9672.01</v>
      </c>
      <c r="N435" s="97">
        <f t="shared" si="75"/>
        <v>-0.52305761253000738</v>
      </c>
      <c r="O435" s="273"/>
      <c r="P435" s="166"/>
      <c r="Q435" s="328">
        <v>8819.2800000000007</v>
      </c>
      <c r="R435" s="328">
        <v>18491.29</v>
      </c>
      <c r="S435" s="151">
        <f t="shared" si="76"/>
        <v>-9672.01</v>
      </c>
      <c r="T435" s="97">
        <f t="shared" si="77"/>
        <v>-0.52305761253000738</v>
      </c>
      <c r="U435" s="166"/>
      <c r="V435" s="328">
        <v>65344.71</v>
      </c>
      <c r="W435" s="328">
        <v>116960.95000000001</v>
      </c>
      <c r="X435" s="151">
        <f t="shared" si="78"/>
        <v>-51616.240000000013</v>
      </c>
      <c r="Y435" s="97">
        <f t="shared" si="79"/>
        <v>-0.44131173695152104</v>
      </c>
      <c r="Z435" s="140"/>
    </row>
    <row r="436" spans="1:26" s="69" customFormat="1" outlineLevel="1" x14ac:dyDescent="0.2">
      <c r="A436" s="64" t="s">
        <v>1137</v>
      </c>
      <c r="B436" s="65" t="s">
        <v>1587</v>
      </c>
      <c r="C436" s="66" t="s">
        <v>2034</v>
      </c>
      <c r="D436" s="67"/>
      <c r="E436" s="68"/>
      <c r="F436" s="328">
        <v>84291.85</v>
      </c>
      <c r="G436" s="328">
        <v>57684.4</v>
      </c>
      <c r="H436" s="151">
        <f t="shared" si="72"/>
        <v>26607.450000000004</v>
      </c>
      <c r="I436" s="97">
        <f t="shared" si="73"/>
        <v>0.46125902323678503</v>
      </c>
      <c r="J436" s="166"/>
      <c r="K436" s="328">
        <v>203474.86000000002</v>
      </c>
      <c r="L436" s="328">
        <v>258490.88</v>
      </c>
      <c r="M436" s="151">
        <f t="shared" si="74"/>
        <v>-55016.01999999999</v>
      </c>
      <c r="N436" s="97">
        <f t="shared" si="75"/>
        <v>-0.21283543930060506</v>
      </c>
      <c r="O436" s="273"/>
      <c r="P436" s="166"/>
      <c r="Q436" s="328">
        <v>203474.86000000002</v>
      </c>
      <c r="R436" s="328">
        <v>258490.88</v>
      </c>
      <c r="S436" s="151">
        <f t="shared" si="76"/>
        <v>-55016.01999999999</v>
      </c>
      <c r="T436" s="97">
        <f t="shared" si="77"/>
        <v>-0.21283543930060506</v>
      </c>
      <c r="U436" s="166"/>
      <c r="V436" s="328">
        <v>895070.09</v>
      </c>
      <c r="W436" s="328">
        <v>980312.6</v>
      </c>
      <c r="X436" s="151">
        <f t="shared" si="78"/>
        <v>-85242.510000000009</v>
      </c>
      <c r="Y436" s="97">
        <f t="shared" si="79"/>
        <v>-8.6954416376980176E-2</v>
      </c>
      <c r="Z436" s="140"/>
    </row>
    <row r="437" spans="1:26" s="46" customFormat="1" x14ac:dyDescent="0.2">
      <c r="A437" s="38" t="s">
        <v>694</v>
      </c>
      <c r="B437" s="41">
        <v>63</v>
      </c>
      <c r="C437" s="81" t="s">
        <v>846</v>
      </c>
      <c r="D437" s="89" t="s">
        <v>283</v>
      </c>
      <c r="E437" s="49"/>
      <c r="F437" s="301">
        <v>87768.400000000009</v>
      </c>
      <c r="G437" s="301">
        <v>58879.880000000005</v>
      </c>
      <c r="H437" s="301">
        <f t="shared" si="72"/>
        <v>28888.520000000004</v>
      </c>
      <c r="I437" s="49">
        <f t="shared" si="73"/>
        <v>0.4906348314568576</v>
      </c>
      <c r="J437" s="277"/>
      <c r="K437" s="301">
        <v>212294.14</v>
      </c>
      <c r="L437" s="301">
        <v>276982.17</v>
      </c>
      <c r="M437" s="301">
        <f t="shared" si="74"/>
        <v>-64688.02999999997</v>
      </c>
      <c r="N437" s="49">
        <f t="shared" si="75"/>
        <v>-0.23354582715558903</v>
      </c>
      <c r="O437" s="201"/>
      <c r="P437" s="269"/>
      <c r="Q437" s="301">
        <v>212294.14</v>
      </c>
      <c r="R437" s="301">
        <v>276982.17</v>
      </c>
      <c r="S437" s="301">
        <f t="shared" si="76"/>
        <v>-64688.02999999997</v>
      </c>
      <c r="T437" s="49">
        <f t="shared" si="77"/>
        <v>-0.23354582715558903</v>
      </c>
      <c r="U437" s="277"/>
      <c r="V437" s="301">
        <v>960414.8</v>
      </c>
      <c r="W437" s="301">
        <v>1097273.55</v>
      </c>
      <c r="X437" s="301">
        <f t="shared" si="78"/>
        <v>-136858.75</v>
      </c>
      <c r="Y437" s="49">
        <f t="shared" si="79"/>
        <v>-0.12472619065683302</v>
      </c>
    </row>
    <row r="438" spans="1:26" x14ac:dyDescent="0.2">
      <c r="A438" s="38"/>
      <c r="B438" s="38">
        <v>64</v>
      </c>
      <c r="C438" s="81" t="s">
        <v>847</v>
      </c>
      <c r="D438" s="200"/>
      <c r="E438" s="246"/>
      <c r="F438" s="325"/>
      <c r="G438" s="325"/>
      <c r="H438" s="325"/>
      <c r="I438" s="246"/>
      <c r="J438" s="282"/>
      <c r="K438" s="325"/>
      <c r="L438" s="325"/>
      <c r="M438" s="325"/>
      <c r="N438" s="246"/>
      <c r="O438" s="280"/>
      <c r="P438" s="281"/>
      <c r="Q438" s="325"/>
      <c r="R438" s="325"/>
      <c r="S438" s="325"/>
      <c r="T438" s="246"/>
      <c r="U438" s="282"/>
      <c r="V438" s="325"/>
      <c r="W438" s="325"/>
      <c r="X438" s="325"/>
      <c r="Y438" s="245"/>
      <c r="Z438" s="245"/>
    </row>
    <row r="439" spans="1:26" s="46" customFormat="1" x14ac:dyDescent="0.2">
      <c r="A439" s="41"/>
      <c r="B439" s="41">
        <v>65</v>
      </c>
      <c r="C439" s="81" t="s">
        <v>356</v>
      </c>
      <c r="D439" s="89"/>
      <c r="E439" s="49"/>
      <c r="F439" s="301"/>
      <c r="G439" s="301"/>
      <c r="H439" s="301">
        <f t="shared" ref="H439:H447" si="80">+F439-G439</f>
        <v>0</v>
      </c>
      <c r="I439" s="49" t="str">
        <f t="shared" ref="I439:I447" si="81">IF(AND(F439=0,G439=0),"",IF(OR(F439=0,G439=0),100%,(+H439/G439)))</f>
        <v/>
      </c>
      <c r="J439" s="277"/>
      <c r="K439" s="301"/>
      <c r="L439" s="301"/>
      <c r="M439" s="301">
        <f t="shared" ref="M439:M447" si="82">+K439-L439</f>
        <v>0</v>
      </c>
      <c r="N439" s="49" t="str">
        <f t="shared" ref="N439:N447" si="83">IF(AND(K439=0,L439=0),"",IF(OR(K439=0,L439=0),100%,(+M439/L439)))</f>
        <v/>
      </c>
      <c r="O439" s="201"/>
      <c r="P439" s="269"/>
      <c r="Q439" s="301"/>
      <c r="R439" s="301"/>
      <c r="S439" s="301">
        <f t="shared" ref="S439:S447" si="84">+Q439-R439</f>
        <v>0</v>
      </c>
      <c r="T439" s="49" t="str">
        <f t="shared" ref="T439:T447" si="85">IF(AND(Q439=0,R439=0),"",IF(OR(Q439=0,R439=0),100%,(+S439/R439)))</f>
        <v/>
      </c>
      <c r="U439" s="277"/>
      <c r="V439" s="301"/>
      <c r="W439" s="301"/>
      <c r="X439" s="301">
        <f t="shared" ref="X439:X447" si="86">+V439-W439</f>
        <v>0</v>
      </c>
      <c r="Y439" s="49" t="str">
        <f t="shared" ref="Y439:Y447" si="87">IF(AND(V439=0,W439=0),"",IF(OR(V439=0,W439=0),100%,(+X439/W439)))</f>
        <v/>
      </c>
    </row>
    <row r="440" spans="1:26" s="46" customFormat="1" x14ac:dyDescent="0.2">
      <c r="A440" s="41"/>
      <c r="B440" s="41">
        <v>66</v>
      </c>
      <c r="C440" s="81" t="s">
        <v>355</v>
      </c>
      <c r="D440" s="89"/>
      <c r="E440" s="49"/>
      <c r="F440" s="301"/>
      <c r="G440" s="301"/>
      <c r="H440" s="301">
        <f t="shared" si="80"/>
        <v>0</v>
      </c>
      <c r="I440" s="49" t="str">
        <f t="shared" si="81"/>
        <v/>
      </c>
      <c r="J440" s="277"/>
      <c r="K440" s="301"/>
      <c r="L440" s="301"/>
      <c r="M440" s="301">
        <f t="shared" si="82"/>
        <v>0</v>
      </c>
      <c r="N440" s="49" t="str">
        <f t="shared" si="83"/>
        <v/>
      </c>
      <c r="O440" s="201"/>
      <c r="P440" s="269"/>
      <c r="Q440" s="301"/>
      <c r="R440" s="301"/>
      <c r="S440" s="301">
        <f t="shared" si="84"/>
        <v>0</v>
      </c>
      <c r="T440" s="49" t="str">
        <f t="shared" si="85"/>
        <v/>
      </c>
      <c r="U440" s="277"/>
      <c r="V440" s="301"/>
      <c r="W440" s="301"/>
      <c r="X440" s="301">
        <f t="shared" si="86"/>
        <v>0</v>
      </c>
      <c r="Y440" s="49" t="str">
        <f t="shared" si="87"/>
        <v/>
      </c>
    </row>
    <row r="441" spans="1:26" s="77" customFormat="1" x14ac:dyDescent="0.2">
      <c r="B441" s="41">
        <v>67</v>
      </c>
      <c r="C441" s="81" t="s">
        <v>354</v>
      </c>
      <c r="D441" s="89"/>
      <c r="E441" s="49"/>
      <c r="F441" s="301"/>
      <c r="G441" s="301"/>
      <c r="H441" s="301">
        <f t="shared" si="80"/>
        <v>0</v>
      </c>
      <c r="I441" s="49" t="str">
        <f t="shared" si="81"/>
        <v/>
      </c>
      <c r="J441" s="277"/>
      <c r="K441" s="301"/>
      <c r="L441" s="301"/>
      <c r="M441" s="301">
        <f t="shared" si="82"/>
        <v>0</v>
      </c>
      <c r="N441" s="49" t="str">
        <f t="shared" si="83"/>
        <v/>
      </c>
      <c r="O441" s="201"/>
      <c r="P441" s="269"/>
      <c r="Q441" s="301"/>
      <c r="R441" s="301"/>
      <c r="S441" s="301">
        <f t="shared" si="84"/>
        <v>0</v>
      </c>
      <c r="T441" s="49" t="str">
        <f t="shared" si="85"/>
        <v/>
      </c>
      <c r="U441" s="277"/>
      <c r="V441" s="301"/>
      <c r="W441" s="301"/>
      <c r="X441" s="301">
        <f t="shared" si="86"/>
        <v>0</v>
      </c>
      <c r="Y441" s="49" t="str">
        <f t="shared" si="87"/>
        <v/>
      </c>
    </row>
    <row r="442" spans="1:26" x14ac:dyDescent="0.2">
      <c r="A442" s="38"/>
      <c r="B442" s="38">
        <v>68</v>
      </c>
      <c r="C442" s="81" t="s">
        <v>353</v>
      </c>
      <c r="D442" s="88"/>
      <c r="E442" s="74"/>
      <c r="F442" s="324"/>
      <c r="G442" s="324"/>
      <c r="H442" s="324">
        <f t="shared" si="80"/>
        <v>0</v>
      </c>
      <c r="I442" s="49" t="str">
        <f t="shared" si="81"/>
        <v/>
      </c>
      <c r="J442" s="277"/>
      <c r="K442" s="324"/>
      <c r="L442" s="324"/>
      <c r="M442" s="324">
        <f t="shared" si="82"/>
        <v>0</v>
      </c>
      <c r="N442" s="49" t="str">
        <f t="shared" si="83"/>
        <v/>
      </c>
      <c r="O442" s="201"/>
      <c r="P442" s="269"/>
      <c r="Q442" s="324"/>
      <c r="R442" s="324"/>
      <c r="S442" s="324">
        <f t="shared" si="84"/>
        <v>0</v>
      </c>
      <c r="T442" s="49" t="str">
        <f t="shared" si="85"/>
        <v/>
      </c>
      <c r="U442" s="277"/>
      <c r="V442" s="324"/>
      <c r="W442" s="324"/>
      <c r="X442" s="324">
        <f t="shared" si="86"/>
        <v>0</v>
      </c>
      <c r="Y442" s="49" t="str">
        <f t="shared" si="87"/>
        <v/>
      </c>
      <c r="Z442"/>
    </row>
    <row r="443" spans="1:26" s="46" customFormat="1" x14ac:dyDescent="0.2">
      <c r="A443" s="41"/>
      <c r="B443" s="41">
        <v>69</v>
      </c>
      <c r="C443" s="81" t="s">
        <v>352</v>
      </c>
      <c r="D443" s="89"/>
      <c r="E443" s="49"/>
      <c r="F443" s="301"/>
      <c r="G443" s="301"/>
      <c r="H443" s="301">
        <f t="shared" si="80"/>
        <v>0</v>
      </c>
      <c r="I443" s="49" t="str">
        <f t="shared" si="81"/>
        <v/>
      </c>
      <c r="J443" s="277"/>
      <c r="K443" s="301"/>
      <c r="L443" s="301"/>
      <c r="M443" s="301">
        <f t="shared" si="82"/>
        <v>0</v>
      </c>
      <c r="N443" s="49" t="str">
        <f t="shared" si="83"/>
        <v/>
      </c>
      <c r="O443" s="201"/>
      <c r="P443" s="269"/>
      <c r="Q443" s="301"/>
      <c r="R443" s="301"/>
      <c r="S443" s="301">
        <f t="shared" si="84"/>
        <v>0</v>
      </c>
      <c r="T443" s="49" t="str">
        <f t="shared" si="85"/>
        <v/>
      </c>
      <c r="U443" s="277"/>
      <c r="V443" s="301"/>
      <c r="W443" s="301"/>
      <c r="X443" s="301">
        <f t="shared" si="86"/>
        <v>0</v>
      </c>
      <c r="Y443" s="49" t="str">
        <f t="shared" si="87"/>
        <v/>
      </c>
    </row>
    <row r="444" spans="1:26" s="46" customFormat="1" x14ac:dyDescent="0.2">
      <c r="A444" s="41"/>
      <c r="B444" s="41">
        <v>70</v>
      </c>
      <c r="C444" s="81" t="s">
        <v>848</v>
      </c>
      <c r="D444" s="89" t="s">
        <v>281</v>
      </c>
      <c r="E444" s="49"/>
      <c r="F444" s="301"/>
      <c r="G444" s="301"/>
      <c r="H444" s="301">
        <f t="shared" si="80"/>
        <v>0</v>
      </c>
      <c r="I444" s="49" t="str">
        <f t="shared" si="81"/>
        <v/>
      </c>
      <c r="J444" s="277"/>
      <c r="K444" s="301"/>
      <c r="L444" s="301"/>
      <c r="M444" s="301">
        <f t="shared" si="82"/>
        <v>0</v>
      </c>
      <c r="N444" s="49" t="str">
        <f t="shared" si="83"/>
        <v/>
      </c>
      <c r="O444" s="201"/>
      <c r="P444" s="269"/>
      <c r="Q444" s="301"/>
      <c r="R444" s="301"/>
      <c r="S444" s="301">
        <f t="shared" si="84"/>
        <v>0</v>
      </c>
      <c r="T444" s="49" t="str">
        <f t="shared" si="85"/>
        <v/>
      </c>
      <c r="U444" s="277"/>
      <c r="V444" s="301"/>
      <c r="W444" s="301"/>
      <c r="X444" s="301">
        <f t="shared" si="86"/>
        <v>0</v>
      </c>
      <c r="Y444" s="49" t="str">
        <f t="shared" si="87"/>
        <v/>
      </c>
    </row>
    <row r="445" spans="1:26" s="69" customFormat="1" outlineLevel="1" x14ac:dyDescent="0.2">
      <c r="A445" s="64" t="s">
        <v>1136</v>
      </c>
      <c r="B445" s="65" t="s">
        <v>1586</v>
      </c>
      <c r="C445" s="66" t="s">
        <v>2033</v>
      </c>
      <c r="D445" s="67"/>
      <c r="E445" s="68"/>
      <c r="F445" s="328">
        <v>3476.55</v>
      </c>
      <c r="G445" s="328">
        <v>1195.48</v>
      </c>
      <c r="H445" s="151">
        <f t="shared" si="80"/>
        <v>2281.0700000000002</v>
      </c>
      <c r="I445" s="97">
        <f t="shared" si="81"/>
        <v>1.9080787633419214</v>
      </c>
      <c r="J445" s="166"/>
      <c r="K445" s="328">
        <v>8819.2800000000007</v>
      </c>
      <c r="L445" s="328">
        <v>18491.29</v>
      </c>
      <c r="M445" s="151">
        <f t="shared" si="82"/>
        <v>-9672.01</v>
      </c>
      <c r="N445" s="97">
        <f t="shared" si="83"/>
        <v>-0.52305761253000738</v>
      </c>
      <c r="O445" s="273"/>
      <c r="P445" s="166"/>
      <c r="Q445" s="328">
        <v>8819.2800000000007</v>
      </c>
      <c r="R445" s="328">
        <v>18491.29</v>
      </c>
      <c r="S445" s="151">
        <f t="shared" si="84"/>
        <v>-9672.01</v>
      </c>
      <c r="T445" s="97">
        <f t="shared" si="85"/>
        <v>-0.52305761253000738</v>
      </c>
      <c r="U445" s="166"/>
      <c r="V445" s="328">
        <v>65344.71</v>
      </c>
      <c r="W445" s="328">
        <v>116960.95000000001</v>
      </c>
      <c r="X445" s="151">
        <f t="shared" si="86"/>
        <v>-51616.240000000013</v>
      </c>
      <c r="Y445" s="97">
        <f t="shared" si="87"/>
        <v>-0.44131173695152104</v>
      </c>
      <c r="Z445" s="140"/>
    </row>
    <row r="446" spans="1:26" s="69" customFormat="1" outlineLevel="1" x14ac:dyDescent="0.2">
      <c r="A446" s="64" t="s">
        <v>1137</v>
      </c>
      <c r="B446" s="65" t="s">
        <v>1587</v>
      </c>
      <c r="C446" s="66" t="s">
        <v>2034</v>
      </c>
      <c r="D446" s="67"/>
      <c r="E446" s="68"/>
      <c r="F446" s="328">
        <v>84291.85</v>
      </c>
      <c r="G446" s="328">
        <v>57684.4</v>
      </c>
      <c r="H446" s="151">
        <f t="shared" si="80"/>
        <v>26607.450000000004</v>
      </c>
      <c r="I446" s="97">
        <f t="shared" si="81"/>
        <v>0.46125902323678503</v>
      </c>
      <c r="J446" s="166"/>
      <c r="K446" s="328">
        <v>203474.86000000002</v>
      </c>
      <c r="L446" s="328">
        <v>258490.88</v>
      </c>
      <c r="M446" s="151">
        <f t="shared" si="82"/>
        <v>-55016.01999999999</v>
      </c>
      <c r="N446" s="97">
        <f t="shared" si="83"/>
        <v>-0.21283543930060506</v>
      </c>
      <c r="O446" s="273"/>
      <c r="P446" s="166"/>
      <c r="Q446" s="328">
        <v>203474.86000000002</v>
      </c>
      <c r="R446" s="328">
        <v>258490.88</v>
      </c>
      <c r="S446" s="151">
        <f t="shared" si="84"/>
        <v>-55016.01999999999</v>
      </c>
      <c r="T446" s="97">
        <f t="shared" si="85"/>
        <v>-0.21283543930060506</v>
      </c>
      <c r="U446" s="166"/>
      <c r="V446" s="328">
        <v>895070.09</v>
      </c>
      <c r="W446" s="328">
        <v>980312.6</v>
      </c>
      <c r="X446" s="151">
        <f t="shared" si="86"/>
        <v>-85242.510000000009</v>
      </c>
      <c r="Y446" s="97">
        <f t="shared" si="87"/>
        <v>-8.6954416376980176E-2</v>
      </c>
      <c r="Z446" s="140"/>
    </row>
    <row r="447" spans="1:26" s="46" customFormat="1" x14ac:dyDescent="0.2">
      <c r="A447" s="38" t="s">
        <v>695</v>
      </c>
      <c r="B447" s="41">
        <v>71</v>
      </c>
      <c r="C447" s="81" t="s">
        <v>849</v>
      </c>
      <c r="D447" s="89"/>
      <c r="E447" s="49"/>
      <c r="F447" s="301">
        <v>87768.400000000009</v>
      </c>
      <c r="G447" s="301">
        <v>58879.880000000005</v>
      </c>
      <c r="H447" s="301">
        <f t="shared" si="80"/>
        <v>28888.520000000004</v>
      </c>
      <c r="I447" s="49">
        <f t="shared" si="81"/>
        <v>0.4906348314568576</v>
      </c>
      <c r="J447" s="277"/>
      <c r="K447" s="301">
        <v>212294.14</v>
      </c>
      <c r="L447" s="301">
        <v>276982.17</v>
      </c>
      <c r="M447" s="301">
        <f t="shared" si="82"/>
        <v>-64688.02999999997</v>
      </c>
      <c r="N447" s="49">
        <f t="shared" si="83"/>
        <v>-0.23354582715558903</v>
      </c>
      <c r="O447" s="201"/>
      <c r="P447" s="269"/>
      <c r="Q447" s="301">
        <v>212294.14</v>
      </c>
      <c r="R447" s="301">
        <v>276982.17</v>
      </c>
      <c r="S447" s="301">
        <f t="shared" si="84"/>
        <v>-64688.02999999997</v>
      </c>
      <c r="T447" s="49">
        <f t="shared" si="85"/>
        <v>-0.23354582715558903</v>
      </c>
      <c r="U447" s="277"/>
      <c r="V447" s="301">
        <v>960414.8</v>
      </c>
      <c r="W447" s="301">
        <v>1097273.55</v>
      </c>
      <c r="X447" s="301">
        <f t="shared" si="86"/>
        <v>-136858.75</v>
      </c>
      <c r="Y447" s="49">
        <f t="shared" si="87"/>
        <v>-0.12472619065683302</v>
      </c>
    </row>
    <row r="448" spans="1:26" x14ac:dyDescent="0.2">
      <c r="A448" s="38"/>
      <c r="B448" s="38">
        <v>72</v>
      </c>
      <c r="C448" s="81" t="s">
        <v>349</v>
      </c>
      <c r="D448" s="200"/>
      <c r="E448" s="246"/>
      <c r="F448" s="325"/>
      <c r="G448" s="325"/>
      <c r="H448" s="325"/>
      <c r="I448" s="246"/>
      <c r="J448" s="282"/>
      <c r="K448" s="325"/>
      <c r="L448" s="325"/>
      <c r="M448" s="325"/>
      <c r="N448" s="246"/>
      <c r="O448" s="280"/>
      <c r="P448" s="281"/>
      <c r="Q448" s="325"/>
      <c r="R448" s="325"/>
      <c r="S448" s="325"/>
      <c r="T448" s="246"/>
      <c r="U448" s="282"/>
      <c r="V448" s="325"/>
      <c r="W448" s="325"/>
      <c r="X448" s="325"/>
      <c r="Y448" s="245"/>
      <c r="Z448" s="245"/>
    </row>
    <row r="449" spans="1:26" s="69" customFormat="1" outlineLevel="1" x14ac:dyDescent="0.2">
      <c r="A449" s="64" t="s">
        <v>1138</v>
      </c>
      <c r="B449" s="65" t="s">
        <v>1588</v>
      </c>
      <c r="C449" s="66" t="s">
        <v>1948</v>
      </c>
      <c r="D449" s="67"/>
      <c r="E449" s="68"/>
      <c r="F449" s="328">
        <v>83290.290000000008</v>
      </c>
      <c r="G449" s="328">
        <v>107311.34</v>
      </c>
      <c r="H449" s="151">
        <f t="shared" ref="H449:H495" si="88">+F449-G449</f>
        <v>-24021.049999999988</v>
      </c>
      <c r="I449" s="97">
        <f t="shared" ref="I449:I495" si="89">IF(AND(F449=0,G449=0),"",IF(OR(F449=0,G449=0),100%,(+H449/G449)))</f>
        <v>-0.223844469745695</v>
      </c>
      <c r="J449" s="166"/>
      <c r="K449" s="328">
        <v>238807.88</v>
      </c>
      <c r="L449" s="328">
        <v>202051.34</v>
      </c>
      <c r="M449" s="151">
        <f t="shared" ref="M449:M495" si="90">+K449-L449</f>
        <v>36756.540000000008</v>
      </c>
      <c r="N449" s="97">
        <f t="shared" ref="N449:N495" si="91">IF(AND(K449=0,L449=0),"",IF(OR(K449=0,L449=0),100%,(+M449/L449)))</f>
        <v>0.18191683361268482</v>
      </c>
      <c r="O449" s="273"/>
      <c r="P449" s="166"/>
      <c r="Q449" s="328">
        <v>238807.88</v>
      </c>
      <c r="R449" s="328">
        <v>202051.34</v>
      </c>
      <c r="S449" s="151">
        <f t="shared" ref="S449:S495" si="92">+Q449-R449</f>
        <v>36756.540000000008</v>
      </c>
      <c r="T449" s="97">
        <f t="shared" ref="T449:T495" si="93">IF(AND(Q449=0,R449=0),"",IF(OR(Q449=0,R449=0),100%,(+S449/R449)))</f>
        <v>0.18191683361268482</v>
      </c>
      <c r="U449" s="166"/>
      <c r="V449" s="328">
        <v>842415.43</v>
      </c>
      <c r="W449" s="328">
        <v>807902.05999999994</v>
      </c>
      <c r="X449" s="151">
        <f t="shared" ref="X449:X495" si="94">+V449-W449</f>
        <v>34513.370000000112</v>
      </c>
      <c r="Y449" s="97">
        <f t="shared" ref="Y449:Y495" si="95">IF(AND(V449=0,W449=0),"",IF(OR(V449=0,W449=0),100%,(+X449/W449)))</f>
        <v>4.2719745014637191E-2</v>
      </c>
      <c r="Z449" s="140"/>
    </row>
    <row r="450" spans="1:26" s="69" customFormat="1" outlineLevel="1" x14ac:dyDescent="0.2">
      <c r="A450" s="64" t="s">
        <v>1139</v>
      </c>
      <c r="B450" s="65" t="s">
        <v>1589</v>
      </c>
      <c r="C450" s="66" t="s">
        <v>2035</v>
      </c>
      <c r="D450" s="67"/>
      <c r="E450" s="68"/>
      <c r="F450" s="328">
        <v>511.91</v>
      </c>
      <c r="G450" s="328">
        <v>84.36</v>
      </c>
      <c r="H450" s="151">
        <f t="shared" si="88"/>
        <v>427.55</v>
      </c>
      <c r="I450" s="97">
        <f t="shared" si="89"/>
        <v>5.0681602655286868</v>
      </c>
      <c r="J450" s="166"/>
      <c r="K450" s="328">
        <v>843.41</v>
      </c>
      <c r="L450" s="328">
        <v>259.23</v>
      </c>
      <c r="M450" s="151">
        <f t="shared" si="90"/>
        <v>584.17999999999995</v>
      </c>
      <c r="N450" s="97">
        <f t="shared" si="91"/>
        <v>2.2535200401188131</v>
      </c>
      <c r="O450" s="273"/>
      <c r="P450" s="166"/>
      <c r="Q450" s="328">
        <v>843.41</v>
      </c>
      <c r="R450" s="328">
        <v>259.23</v>
      </c>
      <c r="S450" s="151">
        <f t="shared" si="92"/>
        <v>584.17999999999995</v>
      </c>
      <c r="T450" s="97">
        <f t="shared" si="93"/>
        <v>2.2535200401188131</v>
      </c>
      <c r="U450" s="166"/>
      <c r="V450" s="328">
        <v>2548.5700000000002</v>
      </c>
      <c r="W450" s="328">
        <v>3399.6800000000003</v>
      </c>
      <c r="X450" s="151">
        <f t="shared" si="94"/>
        <v>-851.11000000000013</v>
      </c>
      <c r="Y450" s="97">
        <f t="shared" si="95"/>
        <v>-0.2503500329442771</v>
      </c>
      <c r="Z450" s="140"/>
    </row>
    <row r="451" spans="1:26" s="69" customFormat="1" outlineLevel="1" x14ac:dyDescent="0.2">
      <c r="A451" s="64" t="s">
        <v>1140</v>
      </c>
      <c r="B451" s="65" t="s">
        <v>1590</v>
      </c>
      <c r="C451" s="66" t="s">
        <v>2036</v>
      </c>
      <c r="D451" s="67"/>
      <c r="E451" s="68"/>
      <c r="F451" s="328">
        <v>60864.08</v>
      </c>
      <c r="G451" s="328">
        <v>19597.62</v>
      </c>
      <c r="H451" s="151">
        <f t="shared" si="88"/>
        <v>41266.460000000006</v>
      </c>
      <c r="I451" s="97">
        <f t="shared" si="89"/>
        <v>2.1056873232565998</v>
      </c>
      <c r="J451" s="166"/>
      <c r="K451" s="328">
        <v>89456.49</v>
      </c>
      <c r="L451" s="328">
        <v>64475.41</v>
      </c>
      <c r="M451" s="151">
        <f t="shared" si="90"/>
        <v>24981.08</v>
      </c>
      <c r="N451" s="97">
        <f t="shared" si="91"/>
        <v>0.38745127793681344</v>
      </c>
      <c r="O451" s="273"/>
      <c r="P451" s="166"/>
      <c r="Q451" s="328">
        <v>89456.49</v>
      </c>
      <c r="R451" s="328">
        <v>64475.41</v>
      </c>
      <c r="S451" s="151">
        <f t="shared" si="92"/>
        <v>24981.08</v>
      </c>
      <c r="T451" s="97">
        <f t="shared" si="93"/>
        <v>0.38745127793681344</v>
      </c>
      <c r="U451" s="166"/>
      <c r="V451" s="328">
        <v>413459.65</v>
      </c>
      <c r="W451" s="328">
        <v>264361.09999999998</v>
      </c>
      <c r="X451" s="151">
        <f t="shared" si="94"/>
        <v>149098.55000000005</v>
      </c>
      <c r="Y451" s="97">
        <f t="shared" si="95"/>
        <v>0.56399579968459834</v>
      </c>
      <c r="Z451" s="140"/>
    </row>
    <row r="452" spans="1:26" s="69" customFormat="1" outlineLevel="1" x14ac:dyDescent="0.2">
      <c r="A452" s="64" t="s">
        <v>1141</v>
      </c>
      <c r="B452" s="65" t="s">
        <v>1591</v>
      </c>
      <c r="C452" s="66" t="s">
        <v>2014</v>
      </c>
      <c r="D452" s="67"/>
      <c r="E452" s="68"/>
      <c r="F452" s="328">
        <v>13773.19</v>
      </c>
      <c r="G452" s="328">
        <v>46327.79</v>
      </c>
      <c r="H452" s="151">
        <f t="shared" si="88"/>
        <v>-32554.6</v>
      </c>
      <c r="I452" s="97">
        <f t="shared" si="89"/>
        <v>-0.70270133757729425</v>
      </c>
      <c r="J452" s="166"/>
      <c r="K452" s="328">
        <v>47937.74</v>
      </c>
      <c r="L452" s="328">
        <v>110357.82</v>
      </c>
      <c r="M452" s="151">
        <f t="shared" si="90"/>
        <v>-62420.080000000009</v>
      </c>
      <c r="N452" s="97">
        <f t="shared" si="91"/>
        <v>-0.56561537732441625</v>
      </c>
      <c r="O452" s="273"/>
      <c r="P452" s="166"/>
      <c r="Q452" s="328">
        <v>47937.74</v>
      </c>
      <c r="R452" s="328">
        <v>110357.82</v>
      </c>
      <c r="S452" s="151">
        <f t="shared" si="92"/>
        <v>-62420.080000000009</v>
      </c>
      <c r="T452" s="97">
        <f t="shared" si="93"/>
        <v>-0.56561537732441625</v>
      </c>
      <c r="U452" s="166"/>
      <c r="V452" s="328">
        <v>288720.61</v>
      </c>
      <c r="W452" s="328">
        <v>393419.22000000003</v>
      </c>
      <c r="X452" s="151">
        <f t="shared" si="94"/>
        <v>-104698.61000000004</v>
      </c>
      <c r="Y452" s="97">
        <f t="shared" si="95"/>
        <v>-0.26612479685156215</v>
      </c>
      <c r="Z452" s="140"/>
    </row>
    <row r="453" spans="1:26" s="69" customFormat="1" outlineLevel="1" x14ac:dyDescent="0.2">
      <c r="A453" s="64" t="s">
        <v>1142</v>
      </c>
      <c r="B453" s="65" t="s">
        <v>1592</v>
      </c>
      <c r="C453" s="66" t="s">
        <v>2015</v>
      </c>
      <c r="D453" s="67"/>
      <c r="E453" s="68"/>
      <c r="F453" s="328">
        <v>19378.39</v>
      </c>
      <c r="G453" s="328">
        <v>21481.84</v>
      </c>
      <c r="H453" s="151">
        <f t="shared" si="88"/>
        <v>-2103.4500000000007</v>
      </c>
      <c r="I453" s="97">
        <f t="shared" si="89"/>
        <v>-9.7917589927119866E-2</v>
      </c>
      <c r="J453" s="166"/>
      <c r="K453" s="328">
        <v>38153.730000000003</v>
      </c>
      <c r="L453" s="328">
        <v>40321.520000000004</v>
      </c>
      <c r="M453" s="151">
        <f t="shared" si="90"/>
        <v>-2167.7900000000009</v>
      </c>
      <c r="N453" s="97">
        <f t="shared" si="91"/>
        <v>-5.3762606171592751E-2</v>
      </c>
      <c r="O453" s="273"/>
      <c r="P453" s="166"/>
      <c r="Q453" s="328">
        <v>38153.730000000003</v>
      </c>
      <c r="R453" s="328">
        <v>40321.520000000004</v>
      </c>
      <c r="S453" s="151">
        <f t="shared" si="92"/>
        <v>-2167.7900000000009</v>
      </c>
      <c r="T453" s="97">
        <f t="shared" si="93"/>
        <v>-5.3762606171592751E-2</v>
      </c>
      <c r="U453" s="166"/>
      <c r="V453" s="328">
        <v>236693.18000000002</v>
      </c>
      <c r="W453" s="328">
        <v>171577.43</v>
      </c>
      <c r="X453" s="151">
        <f t="shared" si="94"/>
        <v>65115.750000000029</v>
      </c>
      <c r="Y453" s="97">
        <f t="shared" si="95"/>
        <v>0.37951232863203532</v>
      </c>
      <c r="Z453" s="140"/>
    </row>
    <row r="454" spans="1:26" s="69" customFormat="1" outlineLevel="1" x14ac:dyDescent="0.2">
      <c r="A454" s="64" t="s">
        <v>1143</v>
      </c>
      <c r="B454" s="65" t="s">
        <v>1593</v>
      </c>
      <c r="C454" s="66" t="s">
        <v>2037</v>
      </c>
      <c r="D454" s="67"/>
      <c r="E454" s="68"/>
      <c r="F454" s="328">
        <v>12694.050000000001</v>
      </c>
      <c r="G454" s="328">
        <v>4004.01</v>
      </c>
      <c r="H454" s="151">
        <f t="shared" si="88"/>
        <v>8690.0400000000009</v>
      </c>
      <c r="I454" s="97">
        <f t="shared" si="89"/>
        <v>2.1703342399244758</v>
      </c>
      <c r="J454" s="166"/>
      <c r="K454" s="328">
        <v>20035.11</v>
      </c>
      <c r="L454" s="328">
        <v>5995.91</v>
      </c>
      <c r="M454" s="151">
        <f t="shared" si="90"/>
        <v>14039.2</v>
      </c>
      <c r="N454" s="97">
        <f t="shared" si="91"/>
        <v>2.3414627637839796</v>
      </c>
      <c r="O454" s="273"/>
      <c r="P454" s="166"/>
      <c r="Q454" s="328">
        <v>20035.11</v>
      </c>
      <c r="R454" s="328">
        <v>5995.91</v>
      </c>
      <c r="S454" s="151">
        <f t="shared" si="92"/>
        <v>14039.2</v>
      </c>
      <c r="T454" s="97">
        <f t="shared" si="93"/>
        <v>2.3414627637839796</v>
      </c>
      <c r="U454" s="166"/>
      <c r="V454" s="328">
        <v>60854.79</v>
      </c>
      <c r="W454" s="328">
        <v>72084.540000000008</v>
      </c>
      <c r="X454" s="151">
        <f t="shared" si="94"/>
        <v>-11229.750000000007</v>
      </c>
      <c r="Y454" s="97">
        <f t="shared" si="95"/>
        <v>-0.15578583146954958</v>
      </c>
      <c r="Z454" s="140"/>
    </row>
    <row r="455" spans="1:26" s="69" customFormat="1" outlineLevel="1" x14ac:dyDescent="0.2">
      <c r="A455" s="64" t="s">
        <v>1144</v>
      </c>
      <c r="B455" s="65" t="s">
        <v>1594</v>
      </c>
      <c r="C455" s="66" t="s">
        <v>2038</v>
      </c>
      <c r="D455" s="67"/>
      <c r="E455" s="68"/>
      <c r="F455" s="328">
        <v>77978.55</v>
      </c>
      <c r="G455" s="328">
        <v>110141.22</v>
      </c>
      <c r="H455" s="151">
        <f t="shared" si="88"/>
        <v>-32162.67</v>
      </c>
      <c r="I455" s="97">
        <f t="shared" si="89"/>
        <v>-0.29201301746975383</v>
      </c>
      <c r="J455" s="166"/>
      <c r="K455" s="328">
        <v>272202.59000000003</v>
      </c>
      <c r="L455" s="328">
        <v>322201.63</v>
      </c>
      <c r="M455" s="151">
        <f t="shared" si="90"/>
        <v>-49999.039999999979</v>
      </c>
      <c r="N455" s="97">
        <f t="shared" si="91"/>
        <v>-0.15517935151352269</v>
      </c>
      <c r="O455" s="273"/>
      <c r="P455" s="166"/>
      <c r="Q455" s="328">
        <v>272202.59000000003</v>
      </c>
      <c r="R455" s="328">
        <v>322201.63</v>
      </c>
      <c r="S455" s="151">
        <f t="shared" si="92"/>
        <v>-49999.039999999979</v>
      </c>
      <c r="T455" s="97">
        <f t="shared" si="93"/>
        <v>-0.15517935151352269</v>
      </c>
      <c r="U455" s="166"/>
      <c r="V455" s="328">
        <v>1179732.93</v>
      </c>
      <c r="W455" s="328">
        <v>1203688.0899999999</v>
      </c>
      <c r="X455" s="151">
        <f t="shared" si="94"/>
        <v>-23955.159999999916</v>
      </c>
      <c r="Y455" s="97">
        <f t="shared" si="95"/>
        <v>-1.9901467995749562E-2</v>
      </c>
      <c r="Z455" s="140"/>
    </row>
    <row r="456" spans="1:26" s="69" customFormat="1" outlineLevel="1" x14ac:dyDescent="0.2">
      <c r="A456" s="64" t="s">
        <v>1145</v>
      </c>
      <c r="B456" s="65" t="s">
        <v>1595</v>
      </c>
      <c r="C456" s="66" t="s">
        <v>2039</v>
      </c>
      <c r="D456" s="67"/>
      <c r="E456" s="68"/>
      <c r="F456" s="328">
        <v>17193.740000000002</v>
      </c>
      <c r="G456" s="328">
        <v>17738.02</v>
      </c>
      <c r="H456" s="151">
        <f t="shared" si="88"/>
        <v>-544.27999999999884</v>
      </c>
      <c r="I456" s="97">
        <f t="shared" si="89"/>
        <v>-3.0684371761898952E-2</v>
      </c>
      <c r="J456" s="166"/>
      <c r="K456" s="328">
        <v>56618.85</v>
      </c>
      <c r="L456" s="328">
        <v>50961.020000000004</v>
      </c>
      <c r="M456" s="151">
        <f t="shared" si="90"/>
        <v>5657.8299999999945</v>
      </c>
      <c r="N456" s="97">
        <f t="shared" si="91"/>
        <v>0.11102269931017852</v>
      </c>
      <c r="O456" s="273"/>
      <c r="P456" s="166"/>
      <c r="Q456" s="328">
        <v>56618.85</v>
      </c>
      <c r="R456" s="328">
        <v>50961.020000000004</v>
      </c>
      <c r="S456" s="151">
        <f t="shared" si="92"/>
        <v>5657.8299999999945</v>
      </c>
      <c r="T456" s="97">
        <f t="shared" si="93"/>
        <v>0.11102269931017852</v>
      </c>
      <c r="U456" s="166"/>
      <c r="V456" s="328">
        <v>206567.6</v>
      </c>
      <c r="W456" s="328">
        <v>197693.53000000003</v>
      </c>
      <c r="X456" s="151">
        <f t="shared" si="94"/>
        <v>8874.0699999999779</v>
      </c>
      <c r="Y456" s="97">
        <f t="shared" si="95"/>
        <v>4.4888014291615798E-2</v>
      </c>
      <c r="Z456" s="140"/>
    </row>
    <row r="457" spans="1:26" s="69" customFormat="1" outlineLevel="1" x14ac:dyDescent="0.2">
      <c r="A457" s="64" t="s">
        <v>1146</v>
      </c>
      <c r="B457" s="65" t="s">
        <v>1596</v>
      </c>
      <c r="C457" s="66" t="s">
        <v>2040</v>
      </c>
      <c r="D457" s="67"/>
      <c r="E457" s="68"/>
      <c r="F457" s="328">
        <v>367432.87</v>
      </c>
      <c r="G457" s="328">
        <v>433765.67</v>
      </c>
      <c r="H457" s="151">
        <f t="shared" si="88"/>
        <v>-66332.799999999988</v>
      </c>
      <c r="I457" s="97">
        <f t="shared" si="89"/>
        <v>-0.15292312090996041</v>
      </c>
      <c r="J457" s="166"/>
      <c r="K457" s="328">
        <v>1024946.63</v>
      </c>
      <c r="L457" s="328">
        <v>580045.59</v>
      </c>
      <c r="M457" s="151">
        <f t="shared" si="90"/>
        <v>444901.04000000004</v>
      </c>
      <c r="N457" s="97">
        <f t="shared" si="91"/>
        <v>0.76701046895296643</v>
      </c>
      <c r="O457" s="273"/>
      <c r="P457" s="166"/>
      <c r="Q457" s="328">
        <v>1024946.63</v>
      </c>
      <c r="R457" s="328">
        <v>580045.59</v>
      </c>
      <c r="S457" s="151">
        <f t="shared" si="92"/>
        <v>444901.04000000004</v>
      </c>
      <c r="T457" s="97">
        <f t="shared" si="93"/>
        <v>0.76701046895296643</v>
      </c>
      <c r="U457" s="166"/>
      <c r="V457" s="328">
        <v>3637287.87</v>
      </c>
      <c r="W457" s="328">
        <v>3577006.8499999996</v>
      </c>
      <c r="X457" s="151">
        <f t="shared" si="94"/>
        <v>60281.020000000484</v>
      </c>
      <c r="Y457" s="97">
        <f t="shared" si="95"/>
        <v>1.6852363589966425E-2</v>
      </c>
      <c r="Z457" s="140"/>
    </row>
    <row r="458" spans="1:26" s="69" customFormat="1" outlineLevel="1" x14ac:dyDescent="0.2">
      <c r="A458" s="64" t="s">
        <v>1147</v>
      </c>
      <c r="B458" s="65" t="s">
        <v>1597</v>
      </c>
      <c r="C458" s="66" t="s">
        <v>2031</v>
      </c>
      <c r="D458" s="67"/>
      <c r="E458" s="68"/>
      <c r="F458" s="328">
        <v>79630.55</v>
      </c>
      <c r="G458" s="328">
        <v>79745.440000000002</v>
      </c>
      <c r="H458" s="151">
        <f t="shared" si="88"/>
        <v>-114.88999999999942</v>
      </c>
      <c r="I458" s="97">
        <f t="shared" si="89"/>
        <v>-1.4407093371106789E-3</v>
      </c>
      <c r="J458" s="166"/>
      <c r="K458" s="328">
        <v>233970.49</v>
      </c>
      <c r="L458" s="328">
        <v>233494.39999999999</v>
      </c>
      <c r="M458" s="151">
        <f t="shared" si="90"/>
        <v>476.08999999999651</v>
      </c>
      <c r="N458" s="97">
        <f t="shared" si="91"/>
        <v>2.0389782367371402E-3</v>
      </c>
      <c r="O458" s="273"/>
      <c r="P458" s="166"/>
      <c r="Q458" s="328">
        <v>233970.49</v>
      </c>
      <c r="R458" s="328">
        <v>233494.39999999999</v>
      </c>
      <c r="S458" s="151">
        <f t="shared" si="92"/>
        <v>476.08999999999651</v>
      </c>
      <c r="T458" s="97">
        <f t="shared" si="93"/>
        <v>2.0389782367371402E-3</v>
      </c>
      <c r="U458" s="166"/>
      <c r="V458" s="328">
        <v>924961.74</v>
      </c>
      <c r="W458" s="328">
        <v>118716.42</v>
      </c>
      <c r="X458" s="151">
        <f t="shared" si="94"/>
        <v>806245.32</v>
      </c>
      <c r="Y458" s="97">
        <f t="shared" si="95"/>
        <v>6.7913547258247844</v>
      </c>
      <c r="Z458" s="140"/>
    </row>
    <row r="459" spans="1:26" s="69" customFormat="1" outlineLevel="1" x14ac:dyDescent="0.2">
      <c r="A459" s="64" t="s">
        <v>1148</v>
      </c>
      <c r="B459" s="65" t="s">
        <v>1598</v>
      </c>
      <c r="C459" s="66" t="s">
        <v>2032</v>
      </c>
      <c r="D459" s="67"/>
      <c r="E459" s="68"/>
      <c r="F459" s="328">
        <v>1857.88</v>
      </c>
      <c r="G459" s="328">
        <v>753.51200000000006</v>
      </c>
      <c r="H459" s="151">
        <f t="shared" si="88"/>
        <v>1104.3679999999999</v>
      </c>
      <c r="I459" s="97">
        <f t="shared" si="89"/>
        <v>1.4656276210597838</v>
      </c>
      <c r="J459" s="166"/>
      <c r="K459" s="328">
        <v>5573.64</v>
      </c>
      <c r="L459" s="328">
        <v>2260.5360000000001</v>
      </c>
      <c r="M459" s="151">
        <f t="shared" si="90"/>
        <v>3313.1040000000003</v>
      </c>
      <c r="N459" s="97">
        <f t="shared" si="91"/>
        <v>1.4656276210597841</v>
      </c>
      <c r="O459" s="273"/>
      <c r="P459" s="166"/>
      <c r="Q459" s="328">
        <v>5573.64</v>
      </c>
      <c r="R459" s="328">
        <v>2260.5360000000001</v>
      </c>
      <c r="S459" s="151">
        <f t="shared" si="92"/>
        <v>3313.1040000000003</v>
      </c>
      <c r="T459" s="97">
        <f t="shared" si="93"/>
        <v>1.4656276210597841</v>
      </c>
      <c r="U459" s="166"/>
      <c r="V459" s="328">
        <v>12355.248</v>
      </c>
      <c r="W459" s="328">
        <v>14441.847</v>
      </c>
      <c r="X459" s="151">
        <f t="shared" si="94"/>
        <v>-2086.5990000000002</v>
      </c>
      <c r="Y459" s="97">
        <f t="shared" si="95"/>
        <v>-0.14448283519414104</v>
      </c>
      <c r="Z459" s="140"/>
    </row>
    <row r="460" spans="1:26" s="77" customFormat="1" x14ac:dyDescent="0.2">
      <c r="A460" s="38" t="s">
        <v>706</v>
      </c>
      <c r="B460" s="41">
        <v>73</v>
      </c>
      <c r="C460" s="81" t="s">
        <v>850</v>
      </c>
      <c r="D460" s="89" t="s">
        <v>283</v>
      </c>
      <c r="E460" s="49"/>
      <c r="F460" s="301">
        <v>734605.50000000012</v>
      </c>
      <c r="G460" s="301">
        <v>840950.82200000004</v>
      </c>
      <c r="H460" s="301">
        <f t="shared" si="88"/>
        <v>-106345.32199999993</v>
      </c>
      <c r="I460" s="49">
        <f t="shared" si="89"/>
        <v>-0.12645843159660997</v>
      </c>
      <c r="J460" s="277"/>
      <c r="K460" s="301">
        <v>2028546.5599999998</v>
      </c>
      <c r="L460" s="301">
        <v>1612424.406</v>
      </c>
      <c r="M460" s="301">
        <f t="shared" si="90"/>
        <v>416122.15399999986</v>
      </c>
      <c r="N460" s="49">
        <f t="shared" si="91"/>
        <v>0.25807234897435549</v>
      </c>
      <c r="O460" s="201"/>
      <c r="P460" s="269"/>
      <c r="Q460" s="301">
        <v>2028546.5599999998</v>
      </c>
      <c r="R460" s="301">
        <v>1612424.406</v>
      </c>
      <c r="S460" s="301">
        <f t="shared" si="92"/>
        <v>416122.15399999986</v>
      </c>
      <c r="T460" s="49">
        <f t="shared" si="93"/>
        <v>0.25807234897435549</v>
      </c>
      <c r="U460" s="277"/>
      <c r="V460" s="301">
        <v>7805597.6180000007</v>
      </c>
      <c r="W460" s="301">
        <v>6824290.7669999991</v>
      </c>
      <c r="X460" s="301">
        <f t="shared" si="94"/>
        <v>981306.85100000165</v>
      </c>
      <c r="Y460" s="49">
        <f t="shared" si="95"/>
        <v>0.14379616644491106</v>
      </c>
    </row>
    <row r="461" spans="1:26" s="69" customFormat="1" outlineLevel="1" x14ac:dyDescent="0.2">
      <c r="A461" s="64" t="s">
        <v>1283</v>
      </c>
      <c r="B461" s="65" t="s">
        <v>1733</v>
      </c>
      <c r="C461" s="66" t="s">
        <v>2156</v>
      </c>
      <c r="D461" s="67"/>
      <c r="E461" s="68"/>
      <c r="F461" s="328">
        <v>2733.84</v>
      </c>
      <c r="G461" s="328">
        <v>430.19</v>
      </c>
      <c r="H461" s="151">
        <f t="shared" si="88"/>
        <v>2303.65</v>
      </c>
      <c r="I461" s="97">
        <f t="shared" si="89"/>
        <v>5.3549594365280457</v>
      </c>
      <c r="J461" s="166"/>
      <c r="K461" s="328">
        <v>3744.1</v>
      </c>
      <c r="L461" s="328">
        <v>1025.98</v>
      </c>
      <c r="M461" s="151">
        <f t="shared" si="90"/>
        <v>2718.12</v>
      </c>
      <c r="N461" s="97">
        <f t="shared" si="91"/>
        <v>2.6492914091892628</v>
      </c>
      <c r="O461" s="273"/>
      <c r="P461" s="166"/>
      <c r="Q461" s="328">
        <v>3744.1</v>
      </c>
      <c r="R461" s="328">
        <v>1025.98</v>
      </c>
      <c r="S461" s="151">
        <f t="shared" si="92"/>
        <v>2718.12</v>
      </c>
      <c r="T461" s="97">
        <f t="shared" si="93"/>
        <v>2.6492914091892628</v>
      </c>
      <c r="U461" s="166"/>
      <c r="V461" s="328">
        <v>7828.26</v>
      </c>
      <c r="W461" s="328">
        <v>26478.41</v>
      </c>
      <c r="X461" s="151">
        <f t="shared" si="94"/>
        <v>-18650.150000000001</v>
      </c>
      <c r="Y461" s="97">
        <f t="shared" si="95"/>
        <v>-0.70435309370917676</v>
      </c>
      <c r="Z461" s="140"/>
    </row>
    <row r="462" spans="1:26" s="69" customFormat="1" outlineLevel="1" x14ac:dyDescent="0.2">
      <c r="A462" s="64" t="s">
        <v>1284</v>
      </c>
      <c r="B462" s="65" t="s">
        <v>1734</v>
      </c>
      <c r="C462" s="66" t="s">
        <v>2157</v>
      </c>
      <c r="D462" s="67"/>
      <c r="E462" s="68"/>
      <c r="F462" s="328">
        <v>-11.68</v>
      </c>
      <c r="G462" s="328">
        <v>1228.43</v>
      </c>
      <c r="H462" s="151">
        <f t="shared" si="88"/>
        <v>-1240.1100000000001</v>
      </c>
      <c r="I462" s="97">
        <f t="shared" si="89"/>
        <v>-1.0095080712779727</v>
      </c>
      <c r="J462" s="166"/>
      <c r="K462" s="328">
        <v>-2.37</v>
      </c>
      <c r="L462" s="328">
        <v>1715.51</v>
      </c>
      <c r="M462" s="151">
        <f t="shared" si="90"/>
        <v>-1717.8799999999999</v>
      </c>
      <c r="N462" s="97">
        <f t="shared" si="91"/>
        <v>-1.0013815133692021</v>
      </c>
      <c r="O462" s="273"/>
      <c r="P462" s="166"/>
      <c r="Q462" s="328">
        <v>-2.37</v>
      </c>
      <c r="R462" s="328">
        <v>1715.51</v>
      </c>
      <c r="S462" s="151">
        <f t="shared" si="92"/>
        <v>-1717.8799999999999</v>
      </c>
      <c r="T462" s="97">
        <f t="shared" si="93"/>
        <v>-1.0013815133692021</v>
      </c>
      <c r="U462" s="166"/>
      <c r="V462" s="328">
        <v>19054.740000000002</v>
      </c>
      <c r="W462" s="328">
        <v>8790.17</v>
      </c>
      <c r="X462" s="151">
        <f t="shared" si="94"/>
        <v>10264.570000000002</v>
      </c>
      <c r="Y462" s="97">
        <f t="shared" si="95"/>
        <v>1.1677328197293115</v>
      </c>
      <c r="Z462" s="140"/>
    </row>
    <row r="463" spans="1:26" s="69" customFormat="1" outlineLevel="1" x14ac:dyDescent="0.2">
      <c r="A463" s="64" t="s">
        <v>1285</v>
      </c>
      <c r="B463" s="65" t="s">
        <v>1735</v>
      </c>
      <c r="C463" s="66" t="s">
        <v>2169</v>
      </c>
      <c r="D463" s="67"/>
      <c r="E463" s="68"/>
      <c r="F463" s="328">
        <v>56053.520000000004</v>
      </c>
      <c r="G463" s="328">
        <v>-30717.100000000002</v>
      </c>
      <c r="H463" s="151">
        <f t="shared" si="88"/>
        <v>86770.62000000001</v>
      </c>
      <c r="I463" s="97">
        <f t="shared" si="89"/>
        <v>-2.8248311201252725</v>
      </c>
      <c r="J463" s="166"/>
      <c r="K463" s="328">
        <v>79521.42</v>
      </c>
      <c r="L463" s="328">
        <v>109681.14</v>
      </c>
      <c r="M463" s="151">
        <f t="shared" si="90"/>
        <v>-30159.72</v>
      </c>
      <c r="N463" s="97">
        <f t="shared" si="91"/>
        <v>-0.27497635418450245</v>
      </c>
      <c r="O463" s="273"/>
      <c r="P463" s="166"/>
      <c r="Q463" s="328">
        <v>79521.42</v>
      </c>
      <c r="R463" s="328">
        <v>109681.14</v>
      </c>
      <c r="S463" s="151">
        <f t="shared" si="92"/>
        <v>-30159.72</v>
      </c>
      <c r="T463" s="97">
        <f t="shared" si="93"/>
        <v>-0.27497635418450245</v>
      </c>
      <c r="U463" s="166"/>
      <c r="V463" s="328">
        <v>307280.48</v>
      </c>
      <c r="W463" s="328">
        <v>356903.53</v>
      </c>
      <c r="X463" s="151">
        <f t="shared" si="94"/>
        <v>-49623.050000000047</v>
      </c>
      <c r="Y463" s="97">
        <f t="shared" si="95"/>
        <v>-0.13903771139500931</v>
      </c>
      <c r="Z463" s="140"/>
    </row>
    <row r="464" spans="1:26" s="69" customFormat="1" outlineLevel="1" x14ac:dyDescent="0.2">
      <c r="A464" s="64" t="s">
        <v>1286</v>
      </c>
      <c r="B464" s="65" t="s">
        <v>1736</v>
      </c>
      <c r="C464" s="66" t="s">
        <v>2170</v>
      </c>
      <c r="D464" s="67"/>
      <c r="E464" s="68"/>
      <c r="F464" s="328">
        <v>7785026.6600000001</v>
      </c>
      <c r="G464" s="328">
        <v>2422603.36</v>
      </c>
      <c r="H464" s="151">
        <f t="shared" si="88"/>
        <v>5362423.3000000007</v>
      </c>
      <c r="I464" s="97">
        <f t="shared" si="89"/>
        <v>2.2134961870109851</v>
      </c>
      <c r="J464" s="166"/>
      <c r="K464" s="328">
        <v>10478314.619999999</v>
      </c>
      <c r="L464" s="328">
        <v>7831238.7400000002</v>
      </c>
      <c r="M464" s="151">
        <f t="shared" si="90"/>
        <v>2647075.879999999</v>
      </c>
      <c r="N464" s="97">
        <f t="shared" si="91"/>
        <v>0.33801496390084501</v>
      </c>
      <c r="O464" s="273"/>
      <c r="P464" s="166"/>
      <c r="Q464" s="328">
        <v>10478314.619999999</v>
      </c>
      <c r="R464" s="328">
        <v>7831238.7400000002</v>
      </c>
      <c r="S464" s="151">
        <f t="shared" si="92"/>
        <v>2647075.879999999</v>
      </c>
      <c r="T464" s="97">
        <f t="shared" si="93"/>
        <v>0.33801496390084501</v>
      </c>
      <c r="U464" s="166"/>
      <c r="V464" s="328">
        <v>33400380.009999998</v>
      </c>
      <c r="W464" s="328">
        <v>27193787.215000004</v>
      </c>
      <c r="X464" s="151">
        <f t="shared" si="94"/>
        <v>6206592.7949999943</v>
      </c>
      <c r="Y464" s="97">
        <f t="shared" si="95"/>
        <v>0.22823569023061482</v>
      </c>
      <c r="Z464" s="140"/>
    </row>
    <row r="465" spans="1:26" s="69" customFormat="1" outlineLevel="1" x14ac:dyDescent="0.2">
      <c r="A465" s="64" t="s">
        <v>1287</v>
      </c>
      <c r="B465" s="65" t="s">
        <v>1737</v>
      </c>
      <c r="C465" s="66" t="s">
        <v>2173</v>
      </c>
      <c r="D465" s="67"/>
      <c r="E465" s="68"/>
      <c r="F465" s="328">
        <v>26627.79</v>
      </c>
      <c r="G465" s="328">
        <v>34471.9</v>
      </c>
      <c r="H465" s="151">
        <f t="shared" si="88"/>
        <v>-7844.1100000000006</v>
      </c>
      <c r="I465" s="97">
        <f t="shared" si="89"/>
        <v>-0.22755084576133025</v>
      </c>
      <c r="J465" s="166"/>
      <c r="K465" s="328">
        <v>92527.33</v>
      </c>
      <c r="L465" s="328">
        <v>116123.59</v>
      </c>
      <c r="M465" s="151">
        <f t="shared" si="90"/>
        <v>-23596.259999999995</v>
      </c>
      <c r="N465" s="97">
        <f t="shared" si="91"/>
        <v>-0.20319953938730276</v>
      </c>
      <c r="O465" s="273"/>
      <c r="P465" s="166"/>
      <c r="Q465" s="328">
        <v>92527.33</v>
      </c>
      <c r="R465" s="328">
        <v>116123.59</v>
      </c>
      <c r="S465" s="151">
        <f t="shared" si="92"/>
        <v>-23596.259999999995</v>
      </c>
      <c r="T465" s="97">
        <f t="shared" si="93"/>
        <v>-0.20319953938730276</v>
      </c>
      <c r="U465" s="166"/>
      <c r="V465" s="328">
        <v>349118.69</v>
      </c>
      <c r="W465" s="328">
        <v>448642.56999999995</v>
      </c>
      <c r="X465" s="151">
        <f t="shared" si="94"/>
        <v>-99523.879999999946</v>
      </c>
      <c r="Y465" s="97">
        <f t="shared" si="95"/>
        <v>-0.22183334051425382</v>
      </c>
      <c r="Z465" s="140"/>
    </row>
    <row r="466" spans="1:26" s="69" customFormat="1" outlineLevel="1" x14ac:dyDescent="0.2">
      <c r="A466" s="64" t="s">
        <v>1288</v>
      </c>
      <c r="B466" s="65" t="s">
        <v>1738</v>
      </c>
      <c r="C466" s="66" t="s">
        <v>2174</v>
      </c>
      <c r="D466" s="67"/>
      <c r="E466" s="68"/>
      <c r="F466" s="328">
        <v>0</v>
      </c>
      <c r="G466" s="328">
        <v>172213.24</v>
      </c>
      <c r="H466" s="151">
        <f t="shared" si="88"/>
        <v>-172213.24</v>
      </c>
      <c r="I466" s="97">
        <f t="shared" si="89"/>
        <v>1</v>
      </c>
      <c r="J466" s="166"/>
      <c r="K466" s="328">
        <v>99994.559999999998</v>
      </c>
      <c r="L466" s="328">
        <v>518153.4</v>
      </c>
      <c r="M466" s="151">
        <f t="shared" si="90"/>
        <v>-418158.84</v>
      </c>
      <c r="N466" s="97">
        <f t="shared" si="91"/>
        <v>-0.80701745853641027</v>
      </c>
      <c r="O466" s="273"/>
      <c r="P466" s="166"/>
      <c r="Q466" s="328">
        <v>99994.559999999998</v>
      </c>
      <c r="R466" s="328">
        <v>518153.4</v>
      </c>
      <c r="S466" s="151">
        <f t="shared" si="92"/>
        <v>-418158.84</v>
      </c>
      <c r="T466" s="97">
        <f t="shared" si="93"/>
        <v>-0.80701745853641027</v>
      </c>
      <c r="U466" s="166"/>
      <c r="V466" s="328">
        <v>1649913.7200000002</v>
      </c>
      <c r="W466" s="328">
        <v>2068072.56</v>
      </c>
      <c r="X466" s="151">
        <f t="shared" si="94"/>
        <v>-418158.83999999985</v>
      </c>
      <c r="Y466" s="97">
        <f t="shared" si="95"/>
        <v>-0.20219737357764653</v>
      </c>
      <c r="Z466" s="140"/>
    </row>
    <row r="467" spans="1:26" s="69" customFormat="1" outlineLevel="1" x14ac:dyDescent="0.2">
      <c r="A467" s="64" t="s">
        <v>1289</v>
      </c>
      <c r="B467" s="65" t="s">
        <v>1739</v>
      </c>
      <c r="C467" s="66" t="s">
        <v>2171</v>
      </c>
      <c r="D467" s="67"/>
      <c r="E467" s="68"/>
      <c r="F467" s="328">
        <v>12308.61</v>
      </c>
      <c r="G467" s="328">
        <v>2543.7200000000003</v>
      </c>
      <c r="H467" s="151">
        <f t="shared" si="88"/>
        <v>9764.89</v>
      </c>
      <c r="I467" s="97">
        <f t="shared" si="89"/>
        <v>3.8388226691616998</v>
      </c>
      <c r="J467" s="166"/>
      <c r="K467" s="328">
        <v>13538.31</v>
      </c>
      <c r="L467" s="328">
        <v>10689.43</v>
      </c>
      <c r="M467" s="151">
        <f t="shared" si="90"/>
        <v>2848.8799999999992</v>
      </c>
      <c r="N467" s="97">
        <f t="shared" si="91"/>
        <v>0.26651374301529634</v>
      </c>
      <c r="O467" s="273"/>
      <c r="P467" s="166"/>
      <c r="Q467" s="328">
        <v>13538.31</v>
      </c>
      <c r="R467" s="328">
        <v>10689.43</v>
      </c>
      <c r="S467" s="151">
        <f t="shared" si="92"/>
        <v>2848.8799999999992</v>
      </c>
      <c r="T467" s="97">
        <f t="shared" si="93"/>
        <v>0.26651374301529634</v>
      </c>
      <c r="U467" s="166"/>
      <c r="V467" s="328">
        <v>51244.11</v>
      </c>
      <c r="W467" s="328">
        <v>14527.11</v>
      </c>
      <c r="X467" s="151">
        <f t="shared" si="94"/>
        <v>36717</v>
      </c>
      <c r="Y467" s="97">
        <f t="shared" si="95"/>
        <v>2.5274813779203158</v>
      </c>
      <c r="Z467" s="140"/>
    </row>
    <row r="468" spans="1:26" s="69" customFormat="1" outlineLevel="1" x14ac:dyDescent="0.2">
      <c r="A468" s="64" t="s">
        <v>1290</v>
      </c>
      <c r="B468" s="65" t="s">
        <v>1740</v>
      </c>
      <c r="C468" s="66" t="s">
        <v>2175</v>
      </c>
      <c r="D468" s="67"/>
      <c r="E468" s="68"/>
      <c r="F468" s="328">
        <v>11187.45</v>
      </c>
      <c r="G468" s="328">
        <v>1252.98</v>
      </c>
      <c r="H468" s="151">
        <f t="shared" si="88"/>
        <v>9934.4700000000012</v>
      </c>
      <c r="I468" s="97">
        <f t="shared" si="89"/>
        <v>7.9286740410860519</v>
      </c>
      <c r="J468" s="166"/>
      <c r="K468" s="328">
        <v>12493.87</v>
      </c>
      <c r="L468" s="328">
        <v>5092.8</v>
      </c>
      <c r="M468" s="151">
        <f t="shared" si="90"/>
        <v>7401.0700000000006</v>
      </c>
      <c r="N468" s="97">
        <f t="shared" si="91"/>
        <v>1.4532418316054039</v>
      </c>
      <c r="O468" s="273"/>
      <c r="P468" s="166"/>
      <c r="Q468" s="328">
        <v>12493.87</v>
      </c>
      <c r="R468" s="328">
        <v>5092.8</v>
      </c>
      <c r="S468" s="151">
        <f t="shared" si="92"/>
        <v>7401.0700000000006</v>
      </c>
      <c r="T468" s="97">
        <f t="shared" si="93"/>
        <v>1.4532418316054039</v>
      </c>
      <c r="U468" s="166"/>
      <c r="V468" s="328">
        <v>30987.040000000001</v>
      </c>
      <c r="W468" s="328">
        <v>47607.850000000006</v>
      </c>
      <c r="X468" s="151">
        <f t="shared" si="94"/>
        <v>-16620.810000000005</v>
      </c>
      <c r="Y468" s="97">
        <f t="shared" si="95"/>
        <v>-0.34911910535762491</v>
      </c>
      <c r="Z468" s="140"/>
    </row>
    <row r="469" spans="1:26" s="69" customFormat="1" outlineLevel="1" x14ac:dyDescent="0.2">
      <c r="A469" s="64" t="s">
        <v>1291</v>
      </c>
      <c r="B469" s="65" t="s">
        <v>1741</v>
      </c>
      <c r="C469" s="66" t="s">
        <v>2176</v>
      </c>
      <c r="D469" s="67"/>
      <c r="E469" s="68"/>
      <c r="F469" s="328">
        <v>2088.64</v>
      </c>
      <c r="G469" s="328">
        <v>4574.1900000000005</v>
      </c>
      <c r="H469" s="151">
        <f t="shared" si="88"/>
        <v>-2485.5500000000006</v>
      </c>
      <c r="I469" s="97">
        <f t="shared" si="89"/>
        <v>-0.54338582350099152</v>
      </c>
      <c r="J469" s="166"/>
      <c r="K469" s="328">
        <v>3832.89</v>
      </c>
      <c r="L469" s="328">
        <v>13412.08</v>
      </c>
      <c r="M469" s="151">
        <f t="shared" si="90"/>
        <v>-9579.19</v>
      </c>
      <c r="N469" s="97">
        <f t="shared" si="91"/>
        <v>-0.71422106041717615</v>
      </c>
      <c r="O469" s="273"/>
      <c r="P469" s="166"/>
      <c r="Q469" s="328">
        <v>3832.89</v>
      </c>
      <c r="R469" s="328">
        <v>13412.08</v>
      </c>
      <c r="S469" s="151">
        <f t="shared" si="92"/>
        <v>-9579.19</v>
      </c>
      <c r="T469" s="97">
        <f t="shared" si="93"/>
        <v>-0.71422106041717615</v>
      </c>
      <c r="U469" s="166"/>
      <c r="V469" s="328">
        <v>11275.02</v>
      </c>
      <c r="W469" s="328">
        <v>-1356.130000000001</v>
      </c>
      <c r="X469" s="151">
        <f t="shared" si="94"/>
        <v>12631.150000000001</v>
      </c>
      <c r="Y469" s="97">
        <f t="shared" si="95"/>
        <v>-9.314114428557728</v>
      </c>
      <c r="Z469" s="140"/>
    </row>
    <row r="470" spans="1:26" s="69" customFormat="1" outlineLevel="1" x14ac:dyDescent="0.2">
      <c r="A470" s="64" t="s">
        <v>1292</v>
      </c>
      <c r="B470" s="65" t="s">
        <v>1742</v>
      </c>
      <c r="C470" s="66" t="s">
        <v>2177</v>
      </c>
      <c r="D470" s="67"/>
      <c r="E470" s="68"/>
      <c r="F470" s="328">
        <v>919.37</v>
      </c>
      <c r="G470" s="328">
        <v>2163.5300000000002</v>
      </c>
      <c r="H470" s="151">
        <f t="shared" si="88"/>
        <v>-1244.1600000000003</v>
      </c>
      <c r="I470" s="97">
        <f t="shared" si="89"/>
        <v>-0.57506020253936863</v>
      </c>
      <c r="J470" s="166"/>
      <c r="K470" s="328">
        <v>8591.76</v>
      </c>
      <c r="L470" s="328">
        <v>11193.2</v>
      </c>
      <c r="M470" s="151">
        <f t="shared" si="90"/>
        <v>-2601.4400000000005</v>
      </c>
      <c r="N470" s="97">
        <f t="shared" si="91"/>
        <v>-0.23241253618268237</v>
      </c>
      <c r="O470" s="273"/>
      <c r="P470" s="166"/>
      <c r="Q470" s="328">
        <v>8591.76</v>
      </c>
      <c r="R470" s="328">
        <v>11193.2</v>
      </c>
      <c r="S470" s="151">
        <f t="shared" si="92"/>
        <v>-2601.4400000000005</v>
      </c>
      <c r="T470" s="97">
        <f t="shared" si="93"/>
        <v>-0.23241253618268237</v>
      </c>
      <c r="U470" s="166"/>
      <c r="V470" s="328">
        <v>30875.4</v>
      </c>
      <c r="W470" s="328">
        <v>51019.3</v>
      </c>
      <c r="X470" s="151">
        <f t="shared" si="94"/>
        <v>-20143.900000000001</v>
      </c>
      <c r="Y470" s="97">
        <f t="shared" si="95"/>
        <v>-0.3948290156862207</v>
      </c>
      <c r="Z470" s="140"/>
    </row>
    <row r="471" spans="1:26" s="69" customFormat="1" outlineLevel="1" x14ac:dyDescent="0.2">
      <c r="A471" s="64" t="s">
        <v>1293</v>
      </c>
      <c r="B471" s="65" t="s">
        <v>1743</v>
      </c>
      <c r="C471" s="66" t="s">
        <v>2178</v>
      </c>
      <c r="D471" s="67"/>
      <c r="E471" s="68"/>
      <c r="F471" s="328">
        <v>446.6</v>
      </c>
      <c r="G471" s="328">
        <v>2517.5500000000002</v>
      </c>
      <c r="H471" s="151">
        <f t="shared" si="88"/>
        <v>-2070.9500000000003</v>
      </c>
      <c r="I471" s="97">
        <f t="shared" si="89"/>
        <v>-0.82260531071875442</v>
      </c>
      <c r="J471" s="166"/>
      <c r="K471" s="328">
        <v>4850.58</v>
      </c>
      <c r="L471" s="328">
        <v>7242.1</v>
      </c>
      <c r="M471" s="151">
        <f t="shared" si="90"/>
        <v>-2391.5200000000004</v>
      </c>
      <c r="N471" s="97">
        <f t="shared" si="91"/>
        <v>-0.33022465859350192</v>
      </c>
      <c r="O471" s="273"/>
      <c r="P471" s="166"/>
      <c r="Q471" s="328">
        <v>4850.58</v>
      </c>
      <c r="R471" s="328">
        <v>7242.1</v>
      </c>
      <c r="S471" s="151">
        <f t="shared" si="92"/>
        <v>-2391.5200000000004</v>
      </c>
      <c r="T471" s="97">
        <f t="shared" si="93"/>
        <v>-0.33022465859350192</v>
      </c>
      <c r="U471" s="166"/>
      <c r="V471" s="328">
        <v>23125.1</v>
      </c>
      <c r="W471" s="328">
        <v>21569.260000000002</v>
      </c>
      <c r="X471" s="151">
        <f t="shared" si="94"/>
        <v>1555.8399999999965</v>
      </c>
      <c r="Y471" s="97">
        <f t="shared" si="95"/>
        <v>7.2132284556818194E-2</v>
      </c>
      <c r="Z471" s="140"/>
    </row>
    <row r="472" spans="1:26" s="82" customFormat="1" x14ac:dyDescent="0.2">
      <c r="A472" s="38" t="s">
        <v>716</v>
      </c>
      <c r="B472" s="83">
        <v>74</v>
      </c>
      <c r="C472" s="81" t="s">
        <v>851</v>
      </c>
      <c r="D472" s="89" t="s">
        <v>281</v>
      </c>
      <c r="E472" s="84"/>
      <c r="F472" s="320">
        <v>7897380.7999999998</v>
      </c>
      <c r="G472" s="320">
        <v>2613281.9899999993</v>
      </c>
      <c r="H472" s="320">
        <f t="shared" si="88"/>
        <v>5284098.8100000005</v>
      </c>
      <c r="I472" s="49">
        <f t="shared" si="89"/>
        <v>2.0220163113740366</v>
      </c>
      <c r="J472" s="277"/>
      <c r="K472" s="320">
        <v>10797407.07</v>
      </c>
      <c r="L472" s="320">
        <v>8625567.9699999988</v>
      </c>
      <c r="M472" s="320">
        <f t="shared" si="90"/>
        <v>2171839.1000000015</v>
      </c>
      <c r="N472" s="49">
        <f t="shared" si="91"/>
        <v>0.25179085105511051</v>
      </c>
      <c r="O472" s="201"/>
      <c r="P472" s="269"/>
      <c r="Q472" s="320">
        <v>10797407.07</v>
      </c>
      <c r="R472" s="320">
        <v>8625567.9699999988</v>
      </c>
      <c r="S472" s="320">
        <f t="shared" si="92"/>
        <v>2171839.1000000015</v>
      </c>
      <c r="T472" s="49">
        <f t="shared" si="93"/>
        <v>0.25179085105511051</v>
      </c>
      <c r="U472" s="277"/>
      <c r="V472" s="320">
        <v>35881082.57</v>
      </c>
      <c r="W472" s="320">
        <v>30236041.845000003</v>
      </c>
      <c r="X472" s="320">
        <f t="shared" si="94"/>
        <v>5645040.7249999978</v>
      </c>
      <c r="Y472" s="49">
        <f t="shared" si="95"/>
        <v>0.18669906444561601</v>
      </c>
    </row>
    <row r="473" spans="1:26" s="69" customFormat="1" outlineLevel="1" x14ac:dyDescent="0.2">
      <c r="A473" s="64" t="s">
        <v>1138</v>
      </c>
      <c r="B473" s="65" t="s">
        <v>1588</v>
      </c>
      <c r="C473" s="66" t="s">
        <v>1948</v>
      </c>
      <c r="D473" s="67"/>
      <c r="E473" s="68"/>
      <c r="F473" s="328">
        <v>83290.290000000008</v>
      </c>
      <c r="G473" s="328">
        <v>107311.34</v>
      </c>
      <c r="H473" s="151">
        <f t="shared" si="88"/>
        <v>-24021.049999999988</v>
      </c>
      <c r="I473" s="97">
        <f t="shared" si="89"/>
        <v>-0.223844469745695</v>
      </c>
      <c r="J473" s="166"/>
      <c r="K473" s="328">
        <v>238807.88</v>
      </c>
      <c r="L473" s="328">
        <v>202051.34</v>
      </c>
      <c r="M473" s="151">
        <f t="shared" si="90"/>
        <v>36756.540000000008</v>
      </c>
      <c r="N473" s="97">
        <f t="shared" si="91"/>
        <v>0.18191683361268482</v>
      </c>
      <c r="O473" s="273"/>
      <c r="P473" s="166"/>
      <c r="Q473" s="328">
        <v>238807.88</v>
      </c>
      <c r="R473" s="328">
        <v>202051.34</v>
      </c>
      <c r="S473" s="151">
        <f t="shared" si="92"/>
        <v>36756.540000000008</v>
      </c>
      <c r="T473" s="97">
        <f t="shared" si="93"/>
        <v>0.18191683361268482</v>
      </c>
      <c r="U473" s="166"/>
      <c r="V473" s="328">
        <v>842415.43</v>
      </c>
      <c r="W473" s="328">
        <v>807902.05999999994</v>
      </c>
      <c r="X473" s="151">
        <f t="shared" si="94"/>
        <v>34513.370000000112</v>
      </c>
      <c r="Y473" s="97">
        <f t="shared" si="95"/>
        <v>4.2719745014637191E-2</v>
      </c>
      <c r="Z473" s="140"/>
    </row>
    <row r="474" spans="1:26" s="69" customFormat="1" outlineLevel="1" x14ac:dyDescent="0.2">
      <c r="A474" s="64" t="s">
        <v>1139</v>
      </c>
      <c r="B474" s="65" t="s">
        <v>1589</v>
      </c>
      <c r="C474" s="66" t="s">
        <v>2035</v>
      </c>
      <c r="D474" s="67"/>
      <c r="E474" s="68"/>
      <c r="F474" s="328">
        <v>511.91</v>
      </c>
      <c r="G474" s="328">
        <v>84.36</v>
      </c>
      <c r="H474" s="151">
        <f t="shared" si="88"/>
        <v>427.55</v>
      </c>
      <c r="I474" s="97">
        <f t="shared" si="89"/>
        <v>5.0681602655286868</v>
      </c>
      <c r="J474" s="166"/>
      <c r="K474" s="328">
        <v>843.41</v>
      </c>
      <c r="L474" s="328">
        <v>259.23</v>
      </c>
      <c r="M474" s="151">
        <f t="shared" si="90"/>
        <v>584.17999999999995</v>
      </c>
      <c r="N474" s="97">
        <f t="shared" si="91"/>
        <v>2.2535200401188131</v>
      </c>
      <c r="O474" s="273"/>
      <c r="P474" s="166"/>
      <c r="Q474" s="328">
        <v>843.41</v>
      </c>
      <c r="R474" s="328">
        <v>259.23</v>
      </c>
      <c r="S474" s="151">
        <f t="shared" si="92"/>
        <v>584.17999999999995</v>
      </c>
      <c r="T474" s="97">
        <f t="shared" si="93"/>
        <v>2.2535200401188131</v>
      </c>
      <c r="U474" s="166"/>
      <c r="V474" s="328">
        <v>2548.5700000000002</v>
      </c>
      <c r="W474" s="328">
        <v>3399.6800000000003</v>
      </c>
      <c r="X474" s="151">
        <f t="shared" si="94"/>
        <v>-851.11000000000013</v>
      </c>
      <c r="Y474" s="97">
        <f t="shared" si="95"/>
        <v>-0.2503500329442771</v>
      </c>
      <c r="Z474" s="140"/>
    </row>
    <row r="475" spans="1:26" s="69" customFormat="1" outlineLevel="1" x14ac:dyDescent="0.2">
      <c r="A475" s="64" t="s">
        <v>1140</v>
      </c>
      <c r="B475" s="65" t="s">
        <v>1590</v>
      </c>
      <c r="C475" s="66" t="s">
        <v>2036</v>
      </c>
      <c r="D475" s="67"/>
      <c r="E475" s="68"/>
      <c r="F475" s="328">
        <v>60864.08</v>
      </c>
      <c r="G475" s="328">
        <v>19597.62</v>
      </c>
      <c r="H475" s="151">
        <f t="shared" si="88"/>
        <v>41266.460000000006</v>
      </c>
      <c r="I475" s="97">
        <f t="shared" si="89"/>
        <v>2.1056873232565998</v>
      </c>
      <c r="J475" s="166"/>
      <c r="K475" s="328">
        <v>89456.49</v>
      </c>
      <c r="L475" s="328">
        <v>64475.41</v>
      </c>
      <c r="M475" s="151">
        <f t="shared" si="90"/>
        <v>24981.08</v>
      </c>
      <c r="N475" s="97">
        <f t="shared" si="91"/>
        <v>0.38745127793681344</v>
      </c>
      <c r="O475" s="273"/>
      <c r="P475" s="166"/>
      <c r="Q475" s="328">
        <v>89456.49</v>
      </c>
      <c r="R475" s="328">
        <v>64475.41</v>
      </c>
      <c r="S475" s="151">
        <f t="shared" si="92"/>
        <v>24981.08</v>
      </c>
      <c r="T475" s="97">
        <f t="shared" si="93"/>
        <v>0.38745127793681344</v>
      </c>
      <c r="U475" s="166"/>
      <c r="V475" s="328">
        <v>413459.65</v>
      </c>
      <c r="W475" s="328">
        <v>264361.09999999998</v>
      </c>
      <c r="X475" s="151">
        <f t="shared" si="94"/>
        <v>149098.55000000005</v>
      </c>
      <c r="Y475" s="97">
        <f t="shared" si="95"/>
        <v>0.56399579968459834</v>
      </c>
      <c r="Z475" s="140"/>
    </row>
    <row r="476" spans="1:26" s="69" customFormat="1" outlineLevel="1" x14ac:dyDescent="0.2">
      <c r="A476" s="64" t="s">
        <v>1141</v>
      </c>
      <c r="B476" s="65" t="s">
        <v>1591</v>
      </c>
      <c r="C476" s="66" t="s">
        <v>2014</v>
      </c>
      <c r="D476" s="67"/>
      <c r="E476" s="68"/>
      <c r="F476" s="328">
        <v>13773.19</v>
      </c>
      <c r="G476" s="328">
        <v>46327.79</v>
      </c>
      <c r="H476" s="151">
        <f t="shared" si="88"/>
        <v>-32554.6</v>
      </c>
      <c r="I476" s="97">
        <f t="shared" si="89"/>
        <v>-0.70270133757729425</v>
      </c>
      <c r="J476" s="166"/>
      <c r="K476" s="328">
        <v>47937.74</v>
      </c>
      <c r="L476" s="328">
        <v>110357.82</v>
      </c>
      <c r="M476" s="151">
        <f t="shared" si="90"/>
        <v>-62420.080000000009</v>
      </c>
      <c r="N476" s="97">
        <f t="shared" si="91"/>
        <v>-0.56561537732441625</v>
      </c>
      <c r="O476" s="273"/>
      <c r="P476" s="166"/>
      <c r="Q476" s="328">
        <v>47937.74</v>
      </c>
      <c r="R476" s="328">
        <v>110357.82</v>
      </c>
      <c r="S476" s="151">
        <f t="shared" si="92"/>
        <v>-62420.080000000009</v>
      </c>
      <c r="T476" s="97">
        <f t="shared" si="93"/>
        <v>-0.56561537732441625</v>
      </c>
      <c r="U476" s="166"/>
      <c r="V476" s="328">
        <v>288720.61</v>
      </c>
      <c r="W476" s="328">
        <v>393419.22000000003</v>
      </c>
      <c r="X476" s="151">
        <f t="shared" si="94"/>
        <v>-104698.61000000004</v>
      </c>
      <c r="Y476" s="97">
        <f t="shared" si="95"/>
        <v>-0.26612479685156215</v>
      </c>
      <c r="Z476" s="140"/>
    </row>
    <row r="477" spans="1:26" s="69" customFormat="1" outlineLevel="1" x14ac:dyDescent="0.2">
      <c r="A477" s="64" t="s">
        <v>1142</v>
      </c>
      <c r="B477" s="65" t="s">
        <v>1592</v>
      </c>
      <c r="C477" s="66" t="s">
        <v>2015</v>
      </c>
      <c r="D477" s="67"/>
      <c r="E477" s="68"/>
      <c r="F477" s="328">
        <v>19378.39</v>
      </c>
      <c r="G477" s="328">
        <v>21481.84</v>
      </c>
      <c r="H477" s="151">
        <f t="shared" si="88"/>
        <v>-2103.4500000000007</v>
      </c>
      <c r="I477" s="97">
        <f t="shared" si="89"/>
        <v>-9.7917589927119866E-2</v>
      </c>
      <c r="J477" s="166"/>
      <c r="K477" s="328">
        <v>38153.730000000003</v>
      </c>
      <c r="L477" s="328">
        <v>40321.520000000004</v>
      </c>
      <c r="M477" s="151">
        <f t="shared" si="90"/>
        <v>-2167.7900000000009</v>
      </c>
      <c r="N477" s="97">
        <f t="shared" si="91"/>
        <v>-5.3762606171592751E-2</v>
      </c>
      <c r="O477" s="273"/>
      <c r="P477" s="166"/>
      <c r="Q477" s="328">
        <v>38153.730000000003</v>
      </c>
      <c r="R477" s="328">
        <v>40321.520000000004</v>
      </c>
      <c r="S477" s="151">
        <f t="shared" si="92"/>
        <v>-2167.7900000000009</v>
      </c>
      <c r="T477" s="97">
        <f t="shared" si="93"/>
        <v>-5.3762606171592751E-2</v>
      </c>
      <c r="U477" s="166"/>
      <c r="V477" s="328">
        <v>236693.18000000002</v>
      </c>
      <c r="W477" s="328">
        <v>171577.43</v>
      </c>
      <c r="X477" s="151">
        <f t="shared" si="94"/>
        <v>65115.750000000029</v>
      </c>
      <c r="Y477" s="97">
        <f t="shared" si="95"/>
        <v>0.37951232863203532</v>
      </c>
      <c r="Z477" s="140"/>
    </row>
    <row r="478" spans="1:26" s="69" customFormat="1" outlineLevel="1" x14ac:dyDescent="0.2">
      <c r="A478" s="64" t="s">
        <v>1143</v>
      </c>
      <c r="B478" s="65" t="s">
        <v>1593</v>
      </c>
      <c r="C478" s="66" t="s">
        <v>2037</v>
      </c>
      <c r="D478" s="67"/>
      <c r="E478" s="68"/>
      <c r="F478" s="328">
        <v>12694.050000000001</v>
      </c>
      <c r="G478" s="328">
        <v>4004.01</v>
      </c>
      <c r="H478" s="151">
        <f t="shared" si="88"/>
        <v>8690.0400000000009</v>
      </c>
      <c r="I478" s="97">
        <f t="shared" si="89"/>
        <v>2.1703342399244758</v>
      </c>
      <c r="J478" s="166"/>
      <c r="K478" s="328">
        <v>20035.11</v>
      </c>
      <c r="L478" s="328">
        <v>5995.91</v>
      </c>
      <c r="M478" s="151">
        <f t="shared" si="90"/>
        <v>14039.2</v>
      </c>
      <c r="N478" s="97">
        <f t="shared" si="91"/>
        <v>2.3414627637839796</v>
      </c>
      <c r="O478" s="273"/>
      <c r="P478" s="166"/>
      <c r="Q478" s="328">
        <v>20035.11</v>
      </c>
      <c r="R478" s="328">
        <v>5995.91</v>
      </c>
      <c r="S478" s="151">
        <f t="shared" si="92"/>
        <v>14039.2</v>
      </c>
      <c r="T478" s="97">
        <f t="shared" si="93"/>
        <v>2.3414627637839796</v>
      </c>
      <c r="U478" s="166"/>
      <c r="V478" s="328">
        <v>60854.79</v>
      </c>
      <c r="W478" s="328">
        <v>72084.540000000008</v>
      </c>
      <c r="X478" s="151">
        <f t="shared" si="94"/>
        <v>-11229.750000000007</v>
      </c>
      <c r="Y478" s="97">
        <f t="shared" si="95"/>
        <v>-0.15578583146954958</v>
      </c>
      <c r="Z478" s="140"/>
    </row>
    <row r="479" spans="1:26" s="69" customFormat="1" outlineLevel="1" x14ac:dyDescent="0.2">
      <c r="A479" s="64" t="s">
        <v>1144</v>
      </c>
      <c r="B479" s="65" t="s">
        <v>1594</v>
      </c>
      <c r="C479" s="66" t="s">
        <v>2038</v>
      </c>
      <c r="D479" s="67"/>
      <c r="E479" s="68"/>
      <c r="F479" s="328">
        <v>77978.55</v>
      </c>
      <c r="G479" s="328">
        <v>110141.22</v>
      </c>
      <c r="H479" s="151">
        <f t="shared" si="88"/>
        <v>-32162.67</v>
      </c>
      <c r="I479" s="97">
        <f t="shared" si="89"/>
        <v>-0.29201301746975383</v>
      </c>
      <c r="J479" s="166"/>
      <c r="K479" s="328">
        <v>272202.59000000003</v>
      </c>
      <c r="L479" s="328">
        <v>322201.63</v>
      </c>
      <c r="M479" s="151">
        <f t="shared" si="90"/>
        <v>-49999.039999999979</v>
      </c>
      <c r="N479" s="97">
        <f t="shared" si="91"/>
        <v>-0.15517935151352269</v>
      </c>
      <c r="O479" s="273"/>
      <c r="P479" s="166"/>
      <c r="Q479" s="328">
        <v>272202.59000000003</v>
      </c>
      <c r="R479" s="328">
        <v>322201.63</v>
      </c>
      <c r="S479" s="151">
        <f t="shared" si="92"/>
        <v>-49999.039999999979</v>
      </c>
      <c r="T479" s="97">
        <f t="shared" si="93"/>
        <v>-0.15517935151352269</v>
      </c>
      <c r="U479" s="166"/>
      <c r="V479" s="328">
        <v>1179732.93</v>
      </c>
      <c r="W479" s="328">
        <v>1203688.0899999999</v>
      </c>
      <c r="X479" s="151">
        <f t="shared" si="94"/>
        <v>-23955.159999999916</v>
      </c>
      <c r="Y479" s="97">
        <f t="shared" si="95"/>
        <v>-1.9901467995749562E-2</v>
      </c>
      <c r="Z479" s="140"/>
    </row>
    <row r="480" spans="1:26" s="69" customFormat="1" outlineLevel="1" x14ac:dyDescent="0.2">
      <c r="A480" s="64" t="s">
        <v>1145</v>
      </c>
      <c r="B480" s="65" t="s">
        <v>1595</v>
      </c>
      <c r="C480" s="66" t="s">
        <v>2039</v>
      </c>
      <c r="D480" s="67"/>
      <c r="E480" s="68"/>
      <c r="F480" s="328">
        <v>17193.740000000002</v>
      </c>
      <c r="G480" s="328">
        <v>17738.02</v>
      </c>
      <c r="H480" s="151">
        <f t="shared" si="88"/>
        <v>-544.27999999999884</v>
      </c>
      <c r="I480" s="97">
        <f t="shared" si="89"/>
        <v>-3.0684371761898952E-2</v>
      </c>
      <c r="J480" s="166"/>
      <c r="K480" s="328">
        <v>56618.85</v>
      </c>
      <c r="L480" s="328">
        <v>50961.020000000004</v>
      </c>
      <c r="M480" s="151">
        <f t="shared" si="90"/>
        <v>5657.8299999999945</v>
      </c>
      <c r="N480" s="97">
        <f t="shared" si="91"/>
        <v>0.11102269931017852</v>
      </c>
      <c r="O480" s="273"/>
      <c r="P480" s="166"/>
      <c r="Q480" s="328">
        <v>56618.85</v>
      </c>
      <c r="R480" s="328">
        <v>50961.020000000004</v>
      </c>
      <c r="S480" s="151">
        <f t="shared" si="92"/>
        <v>5657.8299999999945</v>
      </c>
      <c r="T480" s="97">
        <f t="shared" si="93"/>
        <v>0.11102269931017852</v>
      </c>
      <c r="U480" s="166"/>
      <c r="V480" s="328">
        <v>206567.6</v>
      </c>
      <c r="W480" s="328">
        <v>197693.53000000003</v>
      </c>
      <c r="X480" s="151">
        <f t="shared" si="94"/>
        <v>8874.0699999999779</v>
      </c>
      <c r="Y480" s="97">
        <f t="shared" si="95"/>
        <v>4.4888014291615798E-2</v>
      </c>
      <c r="Z480" s="140"/>
    </row>
    <row r="481" spans="1:26" s="69" customFormat="1" outlineLevel="1" x14ac:dyDescent="0.2">
      <c r="A481" s="64" t="s">
        <v>1146</v>
      </c>
      <c r="B481" s="65" t="s">
        <v>1596</v>
      </c>
      <c r="C481" s="66" t="s">
        <v>2040</v>
      </c>
      <c r="D481" s="67"/>
      <c r="E481" s="68"/>
      <c r="F481" s="328">
        <v>367432.87</v>
      </c>
      <c r="G481" s="328">
        <v>433765.67</v>
      </c>
      <c r="H481" s="151">
        <f t="shared" si="88"/>
        <v>-66332.799999999988</v>
      </c>
      <c r="I481" s="97">
        <f t="shared" si="89"/>
        <v>-0.15292312090996041</v>
      </c>
      <c r="J481" s="166"/>
      <c r="K481" s="328">
        <v>1024946.63</v>
      </c>
      <c r="L481" s="328">
        <v>580045.59</v>
      </c>
      <c r="M481" s="151">
        <f t="shared" si="90"/>
        <v>444901.04000000004</v>
      </c>
      <c r="N481" s="97">
        <f t="shared" si="91"/>
        <v>0.76701046895296643</v>
      </c>
      <c r="O481" s="273"/>
      <c r="P481" s="166"/>
      <c r="Q481" s="328">
        <v>1024946.63</v>
      </c>
      <c r="R481" s="328">
        <v>580045.59</v>
      </c>
      <c r="S481" s="151">
        <f t="shared" si="92"/>
        <v>444901.04000000004</v>
      </c>
      <c r="T481" s="97">
        <f t="shared" si="93"/>
        <v>0.76701046895296643</v>
      </c>
      <c r="U481" s="166"/>
      <c r="V481" s="328">
        <v>3637287.87</v>
      </c>
      <c r="W481" s="328">
        <v>3577006.8499999996</v>
      </c>
      <c r="X481" s="151">
        <f t="shared" si="94"/>
        <v>60281.020000000484</v>
      </c>
      <c r="Y481" s="97">
        <f t="shared" si="95"/>
        <v>1.6852363589966425E-2</v>
      </c>
      <c r="Z481" s="140"/>
    </row>
    <row r="482" spans="1:26" s="69" customFormat="1" outlineLevel="1" x14ac:dyDescent="0.2">
      <c r="A482" s="64" t="s">
        <v>1147</v>
      </c>
      <c r="B482" s="65" t="s">
        <v>1597</v>
      </c>
      <c r="C482" s="66" t="s">
        <v>2031</v>
      </c>
      <c r="D482" s="67"/>
      <c r="E482" s="68"/>
      <c r="F482" s="328">
        <v>79630.55</v>
      </c>
      <c r="G482" s="328">
        <v>79745.440000000002</v>
      </c>
      <c r="H482" s="151">
        <f t="shared" si="88"/>
        <v>-114.88999999999942</v>
      </c>
      <c r="I482" s="97">
        <f t="shared" si="89"/>
        <v>-1.4407093371106789E-3</v>
      </c>
      <c r="J482" s="166"/>
      <c r="K482" s="328">
        <v>233970.49</v>
      </c>
      <c r="L482" s="328">
        <v>233494.39999999999</v>
      </c>
      <c r="M482" s="151">
        <f t="shared" si="90"/>
        <v>476.08999999999651</v>
      </c>
      <c r="N482" s="97">
        <f t="shared" si="91"/>
        <v>2.0389782367371402E-3</v>
      </c>
      <c r="O482" s="273"/>
      <c r="P482" s="166"/>
      <c r="Q482" s="328">
        <v>233970.49</v>
      </c>
      <c r="R482" s="328">
        <v>233494.39999999999</v>
      </c>
      <c r="S482" s="151">
        <f t="shared" si="92"/>
        <v>476.08999999999651</v>
      </c>
      <c r="T482" s="97">
        <f t="shared" si="93"/>
        <v>2.0389782367371402E-3</v>
      </c>
      <c r="U482" s="166"/>
      <c r="V482" s="328">
        <v>924961.74</v>
      </c>
      <c r="W482" s="328">
        <v>118716.42</v>
      </c>
      <c r="X482" s="151">
        <f t="shared" si="94"/>
        <v>806245.32</v>
      </c>
      <c r="Y482" s="97">
        <f t="shared" si="95"/>
        <v>6.7913547258247844</v>
      </c>
      <c r="Z482" s="140"/>
    </row>
    <row r="483" spans="1:26" s="69" customFormat="1" outlineLevel="1" x14ac:dyDescent="0.2">
      <c r="A483" s="64" t="s">
        <v>1148</v>
      </c>
      <c r="B483" s="65" t="s">
        <v>1598</v>
      </c>
      <c r="C483" s="66" t="s">
        <v>2032</v>
      </c>
      <c r="D483" s="67"/>
      <c r="E483" s="68"/>
      <c r="F483" s="328">
        <v>1857.88</v>
      </c>
      <c r="G483" s="328">
        <v>753.51200000000006</v>
      </c>
      <c r="H483" s="151">
        <f t="shared" si="88"/>
        <v>1104.3679999999999</v>
      </c>
      <c r="I483" s="97">
        <f t="shared" si="89"/>
        <v>1.4656276210597838</v>
      </c>
      <c r="J483" s="166"/>
      <c r="K483" s="328">
        <v>5573.64</v>
      </c>
      <c r="L483" s="328">
        <v>2260.5360000000001</v>
      </c>
      <c r="M483" s="151">
        <f t="shared" si="90"/>
        <v>3313.1040000000003</v>
      </c>
      <c r="N483" s="97">
        <f t="shared" si="91"/>
        <v>1.4656276210597841</v>
      </c>
      <c r="O483" s="273"/>
      <c r="P483" s="166"/>
      <c r="Q483" s="328">
        <v>5573.64</v>
      </c>
      <c r="R483" s="328">
        <v>2260.5360000000001</v>
      </c>
      <c r="S483" s="151">
        <f t="shared" si="92"/>
        <v>3313.1040000000003</v>
      </c>
      <c r="T483" s="97">
        <f t="shared" si="93"/>
        <v>1.4656276210597841</v>
      </c>
      <c r="U483" s="166"/>
      <c r="V483" s="328">
        <v>12355.248</v>
      </c>
      <c r="W483" s="328">
        <v>14441.847</v>
      </c>
      <c r="X483" s="151">
        <f t="shared" si="94"/>
        <v>-2086.5990000000002</v>
      </c>
      <c r="Y483" s="97">
        <f t="shared" si="95"/>
        <v>-0.14448283519414104</v>
      </c>
      <c r="Z483" s="140"/>
    </row>
    <row r="484" spans="1:26" s="69" customFormat="1" outlineLevel="1" x14ac:dyDescent="0.2">
      <c r="A484" s="64" t="s">
        <v>1283</v>
      </c>
      <c r="B484" s="65" t="s">
        <v>1733</v>
      </c>
      <c r="C484" s="66" t="s">
        <v>2156</v>
      </c>
      <c r="D484" s="67"/>
      <c r="E484" s="68"/>
      <c r="F484" s="328">
        <v>2733.84</v>
      </c>
      <c r="G484" s="328">
        <v>430.19</v>
      </c>
      <c r="H484" s="151">
        <f t="shared" si="88"/>
        <v>2303.65</v>
      </c>
      <c r="I484" s="97">
        <f t="shared" si="89"/>
        <v>5.3549594365280457</v>
      </c>
      <c r="J484" s="166"/>
      <c r="K484" s="328">
        <v>3744.1</v>
      </c>
      <c r="L484" s="328">
        <v>1025.98</v>
      </c>
      <c r="M484" s="151">
        <f t="shared" si="90"/>
        <v>2718.12</v>
      </c>
      <c r="N484" s="97">
        <f t="shared" si="91"/>
        <v>2.6492914091892628</v>
      </c>
      <c r="O484" s="273"/>
      <c r="P484" s="166"/>
      <c r="Q484" s="328">
        <v>3744.1</v>
      </c>
      <c r="R484" s="328">
        <v>1025.98</v>
      </c>
      <c r="S484" s="151">
        <f t="shared" si="92"/>
        <v>2718.12</v>
      </c>
      <c r="T484" s="97">
        <f t="shared" si="93"/>
        <v>2.6492914091892628</v>
      </c>
      <c r="U484" s="166"/>
      <c r="V484" s="328">
        <v>7828.26</v>
      </c>
      <c r="W484" s="328">
        <v>26478.41</v>
      </c>
      <c r="X484" s="151">
        <f t="shared" si="94"/>
        <v>-18650.150000000001</v>
      </c>
      <c r="Y484" s="97">
        <f t="shared" si="95"/>
        <v>-0.70435309370917676</v>
      </c>
      <c r="Z484" s="140"/>
    </row>
    <row r="485" spans="1:26" s="69" customFormat="1" outlineLevel="1" x14ac:dyDescent="0.2">
      <c r="A485" s="64" t="s">
        <v>1284</v>
      </c>
      <c r="B485" s="65" t="s">
        <v>1734</v>
      </c>
      <c r="C485" s="66" t="s">
        <v>2157</v>
      </c>
      <c r="D485" s="67"/>
      <c r="E485" s="68"/>
      <c r="F485" s="328">
        <v>-11.68</v>
      </c>
      <c r="G485" s="328">
        <v>1228.43</v>
      </c>
      <c r="H485" s="151">
        <f t="shared" si="88"/>
        <v>-1240.1100000000001</v>
      </c>
      <c r="I485" s="97">
        <f t="shared" si="89"/>
        <v>-1.0095080712779727</v>
      </c>
      <c r="J485" s="166"/>
      <c r="K485" s="328">
        <v>-2.37</v>
      </c>
      <c r="L485" s="328">
        <v>1715.51</v>
      </c>
      <c r="M485" s="151">
        <f t="shared" si="90"/>
        <v>-1717.8799999999999</v>
      </c>
      <c r="N485" s="97">
        <f t="shared" si="91"/>
        <v>-1.0013815133692021</v>
      </c>
      <c r="O485" s="273"/>
      <c r="P485" s="166"/>
      <c r="Q485" s="328">
        <v>-2.37</v>
      </c>
      <c r="R485" s="328">
        <v>1715.51</v>
      </c>
      <c r="S485" s="151">
        <f t="shared" si="92"/>
        <v>-1717.8799999999999</v>
      </c>
      <c r="T485" s="97">
        <f t="shared" si="93"/>
        <v>-1.0013815133692021</v>
      </c>
      <c r="U485" s="166"/>
      <c r="V485" s="328">
        <v>19054.740000000002</v>
      </c>
      <c r="W485" s="328">
        <v>8790.17</v>
      </c>
      <c r="X485" s="151">
        <f t="shared" si="94"/>
        <v>10264.570000000002</v>
      </c>
      <c r="Y485" s="97">
        <f t="shared" si="95"/>
        <v>1.1677328197293115</v>
      </c>
      <c r="Z485" s="140"/>
    </row>
    <row r="486" spans="1:26" s="69" customFormat="1" outlineLevel="1" x14ac:dyDescent="0.2">
      <c r="A486" s="64" t="s">
        <v>1285</v>
      </c>
      <c r="B486" s="65" t="s">
        <v>1735</v>
      </c>
      <c r="C486" s="66" t="s">
        <v>2169</v>
      </c>
      <c r="D486" s="67"/>
      <c r="E486" s="68"/>
      <c r="F486" s="328">
        <v>56053.520000000004</v>
      </c>
      <c r="G486" s="328">
        <v>-30717.100000000002</v>
      </c>
      <c r="H486" s="151">
        <f t="shared" si="88"/>
        <v>86770.62000000001</v>
      </c>
      <c r="I486" s="97">
        <f t="shared" si="89"/>
        <v>-2.8248311201252725</v>
      </c>
      <c r="J486" s="166"/>
      <c r="K486" s="328">
        <v>79521.42</v>
      </c>
      <c r="L486" s="328">
        <v>109681.14</v>
      </c>
      <c r="M486" s="151">
        <f t="shared" si="90"/>
        <v>-30159.72</v>
      </c>
      <c r="N486" s="97">
        <f t="shared" si="91"/>
        <v>-0.27497635418450245</v>
      </c>
      <c r="O486" s="273"/>
      <c r="P486" s="166"/>
      <c r="Q486" s="328">
        <v>79521.42</v>
      </c>
      <c r="R486" s="328">
        <v>109681.14</v>
      </c>
      <c r="S486" s="151">
        <f t="shared" si="92"/>
        <v>-30159.72</v>
      </c>
      <c r="T486" s="97">
        <f t="shared" si="93"/>
        <v>-0.27497635418450245</v>
      </c>
      <c r="U486" s="166"/>
      <c r="V486" s="328">
        <v>307280.48</v>
      </c>
      <c r="W486" s="328">
        <v>356903.53</v>
      </c>
      <c r="X486" s="151">
        <f t="shared" si="94"/>
        <v>-49623.050000000047</v>
      </c>
      <c r="Y486" s="97">
        <f t="shared" si="95"/>
        <v>-0.13903771139500931</v>
      </c>
      <c r="Z486" s="140"/>
    </row>
    <row r="487" spans="1:26" s="69" customFormat="1" outlineLevel="1" x14ac:dyDescent="0.2">
      <c r="A487" s="64" t="s">
        <v>1286</v>
      </c>
      <c r="B487" s="65" t="s">
        <v>1736</v>
      </c>
      <c r="C487" s="66" t="s">
        <v>2170</v>
      </c>
      <c r="D487" s="67"/>
      <c r="E487" s="68"/>
      <c r="F487" s="328">
        <v>7785026.6600000001</v>
      </c>
      <c r="G487" s="328">
        <v>2422603.36</v>
      </c>
      <c r="H487" s="151">
        <f t="shared" si="88"/>
        <v>5362423.3000000007</v>
      </c>
      <c r="I487" s="97">
        <f t="shared" si="89"/>
        <v>2.2134961870109851</v>
      </c>
      <c r="J487" s="166"/>
      <c r="K487" s="328">
        <v>10478314.619999999</v>
      </c>
      <c r="L487" s="328">
        <v>7831238.7400000002</v>
      </c>
      <c r="M487" s="151">
        <f t="shared" si="90"/>
        <v>2647075.879999999</v>
      </c>
      <c r="N487" s="97">
        <f t="shared" si="91"/>
        <v>0.33801496390084501</v>
      </c>
      <c r="O487" s="273"/>
      <c r="P487" s="166"/>
      <c r="Q487" s="328">
        <v>10478314.619999999</v>
      </c>
      <c r="R487" s="328">
        <v>7831238.7400000002</v>
      </c>
      <c r="S487" s="151">
        <f t="shared" si="92"/>
        <v>2647075.879999999</v>
      </c>
      <c r="T487" s="97">
        <f t="shared" si="93"/>
        <v>0.33801496390084501</v>
      </c>
      <c r="U487" s="166"/>
      <c r="V487" s="328">
        <v>33400380.009999998</v>
      </c>
      <c r="W487" s="328">
        <v>27193787.215000004</v>
      </c>
      <c r="X487" s="151">
        <f t="shared" si="94"/>
        <v>6206592.7949999943</v>
      </c>
      <c r="Y487" s="97">
        <f t="shared" si="95"/>
        <v>0.22823569023061482</v>
      </c>
      <c r="Z487" s="140"/>
    </row>
    <row r="488" spans="1:26" s="69" customFormat="1" outlineLevel="1" x14ac:dyDescent="0.2">
      <c r="A488" s="64" t="s">
        <v>1287</v>
      </c>
      <c r="B488" s="65" t="s">
        <v>1737</v>
      </c>
      <c r="C488" s="66" t="s">
        <v>2173</v>
      </c>
      <c r="D488" s="67"/>
      <c r="E488" s="68"/>
      <c r="F488" s="328">
        <v>26627.79</v>
      </c>
      <c r="G488" s="328">
        <v>34471.9</v>
      </c>
      <c r="H488" s="151">
        <f t="shared" si="88"/>
        <v>-7844.1100000000006</v>
      </c>
      <c r="I488" s="97">
        <f t="shared" si="89"/>
        <v>-0.22755084576133025</v>
      </c>
      <c r="J488" s="166"/>
      <c r="K488" s="328">
        <v>92527.33</v>
      </c>
      <c r="L488" s="328">
        <v>116123.59</v>
      </c>
      <c r="M488" s="151">
        <f t="shared" si="90"/>
        <v>-23596.259999999995</v>
      </c>
      <c r="N488" s="97">
        <f t="shared" si="91"/>
        <v>-0.20319953938730276</v>
      </c>
      <c r="O488" s="273"/>
      <c r="P488" s="166"/>
      <c r="Q488" s="328">
        <v>92527.33</v>
      </c>
      <c r="R488" s="328">
        <v>116123.59</v>
      </c>
      <c r="S488" s="151">
        <f t="shared" si="92"/>
        <v>-23596.259999999995</v>
      </c>
      <c r="T488" s="97">
        <f t="shared" si="93"/>
        <v>-0.20319953938730276</v>
      </c>
      <c r="U488" s="166"/>
      <c r="V488" s="328">
        <v>349118.69</v>
      </c>
      <c r="W488" s="328">
        <v>448642.56999999995</v>
      </c>
      <c r="X488" s="151">
        <f t="shared" si="94"/>
        <v>-99523.879999999946</v>
      </c>
      <c r="Y488" s="97">
        <f t="shared" si="95"/>
        <v>-0.22183334051425382</v>
      </c>
      <c r="Z488" s="140"/>
    </row>
    <row r="489" spans="1:26" s="69" customFormat="1" outlineLevel="1" x14ac:dyDescent="0.2">
      <c r="A489" s="64" t="s">
        <v>1288</v>
      </c>
      <c r="B489" s="65" t="s">
        <v>1738</v>
      </c>
      <c r="C489" s="66" t="s">
        <v>2174</v>
      </c>
      <c r="D489" s="67"/>
      <c r="E489" s="68"/>
      <c r="F489" s="328">
        <v>0</v>
      </c>
      <c r="G489" s="328">
        <v>172213.24</v>
      </c>
      <c r="H489" s="151">
        <f t="shared" si="88"/>
        <v>-172213.24</v>
      </c>
      <c r="I489" s="97">
        <f t="shared" si="89"/>
        <v>1</v>
      </c>
      <c r="J489" s="166"/>
      <c r="K489" s="328">
        <v>99994.559999999998</v>
      </c>
      <c r="L489" s="328">
        <v>518153.4</v>
      </c>
      <c r="M489" s="151">
        <f t="shared" si="90"/>
        <v>-418158.84</v>
      </c>
      <c r="N489" s="97">
        <f t="shared" si="91"/>
        <v>-0.80701745853641027</v>
      </c>
      <c r="O489" s="273"/>
      <c r="P489" s="166"/>
      <c r="Q489" s="328">
        <v>99994.559999999998</v>
      </c>
      <c r="R489" s="328">
        <v>518153.4</v>
      </c>
      <c r="S489" s="151">
        <f t="shared" si="92"/>
        <v>-418158.84</v>
      </c>
      <c r="T489" s="97">
        <f t="shared" si="93"/>
        <v>-0.80701745853641027</v>
      </c>
      <c r="U489" s="166"/>
      <c r="V489" s="328">
        <v>1649913.7200000002</v>
      </c>
      <c r="W489" s="328">
        <v>2068072.56</v>
      </c>
      <c r="X489" s="151">
        <f t="shared" si="94"/>
        <v>-418158.83999999985</v>
      </c>
      <c r="Y489" s="97">
        <f t="shared" si="95"/>
        <v>-0.20219737357764653</v>
      </c>
      <c r="Z489" s="140"/>
    </row>
    <row r="490" spans="1:26" s="69" customFormat="1" outlineLevel="1" x14ac:dyDescent="0.2">
      <c r="A490" s="64" t="s">
        <v>1289</v>
      </c>
      <c r="B490" s="65" t="s">
        <v>1739</v>
      </c>
      <c r="C490" s="66" t="s">
        <v>2171</v>
      </c>
      <c r="D490" s="67"/>
      <c r="E490" s="68"/>
      <c r="F490" s="328">
        <v>12308.61</v>
      </c>
      <c r="G490" s="328">
        <v>2543.7200000000003</v>
      </c>
      <c r="H490" s="151">
        <f t="shared" si="88"/>
        <v>9764.89</v>
      </c>
      <c r="I490" s="97">
        <f t="shared" si="89"/>
        <v>3.8388226691616998</v>
      </c>
      <c r="J490" s="166"/>
      <c r="K490" s="328">
        <v>13538.31</v>
      </c>
      <c r="L490" s="328">
        <v>10689.43</v>
      </c>
      <c r="M490" s="151">
        <f t="shared" si="90"/>
        <v>2848.8799999999992</v>
      </c>
      <c r="N490" s="97">
        <f t="shared" si="91"/>
        <v>0.26651374301529634</v>
      </c>
      <c r="O490" s="273"/>
      <c r="P490" s="166"/>
      <c r="Q490" s="328">
        <v>13538.31</v>
      </c>
      <c r="R490" s="328">
        <v>10689.43</v>
      </c>
      <c r="S490" s="151">
        <f t="shared" si="92"/>
        <v>2848.8799999999992</v>
      </c>
      <c r="T490" s="97">
        <f t="shared" si="93"/>
        <v>0.26651374301529634</v>
      </c>
      <c r="U490" s="166"/>
      <c r="V490" s="328">
        <v>51244.11</v>
      </c>
      <c r="W490" s="328">
        <v>14527.11</v>
      </c>
      <c r="X490" s="151">
        <f t="shared" si="94"/>
        <v>36717</v>
      </c>
      <c r="Y490" s="97">
        <f t="shared" si="95"/>
        <v>2.5274813779203158</v>
      </c>
      <c r="Z490" s="140"/>
    </row>
    <row r="491" spans="1:26" s="69" customFormat="1" outlineLevel="1" x14ac:dyDescent="0.2">
      <c r="A491" s="64" t="s">
        <v>1290</v>
      </c>
      <c r="B491" s="65" t="s">
        <v>1740</v>
      </c>
      <c r="C491" s="66" t="s">
        <v>2175</v>
      </c>
      <c r="D491" s="67"/>
      <c r="E491" s="68"/>
      <c r="F491" s="328">
        <v>11187.45</v>
      </c>
      <c r="G491" s="328">
        <v>1252.98</v>
      </c>
      <c r="H491" s="151">
        <f t="shared" si="88"/>
        <v>9934.4700000000012</v>
      </c>
      <c r="I491" s="97">
        <f t="shared" si="89"/>
        <v>7.9286740410860519</v>
      </c>
      <c r="J491" s="166"/>
      <c r="K491" s="328">
        <v>12493.87</v>
      </c>
      <c r="L491" s="328">
        <v>5092.8</v>
      </c>
      <c r="M491" s="151">
        <f t="shared" si="90"/>
        <v>7401.0700000000006</v>
      </c>
      <c r="N491" s="97">
        <f t="shared" si="91"/>
        <v>1.4532418316054039</v>
      </c>
      <c r="O491" s="273"/>
      <c r="P491" s="166"/>
      <c r="Q491" s="328">
        <v>12493.87</v>
      </c>
      <c r="R491" s="328">
        <v>5092.8</v>
      </c>
      <c r="S491" s="151">
        <f t="shared" si="92"/>
        <v>7401.0700000000006</v>
      </c>
      <c r="T491" s="97">
        <f t="shared" si="93"/>
        <v>1.4532418316054039</v>
      </c>
      <c r="U491" s="166"/>
      <c r="V491" s="328">
        <v>30987.040000000001</v>
      </c>
      <c r="W491" s="328">
        <v>47607.850000000006</v>
      </c>
      <c r="X491" s="151">
        <f t="shared" si="94"/>
        <v>-16620.810000000005</v>
      </c>
      <c r="Y491" s="97">
        <f t="shared" si="95"/>
        <v>-0.34911910535762491</v>
      </c>
      <c r="Z491" s="140"/>
    </row>
    <row r="492" spans="1:26" s="69" customFormat="1" outlineLevel="1" x14ac:dyDescent="0.2">
      <c r="A492" s="64" t="s">
        <v>1291</v>
      </c>
      <c r="B492" s="65" t="s">
        <v>1741</v>
      </c>
      <c r="C492" s="66" t="s">
        <v>2176</v>
      </c>
      <c r="D492" s="67"/>
      <c r="E492" s="68"/>
      <c r="F492" s="328">
        <v>2088.64</v>
      </c>
      <c r="G492" s="328">
        <v>4574.1900000000005</v>
      </c>
      <c r="H492" s="151">
        <f t="shared" si="88"/>
        <v>-2485.5500000000006</v>
      </c>
      <c r="I492" s="97">
        <f t="shared" si="89"/>
        <v>-0.54338582350099152</v>
      </c>
      <c r="J492" s="166"/>
      <c r="K492" s="328">
        <v>3832.89</v>
      </c>
      <c r="L492" s="328">
        <v>13412.08</v>
      </c>
      <c r="M492" s="151">
        <f t="shared" si="90"/>
        <v>-9579.19</v>
      </c>
      <c r="N492" s="97">
        <f t="shared" si="91"/>
        <v>-0.71422106041717615</v>
      </c>
      <c r="O492" s="273"/>
      <c r="P492" s="166"/>
      <c r="Q492" s="328">
        <v>3832.89</v>
      </c>
      <c r="R492" s="328">
        <v>13412.08</v>
      </c>
      <c r="S492" s="151">
        <f t="shared" si="92"/>
        <v>-9579.19</v>
      </c>
      <c r="T492" s="97">
        <f t="shared" si="93"/>
        <v>-0.71422106041717615</v>
      </c>
      <c r="U492" s="166"/>
      <c r="V492" s="328">
        <v>11275.02</v>
      </c>
      <c r="W492" s="328">
        <v>-1356.130000000001</v>
      </c>
      <c r="X492" s="151">
        <f t="shared" si="94"/>
        <v>12631.150000000001</v>
      </c>
      <c r="Y492" s="97">
        <f t="shared" si="95"/>
        <v>-9.314114428557728</v>
      </c>
      <c r="Z492" s="140"/>
    </row>
    <row r="493" spans="1:26" s="69" customFormat="1" outlineLevel="1" x14ac:dyDescent="0.2">
      <c r="A493" s="64" t="s">
        <v>1292</v>
      </c>
      <c r="B493" s="65" t="s">
        <v>1742</v>
      </c>
      <c r="C493" s="66" t="s">
        <v>2177</v>
      </c>
      <c r="D493" s="67"/>
      <c r="E493" s="68"/>
      <c r="F493" s="328">
        <v>919.37</v>
      </c>
      <c r="G493" s="328">
        <v>2163.5300000000002</v>
      </c>
      <c r="H493" s="151">
        <f t="shared" si="88"/>
        <v>-1244.1600000000003</v>
      </c>
      <c r="I493" s="97">
        <f t="shared" si="89"/>
        <v>-0.57506020253936863</v>
      </c>
      <c r="J493" s="166"/>
      <c r="K493" s="328">
        <v>8591.76</v>
      </c>
      <c r="L493" s="328">
        <v>11193.2</v>
      </c>
      <c r="M493" s="151">
        <f t="shared" si="90"/>
        <v>-2601.4400000000005</v>
      </c>
      <c r="N493" s="97">
        <f t="shared" si="91"/>
        <v>-0.23241253618268237</v>
      </c>
      <c r="O493" s="273"/>
      <c r="P493" s="166"/>
      <c r="Q493" s="328">
        <v>8591.76</v>
      </c>
      <c r="R493" s="328">
        <v>11193.2</v>
      </c>
      <c r="S493" s="151">
        <f t="shared" si="92"/>
        <v>-2601.4400000000005</v>
      </c>
      <c r="T493" s="97">
        <f t="shared" si="93"/>
        <v>-0.23241253618268237</v>
      </c>
      <c r="U493" s="166"/>
      <c r="V493" s="328">
        <v>30875.4</v>
      </c>
      <c r="W493" s="328">
        <v>51019.3</v>
      </c>
      <c r="X493" s="151">
        <f t="shared" si="94"/>
        <v>-20143.900000000001</v>
      </c>
      <c r="Y493" s="97">
        <f t="shared" si="95"/>
        <v>-0.3948290156862207</v>
      </c>
      <c r="Z493" s="140"/>
    </row>
    <row r="494" spans="1:26" s="69" customFormat="1" outlineLevel="1" x14ac:dyDescent="0.2">
      <c r="A494" s="64" t="s">
        <v>1293</v>
      </c>
      <c r="B494" s="65" t="s">
        <v>1743</v>
      </c>
      <c r="C494" s="66" t="s">
        <v>2178</v>
      </c>
      <c r="D494" s="67"/>
      <c r="E494" s="68"/>
      <c r="F494" s="328">
        <v>446.6</v>
      </c>
      <c r="G494" s="328">
        <v>2517.5500000000002</v>
      </c>
      <c r="H494" s="151">
        <f t="shared" si="88"/>
        <v>-2070.9500000000003</v>
      </c>
      <c r="I494" s="97">
        <f t="shared" si="89"/>
        <v>-0.82260531071875442</v>
      </c>
      <c r="J494" s="166"/>
      <c r="K494" s="328">
        <v>4850.58</v>
      </c>
      <c r="L494" s="328">
        <v>7242.1</v>
      </c>
      <c r="M494" s="151">
        <f t="shared" si="90"/>
        <v>-2391.5200000000004</v>
      </c>
      <c r="N494" s="97">
        <f t="shared" si="91"/>
        <v>-0.33022465859350192</v>
      </c>
      <c r="O494" s="273"/>
      <c r="P494" s="166"/>
      <c r="Q494" s="328">
        <v>4850.58</v>
      </c>
      <c r="R494" s="328">
        <v>7242.1</v>
      </c>
      <c r="S494" s="151">
        <f t="shared" si="92"/>
        <v>-2391.5200000000004</v>
      </c>
      <c r="T494" s="97">
        <f t="shared" si="93"/>
        <v>-0.33022465859350192</v>
      </c>
      <c r="U494" s="166"/>
      <c r="V494" s="328">
        <v>23125.1</v>
      </c>
      <c r="W494" s="328">
        <v>21569.260000000002</v>
      </c>
      <c r="X494" s="151">
        <f t="shared" si="94"/>
        <v>1555.8399999999965</v>
      </c>
      <c r="Y494" s="97">
        <f t="shared" si="95"/>
        <v>7.2132284556818194E-2</v>
      </c>
      <c r="Z494" s="140"/>
    </row>
    <row r="495" spans="1:26" x14ac:dyDescent="0.2">
      <c r="A495" s="38" t="s">
        <v>717</v>
      </c>
      <c r="B495" s="38">
        <v>75</v>
      </c>
      <c r="C495" s="81" t="s">
        <v>852</v>
      </c>
      <c r="D495" s="88"/>
      <c r="E495" s="49"/>
      <c r="F495" s="301">
        <v>8631986.299999997</v>
      </c>
      <c r="G495" s="301">
        <v>3454232.8119999999</v>
      </c>
      <c r="H495" s="301">
        <f t="shared" si="88"/>
        <v>5177753.4879999971</v>
      </c>
      <c r="I495" s="49">
        <f t="shared" si="89"/>
        <v>1.4989590365804206</v>
      </c>
      <c r="J495" s="277"/>
      <c r="K495" s="301">
        <v>12825953.629999999</v>
      </c>
      <c r="L495" s="301">
        <v>10237992.376</v>
      </c>
      <c r="M495" s="301">
        <f t="shared" si="90"/>
        <v>2587961.2539999988</v>
      </c>
      <c r="N495" s="49">
        <f t="shared" si="91"/>
        <v>0.25278015053681058</v>
      </c>
      <c r="O495" s="201"/>
      <c r="P495" s="269"/>
      <c r="Q495" s="301">
        <v>12825953.629999999</v>
      </c>
      <c r="R495" s="301">
        <v>10237992.376</v>
      </c>
      <c r="S495" s="301">
        <f t="shared" si="92"/>
        <v>2587961.2539999988</v>
      </c>
      <c r="T495" s="49">
        <f t="shared" si="93"/>
        <v>0.25278015053681058</v>
      </c>
      <c r="U495" s="277"/>
      <c r="V495" s="301">
        <v>43686680.187999994</v>
      </c>
      <c r="W495" s="301">
        <v>37060332.612000003</v>
      </c>
      <c r="X495" s="301">
        <f t="shared" si="94"/>
        <v>6626347.5759999901</v>
      </c>
      <c r="Y495" s="49">
        <f t="shared" si="95"/>
        <v>0.17879892351139889</v>
      </c>
      <c r="Z495"/>
    </row>
    <row r="496" spans="1:26" x14ac:dyDescent="0.2">
      <c r="A496" s="38"/>
      <c r="B496" s="38"/>
      <c r="C496" s="81"/>
      <c r="D496" s="88"/>
      <c r="E496" s="49"/>
      <c r="F496" s="301"/>
      <c r="G496" s="301"/>
      <c r="H496" s="301"/>
      <c r="I496" s="49"/>
      <c r="J496" s="277"/>
      <c r="K496" s="301"/>
      <c r="L496" s="301"/>
      <c r="M496" s="301"/>
      <c r="N496" s="49"/>
      <c r="O496" s="201"/>
      <c r="P496" s="269"/>
      <c r="Q496" s="301"/>
      <c r="R496" s="301"/>
      <c r="S496" s="301"/>
      <c r="T496" s="49"/>
      <c r="U496" s="277"/>
      <c r="V496" s="301"/>
      <c r="W496" s="301"/>
      <c r="X496" s="301"/>
      <c r="Y496"/>
      <c r="Z496"/>
    </row>
    <row r="497" spans="1:26" x14ac:dyDescent="0.2">
      <c r="A497" s="38"/>
      <c r="B497" s="38"/>
      <c r="C497" s="81"/>
      <c r="D497" s="88"/>
      <c r="E497" s="49"/>
      <c r="F497" s="301"/>
      <c r="G497" s="301"/>
      <c r="H497" s="301"/>
      <c r="I497" s="49"/>
      <c r="J497" s="277"/>
      <c r="K497" s="301"/>
      <c r="L497" s="301"/>
      <c r="M497" s="301"/>
      <c r="N497" s="49"/>
      <c r="O497" s="201"/>
      <c r="P497" s="269"/>
      <c r="Q497" s="301"/>
      <c r="R497" s="301"/>
      <c r="S497" s="301"/>
      <c r="T497" s="49"/>
      <c r="U497" s="277"/>
      <c r="V497" s="301"/>
      <c r="W497" s="301"/>
      <c r="X497" s="301"/>
      <c r="Y497"/>
      <c r="Z497"/>
    </row>
    <row r="498" spans="1:26" s="69" customFormat="1" outlineLevel="1" x14ac:dyDescent="0.2">
      <c r="A498" s="64" t="s">
        <v>1149</v>
      </c>
      <c r="B498" s="65" t="s">
        <v>1599</v>
      </c>
      <c r="C498" s="66" t="s">
        <v>2041</v>
      </c>
      <c r="D498" s="67"/>
      <c r="E498" s="68"/>
      <c r="F498" s="328">
        <v>1621.51</v>
      </c>
      <c r="G498" s="328">
        <v>1626.46</v>
      </c>
      <c r="H498" s="151"/>
      <c r="I498" s="97">
        <f t="shared" ref="I498:I528" si="96">+U498-G498</f>
        <v>-1626.46</v>
      </c>
      <c r="J498" s="166"/>
      <c r="K498" s="328">
        <v>4900.1400000000003</v>
      </c>
      <c r="L498" s="328">
        <v>4796.83</v>
      </c>
      <c r="M498" s="151">
        <f t="shared" ref="M498:M528" si="97">+K498-L498</f>
        <v>103.3100000000004</v>
      </c>
      <c r="N498" s="97" t="e">
        <f>+#REF!-L498</f>
        <v>#REF!</v>
      </c>
      <c r="O498" s="273"/>
      <c r="P498" s="166"/>
      <c r="Q498" s="328">
        <v>4900.1400000000003</v>
      </c>
      <c r="R498" s="328">
        <v>4796.83</v>
      </c>
      <c r="S498" s="151"/>
      <c r="T498" s="97">
        <f t="shared" ref="T498:T528" si="98">+P498-R498</f>
        <v>-4796.83</v>
      </c>
      <c r="U498" s="166"/>
      <c r="V498" s="328">
        <v>17501.600000000002</v>
      </c>
      <c r="W498" s="328">
        <v>21769.5</v>
      </c>
      <c r="X498" s="151"/>
      <c r="Y498" s="97"/>
      <c r="Z498" s="140"/>
    </row>
    <row r="499" spans="1:26" s="69" customFormat="1" outlineLevel="1" x14ac:dyDescent="0.2">
      <c r="A499" s="64" t="s">
        <v>1150</v>
      </c>
      <c r="B499" s="65" t="s">
        <v>1600</v>
      </c>
      <c r="C499" s="66" t="s">
        <v>2042</v>
      </c>
      <c r="D499" s="67"/>
      <c r="E499" s="68"/>
      <c r="F499" s="328">
        <v>979.53</v>
      </c>
      <c r="G499" s="328">
        <v>-29932.07</v>
      </c>
      <c r="H499" s="151"/>
      <c r="I499" s="97">
        <f t="shared" si="96"/>
        <v>29932.07</v>
      </c>
      <c r="J499" s="166"/>
      <c r="K499" s="328">
        <v>17978.54</v>
      </c>
      <c r="L499" s="328">
        <v>-41301.620000000003</v>
      </c>
      <c r="M499" s="151">
        <f t="shared" si="97"/>
        <v>59280.160000000003</v>
      </c>
      <c r="N499" s="97" t="e">
        <f>+#REF!-L499</f>
        <v>#REF!</v>
      </c>
      <c r="O499" s="273"/>
      <c r="P499" s="166"/>
      <c r="Q499" s="328">
        <v>17978.54</v>
      </c>
      <c r="R499" s="328">
        <v>-41301.620000000003</v>
      </c>
      <c r="S499" s="151"/>
      <c r="T499" s="97">
        <f t="shared" si="98"/>
        <v>41301.620000000003</v>
      </c>
      <c r="U499" s="166"/>
      <c r="V499" s="328">
        <v>100438.42000000001</v>
      </c>
      <c r="W499" s="328">
        <v>-22235.120000000003</v>
      </c>
      <c r="X499" s="151"/>
      <c r="Y499" s="97"/>
      <c r="Z499" s="140"/>
    </row>
    <row r="500" spans="1:26" s="69" customFormat="1" outlineLevel="1" x14ac:dyDescent="0.2">
      <c r="A500" s="64" t="s">
        <v>1151</v>
      </c>
      <c r="B500" s="65" t="s">
        <v>1601</v>
      </c>
      <c r="C500" s="66" t="s">
        <v>2043</v>
      </c>
      <c r="D500" s="67"/>
      <c r="E500" s="68"/>
      <c r="F500" s="328">
        <v>24066.23</v>
      </c>
      <c r="G500" s="328">
        <v>47594.86</v>
      </c>
      <c r="H500" s="151"/>
      <c r="I500" s="97">
        <f t="shared" si="96"/>
        <v>-47594.86</v>
      </c>
      <c r="J500" s="166"/>
      <c r="K500" s="328">
        <v>62858.68</v>
      </c>
      <c r="L500" s="328">
        <v>127406.97</v>
      </c>
      <c r="M500" s="151">
        <f t="shared" si="97"/>
        <v>-64548.29</v>
      </c>
      <c r="N500" s="97" t="e">
        <f>+#REF!-L500</f>
        <v>#REF!</v>
      </c>
      <c r="O500" s="273"/>
      <c r="P500" s="166"/>
      <c r="Q500" s="328">
        <v>62858.68</v>
      </c>
      <c r="R500" s="328">
        <v>127406.97</v>
      </c>
      <c r="S500" s="151"/>
      <c r="T500" s="97">
        <f t="shared" si="98"/>
        <v>-127406.97</v>
      </c>
      <c r="U500" s="166"/>
      <c r="V500" s="328">
        <v>315022.85000000003</v>
      </c>
      <c r="W500" s="328">
        <v>478811.35</v>
      </c>
      <c r="X500" s="151"/>
      <c r="Y500" s="97"/>
      <c r="Z500" s="140"/>
    </row>
    <row r="501" spans="1:26" s="69" customFormat="1" outlineLevel="1" x14ac:dyDescent="0.2">
      <c r="A501" s="64" t="s">
        <v>1152</v>
      </c>
      <c r="B501" s="65" t="s">
        <v>1602</v>
      </c>
      <c r="C501" s="66" t="s">
        <v>2044</v>
      </c>
      <c r="D501" s="67"/>
      <c r="E501" s="68"/>
      <c r="F501" s="328">
        <v>3470.92</v>
      </c>
      <c r="G501" s="328">
        <v>1790.46</v>
      </c>
      <c r="H501" s="151"/>
      <c r="I501" s="97">
        <f t="shared" si="96"/>
        <v>-1790.46</v>
      </c>
      <c r="J501" s="166"/>
      <c r="K501" s="328">
        <v>9895.44</v>
      </c>
      <c r="L501" s="328">
        <v>7014.8</v>
      </c>
      <c r="M501" s="151">
        <f t="shared" si="97"/>
        <v>2880.6400000000003</v>
      </c>
      <c r="N501" s="97" t="e">
        <f>+#REF!-L501</f>
        <v>#REF!</v>
      </c>
      <c r="O501" s="273"/>
      <c r="P501" s="166"/>
      <c r="Q501" s="328">
        <v>9895.44</v>
      </c>
      <c r="R501" s="328">
        <v>7014.8</v>
      </c>
      <c r="S501" s="151"/>
      <c r="T501" s="97">
        <f t="shared" si="98"/>
        <v>-7014.8</v>
      </c>
      <c r="U501" s="166"/>
      <c r="V501" s="328">
        <v>35736.639999999999</v>
      </c>
      <c r="W501" s="328">
        <v>51730.01</v>
      </c>
      <c r="X501" s="151"/>
      <c r="Y501" s="97"/>
      <c r="Z501" s="140"/>
    </row>
    <row r="502" spans="1:26" s="69" customFormat="1" outlineLevel="1" x14ac:dyDescent="0.2">
      <c r="A502" s="64" t="s">
        <v>1153</v>
      </c>
      <c r="B502" s="65" t="s">
        <v>1603</v>
      </c>
      <c r="C502" s="66" t="s">
        <v>2045</v>
      </c>
      <c r="D502" s="67"/>
      <c r="E502" s="68"/>
      <c r="F502" s="328">
        <v>25179.420000000002</v>
      </c>
      <c r="G502" s="328">
        <v>28910.31</v>
      </c>
      <c r="H502" s="151"/>
      <c r="I502" s="97">
        <f t="shared" si="96"/>
        <v>-28910.31</v>
      </c>
      <c r="J502" s="166"/>
      <c r="K502" s="328">
        <v>76963.839999999997</v>
      </c>
      <c r="L502" s="328">
        <v>81355.350000000006</v>
      </c>
      <c r="M502" s="151">
        <f t="shared" si="97"/>
        <v>-4391.5100000000093</v>
      </c>
      <c r="N502" s="97" t="e">
        <f>+#REF!-L502</f>
        <v>#REF!</v>
      </c>
      <c r="O502" s="273"/>
      <c r="P502" s="166"/>
      <c r="Q502" s="328">
        <v>76963.839999999997</v>
      </c>
      <c r="R502" s="328">
        <v>81355.350000000006</v>
      </c>
      <c r="S502" s="151"/>
      <c r="T502" s="97">
        <f t="shared" si="98"/>
        <v>-81355.350000000006</v>
      </c>
      <c r="U502" s="166"/>
      <c r="V502" s="328">
        <v>315722.93</v>
      </c>
      <c r="W502" s="328">
        <v>329763.29000000004</v>
      </c>
      <c r="X502" s="151"/>
      <c r="Y502" s="97"/>
      <c r="Z502" s="140"/>
    </row>
    <row r="503" spans="1:26" s="69" customFormat="1" outlineLevel="1" x14ac:dyDescent="0.2">
      <c r="A503" s="64" t="s">
        <v>1154</v>
      </c>
      <c r="B503" s="65" t="s">
        <v>1604</v>
      </c>
      <c r="C503" s="66" t="s">
        <v>2046</v>
      </c>
      <c r="D503" s="67"/>
      <c r="E503" s="68"/>
      <c r="F503" s="328">
        <v>268652.44</v>
      </c>
      <c r="G503" s="328">
        <v>263834.81</v>
      </c>
      <c r="H503" s="151"/>
      <c r="I503" s="97">
        <f t="shared" si="96"/>
        <v>-263834.81</v>
      </c>
      <c r="J503" s="166"/>
      <c r="K503" s="328">
        <v>832438.04</v>
      </c>
      <c r="L503" s="328">
        <v>772729.96</v>
      </c>
      <c r="M503" s="151">
        <f t="shared" si="97"/>
        <v>59708.080000000075</v>
      </c>
      <c r="N503" s="97" t="e">
        <f>+#REF!-L503</f>
        <v>#REF!</v>
      </c>
      <c r="O503" s="273"/>
      <c r="P503" s="166"/>
      <c r="Q503" s="328">
        <v>832438.04</v>
      </c>
      <c r="R503" s="328">
        <v>772729.96</v>
      </c>
      <c r="S503" s="151"/>
      <c r="T503" s="97">
        <f t="shared" si="98"/>
        <v>-772729.96</v>
      </c>
      <c r="U503" s="166"/>
      <c r="V503" s="328">
        <v>3197936.3200000003</v>
      </c>
      <c r="W503" s="328">
        <v>3033016.31</v>
      </c>
      <c r="X503" s="151"/>
      <c r="Y503" s="97"/>
      <c r="Z503" s="140"/>
    </row>
    <row r="504" spans="1:26" s="69" customFormat="1" outlineLevel="1" x14ac:dyDescent="0.2">
      <c r="A504" s="64" t="s">
        <v>1155</v>
      </c>
      <c r="B504" s="65" t="s">
        <v>1605</v>
      </c>
      <c r="C504" s="66" t="s">
        <v>2047</v>
      </c>
      <c r="D504" s="67"/>
      <c r="E504" s="68"/>
      <c r="F504" s="328">
        <v>1400.3600000000001</v>
      </c>
      <c r="G504" s="328">
        <v>1492.3500000000001</v>
      </c>
      <c r="H504" s="151"/>
      <c r="I504" s="97">
        <f t="shared" si="96"/>
        <v>-1492.3500000000001</v>
      </c>
      <c r="J504" s="166"/>
      <c r="K504" s="328">
        <v>4290.17</v>
      </c>
      <c r="L504" s="328">
        <v>4502.38</v>
      </c>
      <c r="M504" s="151">
        <f t="shared" si="97"/>
        <v>-212.21000000000004</v>
      </c>
      <c r="N504" s="97" t="e">
        <f>+#REF!-L504</f>
        <v>#REF!</v>
      </c>
      <c r="O504" s="273"/>
      <c r="P504" s="166"/>
      <c r="Q504" s="328">
        <v>4290.17</v>
      </c>
      <c r="R504" s="328">
        <v>4502.38</v>
      </c>
      <c r="S504" s="151"/>
      <c r="T504" s="97">
        <f t="shared" si="98"/>
        <v>-4502.38</v>
      </c>
      <c r="U504" s="166"/>
      <c r="V504" s="328">
        <v>15539</v>
      </c>
      <c r="W504" s="328">
        <v>16405.8</v>
      </c>
      <c r="X504" s="151"/>
      <c r="Y504" s="97"/>
      <c r="Z504" s="140"/>
    </row>
    <row r="505" spans="1:26" s="69" customFormat="1" outlineLevel="1" x14ac:dyDescent="0.2">
      <c r="A505" s="64" t="s">
        <v>1156</v>
      </c>
      <c r="B505" s="65" t="s">
        <v>1606</v>
      </c>
      <c r="C505" s="66" t="s">
        <v>2048</v>
      </c>
      <c r="D505" s="67"/>
      <c r="E505" s="68"/>
      <c r="F505" s="328">
        <v>54251</v>
      </c>
      <c r="G505" s="328">
        <v>50999.35</v>
      </c>
      <c r="H505" s="151"/>
      <c r="I505" s="97">
        <f t="shared" si="96"/>
        <v>-50999.35</v>
      </c>
      <c r="J505" s="166"/>
      <c r="K505" s="328">
        <v>151086.26999999999</v>
      </c>
      <c r="L505" s="328">
        <v>144852.24</v>
      </c>
      <c r="M505" s="151">
        <f t="shared" si="97"/>
        <v>6234.0299999999988</v>
      </c>
      <c r="N505" s="97" t="e">
        <f>+#REF!-L505</f>
        <v>#REF!</v>
      </c>
      <c r="O505" s="273"/>
      <c r="P505" s="166"/>
      <c r="Q505" s="328">
        <v>151086.26999999999</v>
      </c>
      <c r="R505" s="328">
        <v>144852.24</v>
      </c>
      <c r="S505" s="151"/>
      <c r="T505" s="97">
        <f t="shared" si="98"/>
        <v>-144852.24</v>
      </c>
      <c r="U505" s="166"/>
      <c r="V505" s="328">
        <v>608077.35</v>
      </c>
      <c r="W505" s="328">
        <v>584592.31000000006</v>
      </c>
      <c r="X505" s="151"/>
      <c r="Y505" s="97"/>
      <c r="Z505" s="140"/>
    </row>
    <row r="506" spans="1:26" s="69" customFormat="1" outlineLevel="1" x14ac:dyDescent="0.2">
      <c r="A506" s="64" t="s">
        <v>1157</v>
      </c>
      <c r="B506" s="65" t="s">
        <v>1607</v>
      </c>
      <c r="C506" s="66" t="s">
        <v>2049</v>
      </c>
      <c r="D506" s="67"/>
      <c r="E506" s="68"/>
      <c r="F506" s="328">
        <v>4632.6500000000005</v>
      </c>
      <c r="G506" s="328">
        <v>4050.71</v>
      </c>
      <c r="H506" s="151"/>
      <c r="I506" s="97">
        <f t="shared" si="96"/>
        <v>-4050.71</v>
      </c>
      <c r="J506" s="166"/>
      <c r="K506" s="328">
        <v>14116.32</v>
      </c>
      <c r="L506" s="328">
        <v>12327.09</v>
      </c>
      <c r="M506" s="151">
        <f t="shared" si="97"/>
        <v>1789.2299999999996</v>
      </c>
      <c r="N506" s="97" t="e">
        <f>+#REF!-L506</f>
        <v>#REF!</v>
      </c>
      <c r="O506" s="273"/>
      <c r="P506" s="166"/>
      <c r="Q506" s="328">
        <v>14116.32</v>
      </c>
      <c r="R506" s="328">
        <v>12327.09</v>
      </c>
      <c r="S506" s="151"/>
      <c r="T506" s="97">
        <f t="shared" si="98"/>
        <v>-12327.09</v>
      </c>
      <c r="U506" s="166"/>
      <c r="V506" s="328">
        <v>54880.19</v>
      </c>
      <c r="W506" s="328">
        <v>52599.69</v>
      </c>
      <c r="X506" s="151"/>
      <c r="Y506" s="97"/>
      <c r="Z506" s="140"/>
    </row>
    <row r="507" spans="1:26" s="69" customFormat="1" outlineLevel="1" x14ac:dyDescent="0.2">
      <c r="A507" s="64" t="s">
        <v>1158</v>
      </c>
      <c r="B507" s="65" t="s">
        <v>1608</v>
      </c>
      <c r="C507" s="66" t="s">
        <v>2050</v>
      </c>
      <c r="D507" s="67"/>
      <c r="E507" s="68"/>
      <c r="F507" s="328">
        <v>2252.52</v>
      </c>
      <c r="G507" s="328">
        <v>2063.06</v>
      </c>
      <c r="H507" s="151"/>
      <c r="I507" s="97">
        <f t="shared" si="96"/>
        <v>-2063.06</v>
      </c>
      <c r="J507" s="166"/>
      <c r="K507" s="328">
        <v>6030.84</v>
      </c>
      <c r="L507" s="328">
        <v>8247.0400000000009</v>
      </c>
      <c r="M507" s="151">
        <f t="shared" si="97"/>
        <v>-2216.2000000000007</v>
      </c>
      <c r="N507" s="97" t="e">
        <f>+#REF!-L507</f>
        <v>#REF!</v>
      </c>
      <c r="O507" s="273"/>
      <c r="P507" s="166"/>
      <c r="Q507" s="328">
        <v>6030.84</v>
      </c>
      <c r="R507" s="328">
        <v>8247.0400000000009</v>
      </c>
      <c r="S507" s="151"/>
      <c r="T507" s="97">
        <f t="shared" si="98"/>
        <v>-8247.0400000000009</v>
      </c>
      <c r="U507" s="166"/>
      <c r="V507" s="328">
        <v>22261.989999999998</v>
      </c>
      <c r="W507" s="328">
        <v>26300.010000000002</v>
      </c>
      <c r="X507" s="151"/>
      <c r="Y507" s="97"/>
      <c r="Z507" s="140"/>
    </row>
    <row r="508" spans="1:26" s="69" customFormat="1" outlineLevel="1" x14ac:dyDescent="0.2">
      <c r="A508" s="64" t="s">
        <v>1159</v>
      </c>
      <c r="B508" s="65" t="s">
        <v>1609</v>
      </c>
      <c r="C508" s="66" t="s">
        <v>2051</v>
      </c>
      <c r="D508" s="67"/>
      <c r="E508" s="68"/>
      <c r="F508" s="328">
        <v>44237.19</v>
      </c>
      <c r="G508" s="328">
        <v>82636.12</v>
      </c>
      <c r="H508" s="151"/>
      <c r="I508" s="97">
        <f t="shared" si="96"/>
        <v>-82636.12</v>
      </c>
      <c r="J508" s="166"/>
      <c r="K508" s="328">
        <v>124585.67</v>
      </c>
      <c r="L508" s="328">
        <v>179040.62</v>
      </c>
      <c r="M508" s="151">
        <f t="shared" si="97"/>
        <v>-54454.95</v>
      </c>
      <c r="N508" s="97" t="e">
        <f>+#REF!-L508</f>
        <v>#REF!</v>
      </c>
      <c r="O508" s="273"/>
      <c r="P508" s="166"/>
      <c r="Q508" s="328">
        <v>124585.67</v>
      </c>
      <c r="R508" s="328">
        <v>179040.62</v>
      </c>
      <c r="S508" s="151"/>
      <c r="T508" s="97">
        <f t="shared" si="98"/>
        <v>-179040.62</v>
      </c>
      <c r="U508" s="166"/>
      <c r="V508" s="328">
        <v>589247.97</v>
      </c>
      <c r="W508" s="328">
        <v>897457.47</v>
      </c>
      <c r="X508" s="151"/>
      <c r="Y508" s="97"/>
      <c r="Z508" s="140"/>
    </row>
    <row r="509" spans="1:26" s="69" customFormat="1" outlineLevel="1" x14ac:dyDescent="0.2">
      <c r="A509" s="64" t="s">
        <v>1160</v>
      </c>
      <c r="B509" s="65" t="s">
        <v>1610</v>
      </c>
      <c r="C509" s="66" t="s">
        <v>2052</v>
      </c>
      <c r="D509" s="67"/>
      <c r="E509" s="68"/>
      <c r="F509" s="328">
        <v>30872.41</v>
      </c>
      <c r="G509" s="328">
        <v>26597.56</v>
      </c>
      <c r="H509" s="151"/>
      <c r="I509" s="97">
        <f t="shared" si="96"/>
        <v>-26597.56</v>
      </c>
      <c r="J509" s="166"/>
      <c r="K509" s="328">
        <v>98004</v>
      </c>
      <c r="L509" s="328">
        <v>81710.77</v>
      </c>
      <c r="M509" s="151">
        <f t="shared" si="97"/>
        <v>16293.229999999996</v>
      </c>
      <c r="N509" s="97" t="e">
        <f>+#REF!-L509</f>
        <v>#REF!</v>
      </c>
      <c r="O509" s="273"/>
      <c r="P509" s="166"/>
      <c r="Q509" s="328">
        <v>98004</v>
      </c>
      <c r="R509" s="328">
        <v>81710.77</v>
      </c>
      <c r="S509" s="151"/>
      <c r="T509" s="97">
        <f t="shared" si="98"/>
        <v>-81710.77</v>
      </c>
      <c r="U509" s="166"/>
      <c r="V509" s="328">
        <v>356733.87</v>
      </c>
      <c r="W509" s="328">
        <v>297628.05</v>
      </c>
      <c r="X509" s="151"/>
      <c r="Y509" s="97"/>
      <c r="Z509" s="140"/>
    </row>
    <row r="510" spans="1:26" s="69" customFormat="1" outlineLevel="1" x14ac:dyDescent="0.2">
      <c r="A510" s="64" t="s">
        <v>1161</v>
      </c>
      <c r="B510" s="65" t="s">
        <v>1611</v>
      </c>
      <c r="C510" s="66" t="s">
        <v>2053</v>
      </c>
      <c r="D510" s="67"/>
      <c r="E510" s="68"/>
      <c r="F510" s="328">
        <v>3443.21</v>
      </c>
      <c r="G510" s="328">
        <v>6815.84</v>
      </c>
      <c r="H510" s="151"/>
      <c r="I510" s="97">
        <f t="shared" si="96"/>
        <v>-6815.84</v>
      </c>
      <c r="J510" s="166"/>
      <c r="K510" s="328">
        <v>10380.41</v>
      </c>
      <c r="L510" s="328">
        <v>19263.560000000001</v>
      </c>
      <c r="M510" s="151">
        <f t="shared" si="97"/>
        <v>-8883.1500000000015</v>
      </c>
      <c r="N510" s="97" t="e">
        <f>+#REF!-L510</f>
        <v>#REF!</v>
      </c>
      <c r="O510" s="273"/>
      <c r="P510" s="166"/>
      <c r="Q510" s="328">
        <v>10380.41</v>
      </c>
      <c r="R510" s="328">
        <v>19263.560000000001</v>
      </c>
      <c r="S510" s="151"/>
      <c r="T510" s="97">
        <f t="shared" si="98"/>
        <v>-19263.560000000001</v>
      </c>
      <c r="U510" s="166"/>
      <c r="V510" s="328">
        <v>38194.82</v>
      </c>
      <c r="W510" s="328">
        <v>73411.460000000006</v>
      </c>
      <c r="X510" s="151"/>
      <c r="Y510" s="97"/>
      <c r="Z510" s="140"/>
    </row>
    <row r="511" spans="1:26" s="69" customFormat="1" outlineLevel="1" x14ac:dyDescent="0.2">
      <c r="A511" s="64" t="s">
        <v>1162</v>
      </c>
      <c r="B511" s="65" t="s">
        <v>1612</v>
      </c>
      <c r="C511" s="66" t="s">
        <v>2054</v>
      </c>
      <c r="D511" s="67"/>
      <c r="E511" s="68"/>
      <c r="F511" s="328">
        <v>0</v>
      </c>
      <c r="G511" s="328">
        <v>0</v>
      </c>
      <c r="H511" s="151"/>
      <c r="I511" s="97">
        <f t="shared" si="96"/>
        <v>0</v>
      </c>
      <c r="J511" s="166"/>
      <c r="K511" s="328">
        <v>0</v>
      </c>
      <c r="L511" s="328">
        <v>0</v>
      </c>
      <c r="M511" s="151">
        <f t="shared" si="97"/>
        <v>0</v>
      </c>
      <c r="N511" s="97" t="e">
        <f>+#REF!-L511</f>
        <v>#REF!</v>
      </c>
      <c r="O511" s="273"/>
      <c r="P511" s="166"/>
      <c r="Q511" s="328">
        <v>0</v>
      </c>
      <c r="R511" s="328">
        <v>0</v>
      </c>
      <c r="S511" s="151"/>
      <c r="T511" s="97">
        <f t="shared" si="98"/>
        <v>0</v>
      </c>
      <c r="U511" s="166"/>
      <c r="V511" s="328">
        <v>0</v>
      </c>
      <c r="W511" s="328">
        <v>0</v>
      </c>
      <c r="X511" s="151"/>
      <c r="Y511" s="97"/>
      <c r="Z511" s="140"/>
    </row>
    <row r="512" spans="1:26" s="69" customFormat="1" outlineLevel="1" x14ac:dyDescent="0.2">
      <c r="A512" s="64" t="s">
        <v>1163</v>
      </c>
      <c r="B512" s="65" t="s">
        <v>1613</v>
      </c>
      <c r="C512" s="66" t="s">
        <v>2055</v>
      </c>
      <c r="D512" s="67"/>
      <c r="E512" s="68"/>
      <c r="F512" s="328">
        <v>-419836.05</v>
      </c>
      <c r="G512" s="328">
        <v>865638.72</v>
      </c>
      <c r="H512" s="151"/>
      <c r="I512" s="97">
        <f t="shared" si="96"/>
        <v>-865638.72</v>
      </c>
      <c r="J512" s="166"/>
      <c r="K512" s="328">
        <v>285568.09000000003</v>
      </c>
      <c r="L512" s="328">
        <v>865638.72</v>
      </c>
      <c r="M512" s="151">
        <f t="shared" si="97"/>
        <v>-580070.62999999989</v>
      </c>
      <c r="N512" s="97" t="e">
        <f>+#REF!-L512</f>
        <v>#REF!</v>
      </c>
      <c r="O512" s="273"/>
      <c r="P512" s="166"/>
      <c r="Q512" s="328">
        <v>285568.09000000003</v>
      </c>
      <c r="R512" s="328">
        <v>865638.72</v>
      </c>
      <c r="S512" s="151"/>
      <c r="T512" s="97">
        <f t="shared" si="98"/>
        <v>-865638.72</v>
      </c>
      <c r="U512" s="166"/>
      <c r="V512" s="328">
        <v>2164206.29</v>
      </c>
      <c r="W512" s="328">
        <v>865638.72</v>
      </c>
      <c r="X512" s="151"/>
      <c r="Y512" s="97"/>
      <c r="Z512" s="140"/>
    </row>
    <row r="513" spans="1:26" s="69" customFormat="1" outlineLevel="1" x14ac:dyDescent="0.2">
      <c r="A513" s="64" t="s">
        <v>1164</v>
      </c>
      <c r="B513" s="65" t="s">
        <v>1614</v>
      </c>
      <c r="C513" s="66" t="s">
        <v>2056</v>
      </c>
      <c r="D513" s="67"/>
      <c r="E513" s="68"/>
      <c r="F513" s="328">
        <v>3257.1</v>
      </c>
      <c r="G513" s="328">
        <v>-1051450.6499999999</v>
      </c>
      <c r="H513" s="151"/>
      <c r="I513" s="97">
        <f t="shared" si="96"/>
        <v>1051450.6499999999</v>
      </c>
      <c r="J513" s="166"/>
      <c r="K513" s="328">
        <v>5029.78</v>
      </c>
      <c r="L513" s="328">
        <v>3053.62</v>
      </c>
      <c r="M513" s="151">
        <f t="shared" si="97"/>
        <v>1976.1599999999999</v>
      </c>
      <c r="N513" s="97" t="e">
        <f>+#REF!-L513</f>
        <v>#REF!</v>
      </c>
      <c r="O513" s="273"/>
      <c r="P513" s="166"/>
      <c r="Q513" s="328">
        <v>5029.78</v>
      </c>
      <c r="R513" s="328">
        <v>3053.62</v>
      </c>
      <c r="S513" s="151"/>
      <c r="T513" s="97">
        <f t="shared" si="98"/>
        <v>-3053.62</v>
      </c>
      <c r="U513" s="166"/>
      <c r="V513" s="328">
        <v>557680.17000000004</v>
      </c>
      <c r="W513" s="328">
        <v>25687.75</v>
      </c>
      <c r="X513" s="151"/>
      <c r="Y513" s="97"/>
      <c r="Z513" s="140"/>
    </row>
    <row r="514" spans="1:26" s="69" customFormat="1" outlineLevel="1" x14ac:dyDescent="0.2">
      <c r="A514" s="64" t="s">
        <v>1165</v>
      </c>
      <c r="B514" s="65" t="s">
        <v>1615</v>
      </c>
      <c r="C514" s="66" t="s">
        <v>2057</v>
      </c>
      <c r="D514" s="67"/>
      <c r="E514" s="68"/>
      <c r="F514" s="328">
        <v>8771.76</v>
      </c>
      <c r="G514" s="328">
        <v>4479.07</v>
      </c>
      <c r="H514" s="151"/>
      <c r="I514" s="97">
        <f t="shared" si="96"/>
        <v>-4479.07</v>
      </c>
      <c r="J514" s="166"/>
      <c r="K514" s="328">
        <v>12294.53</v>
      </c>
      <c r="L514" s="328">
        <v>6716.51</v>
      </c>
      <c r="M514" s="151">
        <f t="shared" si="97"/>
        <v>5578.02</v>
      </c>
      <c r="N514" s="97" t="e">
        <f>+#REF!-L514</f>
        <v>#REF!</v>
      </c>
      <c r="O514" s="273"/>
      <c r="P514" s="166"/>
      <c r="Q514" s="328">
        <v>12294.53</v>
      </c>
      <c r="R514" s="328">
        <v>6716.51</v>
      </c>
      <c r="S514" s="151"/>
      <c r="T514" s="97">
        <f t="shared" si="98"/>
        <v>-6716.51</v>
      </c>
      <c r="U514" s="166"/>
      <c r="V514" s="328">
        <v>23110.09</v>
      </c>
      <c r="W514" s="328">
        <v>26186.5</v>
      </c>
      <c r="X514" s="151"/>
      <c r="Y514" s="97"/>
      <c r="Z514" s="140"/>
    </row>
    <row r="515" spans="1:26" x14ac:dyDescent="0.2">
      <c r="A515" s="38" t="s">
        <v>723</v>
      </c>
      <c r="B515" s="38">
        <v>1</v>
      </c>
      <c r="C515" s="81" t="s">
        <v>853</v>
      </c>
      <c r="D515" s="88" t="s">
        <v>283</v>
      </c>
      <c r="E515" s="49"/>
      <c r="F515" s="301">
        <v>57252.200000000026</v>
      </c>
      <c r="G515" s="301">
        <v>307146.96000000014</v>
      </c>
      <c r="H515" s="301"/>
      <c r="I515" s="49">
        <f t="shared" si="96"/>
        <v>-307146.96000000014</v>
      </c>
      <c r="J515" s="277"/>
      <c r="K515" s="301">
        <v>1716420.7600000002</v>
      </c>
      <c r="L515" s="301">
        <v>2277354.84</v>
      </c>
      <c r="M515" s="301">
        <f t="shared" si="97"/>
        <v>-560934.07999999961</v>
      </c>
      <c r="N515" s="49" t="e">
        <f>+#REF!-L515</f>
        <v>#REF!</v>
      </c>
      <c r="O515" s="201"/>
      <c r="P515" s="269"/>
      <c r="Q515" s="301">
        <v>1716420.7600000002</v>
      </c>
      <c r="R515" s="301">
        <v>2277354.84</v>
      </c>
      <c r="S515" s="301"/>
      <c r="T515" s="49">
        <f t="shared" si="98"/>
        <v>-2277354.84</v>
      </c>
      <c r="U515" s="277"/>
      <c r="V515" s="301">
        <v>8412290.4999999981</v>
      </c>
      <c r="W515" s="301">
        <v>6758763.0999999987</v>
      </c>
      <c r="X515" s="301"/>
      <c r="Y515"/>
      <c r="Z515"/>
    </row>
    <row r="516" spans="1:26" s="69" customFormat="1" outlineLevel="1" x14ac:dyDescent="0.2">
      <c r="A516" s="64" t="s">
        <v>1166</v>
      </c>
      <c r="B516" s="65" t="s">
        <v>1616</v>
      </c>
      <c r="C516" s="66" t="s">
        <v>2058</v>
      </c>
      <c r="D516" s="67"/>
      <c r="E516" s="68"/>
      <c r="F516" s="328">
        <v>1505.32</v>
      </c>
      <c r="G516" s="328">
        <v>2234.4</v>
      </c>
      <c r="H516" s="151"/>
      <c r="I516" s="97">
        <f t="shared" si="96"/>
        <v>-2234.4</v>
      </c>
      <c r="J516" s="166"/>
      <c r="K516" s="328">
        <v>4799.96</v>
      </c>
      <c r="L516" s="328">
        <v>147521.28</v>
      </c>
      <c r="M516" s="151">
        <f t="shared" si="97"/>
        <v>-142721.32</v>
      </c>
      <c r="N516" s="97" t="e">
        <f>+#REF!-L516</f>
        <v>#REF!</v>
      </c>
      <c r="O516" s="273"/>
      <c r="P516" s="166"/>
      <c r="Q516" s="328">
        <v>4799.96</v>
      </c>
      <c r="R516" s="328">
        <v>147521.28</v>
      </c>
      <c r="S516" s="151"/>
      <c r="T516" s="97">
        <f t="shared" si="98"/>
        <v>-147521.28</v>
      </c>
      <c r="U516" s="166"/>
      <c r="V516" s="328">
        <v>21931.86</v>
      </c>
      <c r="W516" s="328">
        <v>180005.75</v>
      </c>
      <c r="X516" s="151"/>
      <c r="Y516" s="97"/>
      <c r="Z516" s="140"/>
    </row>
    <row r="517" spans="1:26" s="69" customFormat="1" outlineLevel="1" x14ac:dyDescent="0.2">
      <c r="A517" s="64" t="s">
        <v>1167</v>
      </c>
      <c r="B517" s="65" t="s">
        <v>1617</v>
      </c>
      <c r="C517" s="66" t="s">
        <v>2059</v>
      </c>
      <c r="D517" s="67"/>
      <c r="E517" s="68"/>
      <c r="F517" s="328">
        <v>0</v>
      </c>
      <c r="G517" s="328">
        <v>-15.9</v>
      </c>
      <c r="H517" s="151"/>
      <c r="I517" s="97">
        <f t="shared" si="96"/>
        <v>15.9</v>
      </c>
      <c r="J517" s="166"/>
      <c r="K517" s="328">
        <v>0</v>
      </c>
      <c r="L517" s="328">
        <v>0</v>
      </c>
      <c r="M517" s="151">
        <f t="shared" si="97"/>
        <v>0</v>
      </c>
      <c r="N517" s="97" t="e">
        <f>+#REF!-L517</f>
        <v>#REF!</v>
      </c>
      <c r="O517" s="273"/>
      <c r="P517" s="166"/>
      <c r="Q517" s="328">
        <v>0</v>
      </c>
      <c r="R517" s="328">
        <v>0</v>
      </c>
      <c r="S517" s="151"/>
      <c r="T517" s="97">
        <f t="shared" si="98"/>
        <v>0</v>
      </c>
      <c r="U517" s="166"/>
      <c r="V517" s="328">
        <v>0</v>
      </c>
      <c r="W517" s="328">
        <v>0</v>
      </c>
      <c r="X517" s="151"/>
      <c r="Y517" s="97"/>
      <c r="Z517" s="140"/>
    </row>
    <row r="518" spans="1:26" s="69" customFormat="1" outlineLevel="1" x14ac:dyDescent="0.2">
      <c r="A518" s="64" t="s">
        <v>1168</v>
      </c>
      <c r="B518" s="65" t="s">
        <v>1618</v>
      </c>
      <c r="C518" s="66" t="s">
        <v>2060</v>
      </c>
      <c r="D518" s="67"/>
      <c r="E518" s="68"/>
      <c r="F518" s="328">
        <v>83628.479999999996</v>
      </c>
      <c r="G518" s="328">
        <v>89650.95</v>
      </c>
      <c r="H518" s="151"/>
      <c r="I518" s="97">
        <f t="shared" si="96"/>
        <v>-89650.95</v>
      </c>
      <c r="J518" s="166"/>
      <c r="K518" s="328">
        <v>248931.56</v>
      </c>
      <c r="L518" s="328">
        <v>270334.86</v>
      </c>
      <c r="M518" s="151">
        <f t="shared" si="97"/>
        <v>-21403.299999999988</v>
      </c>
      <c r="N518" s="97" t="e">
        <f>+#REF!-L518</f>
        <v>#REF!</v>
      </c>
      <c r="O518" s="273"/>
      <c r="P518" s="166"/>
      <c r="Q518" s="328">
        <v>248931.56</v>
      </c>
      <c r="R518" s="328">
        <v>270334.86</v>
      </c>
      <c r="S518" s="151"/>
      <c r="T518" s="97">
        <f t="shared" si="98"/>
        <v>-270334.86</v>
      </c>
      <c r="U518" s="166"/>
      <c r="V518" s="328">
        <v>1019248.1300000001</v>
      </c>
      <c r="W518" s="328">
        <v>1085613.8</v>
      </c>
      <c r="X518" s="151"/>
      <c r="Y518" s="97"/>
      <c r="Z518" s="140"/>
    </row>
    <row r="519" spans="1:26" s="69" customFormat="1" outlineLevel="1" x14ac:dyDescent="0.2">
      <c r="A519" s="64" t="s">
        <v>1169</v>
      </c>
      <c r="B519" s="65" t="s">
        <v>1619</v>
      </c>
      <c r="C519" s="66" t="s">
        <v>2061</v>
      </c>
      <c r="D519" s="67"/>
      <c r="E519" s="68"/>
      <c r="F519" s="328">
        <v>36457.46</v>
      </c>
      <c r="G519" s="328">
        <v>24111.45</v>
      </c>
      <c r="H519" s="151"/>
      <c r="I519" s="97">
        <f t="shared" si="96"/>
        <v>-24111.45</v>
      </c>
      <c r="J519" s="166"/>
      <c r="K519" s="328">
        <v>124419.79000000001</v>
      </c>
      <c r="L519" s="328">
        <v>86211.39</v>
      </c>
      <c r="M519" s="151">
        <f t="shared" si="97"/>
        <v>38208.400000000009</v>
      </c>
      <c r="N519" s="97" t="e">
        <f>+#REF!-L519</f>
        <v>#REF!</v>
      </c>
      <c r="O519" s="273"/>
      <c r="P519" s="166"/>
      <c r="Q519" s="328">
        <v>124419.79000000001</v>
      </c>
      <c r="R519" s="328">
        <v>86211.39</v>
      </c>
      <c r="S519" s="151"/>
      <c r="T519" s="97">
        <f t="shared" si="98"/>
        <v>-86211.39</v>
      </c>
      <c r="U519" s="166"/>
      <c r="V519" s="328">
        <v>307541.79000000004</v>
      </c>
      <c r="W519" s="328">
        <v>257569.66999999998</v>
      </c>
      <c r="X519" s="151"/>
      <c r="Y519" s="97"/>
      <c r="Z519" s="140"/>
    </row>
    <row r="520" spans="1:26" s="69" customFormat="1" outlineLevel="1" x14ac:dyDescent="0.2">
      <c r="A520" s="64" t="s">
        <v>1170</v>
      </c>
      <c r="B520" s="65" t="s">
        <v>1620</v>
      </c>
      <c r="C520" s="66" t="s">
        <v>2062</v>
      </c>
      <c r="D520" s="67"/>
      <c r="E520" s="68"/>
      <c r="F520" s="328">
        <v>0</v>
      </c>
      <c r="G520" s="328">
        <v>12975</v>
      </c>
      <c r="H520" s="151"/>
      <c r="I520" s="97">
        <f t="shared" si="96"/>
        <v>-12975</v>
      </c>
      <c r="J520" s="166"/>
      <c r="K520" s="328">
        <v>42919</v>
      </c>
      <c r="L520" s="328">
        <v>12975</v>
      </c>
      <c r="M520" s="151">
        <f t="shared" si="97"/>
        <v>29944</v>
      </c>
      <c r="N520" s="97" t="e">
        <f>+#REF!-L520</f>
        <v>#REF!</v>
      </c>
      <c r="O520" s="273"/>
      <c r="P520" s="166"/>
      <c r="Q520" s="328">
        <v>42919</v>
      </c>
      <c r="R520" s="328">
        <v>12975</v>
      </c>
      <c r="S520" s="151"/>
      <c r="T520" s="97">
        <f t="shared" si="98"/>
        <v>-12975</v>
      </c>
      <c r="U520" s="166"/>
      <c r="V520" s="328">
        <v>61011.19</v>
      </c>
      <c r="W520" s="328">
        <v>97753.8</v>
      </c>
      <c r="X520" s="151"/>
      <c r="Y520" s="97"/>
      <c r="Z520" s="140"/>
    </row>
    <row r="521" spans="1:26" s="69" customFormat="1" outlineLevel="1" x14ac:dyDescent="0.2">
      <c r="A521" s="64" t="s">
        <v>1171</v>
      </c>
      <c r="B521" s="65" t="s">
        <v>1621</v>
      </c>
      <c r="C521" s="66" t="s">
        <v>2063</v>
      </c>
      <c r="D521" s="67"/>
      <c r="E521" s="68"/>
      <c r="F521" s="328">
        <v>7536.85</v>
      </c>
      <c r="G521" s="328">
        <v>2036.71</v>
      </c>
      <c r="H521" s="151"/>
      <c r="I521" s="97">
        <f t="shared" si="96"/>
        <v>-2036.71</v>
      </c>
      <c r="J521" s="166"/>
      <c r="K521" s="328">
        <v>10738.02</v>
      </c>
      <c r="L521" s="328">
        <v>5877.7300000000005</v>
      </c>
      <c r="M521" s="151">
        <f t="shared" si="97"/>
        <v>4860.29</v>
      </c>
      <c r="N521" s="97" t="e">
        <f>+#REF!-L521</f>
        <v>#REF!</v>
      </c>
      <c r="O521" s="273"/>
      <c r="P521" s="166"/>
      <c r="Q521" s="328">
        <v>10738.02</v>
      </c>
      <c r="R521" s="328">
        <v>5877.7300000000005</v>
      </c>
      <c r="S521" s="151"/>
      <c r="T521" s="97">
        <f t="shared" si="98"/>
        <v>-5877.7300000000005</v>
      </c>
      <c r="U521" s="166"/>
      <c r="V521" s="328">
        <v>36979.339999999997</v>
      </c>
      <c r="W521" s="328">
        <v>33123.03</v>
      </c>
      <c r="X521" s="151"/>
      <c r="Y521" s="97"/>
      <c r="Z521" s="140"/>
    </row>
    <row r="522" spans="1:26" s="69" customFormat="1" outlineLevel="1" x14ac:dyDescent="0.2">
      <c r="A522" s="64" t="s">
        <v>1172</v>
      </c>
      <c r="B522" s="65" t="s">
        <v>1622</v>
      </c>
      <c r="C522" s="66" t="s">
        <v>2064</v>
      </c>
      <c r="D522" s="67"/>
      <c r="E522" s="68"/>
      <c r="F522" s="328">
        <v>0.67</v>
      </c>
      <c r="G522" s="328">
        <v>0</v>
      </c>
      <c r="H522" s="151"/>
      <c r="I522" s="97">
        <f t="shared" si="96"/>
        <v>0</v>
      </c>
      <c r="J522" s="166"/>
      <c r="K522" s="328">
        <v>0.67</v>
      </c>
      <c r="L522" s="328">
        <v>0</v>
      </c>
      <c r="M522" s="151">
        <f t="shared" si="97"/>
        <v>0.67</v>
      </c>
      <c r="N522" s="97" t="e">
        <f>+#REF!-L522</f>
        <v>#REF!</v>
      </c>
      <c r="O522" s="273"/>
      <c r="P522" s="166"/>
      <c r="Q522" s="328">
        <v>0.67</v>
      </c>
      <c r="R522" s="328">
        <v>0</v>
      </c>
      <c r="S522" s="151"/>
      <c r="T522" s="97">
        <f t="shared" si="98"/>
        <v>0</v>
      </c>
      <c r="U522" s="166"/>
      <c r="V522" s="328">
        <v>0.67</v>
      </c>
      <c r="W522" s="328">
        <v>1791.51</v>
      </c>
      <c r="X522" s="151"/>
      <c r="Y522" s="97"/>
      <c r="Z522" s="140"/>
    </row>
    <row r="523" spans="1:26" x14ac:dyDescent="0.2">
      <c r="A523" s="38" t="s">
        <v>728</v>
      </c>
      <c r="B523" s="38">
        <v>2</v>
      </c>
      <c r="C523" s="81" t="s">
        <v>854</v>
      </c>
      <c r="D523" s="88" t="s">
        <v>283</v>
      </c>
      <c r="E523" s="49"/>
      <c r="F523" s="301">
        <v>129128.78000000001</v>
      </c>
      <c r="G523" s="301">
        <v>130992.61</v>
      </c>
      <c r="H523" s="301"/>
      <c r="I523" s="49">
        <f t="shared" si="96"/>
        <v>-130992.61</v>
      </c>
      <c r="J523" s="277"/>
      <c r="K523" s="301">
        <v>431809</v>
      </c>
      <c r="L523" s="301">
        <v>522920.26</v>
      </c>
      <c r="M523" s="301">
        <f t="shared" si="97"/>
        <v>-91111.260000000009</v>
      </c>
      <c r="N523" s="49" t="e">
        <f>+#REF!-L523</f>
        <v>#REF!</v>
      </c>
      <c r="O523" s="201"/>
      <c r="P523" s="269"/>
      <c r="Q523" s="301">
        <v>431809</v>
      </c>
      <c r="R523" s="301">
        <v>522920.26</v>
      </c>
      <c r="S523" s="301"/>
      <c r="T523" s="49">
        <f t="shared" si="98"/>
        <v>-522920.26</v>
      </c>
      <c r="U523" s="277"/>
      <c r="V523" s="301">
        <v>1446712.98</v>
      </c>
      <c r="W523" s="301">
        <v>1655857.5599999998</v>
      </c>
      <c r="X523" s="301"/>
      <c r="Y523"/>
      <c r="Z523"/>
    </row>
    <row r="524" spans="1:26" s="69" customFormat="1" outlineLevel="1" x14ac:dyDescent="0.2">
      <c r="A524" s="64" t="s">
        <v>1173</v>
      </c>
      <c r="B524" s="65" t="s">
        <v>1623</v>
      </c>
      <c r="C524" s="66" t="s">
        <v>2065</v>
      </c>
      <c r="D524" s="67"/>
      <c r="E524" s="68"/>
      <c r="F524" s="328">
        <v>809.80000000000007</v>
      </c>
      <c r="G524" s="328">
        <v>2539.75</v>
      </c>
      <c r="H524" s="151"/>
      <c r="I524" s="97">
        <f t="shared" si="96"/>
        <v>-2539.75</v>
      </c>
      <c r="J524" s="166"/>
      <c r="K524" s="328">
        <v>2588.6799999999998</v>
      </c>
      <c r="L524" s="328">
        <v>3688.65</v>
      </c>
      <c r="M524" s="151">
        <f t="shared" si="97"/>
        <v>-1099.9700000000003</v>
      </c>
      <c r="N524" s="97" t="e">
        <f>+#REF!-L524</f>
        <v>#REF!</v>
      </c>
      <c r="O524" s="273"/>
      <c r="P524" s="166"/>
      <c r="Q524" s="328">
        <v>2588.6799999999998</v>
      </c>
      <c r="R524" s="328">
        <v>3688.65</v>
      </c>
      <c r="S524" s="151"/>
      <c r="T524" s="97">
        <f t="shared" si="98"/>
        <v>-3688.65</v>
      </c>
      <c r="U524" s="166"/>
      <c r="V524" s="328">
        <v>44813.31</v>
      </c>
      <c r="W524" s="328">
        <v>28497.780000000002</v>
      </c>
      <c r="X524" s="151"/>
      <c r="Y524" s="97"/>
      <c r="Z524" s="140"/>
    </row>
    <row r="525" spans="1:26" s="69" customFormat="1" outlineLevel="1" x14ac:dyDescent="0.2">
      <c r="A525" s="64" t="s">
        <v>1174</v>
      </c>
      <c r="B525" s="65" t="s">
        <v>1624</v>
      </c>
      <c r="C525" s="66" t="s">
        <v>2066</v>
      </c>
      <c r="D525" s="67"/>
      <c r="E525" s="68"/>
      <c r="F525" s="328">
        <v>0</v>
      </c>
      <c r="G525" s="328">
        <v>0</v>
      </c>
      <c r="H525" s="151"/>
      <c r="I525" s="97">
        <f t="shared" si="96"/>
        <v>0</v>
      </c>
      <c r="J525" s="166"/>
      <c r="K525" s="328">
        <v>0</v>
      </c>
      <c r="L525" s="328">
        <v>0</v>
      </c>
      <c r="M525" s="151">
        <f t="shared" si="97"/>
        <v>0</v>
      </c>
      <c r="N525" s="97" t="e">
        <f>+#REF!-L525</f>
        <v>#REF!</v>
      </c>
      <c r="O525" s="273"/>
      <c r="P525" s="166"/>
      <c r="Q525" s="328">
        <v>0</v>
      </c>
      <c r="R525" s="328">
        <v>0</v>
      </c>
      <c r="S525" s="151"/>
      <c r="T525" s="97">
        <f t="shared" si="98"/>
        <v>0</v>
      </c>
      <c r="U525" s="166"/>
      <c r="V525" s="328">
        <v>2587.02</v>
      </c>
      <c r="W525" s="328">
        <v>0</v>
      </c>
      <c r="X525" s="151"/>
      <c r="Y525" s="97"/>
      <c r="Z525" s="140"/>
    </row>
    <row r="526" spans="1:26" s="69" customFormat="1" outlineLevel="1" x14ac:dyDescent="0.2">
      <c r="A526" s="64" t="s">
        <v>1175</v>
      </c>
      <c r="B526" s="65" t="s">
        <v>1625</v>
      </c>
      <c r="C526" s="66" t="s">
        <v>2067</v>
      </c>
      <c r="D526" s="67"/>
      <c r="E526" s="68"/>
      <c r="F526" s="328">
        <v>0</v>
      </c>
      <c r="G526" s="328">
        <v>0.17</v>
      </c>
      <c r="H526" s="151"/>
      <c r="I526" s="97">
        <f t="shared" si="96"/>
        <v>-0.17</v>
      </c>
      <c r="J526" s="166"/>
      <c r="K526" s="328">
        <v>2.82</v>
      </c>
      <c r="L526" s="328">
        <v>1.68</v>
      </c>
      <c r="M526" s="151">
        <f t="shared" si="97"/>
        <v>1.1399999999999999</v>
      </c>
      <c r="N526" s="97" t="e">
        <f>+#REF!-L526</f>
        <v>#REF!</v>
      </c>
      <c r="O526" s="273"/>
      <c r="P526" s="166"/>
      <c r="Q526" s="328">
        <v>2.82</v>
      </c>
      <c r="R526" s="328">
        <v>1.68</v>
      </c>
      <c r="S526" s="151"/>
      <c r="T526" s="97">
        <f t="shared" si="98"/>
        <v>-1.68</v>
      </c>
      <c r="U526" s="166"/>
      <c r="V526" s="328">
        <v>29.6</v>
      </c>
      <c r="W526" s="328">
        <v>8.67</v>
      </c>
      <c r="X526" s="151"/>
      <c r="Y526" s="97"/>
      <c r="Z526" s="140"/>
    </row>
    <row r="527" spans="1:26" s="69" customFormat="1" outlineLevel="1" x14ac:dyDescent="0.2">
      <c r="A527" s="64" t="s">
        <v>1176</v>
      </c>
      <c r="B527" s="65" t="s">
        <v>1626</v>
      </c>
      <c r="C527" s="66" t="s">
        <v>2068</v>
      </c>
      <c r="D527" s="67"/>
      <c r="E527" s="68"/>
      <c r="F527" s="328">
        <v>0</v>
      </c>
      <c r="G527" s="328">
        <v>0</v>
      </c>
      <c r="H527" s="151"/>
      <c r="I527" s="97">
        <f t="shared" si="96"/>
        <v>0</v>
      </c>
      <c r="J527" s="166"/>
      <c r="K527" s="328">
        <v>0</v>
      </c>
      <c r="L527" s="328">
        <v>0</v>
      </c>
      <c r="M527" s="151">
        <f t="shared" si="97"/>
        <v>0</v>
      </c>
      <c r="N527" s="97" t="e">
        <f>+#REF!-L527</f>
        <v>#REF!</v>
      </c>
      <c r="O527" s="273"/>
      <c r="P527" s="166"/>
      <c r="Q527" s="328">
        <v>0</v>
      </c>
      <c r="R527" s="328">
        <v>0</v>
      </c>
      <c r="S527" s="151"/>
      <c r="T527" s="97">
        <f t="shared" si="98"/>
        <v>0</v>
      </c>
      <c r="U527" s="166"/>
      <c r="V527" s="328">
        <v>0</v>
      </c>
      <c r="W527" s="328">
        <v>5902.49</v>
      </c>
      <c r="X527" s="151"/>
      <c r="Y527" s="97"/>
      <c r="Z527" s="140"/>
    </row>
    <row r="528" spans="1:26" x14ac:dyDescent="0.2">
      <c r="A528" s="38" t="s">
        <v>733</v>
      </c>
      <c r="B528" s="38">
        <v>3</v>
      </c>
      <c r="C528" s="81" t="s">
        <v>855</v>
      </c>
      <c r="D528" s="88" t="s">
        <v>283</v>
      </c>
      <c r="E528" s="49"/>
      <c r="F528" s="301">
        <v>809.80000000000007</v>
      </c>
      <c r="G528" s="301">
        <v>2539.92</v>
      </c>
      <c r="H528" s="301"/>
      <c r="I528" s="49">
        <f t="shared" si="96"/>
        <v>-2539.92</v>
      </c>
      <c r="J528" s="277"/>
      <c r="K528" s="301">
        <v>2591.5</v>
      </c>
      <c r="L528" s="301">
        <v>3690.33</v>
      </c>
      <c r="M528" s="301">
        <f t="shared" si="97"/>
        <v>-1098.83</v>
      </c>
      <c r="N528" s="49" t="e">
        <f>+#REF!-L528</f>
        <v>#REF!</v>
      </c>
      <c r="O528" s="201"/>
      <c r="P528" s="269"/>
      <c r="Q528" s="301">
        <v>2591.5</v>
      </c>
      <c r="R528" s="301">
        <v>3690.33</v>
      </c>
      <c r="S528" s="301"/>
      <c r="T528" s="49">
        <f t="shared" si="98"/>
        <v>-3690.33</v>
      </c>
      <c r="U528" s="277"/>
      <c r="V528" s="301">
        <v>47429.929999999993</v>
      </c>
      <c r="W528" s="301">
        <v>34408.94</v>
      </c>
      <c r="X528" s="301"/>
      <c r="Y528"/>
      <c r="Z528"/>
    </row>
    <row r="529" spans="1:26" x14ac:dyDescent="0.2">
      <c r="A529" s="38"/>
      <c r="B529" s="38">
        <v>4</v>
      </c>
      <c r="C529" s="81" t="s">
        <v>307</v>
      </c>
      <c r="D529" s="200"/>
      <c r="E529" s="246"/>
      <c r="F529" s="325"/>
      <c r="G529" s="325"/>
      <c r="H529" s="325"/>
      <c r="I529" s="246"/>
      <c r="J529" s="282"/>
      <c r="K529" s="325"/>
      <c r="L529" s="325"/>
      <c r="M529" s="325"/>
      <c r="N529" s="246"/>
      <c r="O529" s="280"/>
      <c r="P529" s="281"/>
      <c r="Q529" s="325"/>
      <c r="R529" s="325"/>
      <c r="S529" s="325"/>
      <c r="T529" s="246"/>
      <c r="U529" s="282"/>
      <c r="V529" s="325"/>
      <c r="W529" s="325"/>
      <c r="X529" s="325"/>
      <c r="Y529" s="245"/>
      <c r="Z529" s="245"/>
    </row>
    <row r="530" spans="1:26" x14ac:dyDescent="0.2">
      <c r="A530" s="38"/>
      <c r="B530" s="38">
        <v>5</v>
      </c>
      <c r="C530" s="81" t="s">
        <v>856</v>
      </c>
      <c r="D530" s="200"/>
      <c r="E530" s="246"/>
      <c r="F530" s="325"/>
      <c r="G530" s="325"/>
      <c r="H530" s="325"/>
      <c r="I530" s="246"/>
      <c r="J530" s="282"/>
      <c r="K530" s="325"/>
      <c r="L530" s="325"/>
      <c r="M530" s="325"/>
      <c r="N530" s="246"/>
      <c r="O530" s="280"/>
      <c r="P530" s="281"/>
      <c r="Q530" s="325"/>
      <c r="R530" s="325"/>
      <c r="S530" s="325"/>
      <c r="T530" s="246"/>
      <c r="U530" s="282"/>
      <c r="V530" s="325"/>
      <c r="W530" s="325"/>
      <c r="X530" s="325"/>
      <c r="Y530" s="245"/>
      <c r="Z530" s="245"/>
    </row>
    <row r="531" spans="1:26" s="69" customFormat="1" outlineLevel="1" x14ac:dyDescent="0.2">
      <c r="A531" s="64" t="s">
        <v>1177</v>
      </c>
      <c r="B531" s="65" t="s">
        <v>1627</v>
      </c>
      <c r="C531" s="66" t="s">
        <v>2069</v>
      </c>
      <c r="D531" s="67"/>
      <c r="E531" s="68"/>
      <c r="F531" s="328">
        <v>1022973.53</v>
      </c>
      <c r="G531" s="328">
        <v>1150024.19</v>
      </c>
      <c r="H531" s="151"/>
      <c r="I531" s="97">
        <f t="shared" ref="I531:I562" si="99">+U531-G531</f>
        <v>-1150024.19</v>
      </c>
      <c r="J531" s="166"/>
      <c r="K531" s="328">
        <v>2893730.1</v>
      </c>
      <c r="L531" s="328">
        <v>2968278.5700000003</v>
      </c>
      <c r="M531" s="151">
        <f t="shared" ref="M531:M562" si="100">+K531-L531</f>
        <v>-74548.470000000205</v>
      </c>
      <c r="N531" s="97" t="e">
        <f>+#REF!-L531</f>
        <v>#REF!</v>
      </c>
      <c r="O531" s="273"/>
      <c r="P531" s="166"/>
      <c r="Q531" s="328">
        <v>2893730.1</v>
      </c>
      <c r="R531" s="328">
        <v>2968278.5700000003</v>
      </c>
      <c r="S531" s="151"/>
      <c r="T531" s="97">
        <f t="shared" ref="T531:T562" si="101">+P531-R531</f>
        <v>-2968278.5700000003</v>
      </c>
      <c r="U531" s="166"/>
      <c r="V531" s="328">
        <v>10530346.91</v>
      </c>
      <c r="W531" s="328">
        <v>10588253.880000001</v>
      </c>
      <c r="X531" s="151"/>
      <c r="Y531" s="97"/>
      <c r="Z531" s="140"/>
    </row>
    <row r="532" spans="1:26" x14ac:dyDescent="0.2">
      <c r="A532" s="38" t="s">
        <v>734</v>
      </c>
      <c r="B532" s="38">
        <v>6</v>
      </c>
      <c r="C532" s="81" t="s">
        <v>305</v>
      </c>
      <c r="D532" s="88"/>
      <c r="E532" s="49"/>
      <c r="F532" s="301">
        <v>1022973.53</v>
      </c>
      <c r="G532" s="301">
        <v>1150024.19</v>
      </c>
      <c r="H532" s="301"/>
      <c r="I532" s="49">
        <f t="shared" si="99"/>
        <v>-1150024.19</v>
      </c>
      <c r="J532" s="277"/>
      <c r="K532" s="301">
        <v>2893730.1</v>
      </c>
      <c r="L532" s="301">
        <v>2968278.5700000003</v>
      </c>
      <c r="M532" s="301">
        <f t="shared" si="100"/>
        <v>-74548.470000000205</v>
      </c>
      <c r="N532" s="49" t="e">
        <f>+#REF!-L532</f>
        <v>#REF!</v>
      </c>
      <c r="O532" s="201"/>
      <c r="P532" s="269"/>
      <c r="Q532" s="301">
        <v>2893730.1</v>
      </c>
      <c r="R532" s="301">
        <v>2968278.5700000003</v>
      </c>
      <c r="S532" s="301"/>
      <c r="T532" s="49">
        <f t="shared" si="101"/>
        <v>-2968278.5700000003</v>
      </c>
      <c r="U532" s="277"/>
      <c r="V532" s="301">
        <v>10530346.91</v>
      </c>
      <c r="W532" s="301">
        <v>10588253.880000001</v>
      </c>
      <c r="X532" s="301"/>
      <c r="Y532"/>
      <c r="Z532"/>
    </row>
    <row r="533" spans="1:26" s="69" customFormat="1" outlineLevel="1" x14ac:dyDescent="0.2">
      <c r="A533" s="64" t="s">
        <v>1178</v>
      </c>
      <c r="B533" s="65" t="s">
        <v>1628</v>
      </c>
      <c r="C533" s="66" t="s">
        <v>2070</v>
      </c>
      <c r="D533" s="67"/>
      <c r="E533" s="68"/>
      <c r="F533" s="328">
        <v>31597.81</v>
      </c>
      <c r="G533" s="328">
        <v>61427.020000000004</v>
      </c>
      <c r="H533" s="151"/>
      <c r="I533" s="97">
        <f t="shared" si="99"/>
        <v>-61427.020000000004</v>
      </c>
      <c r="J533" s="166"/>
      <c r="K533" s="328">
        <v>186686.67</v>
      </c>
      <c r="L533" s="328">
        <v>195634.33000000002</v>
      </c>
      <c r="M533" s="151">
        <f t="shared" si="100"/>
        <v>-8947.6600000000035</v>
      </c>
      <c r="N533" s="97" t="e">
        <f>+#REF!-L533</f>
        <v>#REF!</v>
      </c>
      <c r="O533" s="273"/>
      <c r="P533" s="166"/>
      <c r="Q533" s="328">
        <v>186686.67</v>
      </c>
      <c r="R533" s="328">
        <v>195634.33000000002</v>
      </c>
      <c r="S533" s="151"/>
      <c r="T533" s="97">
        <f t="shared" si="101"/>
        <v>-195634.33000000002</v>
      </c>
      <c r="U533" s="166"/>
      <c r="V533" s="328">
        <v>730605.12</v>
      </c>
      <c r="W533" s="328">
        <v>533140.3600000001</v>
      </c>
      <c r="X533" s="151"/>
      <c r="Y533" s="97"/>
      <c r="Z533" s="140"/>
    </row>
    <row r="534" spans="1:26" s="69" customFormat="1" outlineLevel="1" x14ac:dyDescent="0.2">
      <c r="A534" s="64" t="s">
        <v>1179</v>
      </c>
      <c r="B534" s="65" t="s">
        <v>1629</v>
      </c>
      <c r="C534" s="66" t="s">
        <v>2071</v>
      </c>
      <c r="D534" s="67"/>
      <c r="E534" s="68"/>
      <c r="F534" s="328">
        <v>34.550000000000004</v>
      </c>
      <c r="G534" s="328">
        <v>314.41000000000003</v>
      </c>
      <c r="H534" s="151"/>
      <c r="I534" s="97">
        <f t="shared" si="99"/>
        <v>-314.41000000000003</v>
      </c>
      <c r="J534" s="166"/>
      <c r="K534" s="328">
        <v>54.730000000000004</v>
      </c>
      <c r="L534" s="328">
        <v>331.57</v>
      </c>
      <c r="M534" s="151">
        <f t="shared" si="100"/>
        <v>-276.83999999999997</v>
      </c>
      <c r="N534" s="97" t="e">
        <f>+#REF!-L534</f>
        <v>#REF!</v>
      </c>
      <c r="O534" s="273"/>
      <c r="P534" s="166"/>
      <c r="Q534" s="328">
        <v>54.730000000000004</v>
      </c>
      <c r="R534" s="328">
        <v>331.57</v>
      </c>
      <c r="S534" s="151"/>
      <c r="T534" s="97">
        <f t="shared" si="101"/>
        <v>-331.57</v>
      </c>
      <c r="U534" s="166"/>
      <c r="V534" s="328">
        <v>289.29000000000002</v>
      </c>
      <c r="W534" s="328">
        <v>334.21</v>
      </c>
      <c r="X534" s="151"/>
      <c r="Y534" s="97"/>
      <c r="Z534" s="140"/>
    </row>
    <row r="535" spans="1:26" s="69" customFormat="1" outlineLevel="1" x14ac:dyDescent="0.2">
      <c r="A535" s="64" t="s">
        <v>1180</v>
      </c>
      <c r="B535" s="65" t="s">
        <v>1630</v>
      </c>
      <c r="C535" s="66" t="s">
        <v>2072</v>
      </c>
      <c r="D535" s="67"/>
      <c r="E535" s="68"/>
      <c r="F535" s="328">
        <v>9.9500000000000011</v>
      </c>
      <c r="G535" s="328">
        <v>24.69</v>
      </c>
      <c r="H535" s="151"/>
      <c r="I535" s="97">
        <f t="shared" si="99"/>
        <v>-24.69</v>
      </c>
      <c r="J535" s="166"/>
      <c r="K535" s="328">
        <v>38.47</v>
      </c>
      <c r="L535" s="328">
        <v>8.1999999999999993</v>
      </c>
      <c r="M535" s="151">
        <f t="shared" si="100"/>
        <v>30.27</v>
      </c>
      <c r="N535" s="97" t="e">
        <f>+#REF!-L535</f>
        <v>#REF!</v>
      </c>
      <c r="O535" s="273"/>
      <c r="P535" s="166"/>
      <c r="Q535" s="328">
        <v>38.47</v>
      </c>
      <c r="R535" s="328">
        <v>8.1999999999999993</v>
      </c>
      <c r="S535" s="151"/>
      <c r="T535" s="97">
        <f t="shared" si="101"/>
        <v>-8.1999999999999993</v>
      </c>
      <c r="U535" s="166"/>
      <c r="V535" s="328">
        <v>99.87</v>
      </c>
      <c r="W535" s="328">
        <v>90.73</v>
      </c>
      <c r="X535" s="151"/>
      <c r="Y535" s="97"/>
      <c r="Z535" s="140"/>
    </row>
    <row r="536" spans="1:26" s="69" customFormat="1" outlineLevel="1" x14ac:dyDescent="0.2">
      <c r="A536" s="64" t="s">
        <v>1181</v>
      </c>
      <c r="B536" s="65" t="s">
        <v>1631</v>
      </c>
      <c r="C536" s="66" t="s">
        <v>2073</v>
      </c>
      <c r="D536" s="67"/>
      <c r="E536" s="68"/>
      <c r="F536" s="328">
        <v>0</v>
      </c>
      <c r="G536" s="328">
        <v>0</v>
      </c>
      <c r="H536" s="151"/>
      <c r="I536" s="97">
        <f t="shared" si="99"/>
        <v>0</v>
      </c>
      <c r="J536" s="166"/>
      <c r="K536" s="328">
        <v>5.3</v>
      </c>
      <c r="L536" s="328">
        <v>0</v>
      </c>
      <c r="M536" s="151">
        <f t="shared" si="100"/>
        <v>5.3</v>
      </c>
      <c r="N536" s="97" t="e">
        <f>+#REF!-L536</f>
        <v>#REF!</v>
      </c>
      <c r="O536" s="273"/>
      <c r="P536" s="166"/>
      <c r="Q536" s="328">
        <v>5.3</v>
      </c>
      <c r="R536" s="328">
        <v>0</v>
      </c>
      <c r="S536" s="151"/>
      <c r="T536" s="97">
        <f t="shared" si="101"/>
        <v>0</v>
      </c>
      <c r="U536" s="166"/>
      <c r="V536" s="328">
        <v>5.3</v>
      </c>
      <c r="W536" s="328">
        <v>0</v>
      </c>
      <c r="X536" s="151"/>
      <c r="Y536" s="97"/>
      <c r="Z536" s="140"/>
    </row>
    <row r="537" spans="1:26" s="69" customFormat="1" outlineLevel="1" x14ac:dyDescent="0.2">
      <c r="A537" s="64" t="s">
        <v>1182</v>
      </c>
      <c r="B537" s="65" t="s">
        <v>1632</v>
      </c>
      <c r="C537" s="66" t="s">
        <v>2074</v>
      </c>
      <c r="D537" s="67"/>
      <c r="E537" s="68"/>
      <c r="F537" s="328">
        <v>12.51</v>
      </c>
      <c r="G537" s="328">
        <v>0</v>
      </c>
      <c r="H537" s="151"/>
      <c r="I537" s="97">
        <f t="shared" si="99"/>
        <v>0</v>
      </c>
      <c r="J537" s="166"/>
      <c r="K537" s="328">
        <v>12.51</v>
      </c>
      <c r="L537" s="328">
        <v>0</v>
      </c>
      <c r="M537" s="151">
        <f t="shared" si="100"/>
        <v>12.51</v>
      </c>
      <c r="N537" s="97" t="e">
        <f>+#REF!-L537</f>
        <v>#REF!</v>
      </c>
      <c r="O537" s="273"/>
      <c r="P537" s="166"/>
      <c r="Q537" s="328">
        <v>12.51</v>
      </c>
      <c r="R537" s="328">
        <v>0</v>
      </c>
      <c r="S537" s="151"/>
      <c r="T537" s="97">
        <f t="shared" si="101"/>
        <v>0</v>
      </c>
      <c r="U537" s="166"/>
      <c r="V537" s="328">
        <v>12.58</v>
      </c>
      <c r="W537" s="328">
        <v>0</v>
      </c>
      <c r="X537" s="151"/>
      <c r="Y537" s="97"/>
      <c r="Z537" s="140"/>
    </row>
    <row r="538" spans="1:26" s="69" customFormat="1" outlineLevel="1" x14ac:dyDescent="0.2">
      <c r="A538" s="64" t="s">
        <v>1183</v>
      </c>
      <c r="B538" s="65" t="s">
        <v>1633</v>
      </c>
      <c r="C538" s="66" t="s">
        <v>2075</v>
      </c>
      <c r="D538" s="67"/>
      <c r="E538" s="68"/>
      <c r="F538" s="328">
        <v>2.96</v>
      </c>
      <c r="G538" s="328">
        <v>0</v>
      </c>
      <c r="H538" s="151"/>
      <c r="I538" s="97">
        <f t="shared" si="99"/>
        <v>0</v>
      </c>
      <c r="J538" s="166"/>
      <c r="K538" s="328">
        <v>6.16</v>
      </c>
      <c r="L538" s="328">
        <v>0</v>
      </c>
      <c r="M538" s="151">
        <f t="shared" si="100"/>
        <v>6.16</v>
      </c>
      <c r="N538" s="97" t="e">
        <f>+#REF!-L538</f>
        <v>#REF!</v>
      </c>
      <c r="O538" s="273"/>
      <c r="P538" s="166"/>
      <c r="Q538" s="328">
        <v>6.16</v>
      </c>
      <c r="R538" s="328">
        <v>0</v>
      </c>
      <c r="S538" s="151"/>
      <c r="T538" s="97">
        <f t="shared" si="101"/>
        <v>0</v>
      </c>
      <c r="U538" s="166"/>
      <c r="V538" s="328">
        <v>18.96</v>
      </c>
      <c r="W538" s="328">
        <v>1.73</v>
      </c>
      <c r="X538" s="151"/>
      <c r="Y538" s="97"/>
      <c r="Z538" s="140"/>
    </row>
    <row r="539" spans="1:26" s="69" customFormat="1" outlineLevel="1" x14ac:dyDescent="0.2">
      <c r="A539" s="64" t="s">
        <v>1184</v>
      </c>
      <c r="B539" s="65" t="s">
        <v>1634</v>
      </c>
      <c r="C539" s="66" t="s">
        <v>2076</v>
      </c>
      <c r="D539" s="67"/>
      <c r="E539" s="68"/>
      <c r="F539" s="328">
        <v>20.03</v>
      </c>
      <c r="G539" s="328">
        <v>9.91</v>
      </c>
      <c r="H539" s="151"/>
      <c r="I539" s="97">
        <f t="shared" si="99"/>
        <v>-9.91</v>
      </c>
      <c r="J539" s="166"/>
      <c r="K539" s="328">
        <v>20.420000000000002</v>
      </c>
      <c r="L539" s="328">
        <v>33.94</v>
      </c>
      <c r="M539" s="151">
        <f t="shared" si="100"/>
        <v>-13.519999999999996</v>
      </c>
      <c r="N539" s="97" t="e">
        <f>+#REF!-L539</f>
        <v>#REF!</v>
      </c>
      <c r="O539" s="273"/>
      <c r="P539" s="166"/>
      <c r="Q539" s="328">
        <v>20.420000000000002</v>
      </c>
      <c r="R539" s="328">
        <v>33.94</v>
      </c>
      <c r="S539" s="151"/>
      <c r="T539" s="97">
        <f t="shared" si="101"/>
        <v>-33.94</v>
      </c>
      <c r="U539" s="166"/>
      <c r="V539" s="328">
        <v>286.52000000000004</v>
      </c>
      <c r="W539" s="328">
        <v>112.89</v>
      </c>
      <c r="X539" s="151"/>
      <c r="Y539" s="97"/>
      <c r="Z539" s="140"/>
    </row>
    <row r="540" spans="1:26" s="69" customFormat="1" outlineLevel="1" x14ac:dyDescent="0.2">
      <c r="A540" s="64" t="s">
        <v>1185</v>
      </c>
      <c r="B540" s="65" t="s">
        <v>1635</v>
      </c>
      <c r="C540" s="66" t="s">
        <v>2077</v>
      </c>
      <c r="D540" s="67"/>
      <c r="E540" s="68"/>
      <c r="F540" s="328">
        <v>154.09</v>
      </c>
      <c r="G540" s="328">
        <v>10.73</v>
      </c>
      <c r="H540" s="151"/>
      <c r="I540" s="97">
        <f t="shared" si="99"/>
        <v>-10.73</v>
      </c>
      <c r="J540" s="166"/>
      <c r="K540" s="328">
        <v>550.06000000000006</v>
      </c>
      <c r="L540" s="328">
        <v>30.37</v>
      </c>
      <c r="M540" s="151">
        <f t="shared" si="100"/>
        <v>519.69000000000005</v>
      </c>
      <c r="N540" s="97" t="e">
        <f>+#REF!-L540</f>
        <v>#REF!</v>
      </c>
      <c r="O540" s="273"/>
      <c r="P540" s="166"/>
      <c r="Q540" s="328">
        <v>550.06000000000006</v>
      </c>
      <c r="R540" s="328">
        <v>30.37</v>
      </c>
      <c r="S540" s="151"/>
      <c r="T540" s="97">
        <f t="shared" si="101"/>
        <v>-30.37</v>
      </c>
      <c r="U540" s="166"/>
      <c r="V540" s="328">
        <v>1282.8600000000001</v>
      </c>
      <c r="W540" s="328">
        <v>1990.49</v>
      </c>
      <c r="X540" s="151"/>
      <c r="Y540" s="97"/>
      <c r="Z540" s="140"/>
    </row>
    <row r="541" spans="1:26" s="69" customFormat="1" outlineLevel="1" x14ac:dyDescent="0.2">
      <c r="A541" s="64" t="s">
        <v>1186</v>
      </c>
      <c r="B541" s="65" t="s">
        <v>1636</v>
      </c>
      <c r="C541" s="66" t="s">
        <v>2078</v>
      </c>
      <c r="D541" s="67"/>
      <c r="E541" s="68"/>
      <c r="F541" s="328">
        <v>16.02</v>
      </c>
      <c r="G541" s="328">
        <v>0</v>
      </c>
      <c r="H541" s="151"/>
      <c r="I541" s="97">
        <f t="shared" si="99"/>
        <v>0</v>
      </c>
      <c r="J541" s="166"/>
      <c r="K541" s="328">
        <v>32.54</v>
      </c>
      <c r="L541" s="328">
        <v>0</v>
      </c>
      <c r="M541" s="151">
        <f t="shared" si="100"/>
        <v>32.54</v>
      </c>
      <c r="N541" s="97" t="e">
        <f>+#REF!-L541</f>
        <v>#REF!</v>
      </c>
      <c r="O541" s="273"/>
      <c r="P541" s="166"/>
      <c r="Q541" s="328">
        <v>32.54</v>
      </c>
      <c r="R541" s="328">
        <v>0</v>
      </c>
      <c r="S541" s="151"/>
      <c r="T541" s="97">
        <f t="shared" si="101"/>
        <v>0</v>
      </c>
      <c r="U541" s="166"/>
      <c r="V541" s="328">
        <v>146.05000000000001</v>
      </c>
      <c r="W541" s="328">
        <v>14.540000000000001</v>
      </c>
      <c r="X541" s="151"/>
      <c r="Y541" s="97"/>
      <c r="Z541" s="140"/>
    </row>
    <row r="542" spans="1:26" s="69" customFormat="1" outlineLevel="1" x14ac:dyDescent="0.2">
      <c r="A542" s="64" t="s">
        <v>1187</v>
      </c>
      <c r="B542" s="65" t="s">
        <v>1637</v>
      </c>
      <c r="C542" s="66" t="s">
        <v>2079</v>
      </c>
      <c r="D542" s="67"/>
      <c r="E542" s="68"/>
      <c r="F542" s="328">
        <v>9.85</v>
      </c>
      <c r="G542" s="328">
        <v>3.09</v>
      </c>
      <c r="H542" s="151"/>
      <c r="I542" s="97">
        <f t="shared" si="99"/>
        <v>-3.09</v>
      </c>
      <c r="J542" s="166"/>
      <c r="K542" s="328">
        <v>15.64</v>
      </c>
      <c r="L542" s="328">
        <v>3.09</v>
      </c>
      <c r="M542" s="151">
        <f t="shared" si="100"/>
        <v>12.55</v>
      </c>
      <c r="N542" s="97" t="e">
        <f>+#REF!-L542</f>
        <v>#REF!</v>
      </c>
      <c r="O542" s="273"/>
      <c r="P542" s="166"/>
      <c r="Q542" s="328">
        <v>15.64</v>
      </c>
      <c r="R542" s="328">
        <v>3.09</v>
      </c>
      <c r="S542" s="151"/>
      <c r="T542" s="97">
        <f t="shared" si="101"/>
        <v>-3.09</v>
      </c>
      <c r="U542" s="166"/>
      <c r="V542" s="328">
        <v>34.22</v>
      </c>
      <c r="W542" s="328">
        <v>3.17</v>
      </c>
      <c r="X542" s="151"/>
      <c r="Y542" s="97"/>
      <c r="Z542" s="140"/>
    </row>
    <row r="543" spans="1:26" s="69" customFormat="1" outlineLevel="1" x14ac:dyDescent="0.2">
      <c r="A543" s="64" t="s">
        <v>1188</v>
      </c>
      <c r="B543" s="65" t="s">
        <v>1638</v>
      </c>
      <c r="C543" s="66" t="s">
        <v>2080</v>
      </c>
      <c r="D543" s="67"/>
      <c r="E543" s="68"/>
      <c r="F543" s="328">
        <v>28.84</v>
      </c>
      <c r="G543" s="328">
        <v>0</v>
      </c>
      <c r="H543" s="151"/>
      <c r="I543" s="97">
        <f t="shared" si="99"/>
        <v>0</v>
      </c>
      <c r="J543" s="166"/>
      <c r="K543" s="328">
        <v>38.119999999999997</v>
      </c>
      <c r="L543" s="328">
        <v>0</v>
      </c>
      <c r="M543" s="151">
        <f t="shared" si="100"/>
        <v>38.119999999999997</v>
      </c>
      <c r="N543" s="97" t="e">
        <f>+#REF!-L543</f>
        <v>#REF!</v>
      </c>
      <c r="O543" s="273"/>
      <c r="P543" s="166"/>
      <c r="Q543" s="328">
        <v>38.119999999999997</v>
      </c>
      <c r="R543" s="328">
        <v>0</v>
      </c>
      <c r="S543" s="151"/>
      <c r="T543" s="97">
        <f t="shared" si="101"/>
        <v>0</v>
      </c>
      <c r="U543" s="166"/>
      <c r="V543" s="328">
        <v>46.839999999999996</v>
      </c>
      <c r="W543" s="328">
        <v>0</v>
      </c>
      <c r="X543" s="151"/>
      <c r="Y543" s="97"/>
      <c r="Z543" s="140"/>
    </row>
    <row r="544" spans="1:26" s="69" customFormat="1" outlineLevel="1" x14ac:dyDescent="0.2">
      <c r="A544" s="64" t="s">
        <v>1189</v>
      </c>
      <c r="B544" s="65" t="s">
        <v>1639</v>
      </c>
      <c r="C544" s="66" t="s">
        <v>2081</v>
      </c>
      <c r="D544" s="67"/>
      <c r="E544" s="68"/>
      <c r="F544" s="328">
        <v>0</v>
      </c>
      <c r="G544" s="328">
        <v>10.59</v>
      </c>
      <c r="H544" s="151"/>
      <c r="I544" s="97">
        <f t="shared" si="99"/>
        <v>-10.59</v>
      </c>
      <c r="J544" s="166"/>
      <c r="K544" s="328">
        <v>30.69</v>
      </c>
      <c r="L544" s="328">
        <v>10.59</v>
      </c>
      <c r="M544" s="151">
        <f t="shared" si="100"/>
        <v>20.100000000000001</v>
      </c>
      <c r="N544" s="97" t="e">
        <f>+#REF!-L544</f>
        <v>#REF!</v>
      </c>
      <c r="O544" s="273"/>
      <c r="P544" s="166"/>
      <c r="Q544" s="328">
        <v>30.69</v>
      </c>
      <c r="R544" s="328">
        <v>10.59</v>
      </c>
      <c r="S544" s="151"/>
      <c r="T544" s="97">
        <f t="shared" si="101"/>
        <v>-10.59</v>
      </c>
      <c r="U544" s="166"/>
      <c r="V544" s="328">
        <v>157.14000000000001</v>
      </c>
      <c r="W544" s="328">
        <v>28.830000000000002</v>
      </c>
      <c r="X544" s="151"/>
      <c r="Y544" s="97"/>
      <c r="Z544" s="140"/>
    </row>
    <row r="545" spans="1:26" s="69" customFormat="1" outlineLevel="1" x14ac:dyDescent="0.2">
      <c r="A545" s="64" t="s">
        <v>1190</v>
      </c>
      <c r="B545" s="65" t="s">
        <v>1640</v>
      </c>
      <c r="C545" s="66" t="s">
        <v>2082</v>
      </c>
      <c r="D545" s="67"/>
      <c r="E545" s="68"/>
      <c r="F545" s="328">
        <v>1.97</v>
      </c>
      <c r="G545" s="328">
        <v>0</v>
      </c>
      <c r="H545" s="151"/>
      <c r="I545" s="97">
        <f t="shared" si="99"/>
        <v>0</v>
      </c>
      <c r="J545" s="166"/>
      <c r="K545" s="328">
        <v>1.97</v>
      </c>
      <c r="L545" s="328">
        <v>0</v>
      </c>
      <c r="M545" s="151">
        <f t="shared" si="100"/>
        <v>1.97</v>
      </c>
      <c r="N545" s="97" t="e">
        <f>+#REF!-L545</f>
        <v>#REF!</v>
      </c>
      <c r="O545" s="273"/>
      <c r="P545" s="166"/>
      <c r="Q545" s="328">
        <v>1.97</v>
      </c>
      <c r="R545" s="328">
        <v>0</v>
      </c>
      <c r="S545" s="151"/>
      <c r="T545" s="97">
        <f t="shared" si="101"/>
        <v>0</v>
      </c>
      <c r="U545" s="166"/>
      <c r="V545" s="328">
        <v>28.53</v>
      </c>
      <c r="W545" s="328">
        <v>0</v>
      </c>
      <c r="X545" s="151"/>
      <c r="Y545" s="97"/>
      <c r="Z545" s="140"/>
    </row>
    <row r="546" spans="1:26" s="69" customFormat="1" outlineLevel="1" x14ac:dyDescent="0.2">
      <c r="A546" s="64" t="s">
        <v>1191</v>
      </c>
      <c r="B546" s="65" t="s">
        <v>1641</v>
      </c>
      <c r="C546" s="66" t="s">
        <v>2083</v>
      </c>
      <c r="D546" s="67"/>
      <c r="E546" s="68"/>
      <c r="F546" s="328">
        <v>182.34</v>
      </c>
      <c r="G546" s="328">
        <v>31</v>
      </c>
      <c r="H546" s="151"/>
      <c r="I546" s="97">
        <f t="shared" si="99"/>
        <v>-31</v>
      </c>
      <c r="J546" s="166"/>
      <c r="K546" s="328">
        <v>588.5</v>
      </c>
      <c r="L546" s="328">
        <v>42.59</v>
      </c>
      <c r="M546" s="151">
        <f t="shared" si="100"/>
        <v>545.91</v>
      </c>
      <c r="N546" s="97" t="e">
        <f>+#REF!-L546</f>
        <v>#REF!</v>
      </c>
      <c r="O546" s="273"/>
      <c r="P546" s="166"/>
      <c r="Q546" s="328">
        <v>588.5</v>
      </c>
      <c r="R546" s="328">
        <v>42.59</v>
      </c>
      <c r="S546" s="151"/>
      <c r="T546" s="97">
        <f t="shared" si="101"/>
        <v>-42.59</v>
      </c>
      <c r="U546" s="166"/>
      <c r="V546" s="328">
        <v>2114.75</v>
      </c>
      <c r="W546" s="328">
        <v>664.11</v>
      </c>
      <c r="X546" s="151"/>
      <c r="Y546" s="97"/>
      <c r="Z546" s="140"/>
    </row>
    <row r="547" spans="1:26" s="69" customFormat="1" outlineLevel="1" x14ac:dyDescent="0.2">
      <c r="A547" s="64" t="s">
        <v>1192</v>
      </c>
      <c r="B547" s="65" t="s">
        <v>1642</v>
      </c>
      <c r="C547" s="66" t="s">
        <v>2084</v>
      </c>
      <c r="D547" s="67"/>
      <c r="E547" s="68"/>
      <c r="F547" s="328">
        <v>0</v>
      </c>
      <c r="G547" s="328">
        <v>0</v>
      </c>
      <c r="H547" s="151"/>
      <c r="I547" s="97">
        <f t="shared" si="99"/>
        <v>0</v>
      </c>
      <c r="J547" s="166"/>
      <c r="K547" s="328">
        <v>0</v>
      </c>
      <c r="L547" s="328">
        <v>0</v>
      </c>
      <c r="M547" s="151">
        <f t="shared" si="100"/>
        <v>0</v>
      </c>
      <c r="N547" s="97" t="e">
        <f>+#REF!-L547</f>
        <v>#REF!</v>
      </c>
      <c r="O547" s="273"/>
      <c r="P547" s="166"/>
      <c r="Q547" s="328">
        <v>0</v>
      </c>
      <c r="R547" s="328">
        <v>0</v>
      </c>
      <c r="S547" s="151"/>
      <c r="T547" s="97">
        <f t="shared" si="101"/>
        <v>0</v>
      </c>
      <c r="U547" s="166"/>
      <c r="V547" s="328">
        <v>87.320000000000007</v>
      </c>
      <c r="W547" s="328">
        <v>0</v>
      </c>
      <c r="X547" s="151"/>
      <c r="Y547" s="97"/>
      <c r="Z547" s="140"/>
    </row>
    <row r="548" spans="1:26" s="69" customFormat="1" outlineLevel="1" x14ac:dyDescent="0.2">
      <c r="A548" s="64" t="s">
        <v>1193</v>
      </c>
      <c r="B548" s="65" t="s">
        <v>1643</v>
      </c>
      <c r="C548" s="66" t="s">
        <v>2085</v>
      </c>
      <c r="D548" s="67"/>
      <c r="E548" s="68"/>
      <c r="F548" s="328">
        <v>44.37</v>
      </c>
      <c r="G548" s="328">
        <v>9.49</v>
      </c>
      <c r="H548" s="151"/>
      <c r="I548" s="97">
        <f t="shared" si="99"/>
        <v>-9.49</v>
      </c>
      <c r="J548" s="166"/>
      <c r="K548" s="328">
        <v>44.37</v>
      </c>
      <c r="L548" s="328">
        <v>9.49</v>
      </c>
      <c r="M548" s="151">
        <f t="shared" si="100"/>
        <v>34.879999999999995</v>
      </c>
      <c r="N548" s="97" t="e">
        <f>+#REF!-L548</f>
        <v>#REF!</v>
      </c>
      <c r="O548" s="273"/>
      <c r="P548" s="166"/>
      <c r="Q548" s="328">
        <v>44.37</v>
      </c>
      <c r="R548" s="328">
        <v>9.49</v>
      </c>
      <c r="S548" s="151"/>
      <c r="T548" s="97">
        <f t="shared" si="101"/>
        <v>-9.49</v>
      </c>
      <c r="U548" s="166"/>
      <c r="V548" s="328">
        <v>158.96</v>
      </c>
      <c r="W548" s="328">
        <v>9.49</v>
      </c>
      <c r="X548" s="151"/>
      <c r="Y548" s="97"/>
      <c r="Z548" s="140"/>
    </row>
    <row r="549" spans="1:26" s="69" customFormat="1" outlineLevel="1" x14ac:dyDescent="0.2">
      <c r="A549" s="64" t="s">
        <v>1194</v>
      </c>
      <c r="B549" s="65" t="s">
        <v>1644</v>
      </c>
      <c r="C549" s="66" t="s">
        <v>2086</v>
      </c>
      <c r="D549" s="67"/>
      <c r="E549" s="68"/>
      <c r="F549" s="328">
        <v>0</v>
      </c>
      <c r="G549" s="328">
        <v>0</v>
      </c>
      <c r="H549" s="151"/>
      <c r="I549" s="97">
        <f t="shared" si="99"/>
        <v>0</v>
      </c>
      <c r="J549" s="166"/>
      <c r="K549" s="328">
        <v>0</v>
      </c>
      <c r="L549" s="328">
        <v>91.36</v>
      </c>
      <c r="M549" s="151">
        <f t="shared" si="100"/>
        <v>-91.36</v>
      </c>
      <c r="N549" s="97" t="e">
        <f>+#REF!-L549</f>
        <v>#REF!</v>
      </c>
      <c r="O549" s="273"/>
      <c r="P549" s="166"/>
      <c r="Q549" s="328">
        <v>0</v>
      </c>
      <c r="R549" s="328">
        <v>91.36</v>
      </c>
      <c r="S549" s="151"/>
      <c r="T549" s="97">
        <f t="shared" si="101"/>
        <v>-91.36</v>
      </c>
      <c r="U549" s="166"/>
      <c r="V549" s="328">
        <v>53.47</v>
      </c>
      <c r="W549" s="328">
        <v>447.78000000000003</v>
      </c>
      <c r="X549" s="151"/>
      <c r="Y549" s="97"/>
      <c r="Z549" s="140"/>
    </row>
    <row r="550" spans="1:26" s="69" customFormat="1" outlineLevel="1" x14ac:dyDescent="0.2">
      <c r="A550" s="64" t="s">
        <v>1195</v>
      </c>
      <c r="B550" s="65" t="s">
        <v>1645</v>
      </c>
      <c r="C550" s="66" t="s">
        <v>2087</v>
      </c>
      <c r="D550" s="67"/>
      <c r="E550" s="68"/>
      <c r="F550" s="328">
        <v>0.69000000000000006</v>
      </c>
      <c r="G550" s="328">
        <v>0</v>
      </c>
      <c r="H550" s="151"/>
      <c r="I550" s="97">
        <f t="shared" si="99"/>
        <v>0</v>
      </c>
      <c r="J550" s="166"/>
      <c r="K550" s="328">
        <v>1.67</v>
      </c>
      <c r="L550" s="328">
        <v>1.52</v>
      </c>
      <c r="M550" s="151">
        <f t="shared" si="100"/>
        <v>0.14999999999999991</v>
      </c>
      <c r="N550" s="97" t="e">
        <f>+#REF!-L550</f>
        <v>#REF!</v>
      </c>
      <c r="O550" s="273"/>
      <c r="P550" s="166"/>
      <c r="Q550" s="328">
        <v>1.67</v>
      </c>
      <c r="R550" s="328">
        <v>1.52</v>
      </c>
      <c r="S550" s="151"/>
      <c r="T550" s="97">
        <f t="shared" si="101"/>
        <v>-1.52</v>
      </c>
      <c r="U550" s="166"/>
      <c r="V550" s="328">
        <v>21.369999999999997</v>
      </c>
      <c r="W550" s="328">
        <v>42.010000000000005</v>
      </c>
      <c r="X550" s="151"/>
      <c r="Y550" s="97"/>
      <c r="Z550" s="140"/>
    </row>
    <row r="551" spans="1:26" s="69" customFormat="1" outlineLevel="1" x14ac:dyDescent="0.2">
      <c r="A551" s="64" t="s">
        <v>1196</v>
      </c>
      <c r="B551" s="65" t="s">
        <v>1646</v>
      </c>
      <c r="C551" s="66" t="s">
        <v>2088</v>
      </c>
      <c r="D551" s="67"/>
      <c r="E551" s="68"/>
      <c r="F551" s="328">
        <v>0</v>
      </c>
      <c r="G551" s="328">
        <v>0</v>
      </c>
      <c r="H551" s="151"/>
      <c r="I551" s="97">
        <f t="shared" si="99"/>
        <v>0</v>
      </c>
      <c r="J551" s="166"/>
      <c r="K551" s="328">
        <v>8.1300000000000008</v>
      </c>
      <c r="L551" s="328">
        <v>0</v>
      </c>
      <c r="M551" s="151">
        <f t="shared" si="100"/>
        <v>8.1300000000000008</v>
      </c>
      <c r="N551" s="97" t="e">
        <f>+#REF!-L551</f>
        <v>#REF!</v>
      </c>
      <c r="O551" s="273"/>
      <c r="P551" s="166"/>
      <c r="Q551" s="328">
        <v>8.1300000000000008</v>
      </c>
      <c r="R551" s="328">
        <v>0</v>
      </c>
      <c r="S551" s="151"/>
      <c r="T551" s="97">
        <f t="shared" si="101"/>
        <v>0</v>
      </c>
      <c r="U551" s="166"/>
      <c r="V551" s="328">
        <v>60.77</v>
      </c>
      <c r="W551" s="328">
        <v>18.650000000000002</v>
      </c>
      <c r="X551" s="151"/>
      <c r="Y551" s="97"/>
      <c r="Z551" s="140"/>
    </row>
    <row r="552" spans="1:26" s="69" customFormat="1" outlineLevel="1" x14ac:dyDescent="0.2">
      <c r="A552" s="64" t="s">
        <v>1197</v>
      </c>
      <c r="B552" s="65" t="s">
        <v>1647</v>
      </c>
      <c r="C552" s="66" t="s">
        <v>2089</v>
      </c>
      <c r="D552" s="67"/>
      <c r="E552" s="68"/>
      <c r="F552" s="328">
        <v>0</v>
      </c>
      <c r="G552" s="328">
        <v>0</v>
      </c>
      <c r="H552" s="151"/>
      <c r="I552" s="97">
        <f t="shared" si="99"/>
        <v>0</v>
      </c>
      <c r="J552" s="166"/>
      <c r="K552" s="328">
        <v>0</v>
      </c>
      <c r="L552" s="328">
        <v>0</v>
      </c>
      <c r="M552" s="151">
        <f t="shared" si="100"/>
        <v>0</v>
      </c>
      <c r="N552" s="97" t="e">
        <f>+#REF!-L552</f>
        <v>#REF!</v>
      </c>
      <c r="O552" s="273"/>
      <c r="P552" s="166"/>
      <c r="Q552" s="328">
        <v>0</v>
      </c>
      <c r="R552" s="328">
        <v>0</v>
      </c>
      <c r="S552" s="151"/>
      <c r="T552" s="97">
        <f t="shared" si="101"/>
        <v>0</v>
      </c>
      <c r="U552" s="166"/>
      <c r="V552" s="328">
        <v>92.13</v>
      </c>
      <c r="W552" s="328">
        <v>54.34</v>
      </c>
      <c r="X552" s="151"/>
      <c r="Y552" s="97"/>
      <c r="Z552" s="140"/>
    </row>
    <row r="553" spans="1:26" s="69" customFormat="1" outlineLevel="1" x14ac:dyDescent="0.2">
      <c r="A553" s="64" t="s">
        <v>1198</v>
      </c>
      <c r="B553" s="65" t="s">
        <v>1648</v>
      </c>
      <c r="C553" s="66" t="s">
        <v>2090</v>
      </c>
      <c r="D553" s="67"/>
      <c r="E553" s="68"/>
      <c r="F553" s="328">
        <v>5.63</v>
      </c>
      <c r="G553" s="328">
        <v>0</v>
      </c>
      <c r="H553" s="151"/>
      <c r="I553" s="97">
        <f t="shared" si="99"/>
        <v>0</v>
      </c>
      <c r="J553" s="166"/>
      <c r="K553" s="328">
        <v>5.63</v>
      </c>
      <c r="L553" s="328">
        <v>0</v>
      </c>
      <c r="M553" s="151">
        <f t="shared" si="100"/>
        <v>5.63</v>
      </c>
      <c r="N553" s="97" t="e">
        <f>+#REF!-L553</f>
        <v>#REF!</v>
      </c>
      <c r="O553" s="273"/>
      <c r="P553" s="166"/>
      <c r="Q553" s="328">
        <v>5.63</v>
      </c>
      <c r="R553" s="328">
        <v>0</v>
      </c>
      <c r="S553" s="151"/>
      <c r="T553" s="97">
        <f t="shared" si="101"/>
        <v>0</v>
      </c>
      <c r="U553" s="166"/>
      <c r="V553" s="328">
        <v>32.24</v>
      </c>
      <c r="W553" s="328">
        <v>0</v>
      </c>
      <c r="X553" s="151"/>
      <c r="Y553" s="97"/>
      <c r="Z553" s="140"/>
    </row>
    <row r="554" spans="1:26" s="69" customFormat="1" outlineLevel="1" x14ac:dyDescent="0.2">
      <c r="A554" s="64" t="s">
        <v>1199</v>
      </c>
      <c r="B554" s="65" t="s">
        <v>1649</v>
      </c>
      <c r="C554" s="66" t="s">
        <v>2091</v>
      </c>
      <c r="D554" s="67"/>
      <c r="E554" s="68"/>
      <c r="F554" s="328">
        <v>41.97</v>
      </c>
      <c r="G554" s="328">
        <v>0</v>
      </c>
      <c r="H554" s="151"/>
      <c r="I554" s="97">
        <f t="shared" si="99"/>
        <v>0</v>
      </c>
      <c r="J554" s="166"/>
      <c r="K554" s="328">
        <v>41.97</v>
      </c>
      <c r="L554" s="328">
        <v>0</v>
      </c>
      <c r="M554" s="151">
        <f t="shared" si="100"/>
        <v>41.97</v>
      </c>
      <c r="N554" s="97" t="e">
        <f>+#REF!-L554</f>
        <v>#REF!</v>
      </c>
      <c r="O554" s="273"/>
      <c r="P554" s="166"/>
      <c r="Q554" s="328">
        <v>41.97</v>
      </c>
      <c r="R554" s="328">
        <v>0</v>
      </c>
      <c r="S554" s="151"/>
      <c r="T554" s="97">
        <f t="shared" si="101"/>
        <v>0</v>
      </c>
      <c r="U554" s="166"/>
      <c r="V554" s="328">
        <v>49.47</v>
      </c>
      <c r="W554" s="328">
        <v>0</v>
      </c>
      <c r="X554" s="151"/>
      <c r="Y554" s="97"/>
      <c r="Z554" s="140"/>
    </row>
    <row r="555" spans="1:26" s="69" customFormat="1" outlineLevel="1" x14ac:dyDescent="0.2">
      <c r="A555" s="64" t="s">
        <v>1200</v>
      </c>
      <c r="B555" s="65" t="s">
        <v>1650</v>
      </c>
      <c r="C555" s="66" t="s">
        <v>2092</v>
      </c>
      <c r="D555" s="67"/>
      <c r="E555" s="68"/>
      <c r="F555" s="328">
        <v>0</v>
      </c>
      <c r="G555" s="328">
        <v>0</v>
      </c>
      <c r="H555" s="151"/>
      <c r="I555" s="97">
        <f t="shared" si="99"/>
        <v>0</v>
      </c>
      <c r="J555" s="166"/>
      <c r="K555" s="328">
        <v>0</v>
      </c>
      <c r="L555" s="328">
        <v>0</v>
      </c>
      <c r="M555" s="151">
        <f t="shared" si="100"/>
        <v>0</v>
      </c>
      <c r="N555" s="97" t="e">
        <f>+#REF!-L555</f>
        <v>#REF!</v>
      </c>
      <c r="O555" s="273"/>
      <c r="P555" s="166"/>
      <c r="Q555" s="328">
        <v>0</v>
      </c>
      <c r="R555" s="328">
        <v>0</v>
      </c>
      <c r="S555" s="151"/>
      <c r="T555" s="97">
        <f t="shared" si="101"/>
        <v>0</v>
      </c>
      <c r="U555" s="166"/>
      <c r="V555" s="328">
        <v>129.65</v>
      </c>
      <c r="W555" s="328">
        <v>8.1300000000000008</v>
      </c>
      <c r="X555" s="151"/>
      <c r="Y555" s="97"/>
      <c r="Z555" s="140"/>
    </row>
    <row r="556" spans="1:26" s="69" customFormat="1" outlineLevel="1" x14ac:dyDescent="0.2">
      <c r="A556" s="64" t="s">
        <v>1201</v>
      </c>
      <c r="B556" s="65" t="s">
        <v>1651</v>
      </c>
      <c r="C556" s="66" t="s">
        <v>2093</v>
      </c>
      <c r="D556" s="67"/>
      <c r="E556" s="68"/>
      <c r="F556" s="328">
        <v>0</v>
      </c>
      <c r="G556" s="328">
        <v>4.3899999999999997</v>
      </c>
      <c r="H556" s="151"/>
      <c r="I556" s="97">
        <f t="shared" si="99"/>
        <v>-4.3899999999999997</v>
      </c>
      <c r="J556" s="166"/>
      <c r="K556" s="328">
        <v>19.05</v>
      </c>
      <c r="L556" s="328">
        <v>14.51</v>
      </c>
      <c r="M556" s="151">
        <f t="shared" si="100"/>
        <v>4.5400000000000009</v>
      </c>
      <c r="N556" s="97" t="e">
        <f>+#REF!-L556</f>
        <v>#REF!</v>
      </c>
      <c r="O556" s="273"/>
      <c r="P556" s="166"/>
      <c r="Q556" s="328">
        <v>19.05</v>
      </c>
      <c r="R556" s="328">
        <v>14.51</v>
      </c>
      <c r="S556" s="151"/>
      <c r="T556" s="97">
        <f t="shared" si="101"/>
        <v>-14.51</v>
      </c>
      <c r="U556" s="166"/>
      <c r="V556" s="328">
        <v>44.63</v>
      </c>
      <c r="W556" s="328">
        <v>14.51</v>
      </c>
      <c r="X556" s="151"/>
      <c r="Y556" s="97"/>
      <c r="Z556" s="140"/>
    </row>
    <row r="557" spans="1:26" x14ac:dyDescent="0.2">
      <c r="A557" s="38" t="s">
        <v>735</v>
      </c>
      <c r="B557" s="38">
        <v>7</v>
      </c>
      <c r="C557" s="81" t="s">
        <v>304</v>
      </c>
      <c r="D557" s="88"/>
      <c r="E557" s="49"/>
      <c r="F557" s="301">
        <v>32163.579999999998</v>
      </c>
      <c r="G557" s="301">
        <v>61845.320000000007</v>
      </c>
      <c r="H557" s="301"/>
      <c r="I557" s="49">
        <f t="shared" si="99"/>
        <v>-61845.320000000007</v>
      </c>
      <c r="J557" s="277"/>
      <c r="K557" s="301">
        <v>188202.60000000006</v>
      </c>
      <c r="L557" s="301">
        <v>196211.56</v>
      </c>
      <c r="M557" s="301">
        <f t="shared" si="100"/>
        <v>-8008.9599999999336</v>
      </c>
      <c r="N557" s="49" t="e">
        <f>+#REF!-L557</f>
        <v>#REF!</v>
      </c>
      <c r="O557" s="201"/>
      <c r="P557" s="269"/>
      <c r="Q557" s="301">
        <v>188202.60000000006</v>
      </c>
      <c r="R557" s="301">
        <v>196211.56</v>
      </c>
      <c r="S557" s="301"/>
      <c r="T557" s="49">
        <f t="shared" si="101"/>
        <v>-196211.56</v>
      </c>
      <c r="U557" s="277"/>
      <c r="V557" s="301">
        <v>735858.04</v>
      </c>
      <c r="W557" s="301">
        <v>536975.96999999986</v>
      </c>
      <c r="X557" s="301"/>
      <c r="Y557"/>
      <c r="Z557"/>
    </row>
    <row r="558" spans="1:26" s="69" customFormat="1" outlineLevel="1" x14ac:dyDescent="0.2">
      <c r="A558" s="64" t="s">
        <v>1202</v>
      </c>
      <c r="B558" s="65" t="s">
        <v>1652</v>
      </c>
      <c r="C558" s="66" t="s">
        <v>2094</v>
      </c>
      <c r="D558" s="67"/>
      <c r="E558" s="68"/>
      <c r="F558" s="328">
        <v>10257.94</v>
      </c>
      <c r="G558" s="328">
        <v>33042.550000000003</v>
      </c>
      <c r="H558" s="151"/>
      <c r="I558" s="97">
        <f t="shared" si="99"/>
        <v>-33042.550000000003</v>
      </c>
      <c r="J558" s="166"/>
      <c r="K558" s="328">
        <v>32419.58</v>
      </c>
      <c r="L558" s="328">
        <v>113460.40000000001</v>
      </c>
      <c r="M558" s="151">
        <f t="shared" si="100"/>
        <v>-81040.820000000007</v>
      </c>
      <c r="N558" s="97" t="e">
        <f>+#REF!-L558</f>
        <v>#REF!</v>
      </c>
      <c r="O558" s="273"/>
      <c r="P558" s="166"/>
      <c r="Q558" s="328">
        <v>32419.58</v>
      </c>
      <c r="R558" s="328">
        <v>113460.40000000001</v>
      </c>
      <c r="S558" s="151"/>
      <c r="T558" s="97">
        <f t="shared" si="101"/>
        <v>-113460.40000000001</v>
      </c>
      <c r="U558" s="166"/>
      <c r="V558" s="328">
        <v>319594.66000000003</v>
      </c>
      <c r="W558" s="328">
        <v>673047.44000000006</v>
      </c>
      <c r="X558" s="151"/>
      <c r="Y558" s="97"/>
      <c r="Z558" s="140"/>
    </row>
    <row r="559" spans="1:26" s="69" customFormat="1" outlineLevel="1" x14ac:dyDescent="0.2">
      <c r="A559" s="64" t="s">
        <v>1203</v>
      </c>
      <c r="B559" s="65" t="s">
        <v>1653</v>
      </c>
      <c r="C559" s="66" t="s">
        <v>2095</v>
      </c>
      <c r="D559" s="67"/>
      <c r="E559" s="68"/>
      <c r="F559" s="328">
        <v>57464</v>
      </c>
      <c r="G559" s="328">
        <v>31140</v>
      </c>
      <c r="H559" s="151"/>
      <c r="I559" s="97">
        <f t="shared" si="99"/>
        <v>-31140</v>
      </c>
      <c r="J559" s="166"/>
      <c r="K559" s="328">
        <v>172517</v>
      </c>
      <c r="L559" s="328">
        <v>96070</v>
      </c>
      <c r="M559" s="151">
        <f t="shared" si="100"/>
        <v>76447</v>
      </c>
      <c r="N559" s="97" t="e">
        <f>+#REF!-L559</f>
        <v>#REF!</v>
      </c>
      <c r="O559" s="273"/>
      <c r="P559" s="166"/>
      <c r="Q559" s="328">
        <v>172517</v>
      </c>
      <c r="R559" s="328">
        <v>96070</v>
      </c>
      <c r="S559" s="151"/>
      <c r="T559" s="97">
        <f t="shared" si="101"/>
        <v>-96070</v>
      </c>
      <c r="U559" s="166"/>
      <c r="V559" s="328">
        <v>599930</v>
      </c>
      <c r="W559" s="328">
        <v>387891</v>
      </c>
      <c r="X559" s="151"/>
      <c r="Y559" s="97"/>
      <c r="Z559" s="140"/>
    </row>
    <row r="560" spans="1:26" s="69" customFormat="1" outlineLevel="1" x14ac:dyDescent="0.2">
      <c r="A560" s="64" t="s">
        <v>1204</v>
      </c>
      <c r="B560" s="65" t="s">
        <v>1654</v>
      </c>
      <c r="C560" s="66" t="s">
        <v>2096</v>
      </c>
      <c r="D560" s="67"/>
      <c r="E560" s="68"/>
      <c r="F560" s="328">
        <v>-0.02</v>
      </c>
      <c r="G560" s="328">
        <v>-0.01</v>
      </c>
      <c r="H560" s="151"/>
      <c r="I560" s="97">
        <f t="shared" si="99"/>
        <v>0.01</v>
      </c>
      <c r="J560" s="166"/>
      <c r="K560" s="328">
        <v>-0.02</v>
      </c>
      <c r="L560" s="328">
        <v>-0.01</v>
      </c>
      <c r="M560" s="151">
        <f t="shared" si="100"/>
        <v>-0.01</v>
      </c>
      <c r="N560" s="97" t="e">
        <f>+#REF!-L560</f>
        <v>#REF!</v>
      </c>
      <c r="O560" s="273"/>
      <c r="P560" s="166"/>
      <c r="Q560" s="328">
        <v>-0.02</v>
      </c>
      <c r="R560" s="328">
        <v>-0.01</v>
      </c>
      <c r="S560" s="151"/>
      <c r="T560" s="97">
        <f t="shared" si="101"/>
        <v>0.01</v>
      </c>
      <c r="U560" s="166"/>
      <c r="V560" s="328">
        <v>-9.0000000000000011E-2</v>
      </c>
      <c r="W560" s="328">
        <v>-0.03</v>
      </c>
      <c r="X560" s="151"/>
      <c r="Y560" s="97"/>
      <c r="Z560" s="140"/>
    </row>
    <row r="561" spans="1:26" s="69" customFormat="1" outlineLevel="1" x14ac:dyDescent="0.2">
      <c r="A561" s="64" t="s">
        <v>1205</v>
      </c>
      <c r="B561" s="65" t="s">
        <v>1655</v>
      </c>
      <c r="C561" s="66" t="s">
        <v>2097</v>
      </c>
      <c r="D561" s="67"/>
      <c r="E561" s="68"/>
      <c r="F561" s="328">
        <v>276.2</v>
      </c>
      <c r="G561" s="328">
        <v>316.58</v>
      </c>
      <c r="H561" s="151"/>
      <c r="I561" s="97">
        <f t="shared" si="99"/>
        <v>-316.58</v>
      </c>
      <c r="J561" s="166"/>
      <c r="K561" s="328">
        <v>780.69</v>
      </c>
      <c r="L561" s="328">
        <v>824.91</v>
      </c>
      <c r="M561" s="151">
        <f t="shared" si="100"/>
        <v>-44.219999999999914</v>
      </c>
      <c r="N561" s="97" t="e">
        <f>+#REF!-L561</f>
        <v>#REF!</v>
      </c>
      <c r="O561" s="273"/>
      <c r="P561" s="166"/>
      <c r="Q561" s="328">
        <v>780.69</v>
      </c>
      <c r="R561" s="328">
        <v>824.91</v>
      </c>
      <c r="S561" s="151"/>
      <c r="T561" s="97">
        <f t="shared" si="101"/>
        <v>-824.91</v>
      </c>
      <c r="U561" s="166"/>
      <c r="V561" s="328">
        <v>3518.46</v>
      </c>
      <c r="W561" s="328">
        <v>5017.34</v>
      </c>
      <c r="X561" s="151"/>
      <c r="Y561" s="97"/>
      <c r="Z561" s="140"/>
    </row>
    <row r="562" spans="1:26" x14ac:dyDescent="0.2">
      <c r="A562" s="38" t="s">
        <v>736</v>
      </c>
      <c r="B562" s="38">
        <v>8</v>
      </c>
      <c r="C562" s="81" t="s">
        <v>303</v>
      </c>
      <c r="D562" s="88"/>
      <c r="E562" s="49"/>
      <c r="F562" s="301">
        <v>67998.12</v>
      </c>
      <c r="G562" s="301">
        <v>64499.12</v>
      </c>
      <c r="H562" s="301"/>
      <c r="I562" s="49">
        <f t="shared" si="99"/>
        <v>-64499.12</v>
      </c>
      <c r="J562" s="277"/>
      <c r="K562" s="301">
        <v>205717.25000000003</v>
      </c>
      <c r="L562" s="301">
        <v>210355.30000000002</v>
      </c>
      <c r="M562" s="301">
        <f t="shared" si="100"/>
        <v>-4638.0499999999884</v>
      </c>
      <c r="N562" s="49" t="e">
        <f>+#REF!-L562</f>
        <v>#REF!</v>
      </c>
      <c r="O562" s="201"/>
      <c r="P562" s="269"/>
      <c r="Q562" s="301">
        <v>205717.25000000003</v>
      </c>
      <c r="R562" s="301">
        <v>210355.30000000002</v>
      </c>
      <c r="S562" s="301"/>
      <c r="T562" s="49">
        <f t="shared" si="101"/>
        <v>-210355.30000000002</v>
      </c>
      <c r="U562" s="277"/>
      <c r="V562" s="301">
        <v>923043.03</v>
      </c>
      <c r="W562" s="301">
        <v>1065955.75</v>
      </c>
      <c r="X562" s="301"/>
      <c r="Y562"/>
      <c r="Z562"/>
    </row>
    <row r="563" spans="1:26" s="69" customFormat="1" outlineLevel="1" x14ac:dyDescent="0.2">
      <c r="A563" s="64" t="s">
        <v>1206</v>
      </c>
      <c r="B563" s="65" t="s">
        <v>1656</v>
      </c>
      <c r="C563" s="66" t="s">
        <v>2098</v>
      </c>
      <c r="D563" s="67"/>
      <c r="E563" s="68"/>
      <c r="F563" s="328">
        <v>206474.47</v>
      </c>
      <c r="G563" s="328">
        <v>225213.09</v>
      </c>
      <c r="H563" s="151"/>
      <c r="I563" s="97">
        <f t="shared" ref="I563:I594" si="102">+U563-G563</f>
        <v>-225213.09</v>
      </c>
      <c r="J563" s="166"/>
      <c r="K563" s="328">
        <v>629748.41</v>
      </c>
      <c r="L563" s="328">
        <v>619555.19000000006</v>
      </c>
      <c r="M563" s="151">
        <f t="shared" ref="M563:M594" si="103">+K563-L563</f>
        <v>10193.219999999972</v>
      </c>
      <c r="N563" s="97" t="e">
        <f>+#REF!-L563</f>
        <v>#REF!</v>
      </c>
      <c r="O563" s="273"/>
      <c r="P563" s="166"/>
      <c r="Q563" s="328">
        <v>629748.41</v>
      </c>
      <c r="R563" s="328">
        <v>619555.19000000006</v>
      </c>
      <c r="S563" s="151"/>
      <c r="T563" s="97">
        <f t="shared" ref="T563:T594" si="104">+P563-R563</f>
        <v>-619555.19000000006</v>
      </c>
      <c r="U563" s="166"/>
      <c r="V563" s="328">
        <v>2824558.8400000003</v>
      </c>
      <c r="W563" s="328">
        <v>2998031.9619999998</v>
      </c>
      <c r="X563" s="151"/>
      <c r="Y563" s="97"/>
      <c r="Z563" s="140"/>
    </row>
    <row r="564" spans="1:26" s="69" customFormat="1" outlineLevel="1" x14ac:dyDescent="0.2">
      <c r="A564" s="64" t="s">
        <v>1207</v>
      </c>
      <c r="B564" s="65" t="s">
        <v>1657</v>
      </c>
      <c r="C564" s="66" t="s">
        <v>2099</v>
      </c>
      <c r="D564" s="67"/>
      <c r="E564" s="68"/>
      <c r="F564" s="328">
        <v>-78345.710000000006</v>
      </c>
      <c r="G564" s="328">
        <v>-16548.900000000001</v>
      </c>
      <c r="H564" s="151"/>
      <c r="I564" s="97">
        <f t="shared" si="102"/>
        <v>16548.900000000001</v>
      </c>
      <c r="J564" s="166"/>
      <c r="K564" s="328">
        <v>-358631.35000000003</v>
      </c>
      <c r="L564" s="328">
        <v>257838.77000000002</v>
      </c>
      <c r="M564" s="151">
        <f t="shared" si="103"/>
        <v>-616470.12000000011</v>
      </c>
      <c r="N564" s="97" t="e">
        <f>+#REF!-L564</f>
        <v>#REF!</v>
      </c>
      <c r="O564" s="273"/>
      <c r="P564" s="166"/>
      <c r="Q564" s="328">
        <v>-358631.35000000003</v>
      </c>
      <c r="R564" s="328">
        <v>257838.77000000002</v>
      </c>
      <c r="S564" s="151"/>
      <c r="T564" s="97">
        <f t="shared" si="104"/>
        <v>-257838.77000000002</v>
      </c>
      <c r="U564" s="166"/>
      <c r="V564" s="328">
        <v>775278.45</v>
      </c>
      <c r="W564" s="328">
        <v>-267076.73</v>
      </c>
      <c r="X564" s="151"/>
      <c r="Y564" s="97"/>
      <c r="Z564" s="140"/>
    </row>
    <row r="565" spans="1:26" s="69" customFormat="1" outlineLevel="1" x14ac:dyDescent="0.2">
      <c r="A565" s="64" t="s">
        <v>1208</v>
      </c>
      <c r="B565" s="65" t="s">
        <v>1658</v>
      </c>
      <c r="C565" s="66" t="s">
        <v>2100</v>
      </c>
      <c r="D565" s="67"/>
      <c r="E565" s="68"/>
      <c r="F565" s="328">
        <v>0</v>
      </c>
      <c r="G565" s="328">
        <v>0</v>
      </c>
      <c r="H565" s="151"/>
      <c r="I565" s="97">
        <f t="shared" si="102"/>
        <v>0</v>
      </c>
      <c r="J565" s="166"/>
      <c r="K565" s="328">
        <v>20.14</v>
      </c>
      <c r="L565" s="328">
        <v>0</v>
      </c>
      <c r="M565" s="151">
        <f t="shared" si="103"/>
        <v>20.14</v>
      </c>
      <c r="N565" s="97" t="e">
        <f>+#REF!-L565</f>
        <v>#REF!</v>
      </c>
      <c r="O565" s="273"/>
      <c r="P565" s="166"/>
      <c r="Q565" s="328">
        <v>20.14</v>
      </c>
      <c r="R565" s="328">
        <v>0</v>
      </c>
      <c r="S565" s="151"/>
      <c r="T565" s="97">
        <f t="shared" si="104"/>
        <v>0</v>
      </c>
      <c r="U565" s="166"/>
      <c r="V565" s="328">
        <v>636.91999999999996</v>
      </c>
      <c r="W565" s="328">
        <v>0</v>
      </c>
      <c r="X565" s="151"/>
      <c r="Y565" s="97"/>
      <c r="Z565" s="140"/>
    </row>
    <row r="566" spans="1:26" x14ac:dyDescent="0.2">
      <c r="A566" s="38" t="s">
        <v>737</v>
      </c>
      <c r="B566" s="38">
        <v>9</v>
      </c>
      <c r="C566" s="81" t="s">
        <v>302</v>
      </c>
      <c r="D566" s="88"/>
      <c r="E566" s="49"/>
      <c r="F566" s="301">
        <v>128128.76</v>
      </c>
      <c r="G566" s="301">
        <v>208664.19</v>
      </c>
      <c r="H566" s="301"/>
      <c r="I566" s="49">
        <f t="shared" si="102"/>
        <v>-208664.19</v>
      </c>
      <c r="J566" s="277"/>
      <c r="K566" s="301">
        <v>271137.2</v>
      </c>
      <c r="L566" s="301">
        <v>877393.96000000008</v>
      </c>
      <c r="M566" s="301">
        <f t="shared" si="103"/>
        <v>-606256.76</v>
      </c>
      <c r="N566" s="49" t="e">
        <f>+#REF!-L566</f>
        <v>#REF!</v>
      </c>
      <c r="O566" s="201"/>
      <c r="P566" s="269"/>
      <c r="Q566" s="301">
        <v>271137.2</v>
      </c>
      <c r="R566" s="301">
        <v>877393.96000000008</v>
      </c>
      <c r="S566" s="301"/>
      <c r="T566" s="49">
        <f t="shared" si="104"/>
        <v>-877393.96000000008</v>
      </c>
      <c r="U566" s="277"/>
      <c r="V566" s="301">
        <v>3600474.2100000004</v>
      </c>
      <c r="W566" s="301">
        <v>2730955.2319999998</v>
      </c>
      <c r="X566" s="301"/>
      <c r="Y566"/>
      <c r="Z566"/>
    </row>
    <row r="567" spans="1:26" s="69" customFormat="1" outlineLevel="1" x14ac:dyDescent="0.2">
      <c r="A567" s="64" t="s">
        <v>1209</v>
      </c>
      <c r="B567" s="65" t="s">
        <v>1659</v>
      </c>
      <c r="C567" s="66" t="s">
        <v>2101</v>
      </c>
      <c r="D567" s="67"/>
      <c r="E567" s="68"/>
      <c r="F567" s="328">
        <v>120347.84</v>
      </c>
      <c r="G567" s="328">
        <v>42505.840000000004</v>
      </c>
      <c r="H567" s="151"/>
      <c r="I567" s="97">
        <f t="shared" si="102"/>
        <v>-42505.840000000004</v>
      </c>
      <c r="J567" s="166"/>
      <c r="K567" s="328">
        <v>294750.10000000003</v>
      </c>
      <c r="L567" s="328">
        <v>190998.44</v>
      </c>
      <c r="M567" s="151">
        <f t="shared" si="103"/>
        <v>103751.66000000003</v>
      </c>
      <c r="N567" s="97" t="e">
        <f>+#REF!-L567</f>
        <v>#REF!</v>
      </c>
      <c r="O567" s="273"/>
      <c r="P567" s="166"/>
      <c r="Q567" s="328">
        <v>294750.10000000003</v>
      </c>
      <c r="R567" s="328">
        <v>190998.44</v>
      </c>
      <c r="S567" s="151"/>
      <c r="T567" s="97">
        <f t="shared" si="104"/>
        <v>-190998.44</v>
      </c>
      <c r="U567" s="166"/>
      <c r="V567" s="328">
        <v>1064153.72</v>
      </c>
      <c r="W567" s="328">
        <v>865197.40999999992</v>
      </c>
      <c r="X567" s="151"/>
      <c r="Y567" s="97"/>
      <c r="Z567" s="140"/>
    </row>
    <row r="568" spans="1:26" x14ac:dyDescent="0.2">
      <c r="A568" s="38" t="s">
        <v>738</v>
      </c>
      <c r="B568" s="38">
        <v>10</v>
      </c>
      <c r="C568" s="81" t="s">
        <v>301</v>
      </c>
      <c r="D568" s="88"/>
      <c r="E568" s="49"/>
      <c r="F568" s="301">
        <v>120347.84</v>
      </c>
      <c r="G568" s="301">
        <v>42505.840000000004</v>
      </c>
      <c r="H568" s="301"/>
      <c r="I568" s="49">
        <f t="shared" si="102"/>
        <v>-42505.840000000004</v>
      </c>
      <c r="J568" s="277"/>
      <c r="K568" s="301">
        <v>294750.10000000003</v>
      </c>
      <c r="L568" s="301">
        <v>190998.44</v>
      </c>
      <c r="M568" s="301">
        <f t="shared" si="103"/>
        <v>103751.66000000003</v>
      </c>
      <c r="N568" s="49" t="e">
        <f>+#REF!-L568</f>
        <v>#REF!</v>
      </c>
      <c r="O568" s="201"/>
      <c r="P568" s="269"/>
      <c r="Q568" s="301">
        <v>294750.10000000003</v>
      </c>
      <c r="R568" s="301">
        <v>190998.44</v>
      </c>
      <c r="S568" s="301"/>
      <c r="T568" s="49">
        <f t="shared" si="104"/>
        <v>-190998.44</v>
      </c>
      <c r="U568" s="277"/>
      <c r="V568" s="301">
        <v>1064153.72</v>
      </c>
      <c r="W568" s="301">
        <v>865197.40999999992</v>
      </c>
      <c r="X568" s="301"/>
      <c r="Y568"/>
      <c r="Z568"/>
    </row>
    <row r="569" spans="1:26" s="69" customFormat="1" outlineLevel="1" x14ac:dyDescent="0.2">
      <c r="A569" s="64" t="s">
        <v>1210</v>
      </c>
      <c r="B569" s="65" t="s">
        <v>1660</v>
      </c>
      <c r="C569" s="66" t="s">
        <v>2102</v>
      </c>
      <c r="D569" s="67"/>
      <c r="E569" s="68"/>
      <c r="F569" s="328">
        <v>105380.62</v>
      </c>
      <c r="G569" s="328">
        <v>35135.870000000003</v>
      </c>
      <c r="H569" s="151"/>
      <c r="I569" s="97">
        <f t="shared" si="102"/>
        <v>-35135.870000000003</v>
      </c>
      <c r="J569" s="166"/>
      <c r="K569" s="328">
        <v>375853.78</v>
      </c>
      <c r="L569" s="328">
        <v>259445.97</v>
      </c>
      <c r="M569" s="151">
        <f t="shared" si="103"/>
        <v>116407.81000000003</v>
      </c>
      <c r="N569" s="97" t="e">
        <f>+#REF!-L569</f>
        <v>#REF!</v>
      </c>
      <c r="O569" s="273"/>
      <c r="P569" s="166"/>
      <c r="Q569" s="328">
        <v>375853.78</v>
      </c>
      <c r="R569" s="328">
        <v>259445.97</v>
      </c>
      <c r="S569" s="151"/>
      <c r="T569" s="97">
        <f t="shared" si="104"/>
        <v>-259445.97</v>
      </c>
      <c r="U569" s="166"/>
      <c r="V569" s="328">
        <v>-1133131.31</v>
      </c>
      <c r="W569" s="328">
        <v>1318649.818</v>
      </c>
      <c r="X569" s="151"/>
      <c r="Y569" s="97"/>
      <c r="Z569" s="140"/>
    </row>
    <row r="570" spans="1:26" s="69" customFormat="1" outlineLevel="1" x14ac:dyDescent="0.2">
      <c r="A570" s="64" t="s">
        <v>1211</v>
      </c>
      <c r="B570" s="65" t="s">
        <v>1661</v>
      </c>
      <c r="C570" s="66" t="s">
        <v>2103</v>
      </c>
      <c r="D570" s="67"/>
      <c r="E570" s="68"/>
      <c r="F570" s="328">
        <v>159</v>
      </c>
      <c r="G570" s="328">
        <v>5.19</v>
      </c>
      <c r="H570" s="151"/>
      <c r="I570" s="97">
        <f t="shared" si="102"/>
        <v>-5.19</v>
      </c>
      <c r="J570" s="166"/>
      <c r="K570" s="328">
        <v>159</v>
      </c>
      <c r="L570" s="328">
        <v>5.19</v>
      </c>
      <c r="M570" s="151">
        <f t="shared" si="103"/>
        <v>153.81</v>
      </c>
      <c r="N570" s="97" t="e">
        <f>+#REF!-L570</f>
        <v>#REF!</v>
      </c>
      <c r="O570" s="273"/>
      <c r="P570" s="166"/>
      <c r="Q570" s="328">
        <v>159</v>
      </c>
      <c r="R570" s="328">
        <v>5.19</v>
      </c>
      <c r="S570" s="151"/>
      <c r="T570" s="97">
        <f t="shared" si="104"/>
        <v>-5.19</v>
      </c>
      <c r="U570" s="166"/>
      <c r="V570" s="328">
        <v>4730.97</v>
      </c>
      <c r="W570" s="328">
        <v>6024.87</v>
      </c>
      <c r="X570" s="151"/>
      <c r="Y570" s="97"/>
      <c r="Z570" s="140"/>
    </row>
    <row r="571" spans="1:26" s="69" customFormat="1" outlineLevel="1" x14ac:dyDescent="0.2">
      <c r="A571" s="64" t="s">
        <v>1212</v>
      </c>
      <c r="B571" s="65" t="s">
        <v>1662</v>
      </c>
      <c r="C571" s="66" t="s">
        <v>2104</v>
      </c>
      <c r="D571" s="67"/>
      <c r="E571" s="68"/>
      <c r="F571" s="328">
        <v>50.04</v>
      </c>
      <c r="G571" s="328">
        <v>72.78</v>
      </c>
      <c r="H571" s="151"/>
      <c r="I571" s="97">
        <f t="shared" si="102"/>
        <v>-72.78</v>
      </c>
      <c r="J571" s="166"/>
      <c r="K571" s="328">
        <v>71.55</v>
      </c>
      <c r="L571" s="328">
        <v>198.98000000000002</v>
      </c>
      <c r="M571" s="151">
        <f t="shared" si="103"/>
        <v>-127.43000000000002</v>
      </c>
      <c r="N571" s="97" t="e">
        <f>+#REF!-L571</f>
        <v>#REF!</v>
      </c>
      <c r="O571" s="273"/>
      <c r="P571" s="166"/>
      <c r="Q571" s="328">
        <v>71.55</v>
      </c>
      <c r="R571" s="328">
        <v>198.98000000000002</v>
      </c>
      <c r="S571" s="151"/>
      <c r="T571" s="97">
        <f t="shared" si="104"/>
        <v>-198.98000000000002</v>
      </c>
      <c r="U571" s="166"/>
      <c r="V571" s="328">
        <v>-198.20999999999998</v>
      </c>
      <c r="W571" s="328">
        <v>-243.05</v>
      </c>
      <c r="X571" s="151"/>
      <c r="Y571" s="97"/>
      <c r="Z571" s="140"/>
    </row>
    <row r="572" spans="1:26" s="69" customFormat="1" outlineLevel="1" x14ac:dyDescent="0.2">
      <c r="A572" s="64" t="s">
        <v>1213</v>
      </c>
      <c r="B572" s="65" t="s">
        <v>1663</v>
      </c>
      <c r="C572" s="66" t="s">
        <v>2105</v>
      </c>
      <c r="D572" s="67"/>
      <c r="E572" s="68"/>
      <c r="F572" s="328">
        <v>-106572.7</v>
      </c>
      <c r="G572" s="328">
        <v>-53037.55</v>
      </c>
      <c r="H572" s="151"/>
      <c r="I572" s="97">
        <f t="shared" si="102"/>
        <v>53037.55</v>
      </c>
      <c r="J572" s="166"/>
      <c r="K572" s="328">
        <v>99014.07</v>
      </c>
      <c r="L572" s="328">
        <v>543826.28</v>
      </c>
      <c r="M572" s="151">
        <f t="shared" si="103"/>
        <v>-444812.21</v>
      </c>
      <c r="N572" s="97" t="e">
        <f>+#REF!-L572</f>
        <v>#REF!</v>
      </c>
      <c r="O572" s="273"/>
      <c r="P572" s="166"/>
      <c r="Q572" s="328">
        <v>99014.07</v>
      </c>
      <c r="R572" s="328">
        <v>543826.28</v>
      </c>
      <c r="S572" s="151"/>
      <c r="T572" s="97">
        <f t="shared" si="104"/>
        <v>-543826.28</v>
      </c>
      <c r="U572" s="166"/>
      <c r="V572" s="328">
        <v>-215078.53999999998</v>
      </c>
      <c r="W572" s="328">
        <v>1402223.96</v>
      </c>
      <c r="X572" s="151"/>
      <c r="Y572" s="97"/>
      <c r="Z572" s="140"/>
    </row>
    <row r="573" spans="1:26" s="69" customFormat="1" outlineLevel="1" x14ac:dyDescent="0.2">
      <c r="A573" s="64" t="s">
        <v>1214</v>
      </c>
      <c r="B573" s="65" t="s">
        <v>1664</v>
      </c>
      <c r="C573" s="66" t="s">
        <v>2106</v>
      </c>
      <c r="D573" s="67"/>
      <c r="E573" s="68"/>
      <c r="F573" s="328">
        <v>344.86</v>
      </c>
      <c r="G573" s="328">
        <v>161.25</v>
      </c>
      <c r="H573" s="151"/>
      <c r="I573" s="97">
        <f t="shared" si="102"/>
        <v>-161.25</v>
      </c>
      <c r="J573" s="166"/>
      <c r="K573" s="328">
        <v>880.75</v>
      </c>
      <c r="L573" s="328">
        <v>228.6</v>
      </c>
      <c r="M573" s="151">
        <f t="shared" si="103"/>
        <v>652.15</v>
      </c>
      <c r="N573" s="97" t="e">
        <f>+#REF!-L573</f>
        <v>#REF!</v>
      </c>
      <c r="O573" s="273"/>
      <c r="P573" s="166"/>
      <c r="Q573" s="328">
        <v>880.75</v>
      </c>
      <c r="R573" s="328">
        <v>228.6</v>
      </c>
      <c r="S573" s="151"/>
      <c r="T573" s="97">
        <f t="shared" si="104"/>
        <v>-228.6</v>
      </c>
      <c r="U573" s="166"/>
      <c r="V573" s="328">
        <v>2562.34</v>
      </c>
      <c r="W573" s="328">
        <v>736.12</v>
      </c>
      <c r="X573" s="151"/>
      <c r="Y573" s="97"/>
      <c r="Z573" s="140"/>
    </row>
    <row r="574" spans="1:26" s="69" customFormat="1" outlineLevel="1" x14ac:dyDescent="0.2">
      <c r="A574" s="64" t="s">
        <v>1215</v>
      </c>
      <c r="B574" s="65" t="s">
        <v>1665</v>
      </c>
      <c r="C574" s="66" t="s">
        <v>2107</v>
      </c>
      <c r="D574" s="67"/>
      <c r="E574" s="68"/>
      <c r="F574" s="328">
        <v>-49460.03</v>
      </c>
      <c r="G574" s="328">
        <v>-20481.240000000002</v>
      </c>
      <c r="H574" s="151"/>
      <c r="I574" s="97">
        <f t="shared" si="102"/>
        <v>20481.240000000002</v>
      </c>
      <c r="J574" s="166"/>
      <c r="K574" s="328">
        <v>-146060.58000000002</v>
      </c>
      <c r="L574" s="328">
        <v>-63837.120000000003</v>
      </c>
      <c r="M574" s="151">
        <f t="shared" si="103"/>
        <v>-82223.460000000021</v>
      </c>
      <c r="N574" s="97" t="e">
        <f>+#REF!-L574</f>
        <v>#REF!</v>
      </c>
      <c r="O574" s="273"/>
      <c r="P574" s="166"/>
      <c r="Q574" s="328">
        <v>-146060.58000000002</v>
      </c>
      <c r="R574" s="328">
        <v>-63837.120000000003</v>
      </c>
      <c r="S574" s="151"/>
      <c r="T574" s="97">
        <f t="shared" si="104"/>
        <v>63837.120000000003</v>
      </c>
      <c r="U574" s="166"/>
      <c r="V574" s="328">
        <v>-586369.41</v>
      </c>
      <c r="W574" s="328">
        <v>-706788.92</v>
      </c>
      <c r="X574" s="151"/>
      <c r="Y574" s="97"/>
      <c r="Z574" s="140"/>
    </row>
    <row r="575" spans="1:26" x14ac:dyDescent="0.2">
      <c r="A575" s="38" t="s">
        <v>739</v>
      </c>
      <c r="B575" s="38">
        <v>11</v>
      </c>
      <c r="C575" s="81" t="s">
        <v>300</v>
      </c>
      <c r="D575" s="88"/>
      <c r="E575" s="49"/>
      <c r="F575" s="301">
        <v>-50098.210000000006</v>
      </c>
      <c r="G575" s="301">
        <v>-38143.699999999997</v>
      </c>
      <c r="H575" s="301"/>
      <c r="I575" s="49">
        <f t="shared" si="102"/>
        <v>38143.699999999997</v>
      </c>
      <c r="J575" s="277"/>
      <c r="K575" s="301">
        <v>329918.57</v>
      </c>
      <c r="L575" s="301">
        <v>739867.9</v>
      </c>
      <c r="M575" s="301">
        <f t="shared" si="103"/>
        <v>-409949.33</v>
      </c>
      <c r="N575" s="49" t="e">
        <f>+#REF!-L575</f>
        <v>#REF!</v>
      </c>
      <c r="O575" s="201"/>
      <c r="P575" s="269"/>
      <c r="Q575" s="301">
        <v>329918.57</v>
      </c>
      <c r="R575" s="301">
        <v>739867.9</v>
      </c>
      <c r="S575" s="301"/>
      <c r="T575" s="49">
        <f t="shared" si="104"/>
        <v>-739867.9</v>
      </c>
      <c r="U575" s="277"/>
      <c r="V575" s="301">
        <v>-1927484.16</v>
      </c>
      <c r="W575" s="301">
        <v>2020602.7979999997</v>
      </c>
      <c r="X575" s="301"/>
      <c r="Y575"/>
      <c r="Z575"/>
    </row>
    <row r="576" spans="1:26" s="69" customFormat="1" outlineLevel="1" x14ac:dyDescent="0.2">
      <c r="A576" s="64" t="s">
        <v>1216</v>
      </c>
      <c r="B576" s="65" t="s">
        <v>1666</v>
      </c>
      <c r="C576" s="66" t="s">
        <v>2108</v>
      </c>
      <c r="D576" s="67"/>
      <c r="E576" s="68"/>
      <c r="F576" s="328">
        <v>215.18</v>
      </c>
      <c r="G576" s="328">
        <v>260.59000000000003</v>
      </c>
      <c r="H576" s="151"/>
      <c r="I576" s="97">
        <f t="shared" si="102"/>
        <v>-260.59000000000003</v>
      </c>
      <c r="J576" s="166"/>
      <c r="K576" s="328">
        <v>952.16</v>
      </c>
      <c r="L576" s="328">
        <v>1278.3800000000001</v>
      </c>
      <c r="M576" s="151">
        <f t="shared" si="103"/>
        <v>-326.22000000000014</v>
      </c>
      <c r="N576" s="97" t="e">
        <f>+#REF!-L576</f>
        <v>#REF!</v>
      </c>
      <c r="O576" s="273"/>
      <c r="P576" s="166"/>
      <c r="Q576" s="328">
        <v>952.16</v>
      </c>
      <c r="R576" s="328">
        <v>1278.3800000000001</v>
      </c>
      <c r="S576" s="151"/>
      <c r="T576" s="97">
        <f t="shared" si="104"/>
        <v>-1278.3800000000001</v>
      </c>
      <c r="U576" s="166"/>
      <c r="V576" s="328">
        <v>13695.44</v>
      </c>
      <c r="W576" s="328">
        <v>4043.92</v>
      </c>
      <c r="X576" s="151"/>
      <c r="Y576" s="97"/>
      <c r="Z576" s="140"/>
    </row>
    <row r="577" spans="1:26" s="69" customFormat="1" outlineLevel="1" x14ac:dyDescent="0.2">
      <c r="A577" s="64" t="s">
        <v>1217</v>
      </c>
      <c r="B577" s="65" t="s">
        <v>1667</v>
      </c>
      <c r="C577" s="66" t="s">
        <v>2109</v>
      </c>
      <c r="D577" s="67"/>
      <c r="E577" s="68"/>
      <c r="F577" s="328">
        <v>0</v>
      </c>
      <c r="G577" s="328">
        <v>0</v>
      </c>
      <c r="H577" s="151"/>
      <c r="I577" s="97">
        <f t="shared" si="102"/>
        <v>0</v>
      </c>
      <c r="J577" s="166"/>
      <c r="K577" s="328">
        <v>0</v>
      </c>
      <c r="L577" s="328">
        <v>0</v>
      </c>
      <c r="M577" s="151">
        <f t="shared" si="103"/>
        <v>0</v>
      </c>
      <c r="N577" s="97" t="e">
        <f>+#REF!-L577</f>
        <v>#REF!</v>
      </c>
      <c r="O577" s="273"/>
      <c r="P577" s="166"/>
      <c r="Q577" s="328">
        <v>0</v>
      </c>
      <c r="R577" s="328">
        <v>0</v>
      </c>
      <c r="S577" s="151"/>
      <c r="T577" s="97">
        <f t="shared" si="104"/>
        <v>0</v>
      </c>
      <c r="U577" s="166"/>
      <c r="V577" s="328">
        <v>5.92</v>
      </c>
      <c r="W577" s="328">
        <v>18.43</v>
      </c>
      <c r="X577" s="151"/>
      <c r="Y577" s="97"/>
      <c r="Z577" s="140"/>
    </row>
    <row r="578" spans="1:26" s="69" customFormat="1" outlineLevel="1" x14ac:dyDescent="0.2">
      <c r="A578" s="64" t="s">
        <v>1218</v>
      </c>
      <c r="B578" s="65" t="s">
        <v>1668</v>
      </c>
      <c r="C578" s="66" t="s">
        <v>2110</v>
      </c>
      <c r="D578" s="67"/>
      <c r="E578" s="68"/>
      <c r="F578" s="328">
        <v>2966.07</v>
      </c>
      <c r="G578" s="328">
        <v>3449.87</v>
      </c>
      <c r="H578" s="151"/>
      <c r="I578" s="97">
        <f t="shared" si="102"/>
        <v>-3449.87</v>
      </c>
      <c r="J578" s="166"/>
      <c r="K578" s="328">
        <v>11188.82</v>
      </c>
      <c r="L578" s="328">
        <v>10596.34</v>
      </c>
      <c r="M578" s="151">
        <f t="shared" si="103"/>
        <v>592.47999999999956</v>
      </c>
      <c r="N578" s="97" t="e">
        <f>+#REF!-L578</f>
        <v>#REF!</v>
      </c>
      <c r="O578" s="273"/>
      <c r="P578" s="166"/>
      <c r="Q578" s="328">
        <v>11188.82</v>
      </c>
      <c r="R578" s="328">
        <v>10596.34</v>
      </c>
      <c r="S578" s="151"/>
      <c r="T578" s="97">
        <f t="shared" si="104"/>
        <v>-10596.34</v>
      </c>
      <c r="U578" s="166"/>
      <c r="V578" s="328">
        <v>35521.46</v>
      </c>
      <c r="W578" s="328">
        <v>20361.849999999999</v>
      </c>
      <c r="X578" s="151"/>
      <c r="Y578" s="97"/>
      <c r="Z578" s="140"/>
    </row>
    <row r="579" spans="1:26" s="69" customFormat="1" outlineLevel="1" x14ac:dyDescent="0.2">
      <c r="A579" s="64" t="s">
        <v>1219</v>
      </c>
      <c r="B579" s="65" t="s">
        <v>1669</v>
      </c>
      <c r="C579" s="66" t="s">
        <v>2111</v>
      </c>
      <c r="D579" s="67"/>
      <c r="E579" s="68"/>
      <c r="F579" s="328">
        <v>147915.62</v>
      </c>
      <c r="G579" s="328">
        <v>184455.54</v>
      </c>
      <c r="H579" s="151"/>
      <c r="I579" s="97">
        <f t="shared" si="102"/>
        <v>-184455.54</v>
      </c>
      <c r="J579" s="166"/>
      <c r="K579" s="328">
        <v>484996.14</v>
      </c>
      <c r="L579" s="328">
        <v>630519.62</v>
      </c>
      <c r="M579" s="151">
        <f t="shared" si="103"/>
        <v>-145523.47999999998</v>
      </c>
      <c r="N579" s="97" t="e">
        <f>+#REF!-L579</f>
        <v>#REF!</v>
      </c>
      <c r="O579" s="273"/>
      <c r="P579" s="166"/>
      <c r="Q579" s="328">
        <v>484996.14</v>
      </c>
      <c r="R579" s="328">
        <v>630519.62</v>
      </c>
      <c r="S579" s="151"/>
      <c r="T579" s="97">
        <f t="shared" si="104"/>
        <v>-630519.62</v>
      </c>
      <c r="U579" s="166"/>
      <c r="V579" s="328">
        <v>2376555.0300000003</v>
      </c>
      <c r="W579" s="328">
        <v>2665530.6800000002</v>
      </c>
      <c r="X579" s="151"/>
      <c r="Y579" s="97"/>
      <c r="Z579" s="140"/>
    </row>
    <row r="580" spans="1:26" s="69" customFormat="1" outlineLevel="1" x14ac:dyDescent="0.2">
      <c r="A580" s="64" t="s">
        <v>1220</v>
      </c>
      <c r="B580" s="65" t="s">
        <v>1670</v>
      </c>
      <c r="C580" s="66" t="s">
        <v>2112</v>
      </c>
      <c r="D580" s="67"/>
      <c r="E580" s="68"/>
      <c r="F580" s="328">
        <v>9564.75</v>
      </c>
      <c r="G580" s="328">
        <v>11957.84</v>
      </c>
      <c r="H580" s="151"/>
      <c r="I580" s="97">
        <f t="shared" si="102"/>
        <v>-11957.84</v>
      </c>
      <c r="J580" s="166"/>
      <c r="K580" s="328">
        <v>35917.629999999997</v>
      </c>
      <c r="L580" s="328">
        <v>33894.730000000003</v>
      </c>
      <c r="M580" s="151">
        <f t="shared" si="103"/>
        <v>2022.8999999999942</v>
      </c>
      <c r="N580" s="97" t="e">
        <f>+#REF!-L580</f>
        <v>#REF!</v>
      </c>
      <c r="O580" s="273"/>
      <c r="P580" s="166"/>
      <c r="Q580" s="328">
        <v>35917.629999999997</v>
      </c>
      <c r="R580" s="328">
        <v>33894.730000000003</v>
      </c>
      <c r="S580" s="151"/>
      <c r="T580" s="97">
        <f t="shared" si="104"/>
        <v>-33894.730000000003</v>
      </c>
      <c r="U580" s="166"/>
      <c r="V580" s="328">
        <v>142455.88</v>
      </c>
      <c r="W580" s="328">
        <v>140944.55000000002</v>
      </c>
      <c r="X580" s="151"/>
      <c r="Y580" s="97"/>
      <c r="Z580" s="140"/>
    </row>
    <row r="581" spans="1:26" s="69" customFormat="1" outlineLevel="1" x14ac:dyDescent="0.2">
      <c r="A581" s="64" t="s">
        <v>1221</v>
      </c>
      <c r="B581" s="65" t="s">
        <v>1671</v>
      </c>
      <c r="C581" s="66" t="s">
        <v>2113</v>
      </c>
      <c r="D581" s="67"/>
      <c r="E581" s="68"/>
      <c r="F581" s="328">
        <v>416478.44</v>
      </c>
      <c r="G581" s="328">
        <v>371998.94</v>
      </c>
      <c r="H581" s="151"/>
      <c r="I581" s="97">
        <f t="shared" si="102"/>
        <v>-371998.94</v>
      </c>
      <c r="J581" s="166"/>
      <c r="K581" s="328">
        <v>1238556.17</v>
      </c>
      <c r="L581" s="328">
        <v>1110866.21</v>
      </c>
      <c r="M581" s="151">
        <f t="shared" si="103"/>
        <v>127689.95999999996</v>
      </c>
      <c r="N581" s="97" t="e">
        <f>+#REF!-L581</f>
        <v>#REF!</v>
      </c>
      <c r="O581" s="273"/>
      <c r="P581" s="166"/>
      <c r="Q581" s="328">
        <v>1238556.17</v>
      </c>
      <c r="R581" s="328">
        <v>1110866.21</v>
      </c>
      <c r="S581" s="151"/>
      <c r="T581" s="97">
        <f t="shared" si="104"/>
        <v>-1110866.21</v>
      </c>
      <c r="U581" s="166"/>
      <c r="V581" s="328">
        <v>4592220.8100000005</v>
      </c>
      <c r="W581" s="328">
        <v>4447137.82</v>
      </c>
      <c r="X581" s="151"/>
      <c r="Y581" s="97"/>
      <c r="Z581" s="140"/>
    </row>
    <row r="582" spans="1:26" s="69" customFormat="1" outlineLevel="1" x14ac:dyDescent="0.2">
      <c r="A582" s="64" t="s">
        <v>1222</v>
      </c>
      <c r="B582" s="65" t="s">
        <v>1672</v>
      </c>
      <c r="C582" s="66" t="s">
        <v>2114</v>
      </c>
      <c r="D582" s="67"/>
      <c r="E582" s="68"/>
      <c r="F582" s="328">
        <v>35160.400000000001</v>
      </c>
      <c r="G582" s="328">
        <v>42300.04</v>
      </c>
      <c r="H582" s="151"/>
      <c r="I582" s="97">
        <f t="shared" si="102"/>
        <v>-42300.04</v>
      </c>
      <c r="J582" s="166"/>
      <c r="K582" s="328">
        <v>112917.24</v>
      </c>
      <c r="L582" s="328">
        <v>105572.42</v>
      </c>
      <c r="M582" s="151">
        <f t="shared" si="103"/>
        <v>7344.820000000007</v>
      </c>
      <c r="N582" s="97" t="e">
        <f>+#REF!-L582</f>
        <v>#REF!</v>
      </c>
      <c r="O582" s="273"/>
      <c r="P582" s="166"/>
      <c r="Q582" s="328">
        <v>112917.24</v>
      </c>
      <c r="R582" s="328">
        <v>105572.42</v>
      </c>
      <c r="S582" s="151"/>
      <c r="T582" s="97">
        <f t="shared" si="104"/>
        <v>-105572.42</v>
      </c>
      <c r="U582" s="166"/>
      <c r="V582" s="328">
        <v>249006.97999999998</v>
      </c>
      <c r="W582" s="328">
        <v>412009.04</v>
      </c>
      <c r="X582" s="151"/>
      <c r="Y582" s="97"/>
      <c r="Z582" s="140"/>
    </row>
    <row r="583" spans="1:26" s="69" customFormat="1" outlineLevel="1" x14ac:dyDescent="0.2">
      <c r="A583" s="64" t="s">
        <v>1223</v>
      </c>
      <c r="B583" s="65" t="s">
        <v>1673</v>
      </c>
      <c r="C583" s="66" t="s">
        <v>2115</v>
      </c>
      <c r="D583" s="67"/>
      <c r="E583" s="68"/>
      <c r="F583" s="328">
        <v>16064.24</v>
      </c>
      <c r="G583" s="328">
        <v>13632.48</v>
      </c>
      <c r="H583" s="151"/>
      <c r="I583" s="97">
        <f t="shared" si="102"/>
        <v>-13632.48</v>
      </c>
      <c r="J583" s="166"/>
      <c r="K583" s="328">
        <v>48550.32</v>
      </c>
      <c r="L583" s="328">
        <v>42178.85</v>
      </c>
      <c r="M583" s="151">
        <f t="shared" si="103"/>
        <v>6371.4700000000012</v>
      </c>
      <c r="N583" s="97" t="e">
        <f>+#REF!-L583</f>
        <v>#REF!</v>
      </c>
      <c r="O583" s="273"/>
      <c r="P583" s="166"/>
      <c r="Q583" s="328">
        <v>48550.32</v>
      </c>
      <c r="R583" s="328">
        <v>42178.85</v>
      </c>
      <c r="S583" s="151"/>
      <c r="T583" s="97">
        <f t="shared" si="104"/>
        <v>-42178.85</v>
      </c>
      <c r="U583" s="166"/>
      <c r="V583" s="328">
        <v>176585.25</v>
      </c>
      <c r="W583" s="328">
        <v>170120.98</v>
      </c>
      <c r="X583" s="151"/>
      <c r="Y583" s="97"/>
      <c r="Z583" s="140"/>
    </row>
    <row r="584" spans="1:26" s="69" customFormat="1" outlineLevel="1" x14ac:dyDescent="0.2">
      <c r="A584" s="64" t="s">
        <v>1224</v>
      </c>
      <c r="B584" s="65" t="s">
        <v>1674</v>
      </c>
      <c r="C584" s="66" t="s">
        <v>2116</v>
      </c>
      <c r="D584" s="67"/>
      <c r="E584" s="68"/>
      <c r="F584" s="328">
        <v>-2.0300000000000002</v>
      </c>
      <c r="G584" s="328">
        <v>871.73</v>
      </c>
      <c r="H584" s="151"/>
      <c r="I584" s="97">
        <f t="shared" si="102"/>
        <v>-871.73</v>
      </c>
      <c r="J584" s="166"/>
      <c r="K584" s="328">
        <v>3821.98</v>
      </c>
      <c r="L584" s="328">
        <v>1811.67</v>
      </c>
      <c r="M584" s="151">
        <f t="shared" si="103"/>
        <v>2010.31</v>
      </c>
      <c r="N584" s="97" t="e">
        <f>+#REF!-L584</f>
        <v>#REF!</v>
      </c>
      <c r="O584" s="273"/>
      <c r="P584" s="166"/>
      <c r="Q584" s="328">
        <v>3821.98</v>
      </c>
      <c r="R584" s="328">
        <v>1811.67</v>
      </c>
      <c r="S584" s="151"/>
      <c r="T584" s="97">
        <f t="shared" si="104"/>
        <v>-1811.67</v>
      </c>
      <c r="U584" s="166"/>
      <c r="V584" s="328">
        <v>13743.73</v>
      </c>
      <c r="W584" s="328">
        <v>8955.7999999999993</v>
      </c>
      <c r="X584" s="151"/>
      <c r="Y584" s="97"/>
      <c r="Z584" s="140"/>
    </row>
    <row r="585" spans="1:26" s="69" customFormat="1" outlineLevel="1" x14ac:dyDescent="0.2">
      <c r="A585" s="64" t="s">
        <v>1225</v>
      </c>
      <c r="B585" s="65" t="s">
        <v>1675</v>
      </c>
      <c r="C585" s="66" t="s">
        <v>2117</v>
      </c>
      <c r="D585" s="67"/>
      <c r="E585" s="68"/>
      <c r="F585" s="328">
        <v>1175.52</v>
      </c>
      <c r="G585" s="328">
        <v>571.26</v>
      </c>
      <c r="H585" s="151"/>
      <c r="I585" s="97">
        <f t="shared" si="102"/>
        <v>-571.26</v>
      </c>
      <c r="J585" s="166"/>
      <c r="K585" s="328">
        <v>1901.14</v>
      </c>
      <c r="L585" s="328">
        <v>3289.07</v>
      </c>
      <c r="M585" s="151">
        <f t="shared" si="103"/>
        <v>-1387.93</v>
      </c>
      <c r="N585" s="97" t="e">
        <f>+#REF!-L585</f>
        <v>#REF!</v>
      </c>
      <c r="O585" s="273"/>
      <c r="P585" s="166"/>
      <c r="Q585" s="328">
        <v>1901.14</v>
      </c>
      <c r="R585" s="328">
        <v>3289.07</v>
      </c>
      <c r="S585" s="151"/>
      <c r="T585" s="97">
        <f t="shared" si="104"/>
        <v>-3289.07</v>
      </c>
      <c r="U585" s="166"/>
      <c r="V585" s="328">
        <v>9893.4600000000009</v>
      </c>
      <c r="W585" s="328">
        <v>20533.939999999999</v>
      </c>
      <c r="X585" s="151"/>
      <c r="Y585" s="97"/>
      <c r="Z585" s="140"/>
    </row>
    <row r="586" spans="1:26" s="69" customFormat="1" outlineLevel="1" x14ac:dyDescent="0.2">
      <c r="A586" s="64" t="s">
        <v>1226</v>
      </c>
      <c r="B586" s="65" t="s">
        <v>1676</v>
      </c>
      <c r="C586" s="66" t="s">
        <v>2118</v>
      </c>
      <c r="D586" s="67"/>
      <c r="E586" s="68"/>
      <c r="F586" s="328">
        <v>0</v>
      </c>
      <c r="G586" s="328">
        <v>0</v>
      </c>
      <c r="H586" s="151"/>
      <c r="I586" s="97">
        <f t="shared" si="102"/>
        <v>0</v>
      </c>
      <c r="J586" s="166"/>
      <c r="K586" s="328">
        <v>0</v>
      </c>
      <c r="L586" s="328">
        <v>0</v>
      </c>
      <c r="M586" s="151">
        <f t="shared" si="103"/>
        <v>0</v>
      </c>
      <c r="N586" s="97" t="e">
        <f>+#REF!-L586</f>
        <v>#REF!</v>
      </c>
      <c r="O586" s="273"/>
      <c r="P586" s="166"/>
      <c r="Q586" s="328">
        <v>0</v>
      </c>
      <c r="R586" s="328">
        <v>0</v>
      </c>
      <c r="S586" s="151"/>
      <c r="T586" s="97">
        <f t="shared" si="104"/>
        <v>0</v>
      </c>
      <c r="U586" s="166"/>
      <c r="V586" s="328">
        <v>0</v>
      </c>
      <c r="W586" s="328">
        <v>30829.59</v>
      </c>
      <c r="X586" s="151"/>
      <c r="Y586" s="97"/>
      <c r="Z586" s="140"/>
    </row>
    <row r="587" spans="1:26" s="69" customFormat="1" outlineLevel="1" x14ac:dyDescent="0.2">
      <c r="A587" s="64" t="s">
        <v>1227</v>
      </c>
      <c r="B587" s="65" t="s">
        <v>1677</v>
      </c>
      <c r="C587" s="66" t="s">
        <v>2119</v>
      </c>
      <c r="D587" s="67"/>
      <c r="E587" s="68"/>
      <c r="F587" s="328">
        <v>8158.49</v>
      </c>
      <c r="G587" s="328">
        <v>10550.51</v>
      </c>
      <c r="H587" s="151"/>
      <c r="I587" s="97">
        <f t="shared" si="102"/>
        <v>-10550.51</v>
      </c>
      <c r="J587" s="166"/>
      <c r="K587" s="328">
        <v>25363.010000000002</v>
      </c>
      <c r="L587" s="328">
        <v>38164.75</v>
      </c>
      <c r="M587" s="151">
        <f t="shared" si="103"/>
        <v>-12801.739999999998</v>
      </c>
      <c r="N587" s="97" t="e">
        <f>+#REF!-L587</f>
        <v>#REF!</v>
      </c>
      <c r="O587" s="273"/>
      <c r="P587" s="166"/>
      <c r="Q587" s="328">
        <v>25363.010000000002</v>
      </c>
      <c r="R587" s="328">
        <v>38164.75</v>
      </c>
      <c r="S587" s="151"/>
      <c r="T587" s="97">
        <f t="shared" si="104"/>
        <v>-38164.75</v>
      </c>
      <c r="U587" s="166"/>
      <c r="V587" s="328">
        <v>139857.27000000002</v>
      </c>
      <c r="W587" s="328">
        <v>193017.58000000002</v>
      </c>
      <c r="X587" s="151"/>
      <c r="Y587" s="97"/>
      <c r="Z587" s="140"/>
    </row>
    <row r="588" spans="1:26" s="69" customFormat="1" outlineLevel="1" x14ac:dyDescent="0.2">
      <c r="A588" s="64" t="s">
        <v>1228</v>
      </c>
      <c r="B588" s="65" t="s">
        <v>1678</v>
      </c>
      <c r="C588" s="66" t="s">
        <v>2120</v>
      </c>
      <c r="D588" s="67"/>
      <c r="E588" s="68"/>
      <c r="F588" s="328">
        <v>141542.99</v>
      </c>
      <c r="G588" s="328">
        <v>120006.88</v>
      </c>
      <c r="H588" s="151"/>
      <c r="I588" s="97">
        <f t="shared" si="102"/>
        <v>-120006.88</v>
      </c>
      <c r="J588" s="166"/>
      <c r="K588" s="328">
        <v>415304.97000000003</v>
      </c>
      <c r="L588" s="328">
        <v>364723.57</v>
      </c>
      <c r="M588" s="151">
        <f t="shared" si="103"/>
        <v>50581.400000000023</v>
      </c>
      <c r="N588" s="97" t="e">
        <f>+#REF!-L588</f>
        <v>#REF!</v>
      </c>
      <c r="O588" s="273"/>
      <c r="P588" s="166"/>
      <c r="Q588" s="328">
        <v>415304.97000000003</v>
      </c>
      <c r="R588" s="328">
        <v>364723.57</v>
      </c>
      <c r="S588" s="151"/>
      <c r="T588" s="97">
        <f t="shared" si="104"/>
        <v>-364723.57</v>
      </c>
      <c r="U588" s="166"/>
      <c r="V588" s="328">
        <v>1804684.4</v>
      </c>
      <c r="W588" s="328">
        <v>1672933.8800000001</v>
      </c>
      <c r="X588" s="151"/>
      <c r="Y588" s="97"/>
      <c r="Z588" s="140"/>
    </row>
    <row r="589" spans="1:26" s="69" customFormat="1" outlineLevel="1" x14ac:dyDescent="0.2">
      <c r="A589" s="64" t="s">
        <v>1229</v>
      </c>
      <c r="B589" s="65" t="s">
        <v>1679</v>
      </c>
      <c r="C589" s="66" t="s">
        <v>2121</v>
      </c>
      <c r="D589" s="67"/>
      <c r="E589" s="68"/>
      <c r="F589" s="328">
        <v>1533.8500000000001</v>
      </c>
      <c r="G589" s="328">
        <v>-290.52</v>
      </c>
      <c r="H589" s="151"/>
      <c r="I589" s="97">
        <f t="shared" si="102"/>
        <v>290.52</v>
      </c>
      <c r="J589" s="166"/>
      <c r="K589" s="328">
        <v>1533.8500000000001</v>
      </c>
      <c r="L589" s="328">
        <v>-290.52</v>
      </c>
      <c r="M589" s="151">
        <f t="shared" si="103"/>
        <v>1824.3700000000001</v>
      </c>
      <c r="N589" s="97" t="e">
        <f>+#REF!-L589</f>
        <v>#REF!</v>
      </c>
      <c r="O589" s="273"/>
      <c r="P589" s="166"/>
      <c r="Q589" s="328">
        <v>1533.8500000000001</v>
      </c>
      <c r="R589" s="328">
        <v>-290.52</v>
      </c>
      <c r="S589" s="151"/>
      <c r="T589" s="97">
        <f t="shared" si="104"/>
        <v>290.52</v>
      </c>
      <c r="U589" s="166"/>
      <c r="V589" s="328">
        <v>-3597.08</v>
      </c>
      <c r="W589" s="328">
        <v>2755.4300000000003</v>
      </c>
      <c r="X589" s="151"/>
      <c r="Y589" s="97"/>
      <c r="Z589" s="140"/>
    </row>
    <row r="590" spans="1:26" s="69" customFormat="1" outlineLevel="1" x14ac:dyDescent="0.2">
      <c r="A590" s="64" t="s">
        <v>1230</v>
      </c>
      <c r="B590" s="65" t="s">
        <v>1680</v>
      </c>
      <c r="C590" s="66" t="s">
        <v>2122</v>
      </c>
      <c r="D590" s="67"/>
      <c r="E590" s="68"/>
      <c r="F590" s="328">
        <v>453.79</v>
      </c>
      <c r="G590" s="328">
        <v>311</v>
      </c>
      <c r="H590" s="151"/>
      <c r="I590" s="97">
        <f t="shared" si="102"/>
        <v>-311</v>
      </c>
      <c r="J590" s="166"/>
      <c r="K590" s="328">
        <v>485.63</v>
      </c>
      <c r="L590" s="328">
        <v>1018.74</v>
      </c>
      <c r="M590" s="151">
        <f t="shared" si="103"/>
        <v>-533.11</v>
      </c>
      <c r="N590" s="97" t="e">
        <f>+#REF!-L590</f>
        <v>#REF!</v>
      </c>
      <c r="O590" s="273"/>
      <c r="P590" s="166"/>
      <c r="Q590" s="328">
        <v>485.63</v>
      </c>
      <c r="R590" s="328">
        <v>1018.74</v>
      </c>
      <c r="S590" s="151"/>
      <c r="T590" s="97">
        <f t="shared" si="104"/>
        <v>-1018.74</v>
      </c>
      <c r="U590" s="166"/>
      <c r="V590" s="328">
        <v>3541.8500000000004</v>
      </c>
      <c r="W590" s="328">
        <v>3969.21</v>
      </c>
      <c r="X590" s="151"/>
      <c r="Y590" s="97"/>
      <c r="Z590" s="140"/>
    </row>
    <row r="591" spans="1:26" s="69" customFormat="1" outlineLevel="1" x14ac:dyDescent="0.2">
      <c r="A591" s="64" t="s">
        <v>1231</v>
      </c>
      <c r="B591" s="65" t="s">
        <v>1681</v>
      </c>
      <c r="C591" s="66" t="s">
        <v>2123</v>
      </c>
      <c r="D591" s="67"/>
      <c r="E591" s="68"/>
      <c r="F591" s="328">
        <v>0</v>
      </c>
      <c r="G591" s="328">
        <v>-75541</v>
      </c>
      <c r="H591" s="151"/>
      <c r="I591" s="97">
        <f t="shared" si="102"/>
        <v>75541</v>
      </c>
      <c r="J591" s="166"/>
      <c r="K591" s="328">
        <v>0</v>
      </c>
      <c r="L591" s="328">
        <v>-75541</v>
      </c>
      <c r="M591" s="151">
        <f t="shared" si="103"/>
        <v>75541</v>
      </c>
      <c r="N591" s="97" t="e">
        <f>+#REF!-L591</f>
        <v>#REF!</v>
      </c>
      <c r="O591" s="273"/>
      <c r="P591" s="166"/>
      <c r="Q591" s="328">
        <v>0</v>
      </c>
      <c r="R591" s="328">
        <v>-75541</v>
      </c>
      <c r="S591" s="151"/>
      <c r="T591" s="97">
        <f t="shared" si="104"/>
        <v>75541</v>
      </c>
      <c r="U591" s="166"/>
      <c r="V591" s="328">
        <v>0</v>
      </c>
      <c r="W591" s="328">
        <v>-75541</v>
      </c>
      <c r="X591" s="151"/>
      <c r="Y591" s="97"/>
      <c r="Z591" s="140"/>
    </row>
    <row r="592" spans="1:26" s="69" customFormat="1" outlineLevel="1" x14ac:dyDescent="0.2">
      <c r="A592" s="64" t="s">
        <v>1232</v>
      </c>
      <c r="B592" s="65" t="s">
        <v>1682</v>
      </c>
      <c r="C592" s="66" t="s">
        <v>2124</v>
      </c>
      <c r="D592" s="67"/>
      <c r="E592" s="68"/>
      <c r="F592" s="328">
        <v>-899.29</v>
      </c>
      <c r="G592" s="328">
        <v>476.29</v>
      </c>
      <c r="H592" s="151"/>
      <c r="I592" s="97">
        <f t="shared" si="102"/>
        <v>-476.29</v>
      </c>
      <c r="J592" s="166"/>
      <c r="K592" s="328">
        <v>230.13</v>
      </c>
      <c r="L592" s="328">
        <v>1401.6100000000001</v>
      </c>
      <c r="M592" s="151">
        <f t="shared" si="103"/>
        <v>-1171.48</v>
      </c>
      <c r="N592" s="97" t="e">
        <f>+#REF!-L592</f>
        <v>#REF!</v>
      </c>
      <c r="O592" s="273"/>
      <c r="P592" s="166"/>
      <c r="Q592" s="328">
        <v>230.13</v>
      </c>
      <c r="R592" s="328">
        <v>1401.6100000000001</v>
      </c>
      <c r="S592" s="151"/>
      <c r="T592" s="97">
        <f t="shared" si="104"/>
        <v>-1401.6100000000001</v>
      </c>
      <c r="U592" s="166"/>
      <c r="V592" s="328">
        <v>4435.0200000000004</v>
      </c>
      <c r="W592" s="328">
        <v>5429.83</v>
      </c>
      <c r="X592" s="151"/>
      <c r="Y592" s="97"/>
      <c r="Z592" s="140"/>
    </row>
    <row r="593" spans="1:26" s="69" customFormat="1" outlineLevel="1" x14ac:dyDescent="0.2">
      <c r="A593" s="64" t="s">
        <v>1233</v>
      </c>
      <c r="B593" s="65" t="s">
        <v>1683</v>
      </c>
      <c r="C593" s="66" t="s">
        <v>2125</v>
      </c>
      <c r="D593" s="67"/>
      <c r="E593" s="68"/>
      <c r="F593" s="328">
        <v>-318587.3</v>
      </c>
      <c r="G593" s="328">
        <v>-464423.74</v>
      </c>
      <c r="H593" s="151"/>
      <c r="I593" s="97">
        <f t="shared" si="102"/>
        <v>464423.74</v>
      </c>
      <c r="J593" s="166"/>
      <c r="K593" s="328">
        <v>-944342.64</v>
      </c>
      <c r="L593" s="328">
        <v>-1269774.5</v>
      </c>
      <c r="M593" s="151">
        <f t="shared" si="103"/>
        <v>325431.86</v>
      </c>
      <c r="N593" s="97" t="e">
        <f>+#REF!-L593</f>
        <v>#REF!</v>
      </c>
      <c r="O593" s="273"/>
      <c r="P593" s="166"/>
      <c r="Q593" s="328">
        <v>-944342.64</v>
      </c>
      <c r="R593" s="328">
        <v>-1269774.5</v>
      </c>
      <c r="S593" s="151"/>
      <c r="T593" s="97">
        <f t="shared" si="104"/>
        <v>1269774.5</v>
      </c>
      <c r="U593" s="166"/>
      <c r="V593" s="328">
        <v>-4753666.12</v>
      </c>
      <c r="W593" s="328">
        <v>-4511833.16</v>
      </c>
      <c r="X593" s="151"/>
      <c r="Y593" s="97"/>
      <c r="Z593" s="140"/>
    </row>
    <row r="594" spans="1:26" s="69" customFormat="1" outlineLevel="1" x14ac:dyDescent="0.2">
      <c r="A594" s="64" t="s">
        <v>1234</v>
      </c>
      <c r="B594" s="65" t="s">
        <v>1684</v>
      </c>
      <c r="C594" s="66" t="s">
        <v>2126</v>
      </c>
      <c r="D594" s="67"/>
      <c r="E594" s="68"/>
      <c r="F594" s="328">
        <v>-97774.7</v>
      </c>
      <c r="G594" s="328">
        <v>-95715.51</v>
      </c>
      <c r="H594" s="151"/>
      <c r="I594" s="97">
        <f t="shared" si="102"/>
        <v>95715.51</v>
      </c>
      <c r="J594" s="166"/>
      <c r="K594" s="328">
        <v>-287921.19</v>
      </c>
      <c r="L594" s="328">
        <v>-280159.95</v>
      </c>
      <c r="M594" s="151">
        <f t="shared" si="103"/>
        <v>-7761.2399999999907</v>
      </c>
      <c r="N594" s="97" t="e">
        <f>+#REF!-L594</f>
        <v>#REF!</v>
      </c>
      <c r="O594" s="273"/>
      <c r="P594" s="166"/>
      <c r="Q594" s="328">
        <v>-287921.19</v>
      </c>
      <c r="R594" s="328">
        <v>-280159.95</v>
      </c>
      <c r="S594" s="151"/>
      <c r="T594" s="97">
        <f t="shared" si="104"/>
        <v>280159.95</v>
      </c>
      <c r="U594" s="166"/>
      <c r="V594" s="328">
        <v>-1185984.48</v>
      </c>
      <c r="W594" s="328">
        <v>-1212733.95</v>
      </c>
      <c r="X594" s="151"/>
      <c r="Y594" s="97"/>
      <c r="Z594" s="140"/>
    </row>
    <row r="595" spans="1:26" s="69" customFormat="1" outlineLevel="1" x14ac:dyDescent="0.2">
      <c r="A595" s="64" t="s">
        <v>1235</v>
      </c>
      <c r="B595" s="65" t="s">
        <v>1685</v>
      </c>
      <c r="C595" s="66" t="s">
        <v>2127</v>
      </c>
      <c r="D595" s="67"/>
      <c r="E595" s="68"/>
      <c r="F595" s="328">
        <v>-200312.30000000002</v>
      </c>
      <c r="G595" s="328">
        <v>-202460.25</v>
      </c>
      <c r="H595" s="151"/>
      <c r="I595" s="97">
        <f t="shared" ref="I595:I626" si="105">+U595-G595</f>
        <v>202460.25</v>
      </c>
      <c r="J595" s="166"/>
      <c r="K595" s="328">
        <v>-589546.34</v>
      </c>
      <c r="L595" s="328">
        <v>-592652.09</v>
      </c>
      <c r="M595" s="151">
        <f t="shared" ref="M595:M626" si="106">+K595-L595</f>
        <v>3105.75</v>
      </c>
      <c r="N595" s="97" t="e">
        <f>+#REF!-L595</f>
        <v>#REF!</v>
      </c>
      <c r="O595" s="273"/>
      <c r="P595" s="166"/>
      <c r="Q595" s="328">
        <v>-589546.34</v>
      </c>
      <c r="R595" s="328">
        <v>-592652.09</v>
      </c>
      <c r="S595" s="151"/>
      <c r="T595" s="97">
        <f t="shared" ref="T595:T626" si="107">+P595-R595</f>
        <v>592652.09</v>
      </c>
      <c r="U595" s="166"/>
      <c r="V595" s="328">
        <v>-2405884.6799999997</v>
      </c>
      <c r="W595" s="328">
        <v>-2508203.7799999998</v>
      </c>
      <c r="X595" s="151"/>
      <c r="Y595" s="97"/>
      <c r="Z595" s="140"/>
    </row>
    <row r="596" spans="1:26" s="69" customFormat="1" outlineLevel="1" x14ac:dyDescent="0.2">
      <c r="A596" s="64" t="s">
        <v>1236</v>
      </c>
      <c r="B596" s="65" t="s">
        <v>1686</v>
      </c>
      <c r="C596" s="66" t="s">
        <v>2128</v>
      </c>
      <c r="D596" s="67"/>
      <c r="E596" s="68"/>
      <c r="F596" s="328">
        <v>-70092.45</v>
      </c>
      <c r="G596" s="328">
        <v>-55592.25</v>
      </c>
      <c r="H596" s="151"/>
      <c r="I596" s="97">
        <f t="shared" si="105"/>
        <v>55592.25</v>
      </c>
      <c r="J596" s="166"/>
      <c r="K596" s="328">
        <v>-190469.73</v>
      </c>
      <c r="L596" s="328">
        <v>-169937.33000000002</v>
      </c>
      <c r="M596" s="151">
        <f t="shared" si="106"/>
        <v>-20532.399999999994</v>
      </c>
      <c r="N596" s="97" t="e">
        <f>+#REF!-L596</f>
        <v>#REF!</v>
      </c>
      <c r="O596" s="273"/>
      <c r="P596" s="166"/>
      <c r="Q596" s="328">
        <v>-190469.73</v>
      </c>
      <c r="R596" s="328">
        <v>-169937.33000000002</v>
      </c>
      <c r="S596" s="151"/>
      <c r="T596" s="97">
        <f t="shared" si="107"/>
        <v>169937.33000000002</v>
      </c>
      <c r="U596" s="166"/>
      <c r="V596" s="328">
        <v>-770409.22</v>
      </c>
      <c r="W596" s="328">
        <v>-697673.13000000012</v>
      </c>
      <c r="X596" s="151"/>
      <c r="Y596" s="97"/>
      <c r="Z596" s="140"/>
    </row>
    <row r="597" spans="1:26" s="69" customFormat="1" outlineLevel="1" x14ac:dyDescent="0.2">
      <c r="A597" s="64" t="s">
        <v>1237</v>
      </c>
      <c r="B597" s="65" t="s">
        <v>1687</v>
      </c>
      <c r="C597" s="66" t="s">
        <v>2129</v>
      </c>
      <c r="D597" s="67"/>
      <c r="E597" s="68"/>
      <c r="F597" s="328">
        <v>-11746.1</v>
      </c>
      <c r="G597" s="328">
        <v>-12300.57</v>
      </c>
      <c r="H597" s="151"/>
      <c r="I597" s="97">
        <f t="shared" si="105"/>
        <v>12300.57</v>
      </c>
      <c r="J597" s="166"/>
      <c r="K597" s="328">
        <v>-34614.99</v>
      </c>
      <c r="L597" s="328">
        <v>-36096</v>
      </c>
      <c r="M597" s="151">
        <f t="shared" si="106"/>
        <v>1481.010000000002</v>
      </c>
      <c r="N597" s="97" t="e">
        <f>+#REF!-L597</f>
        <v>#REF!</v>
      </c>
      <c r="O597" s="273"/>
      <c r="P597" s="166"/>
      <c r="Q597" s="328">
        <v>-34614.99</v>
      </c>
      <c r="R597" s="328">
        <v>-36096</v>
      </c>
      <c r="S597" s="151"/>
      <c r="T597" s="97">
        <f t="shared" si="107"/>
        <v>36096</v>
      </c>
      <c r="U597" s="166"/>
      <c r="V597" s="328">
        <v>-143737.03</v>
      </c>
      <c r="W597" s="328">
        <v>-164630.35999999999</v>
      </c>
      <c r="X597" s="151"/>
      <c r="Y597" s="97"/>
      <c r="Z597" s="140"/>
    </row>
    <row r="598" spans="1:26" s="69" customFormat="1" outlineLevel="1" x14ac:dyDescent="0.2">
      <c r="A598" s="64" t="s">
        <v>1238</v>
      </c>
      <c r="B598" s="65" t="s">
        <v>1688</v>
      </c>
      <c r="C598" s="66" t="s">
        <v>2130</v>
      </c>
      <c r="D598" s="67"/>
      <c r="E598" s="68"/>
      <c r="F598" s="328">
        <v>-34909.15</v>
      </c>
      <c r="G598" s="328">
        <v>-109242.12</v>
      </c>
      <c r="H598" s="151"/>
      <c r="I598" s="97">
        <f t="shared" si="105"/>
        <v>109242.12</v>
      </c>
      <c r="J598" s="166"/>
      <c r="K598" s="328">
        <v>-104830.90000000001</v>
      </c>
      <c r="L598" s="328">
        <v>-211748.47</v>
      </c>
      <c r="M598" s="151">
        <f t="shared" si="106"/>
        <v>106917.56999999999</v>
      </c>
      <c r="N598" s="97" t="e">
        <f>+#REF!-L598</f>
        <v>#REF!</v>
      </c>
      <c r="O598" s="273"/>
      <c r="P598" s="166"/>
      <c r="Q598" s="328">
        <v>-104830.90000000001</v>
      </c>
      <c r="R598" s="328">
        <v>-211748.47</v>
      </c>
      <c r="S598" s="151"/>
      <c r="T598" s="97">
        <f t="shared" si="107"/>
        <v>211748.47</v>
      </c>
      <c r="U598" s="166"/>
      <c r="V598" s="328">
        <v>-713427.07000000007</v>
      </c>
      <c r="W598" s="328">
        <v>-680257.18</v>
      </c>
      <c r="X598" s="151"/>
      <c r="Y598" s="97"/>
      <c r="Z598" s="140"/>
    </row>
    <row r="599" spans="1:26" s="69" customFormat="1" outlineLevel="1" x14ac:dyDescent="0.2">
      <c r="A599" s="64" t="s">
        <v>1239</v>
      </c>
      <c r="B599" s="65" t="s">
        <v>1689</v>
      </c>
      <c r="C599" s="66" t="s">
        <v>2131</v>
      </c>
      <c r="D599" s="67"/>
      <c r="E599" s="68"/>
      <c r="F599" s="328">
        <v>-37455.57</v>
      </c>
      <c r="G599" s="328">
        <v>-74701.11</v>
      </c>
      <c r="H599" s="151"/>
      <c r="I599" s="97">
        <f t="shared" si="105"/>
        <v>74701.11</v>
      </c>
      <c r="J599" s="166"/>
      <c r="K599" s="328">
        <v>-145283.98000000001</v>
      </c>
      <c r="L599" s="328">
        <v>-124268.77</v>
      </c>
      <c r="M599" s="151">
        <f t="shared" si="106"/>
        <v>-21015.210000000006</v>
      </c>
      <c r="N599" s="97" t="e">
        <f>+#REF!-L599</f>
        <v>#REF!</v>
      </c>
      <c r="O599" s="273"/>
      <c r="P599" s="166"/>
      <c r="Q599" s="328">
        <v>-145283.98000000001</v>
      </c>
      <c r="R599" s="328">
        <v>-124268.77</v>
      </c>
      <c r="S599" s="151"/>
      <c r="T599" s="97">
        <f t="shared" si="107"/>
        <v>124268.77</v>
      </c>
      <c r="U599" s="166"/>
      <c r="V599" s="328">
        <v>-21699.010000000009</v>
      </c>
      <c r="W599" s="328">
        <v>-43001.820000000007</v>
      </c>
      <c r="X599" s="151"/>
      <c r="Y599" s="97"/>
      <c r="Z599" s="140"/>
    </row>
    <row r="600" spans="1:26" s="69" customFormat="1" outlineLevel="1" x14ac:dyDescent="0.2">
      <c r="A600" s="64" t="s">
        <v>1240</v>
      </c>
      <c r="B600" s="65" t="s">
        <v>1690</v>
      </c>
      <c r="C600" s="66" t="s">
        <v>2132</v>
      </c>
      <c r="D600" s="67"/>
      <c r="E600" s="68"/>
      <c r="F600" s="328">
        <v>18051.68</v>
      </c>
      <c r="G600" s="328">
        <v>18051.68</v>
      </c>
      <c r="H600" s="151"/>
      <c r="I600" s="97">
        <f t="shared" si="105"/>
        <v>-18051.68</v>
      </c>
      <c r="J600" s="166"/>
      <c r="K600" s="328">
        <v>54155.040000000001</v>
      </c>
      <c r="L600" s="328">
        <v>54155.040000000001</v>
      </c>
      <c r="M600" s="151">
        <f t="shared" si="106"/>
        <v>0</v>
      </c>
      <c r="N600" s="97" t="e">
        <f>+#REF!-L600</f>
        <v>#REF!</v>
      </c>
      <c r="O600" s="273"/>
      <c r="P600" s="166"/>
      <c r="Q600" s="328">
        <v>54155.040000000001</v>
      </c>
      <c r="R600" s="328">
        <v>54155.040000000001</v>
      </c>
      <c r="S600" s="151"/>
      <c r="T600" s="97">
        <f t="shared" si="107"/>
        <v>-54155.040000000001</v>
      </c>
      <c r="U600" s="166"/>
      <c r="V600" s="328">
        <v>216620.16</v>
      </c>
      <c r="W600" s="328">
        <v>216620.16</v>
      </c>
      <c r="X600" s="151"/>
      <c r="Y600" s="97"/>
      <c r="Z600" s="140"/>
    </row>
    <row r="601" spans="1:26" s="69" customFormat="1" outlineLevel="1" x14ac:dyDescent="0.2">
      <c r="A601" s="64" t="s">
        <v>1241</v>
      </c>
      <c r="B601" s="65" t="s">
        <v>1691</v>
      </c>
      <c r="C601" s="66" t="s">
        <v>2133</v>
      </c>
      <c r="D601" s="67"/>
      <c r="E601" s="68"/>
      <c r="F601" s="328">
        <v>-328619.96000000002</v>
      </c>
      <c r="G601" s="328">
        <v>-130877.58</v>
      </c>
      <c r="H601" s="151"/>
      <c r="I601" s="97">
        <f t="shared" si="105"/>
        <v>130877.58</v>
      </c>
      <c r="J601" s="166"/>
      <c r="K601" s="328">
        <v>-949821.64</v>
      </c>
      <c r="L601" s="328">
        <v>-354024.74</v>
      </c>
      <c r="M601" s="151">
        <f t="shared" si="106"/>
        <v>-595796.9</v>
      </c>
      <c r="N601" s="97" t="e">
        <f>+#REF!-L601</f>
        <v>#REF!</v>
      </c>
      <c r="O601" s="273"/>
      <c r="P601" s="166"/>
      <c r="Q601" s="328">
        <v>-949821.64</v>
      </c>
      <c r="R601" s="328">
        <v>-354024.74</v>
      </c>
      <c r="S601" s="151"/>
      <c r="T601" s="97">
        <f t="shared" si="107"/>
        <v>354024.74</v>
      </c>
      <c r="U601" s="166"/>
      <c r="V601" s="328">
        <v>-2011895.8399999999</v>
      </c>
      <c r="W601" s="328">
        <v>-221761.55</v>
      </c>
      <c r="X601" s="151"/>
      <c r="Y601" s="97"/>
      <c r="Z601" s="140"/>
    </row>
    <row r="602" spans="1:26" x14ac:dyDescent="0.2">
      <c r="A602" s="38" t="s">
        <v>740</v>
      </c>
      <c r="B602" s="38">
        <v>12</v>
      </c>
      <c r="C602" s="81" t="s">
        <v>299</v>
      </c>
      <c r="D602" s="88"/>
      <c r="E602" s="49"/>
      <c r="F602" s="301">
        <v>-301117.83</v>
      </c>
      <c r="G602" s="301">
        <v>-442249.99999999994</v>
      </c>
      <c r="H602" s="301"/>
      <c r="I602" s="49">
        <f t="shared" si="105"/>
        <v>442249.99999999994</v>
      </c>
      <c r="J602" s="277"/>
      <c r="K602" s="301">
        <v>-810957.18000000017</v>
      </c>
      <c r="L602" s="301">
        <v>-715022.37000000011</v>
      </c>
      <c r="M602" s="301">
        <f t="shared" si="106"/>
        <v>-95934.810000000056</v>
      </c>
      <c r="N602" s="49" t="e">
        <f>+#REF!-L602</f>
        <v>#REF!</v>
      </c>
      <c r="O602" s="201"/>
      <c r="P602" s="269"/>
      <c r="Q602" s="301">
        <v>-810957.18000000017</v>
      </c>
      <c r="R602" s="301">
        <v>-715022.37000000011</v>
      </c>
      <c r="S602" s="301"/>
      <c r="T602" s="49">
        <f t="shared" si="107"/>
        <v>715022.37000000011</v>
      </c>
      <c r="U602" s="277"/>
      <c r="V602" s="301">
        <v>-2231477.8700000006</v>
      </c>
      <c r="W602" s="301">
        <v>-100423.24000000142</v>
      </c>
      <c r="X602" s="301"/>
      <c r="Y602"/>
      <c r="Z602"/>
    </row>
    <row r="603" spans="1:26" s="69" customFormat="1" outlineLevel="1" x14ac:dyDescent="0.2">
      <c r="A603" s="64" t="s">
        <v>1242</v>
      </c>
      <c r="B603" s="65" t="s">
        <v>1692</v>
      </c>
      <c r="C603" s="66" t="s">
        <v>2134</v>
      </c>
      <c r="D603" s="67"/>
      <c r="E603" s="68"/>
      <c r="F603" s="328">
        <v>11696.64</v>
      </c>
      <c r="G603" s="328">
        <v>11620.74</v>
      </c>
      <c r="H603" s="151"/>
      <c r="I603" s="97">
        <f t="shared" si="105"/>
        <v>-11620.74</v>
      </c>
      <c r="J603" s="166"/>
      <c r="K603" s="328">
        <v>35066.51</v>
      </c>
      <c r="L603" s="328">
        <v>34894.230000000003</v>
      </c>
      <c r="M603" s="151">
        <f t="shared" si="106"/>
        <v>172.27999999999884</v>
      </c>
      <c r="N603" s="97" t="e">
        <f>+#REF!-L603</f>
        <v>#REF!</v>
      </c>
      <c r="O603" s="273"/>
      <c r="P603" s="166"/>
      <c r="Q603" s="328">
        <v>35066.51</v>
      </c>
      <c r="R603" s="328">
        <v>34894.230000000003</v>
      </c>
      <c r="S603" s="151"/>
      <c r="T603" s="97">
        <f t="shared" si="107"/>
        <v>-34894.230000000003</v>
      </c>
      <c r="U603" s="166"/>
      <c r="V603" s="328">
        <v>139720.06</v>
      </c>
      <c r="W603" s="328">
        <v>139760.73000000001</v>
      </c>
      <c r="X603" s="151"/>
      <c r="Y603" s="97"/>
      <c r="Z603" s="140"/>
    </row>
    <row r="604" spans="1:26" x14ac:dyDescent="0.2">
      <c r="A604" s="38" t="s">
        <v>741</v>
      </c>
      <c r="B604" s="38">
        <v>13</v>
      </c>
      <c r="C604" s="81" t="s">
        <v>298</v>
      </c>
      <c r="D604" s="88"/>
      <c r="E604" s="49"/>
      <c r="F604" s="301">
        <v>11696.64</v>
      </c>
      <c r="G604" s="301">
        <v>11620.74</v>
      </c>
      <c r="H604" s="301"/>
      <c r="I604" s="49">
        <f t="shared" si="105"/>
        <v>-11620.74</v>
      </c>
      <c r="J604" s="277"/>
      <c r="K604" s="301">
        <v>35066.51</v>
      </c>
      <c r="L604" s="301">
        <v>34894.230000000003</v>
      </c>
      <c r="M604" s="301">
        <f t="shared" si="106"/>
        <v>172.27999999999884</v>
      </c>
      <c r="N604" s="49" t="e">
        <f>+#REF!-L604</f>
        <v>#REF!</v>
      </c>
      <c r="O604" s="201"/>
      <c r="P604" s="269"/>
      <c r="Q604" s="301">
        <v>35066.51</v>
      </c>
      <c r="R604" s="301">
        <v>34894.230000000003</v>
      </c>
      <c r="S604" s="301"/>
      <c r="T604" s="49">
        <f t="shared" si="107"/>
        <v>-34894.230000000003</v>
      </c>
      <c r="U604" s="277"/>
      <c r="V604" s="301">
        <v>139720.06</v>
      </c>
      <c r="W604" s="301">
        <v>139760.73000000001</v>
      </c>
      <c r="X604" s="301"/>
      <c r="Y604"/>
      <c r="Z604"/>
    </row>
    <row r="605" spans="1:26" s="69" customFormat="1" outlineLevel="1" x14ac:dyDescent="0.2">
      <c r="A605" s="64" t="s">
        <v>1243</v>
      </c>
      <c r="B605" s="65" t="s">
        <v>1693</v>
      </c>
      <c r="C605" s="66" t="s">
        <v>2135</v>
      </c>
      <c r="D605" s="67"/>
      <c r="E605" s="68"/>
      <c r="F605" s="328">
        <v>57.18</v>
      </c>
      <c r="G605" s="328">
        <v>89.76</v>
      </c>
      <c r="H605" s="151"/>
      <c r="I605" s="97">
        <f t="shared" si="105"/>
        <v>-89.76</v>
      </c>
      <c r="J605" s="166"/>
      <c r="K605" s="328">
        <v>939.71</v>
      </c>
      <c r="L605" s="328">
        <v>297.22000000000003</v>
      </c>
      <c r="M605" s="151">
        <f t="shared" si="106"/>
        <v>642.49</v>
      </c>
      <c r="N605" s="97" t="e">
        <f>+#REF!-L605</f>
        <v>#REF!</v>
      </c>
      <c r="O605" s="273"/>
      <c r="P605" s="166"/>
      <c r="Q605" s="328">
        <v>939.71</v>
      </c>
      <c r="R605" s="328">
        <v>297.22000000000003</v>
      </c>
      <c r="S605" s="151"/>
      <c r="T605" s="97">
        <f t="shared" si="107"/>
        <v>-297.22000000000003</v>
      </c>
      <c r="U605" s="166"/>
      <c r="V605" s="328">
        <v>3002.78</v>
      </c>
      <c r="W605" s="328">
        <v>1108092.6099999999</v>
      </c>
      <c r="X605" s="151"/>
      <c r="Y605" s="97"/>
      <c r="Z605" s="140"/>
    </row>
    <row r="606" spans="1:26" s="69" customFormat="1" outlineLevel="1" x14ac:dyDescent="0.2">
      <c r="A606" s="64" t="s">
        <v>1244</v>
      </c>
      <c r="B606" s="65" t="s">
        <v>1694</v>
      </c>
      <c r="C606" s="66" t="s">
        <v>2136</v>
      </c>
      <c r="D606" s="67"/>
      <c r="E606" s="68"/>
      <c r="F606" s="328">
        <v>0</v>
      </c>
      <c r="G606" s="328">
        <v>0</v>
      </c>
      <c r="H606" s="151"/>
      <c r="I606" s="97">
        <f t="shared" si="105"/>
        <v>0</v>
      </c>
      <c r="J606" s="166"/>
      <c r="K606" s="328">
        <v>-4.82</v>
      </c>
      <c r="L606" s="328">
        <v>0</v>
      </c>
      <c r="M606" s="151">
        <f t="shared" si="106"/>
        <v>-4.82</v>
      </c>
      <c r="N606" s="97" t="e">
        <f>+#REF!-L606</f>
        <v>#REF!</v>
      </c>
      <c r="O606" s="273"/>
      <c r="P606" s="166"/>
      <c r="Q606" s="328">
        <v>-4.82</v>
      </c>
      <c r="R606" s="328">
        <v>0</v>
      </c>
      <c r="S606" s="151"/>
      <c r="T606" s="97">
        <f t="shared" si="107"/>
        <v>0</v>
      </c>
      <c r="U606" s="166"/>
      <c r="V606" s="328">
        <v>0</v>
      </c>
      <c r="W606" s="328">
        <v>0</v>
      </c>
      <c r="X606" s="151"/>
      <c r="Y606" s="97"/>
      <c r="Z606" s="140"/>
    </row>
    <row r="607" spans="1:26" s="69" customFormat="1" outlineLevel="1" x14ac:dyDescent="0.2">
      <c r="A607" s="64" t="s">
        <v>1245</v>
      </c>
      <c r="B607" s="65" t="s">
        <v>1695</v>
      </c>
      <c r="C607" s="66" t="s">
        <v>2137</v>
      </c>
      <c r="D607" s="67"/>
      <c r="E607" s="68"/>
      <c r="F607" s="328">
        <v>175807.72</v>
      </c>
      <c r="G607" s="328">
        <v>52174.89</v>
      </c>
      <c r="H607" s="151"/>
      <c r="I607" s="97">
        <f t="shared" si="105"/>
        <v>-52174.89</v>
      </c>
      <c r="J607" s="166"/>
      <c r="K607" s="328">
        <v>425865.24</v>
      </c>
      <c r="L607" s="328">
        <v>110844.6</v>
      </c>
      <c r="M607" s="151">
        <f t="shared" si="106"/>
        <v>315020.64</v>
      </c>
      <c r="N607" s="97" t="e">
        <f>+#REF!-L607</f>
        <v>#REF!</v>
      </c>
      <c r="O607" s="273"/>
      <c r="P607" s="166"/>
      <c r="Q607" s="328">
        <v>425865.24</v>
      </c>
      <c r="R607" s="328">
        <v>110844.6</v>
      </c>
      <c r="S607" s="151"/>
      <c r="T607" s="97">
        <f t="shared" si="107"/>
        <v>-110844.6</v>
      </c>
      <c r="U607" s="166"/>
      <c r="V607" s="328">
        <v>1711551.41</v>
      </c>
      <c r="W607" s="328">
        <v>680364.09</v>
      </c>
      <c r="X607" s="151"/>
      <c r="Y607" s="97"/>
      <c r="Z607" s="140"/>
    </row>
    <row r="608" spans="1:26" s="69" customFormat="1" outlineLevel="1" x14ac:dyDescent="0.2">
      <c r="A608" s="64" t="s">
        <v>1246</v>
      </c>
      <c r="B608" s="65" t="s">
        <v>1696</v>
      </c>
      <c r="C608" s="66" t="s">
        <v>2138</v>
      </c>
      <c r="D608" s="67"/>
      <c r="E608" s="68"/>
      <c r="F608" s="328">
        <v>2217.71</v>
      </c>
      <c r="G608" s="328">
        <v>1406.8700000000001</v>
      </c>
      <c r="H608" s="151"/>
      <c r="I608" s="97">
        <f t="shared" si="105"/>
        <v>-1406.8700000000001</v>
      </c>
      <c r="J608" s="166"/>
      <c r="K608" s="328">
        <v>3553.4900000000002</v>
      </c>
      <c r="L608" s="328">
        <v>2983.48</v>
      </c>
      <c r="M608" s="151">
        <f t="shared" si="106"/>
        <v>570.01000000000022</v>
      </c>
      <c r="N608" s="97" t="e">
        <f>+#REF!-L608</f>
        <v>#REF!</v>
      </c>
      <c r="O608" s="273"/>
      <c r="P608" s="166"/>
      <c r="Q608" s="328">
        <v>3553.4900000000002</v>
      </c>
      <c r="R608" s="328">
        <v>2983.48</v>
      </c>
      <c r="S608" s="151"/>
      <c r="T608" s="97">
        <f t="shared" si="107"/>
        <v>-2983.48</v>
      </c>
      <c r="U608" s="166"/>
      <c r="V608" s="328">
        <v>9943.65</v>
      </c>
      <c r="W608" s="328">
        <v>17263.14</v>
      </c>
      <c r="X608" s="151"/>
      <c r="Y608" s="97"/>
      <c r="Z608" s="140"/>
    </row>
    <row r="609" spans="1:26" s="69" customFormat="1" outlineLevel="1" x14ac:dyDescent="0.2">
      <c r="A609" s="64" t="s">
        <v>1247</v>
      </c>
      <c r="B609" s="65" t="s">
        <v>1697</v>
      </c>
      <c r="C609" s="66" t="s">
        <v>2139</v>
      </c>
      <c r="D609" s="67"/>
      <c r="E609" s="68"/>
      <c r="F609" s="328">
        <v>77023.650000000009</v>
      </c>
      <c r="G609" s="328">
        <v>260089.26</v>
      </c>
      <c r="H609" s="151"/>
      <c r="I609" s="97">
        <f t="shared" si="105"/>
        <v>-260089.26</v>
      </c>
      <c r="J609" s="166"/>
      <c r="K609" s="328">
        <v>231161.95</v>
      </c>
      <c r="L609" s="328">
        <v>260089.26</v>
      </c>
      <c r="M609" s="151">
        <f t="shared" si="106"/>
        <v>-28927.309999999998</v>
      </c>
      <c r="N609" s="97" t="e">
        <f>+#REF!-L609</f>
        <v>#REF!</v>
      </c>
      <c r="O609" s="273"/>
      <c r="P609" s="166"/>
      <c r="Q609" s="328">
        <v>231161.95</v>
      </c>
      <c r="R609" s="328">
        <v>260089.26</v>
      </c>
      <c r="S609" s="151"/>
      <c r="T609" s="97">
        <f t="shared" si="107"/>
        <v>-260089.26</v>
      </c>
      <c r="U609" s="166"/>
      <c r="V609" s="328">
        <v>953393.08000000007</v>
      </c>
      <c r="W609" s="328">
        <v>260089.26</v>
      </c>
      <c r="X609" s="151"/>
      <c r="Y609" s="97"/>
      <c r="Z609" s="140"/>
    </row>
    <row r="610" spans="1:26" x14ac:dyDescent="0.2">
      <c r="A610" s="38" t="s">
        <v>742</v>
      </c>
      <c r="B610" s="38">
        <v>14</v>
      </c>
      <c r="C610" s="81" t="s">
        <v>297</v>
      </c>
      <c r="D610" s="88"/>
      <c r="E610" s="49"/>
      <c r="F610" s="301">
        <v>255106.26</v>
      </c>
      <c r="G610" s="301">
        <v>313760.78000000003</v>
      </c>
      <c r="H610" s="301"/>
      <c r="I610" s="49">
        <f t="shared" si="105"/>
        <v>-313760.78000000003</v>
      </c>
      <c r="J610" s="277"/>
      <c r="K610" s="301">
        <v>661515.57000000007</v>
      </c>
      <c r="L610" s="301">
        <v>374214.56</v>
      </c>
      <c r="M610" s="301">
        <f t="shared" si="106"/>
        <v>287301.01000000007</v>
      </c>
      <c r="N610" s="49" t="e">
        <f>+#REF!-L610</f>
        <v>#REF!</v>
      </c>
      <c r="O610" s="201"/>
      <c r="P610" s="269"/>
      <c r="Q610" s="301">
        <v>661515.57000000007</v>
      </c>
      <c r="R610" s="301">
        <v>374214.56</v>
      </c>
      <c r="S610" s="301"/>
      <c r="T610" s="49">
        <f t="shared" si="107"/>
        <v>-374214.56</v>
      </c>
      <c r="U610" s="277"/>
      <c r="V610" s="301">
        <v>2677890.92</v>
      </c>
      <c r="W610" s="301">
        <v>2065809.0999999999</v>
      </c>
      <c r="X610" s="301"/>
      <c r="Y610"/>
      <c r="Z610"/>
    </row>
    <row r="611" spans="1:26" x14ac:dyDescent="0.2">
      <c r="A611" s="38" t="s">
        <v>743</v>
      </c>
      <c r="B611" s="38">
        <v>15</v>
      </c>
      <c r="C611" s="81" t="s">
        <v>296</v>
      </c>
      <c r="D611" s="88"/>
      <c r="E611" s="49"/>
      <c r="F611" s="301">
        <v>0</v>
      </c>
      <c r="G611" s="301">
        <v>0</v>
      </c>
      <c r="H611" s="301"/>
      <c r="I611" s="49">
        <f t="shared" si="105"/>
        <v>0</v>
      </c>
      <c r="J611" s="277"/>
      <c r="K611" s="301">
        <v>0</v>
      </c>
      <c r="L611" s="301">
        <v>0</v>
      </c>
      <c r="M611" s="301">
        <f t="shared" si="106"/>
        <v>0</v>
      </c>
      <c r="N611" s="49" t="e">
        <f>+#REF!-L611</f>
        <v>#REF!</v>
      </c>
      <c r="O611" s="201"/>
      <c r="P611" s="269"/>
      <c r="Q611" s="301">
        <v>0</v>
      </c>
      <c r="R611" s="301">
        <v>0</v>
      </c>
      <c r="S611" s="301"/>
      <c r="T611" s="49">
        <f t="shared" si="107"/>
        <v>0</v>
      </c>
      <c r="U611" s="277"/>
      <c r="V611" s="301">
        <v>0</v>
      </c>
      <c r="W611" s="301">
        <v>0</v>
      </c>
      <c r="X611" s="301"/>
      <c r="Y611"/>
      <c r="Z611"/>
    </row>
    <row r="612" spans="1:26" s="69" customFormat="1" outlineLevel="1" x14ac:dyDescent="0.2">
      <c r="A612" s="64" t="s">
        <v>1248</v>
      </c>
      <c r="B612" s="65" t="s">
        <v>1698</v>
      </c>
      <c r="C612" s="66" t="s">
        <v>2140</v>
      </c>
      <c r="D612" s="67"/>
      <c r="E612" s="68"/>
      <c r="F612" s="328">
        <v>5500</v>
      </c>
      <c r="G612" s="328">
        <v>3295.37</v>
      </c>
      <c r="H612" s="151"/>
      <c r="I612" s="97">
        <f t="shared" si="105"/>
        <v>-3295.37</v>
      </c>
      <c r="J612" s="166"/>
      <c r="K612" s="328">
        <v>-23232.02</v>
      </c>
      <c r="L612" s="328">
        <v>38162.71</v>
      </c>
      <c r="M612" s="151">
        <f t="shared" si="106"/>
        <v>-61394.729999999996</v>
      </c>
      <c r="N612" s="97" t="e">
        <f>+#REF!-L612</f>
        <v>#REF!</v>
      </c>
      <c r="O612" s="273"/>
      <c r="P612" s="166"/>
      <c r="Q612" s="328">
        <v>-23232.02</v>
      </c>
      <c r="R612" s="328">
        <v>38162.71</v>
      </c>
      <c r="S612" s="151"/>
      <c r="T612" s="97">
        <f t="shared" si="107"/>
        <v>-38162.71</v>
      </c>
      <c r="U612" s="166"/>
      <c r="V612" s="328">
        <v>43526.729999999996</v>
      </c>
      <c r="W612" s="328">
        <v>55007.67</v>
      </c>
      <c r="X612" s="151"/>
      <c r="Y612" s="97"/>
      <c r="Z612" s="140"/>
    </row>
    <row r="613" spans="1:26" s="69" customFormat="1" outlineLevel="1" x14ac:dyDescent="0.2">
      <c r="A613" s="64" t="s">
        <v>1249</v>
      </c>
      <c r="B613" s="65" t="s">
        <v>1699</v>
      </c>
      <c r="C613" s="66" t="s">
        <v>2141</v>
      </c>
      <c r="D613" s="67"/>
      <c r="E613" s="68"/>
      <c r="F613" s="328">
        <v>0</v>
      </c>
      <c r="G613" s="328">
        <v>0</v>
      </c>
      <c r="H613" s="151"/>
      <c r="I613" s="97">
        <f t="shared" si="105"/>
        <v>0</v>
      </c>
      <c r="J613" s="166"/>
      <c r="K613" s="328">
        <v>2000</v>
      </c>
      <c r="L613" s="328">
        <v>1871.33</v>
      </c>
      <c r="M613" s="151">
        <f t="shared" si="106"/>
        <v>128.67000000000007</v>
      </c>
      <c r="N613" s="97" t="e">
        <f>+#REF!-L613</f>
        <v>#REF!</v>
      </c>
      <c r="O613" s="273"/>
      <c r="P613" s="166"/>
      <c r="Q613" s="328">
        <v>2000</v>
      </c>
      <c r="R613" s="328">
        <v>1871.33</v>
      </c>
      <c r="S613" s="151"/>
      <c r="T613" s="97">
        <f t="shared" si="107"/>
        <v>-1871.33</v>
      </c>
      <c r="U613" s="166"/>
      <c r="V613" s="328">
        <v>4487.7800000000007</v>
      </c>
      <c r="W613" s="328">
        <v>3480.98</v>
      </c>
      <c r="X613" s="151"/>
      <c r="Y613" s="97"/>
      <c r="Z613" s="140"/>
    </row>
    <row r="614" spans="1:26" s="69" customFormat="1" outlineLevel="1" x14ac:dyDescent="0.2">
      <c r="A614" s="64" t="s">
        <v>1250</v>
      </c>
      <c r="B614" s="65" t="s">
        <v>1700</v>
      </c>
      <c r="C614" s="66" t="s">
        <v>2142</v>
      </c>
      <c r="D614" s="67"/>
      <c r="E614" s="68"/>
      <c r="F614" s="328">
        <v>0</v>
      </c>
      <c r="G614" s="328">
        <v>0</v>
      </c>
      <c r="H614" s="151"/>
      <c r="I614" s="97">
        <f t="shared" si="105"/>
        <v>0</v>
      </c>
      <c r="J614" s="166"/>
      <c r="K614" s="328">
        <v>0</v>
      </c>
      <c r="L614" s="328">
        <v>0</v>
      </c>
      <c r="M614" s="151">
        <f t="shared" si="106"/>
        <v>0</v>
      </c>
      <c r="N614" s="97" t="e">
        <f>+#REF!-L614</f>
        <v>#REF!</v>
      </c>
      <c r="O614" s="273"/>
      <c r="P614" s="166"/>
      <c r="Q614" s="328">
        <v>0</v>
      </c>
      <c r="R614" s="328">
        <v>0</v>
      </c>
      <c r="S614" s="151"/>
      <c r="T614" s="97">
        <f t="shared" si="107"/>
        <v>0</v>
      </c>
      <c r="U614" s="166"/>
      <c r="V614" s="328">
        <v>0</v>
      </c>
      <c r="W614" s="328">
        <v>16000</v>
      </c>
      <c r="X614" s="151"/>
      <c r="Y614" s="97"/>
      <c r="Z614" s="140"/>
    </row>
    <row r="615" spans="1:26" s="69" customFormat="1" outlineLevel="1" x14ac:dyDescent="0.2">
      <c r="A615" s="64" t="s">
        <v>1251</v>
      </c>
      <c r="B615" s="65" t="s">
        <v>1701</v>
      </c>
      <c r="C615" s="66" t="s">
        <v>2143</v>
      </c>
      <c r="D615" s="67"/>
      <c r="E615" s="68"/>
      <c r="F615" s="328">
        <v>6000</v>
      </c>
      <c r="G615" s="328">
        <v>3000</v>
      </c>
      <c r="H615" s="151"/>
      <c r="I615" s="97">
        <f t="shared" si="105"/>
        <v>-3000</v>
      </c>
      <c r="J615" s="166"/>
      <c r="K615" s="328">
        <v>6000</v>
      </c>
      <c r="L615" s="328">
        <v>6000</v>
      </c>
      <c r="M615" s="151">
        <f t="shared" si="106"/>
        <v>0</v>
      </c>
      <c r="N615" s="97" t="e">
        <f>+#REF!-L615</f>
        <v>#REF!</v>
      </c>
      <c r="O615" s="273"/>
      <c r="P615" s="166"/>
      <c r="Q615" s="328">
        <v>6000</v>
      </c>
      <c r="R615" s="328">
        <v>6000</v>
      </c>
      <c r="S615" s="151"/>
      <c r="T615" s="97">
        <f t="shared" si="107"/>
        <v>-6000</v>
      </c>
      <c r="U615" s="166"/>
      <c r="V615" s="328">
        <v>26500.03</v>
      </c>
      <c r="W615" s="328">
        <v>6064.96</v>
      </c>
      <c r="X615" s="151"/>
      <c r="Y615" s="97"/>
      <c r="Z615" s="140"/>
    </row>
    <row r="616" spans="1:26" s="69" customFormat="1" outlineLevel="1" x14ac:dyDescent="0.2">
      <c r="A616" s="64" t="s">
        <v>1252</v>
      </c>
      <c r="B616" s="65" t="s">
        <v>1702</v>
      </c>
      <c r="C616" s="66" t="s">
        <v>2144</v>
      </c>
      <c r="D616" s="67"/>
      <c r="E616" s="68"/>
      <c r="F616" s="328">
        <v>0</v>
      </c>
      <c r="G616" s="328">
        <v>42.31</v>
      </c>
      <c r="H616" s="151"/>
      <c r="I616" s="97">
        <f t="shared" si="105"/>
        <v>-42.31</v>
      </c>
      <c r="J616" s="166"/>
      <c r="K616" s="328">
        <v>60.17</v>
      </c>
      <c r="L616" s="328">
        <v>45.79</v>
      </c>
      <c r="M616" s="151">
        <f t="shared" si="106"/>
        <v>14.380000000000003</v>
      </c>
      <c r="N616" s="97" t="e">
        <f>+#REF!-L616</f>
        <v>#REF!</v>
      </c>
      <c r="O616" s="273"/>
      <c r="P616" s="166"/>
      <c r="Q616" s="328">
        <v>60.17</v>
      </c>
      <c r="R616" s="328">
        <v>45.79</v>
      </c>
      <c r="S616" s="151"/>
      <c r="T616" s="97">
        <f t="shared" si="107"/>
        <v>-45.79</v>
      </c>
      <c r="U616" s="166"/>
      <c r="V616" s="328">
        <v>509</v>
      </c>
      <c r="W616" s="328">
        <v>92.06</v>
      </c>
      <c r="X616" s="151"/>
      <c r="Y616" s="97"/>
      <c r="Z616" s="140"/>
    </row>
    <row r="617" spans="1:26" s="69" customFormat="1" outlineLevel="1" x14ac:dyDescent="0.2">
      <c r="A617" s="64" t="s">
        <v>1253</v>
      </c>
      <c r="B617" s="65" t="s">
        <v>1703</v>
      </c>
      <c r="C617" s="66" t="s">
        <v>2145</v>
      </c>
      <c r="D617" s="67"/>
      <c r="E617" s="68"/>
      <c r="F617" s="328">
        <v>0</v>
      </c>
      <c r="G617" s="328">
        <v>302</v>
      </c>
      <c r="H617" s="151"/>
      <c r="I617" s="97">
        <f t="shared" si="105"/>
        <v>-302</v>
      </c>
      <c r="J617" s="166"/>
      <c r="K617" s="328">
        <v>0.19</v>
      </c>
      <c r="L617" s="328">
        <v>4355.32</v>
      </c>
      <c r="M617" s="151">
        <f t="shared" si="106"/>
        <v>-4355.13</v>
      </c>
      <c r="N617" s="97" t="e">
        <f>+#REF!-L617</f>
        <v>#REF!</v>
      </c>
      <c r="O617" s="273"/>
      <c r="P617" s="166"/>
      <c r="Q617" s="328">
        <v>0.19</v>
      </c>
      <c r="R617" s="328">
        <v>4355.32</v>
      </c>
      <c r="S617" s="151"/>
      <c r="T617" s="97">
        <f t="shared" si="107"/>
        <v>-4355.32</v>
      </c>
      <c r="U617" s="166"/>
      <c r="V617" s="328">
        <v>147954.44</v>
      </c>
      <c r="W617" s="328">
        <v>26145.99</v>
      </c>
      <c r="X617" s="151"/>
      <c r="Y617" s="97"/>
      <c r="Z617" s="140"/>
    </row>
    <row r="618" spans="1:26" s="69" customFormat="1" outlineLevel="1" x14ac:dyDescent="0.2">
      <c r="A618" s="64" t="s">
        <v>1254</v>
      </c>
      <c r="B618" s="65" t="s">
        <v>1704</v>
      </c>
      <c r="C618" s="66" t="s">
        <v>2146</v>
      </c>
      <c r="D618" s="67"/>
      <c r="E618" s="68"/>
      <c r="F618" s="328">
        <v>0</v>
      </c>
      <c r="G618" s="328">
        <v>1.58</v>
      </c>
      <c r="H618" s="151"/>
      <c r="I618" s="97">
        <f t="shared" si="105"/>
        <v>-1.58</v>
      </c>
      <c r="J618" s="166"/>
      <c r="K618" s="328">
        <v>0</v>
      </c>
      <c r="L618" s="328">
        <v>1.58</v>
      </c>
      <c r="M618" s="151">
        <f t="shared" si="106"/>
        <v>-1.58</v>
      </c>
      <c r="N618" s="97" t="e">
        <f>+#REF!-L618</f>
        <v>#REF!</v>
      </c>
      <c r="O618" s="273"/>
      <c r="P618" s="166"/>
      <c r="Q618" s="328">
        <v>0</v>
      </c>
      <c r="R618" s="328">
        <v>1.58</v>
      </c>
      <c r="S618" s="151"/>
      <c r="T618" s="97">
        <f t="shared" si="107"/>
        <v>-1.58</v>
      </c>
      <c r="U618" s="166"/>
      <c r="V618" s="328">
        <v>234.58</v>
      </c>
      <c r="W618" s="328">
        <v>149.50000000000003</v>
      </c>
      <c r="X618" s="151"/>
      <c r="Y618" s="97"/>
      <c r="Z618" s="140"/>
    </row>
    <row r="619" spans="1:26" s="69" customFormat="1" outlineLevel="1" x14ac:dyDescent="0.2">
      <c r="A619" s="64" t="s">
        <v>1255</v>
      </c>
      <c r="B619" s="65" t="s">
        <v>1705</v>
      </c>
      <c r="C619" s="66" t="s">
        <v>2147</v>
      </c>
      <c r="D619" s="67"/>
      <c r="E619" s="68"/>
      <c r="F619" s="328">
        <v>370.95</v>
      </c>
      <c r="G619" s="328">
        <v>275.54000000000002</v>
      </c>
      <c r="H619" s="151"/>
      <c r="I619" s="97">
        <f t="shared" si="105"/>
        <v>-275.54000000000002</v>
      </c>
      <c r="J619" s="166"/>
      <c r="K619" s="328">
        <v>2107.31</v>
      </c>
      <c r="L619" s="328">
        <v>540.26</v>
      </c>
      <c r="M619" s="151">
        <f t="shared" si="106"/>
        <v>1567.05</v>
      </c>
      <c r="N619" s="97" t="e">
        <f>+#REF!-L619</f>
        <v>#REF!</v>
      </c>
      <c r="O619" s="273"/>
      <c r="P619" s="166"/>
      <c r="Q619" s="328">
        <v>2107.31</v>
      </c>
      <c r="R619" s="328">
        <v>540.26</v>
      </c>
      <c r="S619" s="151"/>
      <c r="T619" s="97">
        <f t="shared" si="107"/>
        <v>-540.26</v>
      </c>
      <c r="U619" s="166"/>
      <c r="V619" s="328">
        <v>8110.84</v>
      </c>
      <c r="W619" s="328">
        <v>7722.3600000000006</v>
      </c>
      <c r="X619" s="151"/>
      <c r="Y619" s="97"/>
      <c r="Z619" s="140"/>
    </row>
    <row r="620" spans="1:26" x14ac:dyDescent="0.2">
      <c r="A620" s="38" t="s">
        <v>744</v>
      </c>
      <c r="B620" s="38">
        <v>16</v>
      </c>
      <c r="C620" s="81" t="s">
        <v>295</v>
      </c>
      <c r="D620" s="88"/>
      <c r="E620" s="49"/>
      <c r="F620" s="301">
        <v>11870.95</v>
      </c>
      <c r="G620" s="301">
        <v>6916.8</v>
      </c>
      <c r="H620" s="301"/>
      <c r="I620" s="49">
        <f t="shared" si="105"/>
        <v>-6916.8</v>
      </c>
      <c r="J620" s="277"/>
      <c r="K620" s="301">
        <v>-13064.35</v>
      </c>
      <c r="L620" s="301">
        <v>50976.990000000005</v>
      </c>
      <c r="M620" s="301">
        <f t="shared" si="106"/>
        <v>-64041.340000000004</v>
      </c>
      <c r="N620" s="49" t="e">
        <f>+#REF!-L620</f>
        <v>#REF!</v>
      </c>
      <c r="O620" s="201"/>
      <c r="P620" s="269"/>
      <c r="Q620" s="301">
        <v>-13064.35</v>
      </c>
      <c r="R620" s="301">
        <v>50976.990000000005</v>
      </c>
      <c r="S620" s="301"/>
      <c r="T620" s="49">
        <f t="shared" si="107"/>
        <v>-50976.990000000005</v>
      </c>
      <c r="U620" s="277"/>
      <c r="V620" s="301">
        <v>231323.40000000002</v>
      </c>
      <c r="W620" s="301">
        <v>114663.51999999999</v>
      </c>
      <c r="X620" s="301"/>
      <c r="Y620"/>
      <c r="Z620"/>
    </row>
    <row r="621" spans="1:26" s="69" customFormat="1" outlineLevel="1" x14ac:dyDescent="0.2">
      <c r="A621" s="64" t="s">
        <v>1256</v>
      </c>
      <c r="B621" s="65" t="s">
        <v>1706</v>
      </c>
      <c r="C621" s="66" t="s">
        <v>2148</v>
      </c>
      <c r="D621" s="67"/>
      <c r="E621" s="68"/>
      <c r="F621" s="328">
        <v>142358.09</v>
      </c>
      <c r="G621" s="328">
        <v>18173.28</v>
      </c>
      <c r="H621" s="151"/>
      <c r="I621" s="97">
        <f t="shared" si="105"/>
        <v>-18173.28</v>
      </c>
      <c r="J621" s="166"/>
      <c r="K621" s="328">
        <v>128668.86</v>
      </c>
      <c r="L621" s="328">
        <v>86112.88</v>
      </c>
      <c r="M621" s="151">
        <f t="shared" si="106"/>
        <v>42555.979999999996</v>
      </c>
      <c r="N621" s="97" t="e">
        <f>+#REF!-L621</f>
        <v>#REF!</v>
      </c>
      <c r="O621" s="273"/>
      <c r="P621" s="166"/>
      <c r="Q621" s="328">
        <v>128668.86</v>
      </c>
      <c r="R621" s="328">
        <v>86112.88</v>
      </c>
      <c r="S621" s="151"/>
      <c r="T621" s="97">
        <f t="shared" si="107"/>
        <v>-86112.88</v>
      </c>
      <c r="U621" s="166"/>
      <c r="V621" s="328">
        <v>368293.97000000003</v>
      </c>
      <c r="W621" s="328">
        <v>258217.44</v>
      </c>
      <c r="X621" s="151"/>
      <c r="Y621" s="97"/>
      <c r="Z621" s="140"/>
    </row>
    <row r="622" spans="1:26" s="69" customFormat="1" outlineLevel="1" x14ac:dyDescent="0.2">
      <c r="A622" s="64" t="s">
        <v>1257</v>
      </c>
      <c r="B622" s="65" t="s">
        <v>1707</v>
      </c>
      <c r="C622" s="66" t="s">
        <v>2149</v>
      </c>
      <c r="D622" s="67"/>
      <c r="E622" s="68"/>
      <c r="F622" s="328">
        <v>6747.2300000000005</v>
      </c>
      <c r="G622" s="328">
        <v>9897.02</v>
      </c>
      <c r="H622" s="151"/>
      <c r="I622" s="97">
        <f t="shared" si="105"/>
        <v>-9897.02</v>
      </c>
      <c r="J622" s="166"/>
      <c r="K622" s="328">
        <v>17158.428</v>
      </c>
      <c r="L622" s="328">
        <v>22565.846000000001</v>
      </c>
      <c r="M622" s="151">
        <f t="shared" si="106"/>
        <v>-5407.4180000000015</v>
      </c>
      <c r="N622" s="97" t="e">
        <f>+#REF!-L622</f>
        <v>#REF!</v>
      </c>
      <c r="O622" s="273"/>
      <c r="P622" s="166"/>
      <c r="Q622" s="328">
        <v>17158.428</v>
      </c>
      <c r="R622" s="328">
        <v>22565.846000000001</v>
      </c>
      <c r="S622" s="151"/>
      <c r="T622" s="97">
        <f t="shared" si="107"/>
        <v>-22565.846000000001</v>
      </c>
      <c r="U622" s="166"/>
      <c r="V622" s="328">
        <v>77318.877000000008</v>
      </c>
      <c r="W622" s="328">
        <v>75631.986000000004</v>
      </c>
      <c r="X622" s="151"/>
      <c r="Y622" s="97"/>
      <c r="Z622" s="140"/>
    </row>
    <row r="623" spans="1:26" s="69" customFormat="1" outlineLevel="1" x14ac:dyDescent="0.2">
      <c r="A623" s="64" t="s">
        <v>1258</v>
      </c>
      <c r="B623" s="65" t="s">
        <v>1708</v>
      </c>
      <c r="C623" s="66" t="s">
        <v>2150</v>
      </c>
      <c r="D623" s="67"/>
      <c r="E623" s="68"/>
      <c r="F623" s="328">
        <v>345.37</v>
      </c>
      <c r="G623" s="328">
        <v>54.78</v>
      </c>
      <c r="H623" s="151"/>
      <c r="I623" s="97">
        <f t="shared" si="105"/>
        <v>-54.78</v>
      </c>
      <c r="J623" s="166"/>
      <c r="K623" s="328">
        <v>460.11</v>
      </c>
      <c r="L623" s="328">
        <v>89.79</v>
      </c>
      <c r="M623" s="151">
        <f t="shared" si="106"/>
        <v>370.32</v>
      </c>
      <c r="N623" s="97" t="e">
        <f>+#REF!-L623</f>
        <v>#REF!</v>
      </c>
      <c r="O623" s="273"/>
      <c r="P623" s="166"/>
      <c r="Q623" s="328">
        <v>460.11</v>
      </c>
      <c r="R623" s="328">
        <v>89.79</v>
      </c>
      <c r="S623" s="151"/>
      <c r="T623" s="97">
        <f t="shared" si="107"/>
        <v>-89.79</v>
      </c>
      <c r="U623" s="166"/>
      <c r="V623" s="328">
        <v>785.96</v>
      </c>
      <c r="W623" s="328">
        <v>274.86</v>
      </c>
      <c r="X623" s="151"/>
      <c r="Y623" s="97"/>
      <c r="Z623" s="140"/>
    </row>
    <row r="624" spans="1:26" s="69" customFormat="1" outlineLevel="1" x14ac:dyDescent="0.2">
      <c r="A624" s="64" t="s">
        <v>1259</v>
      </c>
      <c r="B624" s="65" t="s">
        <v>1709</v>
      </c>
      <c r="C624" s="66" t="s">
        <v>2151</v>
      </c>
      <c r="D624" s="67"/>
      <c r="E624" s="68"/>
      <c r="F624" s="328">
        <v>2862</v>
      </c>
      <c r="G624" s="328">
        <v>65605.03</v>
      </c>
      <c r="H624" s="151"/>
      <c r="I624" s="97">
        <f t="shared" si="105"/>
        <v>-65605.03</v>
      </c>
      <c r="J624" s="166"/>
      <c r="K624" s="328">
        <v>-84542</v>
      </c>
      <c r="L624" s="328">
        <v>170600.98</v>
      </c>
      <c r="M624" s="151">
        <f t="shared" si="106"/>
        <v>-255142.98</v>
      </c>
      <c r="N624" s="97" t="e">
        <f>+#REF!-L624</f>
        <v>#REF!</v>
      </c>
      <c r="O624" s="273"/>
      <c r="P624" s="166"/>
      <c r="Q624" s="328">
        <v>-84542</v>
      </c>
      <c r="R624" s="328">
        <v>170600.98</v>
      </c>
      <c r="S624" s="151"/>
      <c r="T624" s="97">
        <f t="shared" si="107"/>
        <v>-170600.98</v>
      </c>
      <c r="U624" s="166"/>
      <c r="V624" s="328">
        <v>14449.970000000001</v>
      </c>
      <c r="W624" s="328">
        <v>249424.13</v>
      </c>
      <c r="X624" s="151"/>
      <c r="Y624" s="97"/>
      <c r="Z624" s="140"/>
    </row>
    <row r="625" spans="1:26" s="69" customFormat="1" outlineLevel="1" x14ac:dyDescent="0.2">
      <c r="A625" s="64" t="s">
        <v>1260</v>
      </c>
      <c r="B625" s="65" t="s">
        <v>1710</v>
      </c>
      <c r="C625" s="66" t="s">
        <v>2152</v>
      </c>
      <c r="D625" s="67"/>
      <c r="E625" s="68"/>
      <c r="F625" s="328">
        <v>21740.55</v>
      </c>
      <c r="G625" s="328">
        <v>15111.48</v>
      </c>
      <c r="H625" s="151"/>
      <c r="I625" s="97">
        <f t="shared" si="105"/>
        <v>-15111.48</v>
      </c>
      <c r="J625" s="166"/>
      <c r="K625" s="328">
        <v>49598.89</v>
      </c>
      <c r="L625" s="328">
        <v>71343.75</v>
      </c>
      <c r="M625" s="151">
        <f t="shared" si="106"/>
        <v>-21744.86</v>
      </c>
      <c r="N625" s="97" t="e">
        <f>+#REF!-L625</f>
        <v>#REF!</v>
      </c>
      <c r="O625" s="273"/>
      <c r="P625" s="166"/>
      <c r="Q625" s="328">
        <v>49598.89</v>
      </c>
      <c r="R625" s="328">
        <v>71343.75</v>
      </c>
      <c r="S625" s="151"/>
      <c r="T625" s="97">
        <f t="shared" si="107"/>
        <v>-71343.75</v>
      </c>
      <c r="U625" s="166"/>
      <c r="V625" s="328">
        <v>724195.4</v>
      </c>
      <c r="W625" s="328">
        <v>411084.89799999999</v>
      </c>
      <c r="X625" s="151"/>
      <c r="Y625" s="97"/>
      <c r="Z625" s="140"/>
    </row>
    <row r="626" spans="1:26" x14ac:dyDescent="0.2">
      <c r="A626" s="38" t="s">
        <v>745</v>
      </c>
      <c r="B626" s="38">
        <v>17</v>
      </c>
      <c r="C626" s="81" t="s">
        <v>294</v>
      </c>
      <c r="D626" s="88"/>
      <c r="E626" s="49"/>
      <c r="F626" s="301">
        <v>174053.24</v>
      </c>
      <c r="G626" s="301">
        <v>108841.59</v>
      </c>
      <c r="H626" s="301"/>
      <c r="I626" s="49">
        <f t="shared" si="105"/>
        <v>-108841.59</v>
      </c>
      <c r="J626" s="277"/>
      <c r="K626" s="301">
        <v>111344.28799999999</v>
      </c>
      <c r="L626" s="301">
        <v>350713.24600000004</v>
      </c>
      <c r="M626" s="301">
        <f t="shared" si="106"/>
        <v>-239368.95800000004</v>
      </c>
      <c r="N626" s="49" t="e">
        <f>+#REF!-L626</f>
        <v>#REF!</v>
      </c>
      <c r="O626" s="201"/>
      <c r="P626" s="269"/>
      <c r="Q626" s="301">
        <v>111344.28799999999</v>
      </c>
      <c r="R626" s="301">
        <v>350713.24600000004</v>
      </c>
      <c r="S626" s="301"/>
      <c r="T626" s="49">
        <f t="shared" si="107"/>
        <v>-350713.24600000004</v>
      </c>
      <c r="U626" s="277"/>
      <c r="V626" s="301">
        <v>1185044.1770000001</v>
      </c>
      <c r="W626" s="301">
        <v>994633.31400000001</v>
      </c>
      <c r="X626" s="301"/>
      <c r="Y626"/>
      <c r="Z626"/>
    </row>
    <row r="627" spans="1:26" s="69" customFormat="1" outlineLevel="1" x14ac:dyDescent="0.2">
      <c r="A627" s="64" t="s">
        <v>1261</v>
      </c>
      <c r="B627" s="65" t="s">
        <v>1711</v>
      </c>
      <c r="C627" s="66" t="s">
        <v>2153</v>
      </c>
      <c r="D627" s="67"/>
      <c r="E627" s="68"/>
      <c r="F627" s="328">
        <v>700</v>
      </c>
      <c r="G627" s="328">
        <v>700</v>
      </c>
      <c r="H627" s="151"/>
      <c r="I627" s="97">
        <f t="shared" ref="I627:I658" si="108">+U627-G627</f>
        <v>-700</v>
      </c>
      <c r="J627" s="166"/>
      <c r="K627" s="328">
        <v>2100</v>
      </c>
      <c r="L627" s="328">
        <v>2100</v>
      </c>
      <c r="M627" s="151">
        <f t="shared" ref="M627:M658" si="109">+K627-L627</f>
        <v>0</v>
      </c>
      <c r="N627" s="97" t="e">
        <f>+#REF!-L627</f>
        <v>#REF!</v>
      </c>
      <c r="O627" s="273"/>
      <c r="P627" s="166"/>
      <c r="Q627" s="328">
        <v>2100</v>
      </c>
      <c r="R627" s="328">
        <v>2100</v>
      </c>
      <c r="S627" s="151"/>
      <c r="T627" s="97">
        <f t="shared" ref="T627:T658" si="110">+P627-R627</f>
        <v>-2100</v>
      </c>
      <c r="U627" s="166"/>
      <c r="V627" s="328">
        <v>15929.52</v>
      </c>
      <c r="W627" s="328">
        <v>20446.12</v>
      </c>
      <c r="X627" s="151"/>
      <c r="Y627" s="97"/>
      <c r="Z627" s="140"/>
    </row>
    <row r="628" spans="1:26" s="69" customFormat="1" outlineLevel="1" x14ac:dyDescent="0.2">
      <c r="A628" s="64" t="s">
        <v>1262</v>
      </c>
      <c r="B628" s="65" t="s">
        <v>1712</v>
      </c>
      <c r="C628" s="66" t="s">
        <v>2154</v>
      </c>
      <c r="D628" s="67"/>
      <c r="E628" s="68"/>
      <c r="F628" s="328">
        <v>1233.83</v>
      </c>
      <c r="G628" s="328">
        <v>11191.2</v>
      </c>
      <c r="H628" s="151"/>
      <c r="I628" s="97">
        <f t="shared" si="108"/>
        <v>-11191.2</v>
      </c>
      <c r="J628" s="166"/>
      <c r="K628" s="328">
        <v>3568.4900000000002</v>
      </c>
      <c r="L628" s="328">
        <v>33858.120000000003</v>
      </c>
      <c r="M628" s="151">
        <f t="shared" si="109"/>
        <v>-30289.63</v>
      </c>
      <c r="N628" s="97" t="e">
        <f>+#REF!-L628</f>
        <v>#REF!</v>
      </c>
      <c r="O628" s="273"/>
      <c r="P628" s="166"/>
      <c r="Q628" s="328">
        <v>3568.4900000000002</v>
      </c>
      <c r="R628" s="328">
        <v>33858.120000000003</v>
      </c>
      <c r="S628" s="151"/>
      <c r="T628" s="97">
        <f t="shared" si="110"/>
        <v>-33858.120000000003</v>
      </c>
      <c r="U628" s="166"/>
      <c r="V628" s="328">
        <v>164993.15</v>
      </c>
      <c r="W628" s="328">
        <v>135689.22</v>
      </c>
      <c r="X628" s="151"/>
      <c r="Y628" s="97"/>
      <c r="Z628" s="140"/>
    </row>
    <row r="629" spans="1:26" s="69" customFormat="1" outlineLevel="1" x14ac:dyDescent="0.2">
      <c r="A629" s="64" t="s">
        <v>1263</v>
      </c>
      <c r="B629" s="65" t="s">
        <v>1713</v>
      </c>
      <c r="C629" s="66" t="s">
        <v>2155</v>
      </c>
      <c r="D629" s="67"/>
      <c r="E629" s="68"/>
      <c r="F629" s="328">
        <v>0</v>
      </c>
      <c r="G629" s="328">
        <v>6792.18</v>
      </c>
      <c r="H629" s="151"/>
      <c r="I629" s="97">
        <f t="shared" si="108"/>
        <v>-6792.18</v>
      </c>
      <c r="J629" s="166"/>
      <c r="K629" s="328">
        <v>0</v>
      </c>
      <c r="L629" s="328">
        <v>21183.14</v>
      </c>
      <c r="M629" s="151">
        <f t="shared" si="109"/>
        <v>-21183.14</v>
      </c>
      <c r="N629" s="97" t="e">
        <f>+#REF!-L629</f>
        <v>#REF!</v>
      </c>
      <c r="O629" s="273"/>
      <c r="P629" s="166"/>
      <c r="Q629" s="328">
        <v>0</v>
      </c>
      <c r="R629" s="328">
        <v>21183.14</v>
      </c>
      <c r="S629" s="151"/>
      <c r="T629" s="97">
        <f t="shared" si="110"/>
        <v>-21183.14</v>
      </c>
      <c r="U629" s="166"/>
      <c r="V629" s="328">
        <v>10677.14</v>
      </c>
      <c r="W629" s="328">
        <v>79088.05</v>
      </c>
      <c r="X629" s="151"/>
      <c r="Y629" s="97"/>
      <c r="Z629" s="140"/>
    </row>
    <row r="630" spans="1:26" x14ac:dyDescent="0.2">
      <c r="A630" s="38" t="s">
        <v>746</v>
      </c>
      <c r="B630" s="38">
        <v>18</v>
      </c>
      <c r="C630" s="81" t="s">
        <v>293</v>
      </c>
      <c r="D630" s="88"/>
      <c r="E630" s="49"/>
      <c r="F630" s="301">
        <v>1933.83</v>
      </c>
      <c r="G630" s="301">
        <v>18683.38</v>
      </c>
      <c r="H630" s="301"/>
      <c r="I630" s="49">
        <f t="shared" si="108"/>
        <v>-18683.38</v>
      </c>
      <c r="J630" s="277"/>
      <c r="K630" s="301">
        <v>5668.49</v>
      </c>
      <c r="L630" s="301">
        <v>57141.26</v>
      </c>
      <c r="M630" s="301">
        <f t="shared" si="109"/>
        <v>-51472.770000000004</v>
      </c>
      <c r="N630" s="49" t="e">
        <f>+#REF!-L630</f>
        <v>#REF!</v>
      </c>
      <c r="O630" s="201"/>
      <c r="P630" s="269"/>
      <c r="Q630" s="301">
        <v>5668.49</v>
      </c>
      <c r="R630" s="301">
        <v>57141.26</v>
      </c>
      <c r="S630" s="301"/>
      <c r="T630" s="49">
        <f t="shared" si="110"/>
        <v>-57141.26</v>
      </c>
      <c r="U630" s="277"/>
      <c r="V630" s="301">
        <v>191599.81</v>
      </c>
      <c r="W630" s="301">
        <v>235223.39</v>
      </c>
      <c r="X630" s="301"/>
      <c r="Y630"/>
      <c r="Z630"/>
    </row>
    <row r="631" spans="1:26" s="69" customFormat="1" outlineLevel="1" x14ac:dyDescent="0.2">
      <c r="A631" s="64" t="s">
        <v>1177</v>
      </c>
      <c r="B631" s="65" t="s">
        <v>1627</v>
      </c>
      <c r="C631" s="66" t="s">
        <v>2069</v>
      </c>
      <c r="D631" s="67"/>
      <c r="E631" s="68"/>
      <c r="F631" s="328">
        <v>1022973.53</v>
      </c>
      <c r="G631" s="328">
        <v>1150024.19</v>
      </c>
      <c r="H631" s="151"/>
      <c r="I631" s="97">
        <f t="shared" si="108"/>
        <v>-1150024.19</v>
      </c>
      <c r="J631" s="166"/>
      <c r="K631" s="328">
        <v>2893730.1</v>
      </c>
      <c r="L631" s="328">
        <v>2968278.5700000003</v>
      </c>
      <c r="M631" s="151">
        <f t="shared" si="109"/>
        <v>-74548.470000000205</v>
      </c>
      <c r="N631" s="97" t="e">
        <f>+#REF!-L631</f>
        <v>#REF!</v>
      </c>
      <c r="O631" s="273"/>
      <c r="P631" s="166"/>
      <c r="Q631" s="328">
        <v>2893730.1</v>
      </c>
      <c r="R631" s="328">
        <v>2968278.5700000003</v>
      </c>
      <c r="S631" s="151"/>
      <c r="T631" s="97">
        <f t="shared" si="110"/>
        <v>-2968278.5700000003</v>
      </c>
      <c r="U631" s="166"/>
      <c r="V631" s="328">
        <v>10530346.91</v>
      </c>
      <c r="W631" s="328">
        <v>10588253.880000001</v>
      </c>
      <c r="X631" s="151"/>
      <c r="Y631" s="97"/>
      <c r="Z631" s="140"/>
    </row>
    <row r="632" spans="1:26" s="69" customFormat="1" outlineLevel="1" x14ac:dyDescent="0.2">
      <c r="A632" s="64" t="s">
        <v>1178</v>
      </c>
      <c r="B632" s="65" t="s">
        <v>1628</v>
      </c>
      <c r="C632" s="66" t="s">
        <v>2070</v>
      </c>
      <c r="D632" s="67"/>
      <c r="E632" s="68"/>
      <c r="F632" s="328">
        <v>31597.81</v>
      </c>
      <c r="G632" s="328">
        <v>61427.020000000004</v>
      </c>
      <c r="H632" s="151"/>
      <c r="I632" s="97">
        <f t="shared" si="108"/>
        <v>-61427.020000000004</v>
      </c>
      <c r="J632" s="166"/>
      <c r="K632" s="328">
        <v>186686.67</v>
      </c>
      <c r="L632" s="328">
        <v>195634.33000000002</v>
      </c>
      <c r="M632" s="151">
        <f t="shared" si="109"/>
        <v>-8947.6600000000035</v>
      </c>
      <c r="N632" s="97" t="e">
        <f>+#REF!-L632</f>
        <v>#REF!</v>
      </c>
      <c r="O632" s="273"/>
      <c r="P632" s="166"/>
      <c r="Q632" s="328">
        <v>186686.67</v>
      </c>
      <c r="R632" s="328">
        <v>195634.33000000002</v>
      </c>
      <c r="S632" s="151"/>
      <c r="T632" s="97">
        <f t="shared" si="110"/>
        <v>-195634.33000000002</v>
      </c>
      <c r="U632" s="166"/>
      <c r="V632" s="328">
        <v>730605.12</v>
      </c>
      <c r="W632" s="328">
        <v>533140.3600000001</v>
      </c>
      <c r="X632" s="151"/>
      <c r="Y632" s="97"/>
      <c r="Z632" s="140"/>
    </row>
    <row r="633" spans="1:26" s="69" customFormat="1" outlineLevel="1" x14ac:dyDescent="0.2">
      <c r="A633" s="64" t="s">
        <v>1179</v>
      </c>
      <c r="B633" s="65" t="s">
        <v>1629</v>
      </c>
      <c r="C633" s="66" t="s">
        <v>2071</v>
      </c>
      <c r="D633" s="67"/>
      <c r="E633" s="68"/>
      <c r="F633" s="328">
        <v>34.550000000000004</v>
      </c>
      <c r="G633" s="328">
        <v>314.41000000000003</v>
      </c>
      <c r="H633" s="151"/>
      <c r="I633" s="97">
        <f t="shared" si="108"/>
        <v>-314.41000000000003</v>
      </c>
      <c r="J633" s="166"/>
      <c r="K633" s="328">
        <v>54.730000000000004</v>
      </c>
      <c r="L633" s="328">
        <v>331.57</v>
      </c>
      <c r="M633" s="151">
        <f t="shared" si="109"/>
        <v>-276.83999999999997</v>
      </c>
      <c r="N633" s="97" t="e">
        <f>+#REF!-L633</f>
        <v>#REF!</v>
      </c>
      <c r="O633" s="273"/>
      <c r="P633" s="166"/>
      <c r="Q633" s="328">
        <v>54.730000000000004</v>
      </c>
      <c r="R633" s="328">
        <v>331.57</v>
      </c>
      <c r="S633" s="151"/>
      <c r="T633" s="97">
        <f t="shared" si="110"/>
        <v>-331.57</v>
      </c>
      <c r="U633" s="166"/>
      <c r="V633" s="328">
        <v>289.29000000000002</v>
      </c>
      <c r="W633" s="328">
        <v>334.21</v>
      </c>
      <c r="X633" s="151"/>
      <c r="Y633" s="97"/>
      <c r="Z633" s="140"/>
    </row>
    <row r="634" spans="1:26" s="69" customFormat="1" outlineLevel="1" x14ac:dyDescent="0.2">
      <c r="A634" s="64" t="s">
        <v>1180</v>
      </c>
      <c r="B634" s="65" t="s">
        <v>1630</v>
      </c>
      <c r="C634" s="66" t="s">
        <v>2072</v>
      </c>
      <c r="D634" s="67"/>
      <c r="E634" s="68"/>
      <c r="F634" s="328">
        <v>9.9500000000000011</v>
      </c>
      <c r="G634" s="328">
        <v>24.69</v>
      </c>
      <c r="H634" s="151"/>
      <c r="I634" s="97">
        <f t="shared" si="108"/>
        <v>-24.69</v>
      </c>
      <c r="J634" s="166"/>
      <c r="K634" s="328">
        <v>38.47</v>
      </c>
      <c r="L634" s="328">
        <v>8.1999999999999993</v>
      </c>
      <c r="M634" s="151">
        <f t="shared" si="109"/>
        <v>30.27</v>
      </c>
      <c r="N634" s="97" t="e">
        <f>+#REF!-L634</f>
        <v>#REF!</v>
      </c>
      <c r="O634" s="273"/>
      <c r="P634" s="166"/>
      <c r="Q634" s="328">
        <v>38.47</v>
      </c>
      <c r="R634" s="328">
        <v>8.1999999999999993</v>
      </c>
      <c r="S634" s="151"/>
      <c r="T634" s="97">
        <f t="shared" si="110"/>
        <v>-8.1999999999999993</v>
      </c>
      <c r="U634" s="166"/>
      <c r="V634" s="328">
        <v>99.87</v>
      </c>
      <c r="W634" s="328">
        <v>90.73</v>
      </c>
      <c r="X634" s="151"/>
      <c r="Y634" s="97"/>
      <c r="Z634" s="140"/>
    </row>
    <row r="635" spans="1:26" s="69" customFormat="1" outlineLevel="1" x14ac:dyDescent="0.2">
      <c r="A635" s="64" t="s">
        <v>1181</v>
      </c>
      <c r="B635" s="65" t="s">
        <v>1631</v>
      </c>
      <c r="C635" s="66" t="s">
        <v>2073</v>
      </c>
      <c r="D635" s="67"/>
      <c r="E635" s="68"/>
      <c r="F635" s="328">
        <v>0</v>
      </c>
      <c r="G635" s="328">
        <v>0</v>
      </c>
      <c r="H635" s="151"/>
      <c r="I635" s="97">
        <f t="shared" si="108"/>
        <v>0</v>
      </c>
      <c r="J635" s="166"/>
      <c r="K635" s="328">
        <v>5.3</v>
      </c>
      <c r="L635" s="328">
        <v>0</v>
      </c>
      <c r="M635" s="151">
        <f t="shared" si="109"/>
        <v>5.3</v>
      </c>
      <c r="N635" s="97" t="e">
        <f>+#REF!-L635</f>
        <v>#REF!</v>
      </c>
      <c r="O635" s="273"/>
      <c r="P635" s="166"/>
      <c r="Q635" s="328">
        <v>5.3</v>
      </c>
      <c r="R635" s="328">
        <v>0</v>
      </c>
      <c r="S635" s="151"/>
      <c r="T635" s="97">
        <f t="shared" si="110"/>
        <v>0</v>
      </c>
      <c r="U635" s="166"/>
      <c r="V635" s="328">
        <v>5.3</v>
      </c>
      <c r="W635" s="328">
        <v>0</v>
      </c>
      <c r="X635" s="151"/>
      <c r="Y635" s="97"/>
      <c r="Z635" s="140"/>
    </row>
    <row r="636" spans="1:26" s="69" customFormat="1" outlineLevel="1" x14ac:dyDescent="0.2">
      <c r="A636" s="64" t="s">
        <v>1182</v>
      </c>
      <c r="B636" s="65" t="s">
        <v>1632</v>
      </c>
      <c r="C636" s="66" t="s">
        <v>2074</v>
      </c>
      <c r="D636" s="67"/>
      <c r="E636" s="68"/>
      <c r="F636" s="328">
        <v>12.51</v>
      </c>
      <c r="G636" s="328">
        <v>0</v>
      </c>
      <c r="H636" s="151"/>
      <c r="I636" s="97">
        <f t="shared" si="108"/>
        <v>0</v>
      </c>
      <c r="J636" s="166"/>
      <c r="K636" s="328">
        <v>12.51</v>
      </c>
      <c r="L636" s="328">
        <v>0</v>
      </c>
      <c r="M636" s="151">
        <f t="shared" si="109"/>
        <v>12.51</v>
      </c>
      <c r="N636" s="97" t="e">
        <f>+#REF!-L636</f>
        <v>#REF!</v>
      </c>
      <c r="O636" s="273"/>
      <c r="P636" s="166"/>
      <c r="Q636" s="328">
        <v>12.51</v>
      </c>
      <c r="R636" s="328">
        <v>0</v>
      </c>
      <c r="S636" s="151"/>
      <c r="T636" s="97">
        <f t="shared" si="110"/>
        <v>0</v>
      </c>
      <c r="U636" s="166"/>
      <c r="V636" s="328">
        <v>12.58</v>
      </c>
      <c r="W636" s="328">
        <v>0</v>
      </c>
      <c r="X636" s="151"/>
      <c r="Y636" s="97"/>
      <c r="Z636" s="140"/>
    </row>
    <row r="637" spans="1:26" s="69" customFormat="1" outlineLevel="1" x14ac:dyDescent="0.2">
      <c r="A637" s="64" t="s">
        <v>1183</v>
      </c>
      <c r="B637" s="65" t="s">
        <v>1633</v>
      </c>
      <c r="C637" s="66" t="s">
        <v>2075</v>
      </c>
      <c r="D637" s="67"/>
      <c r="E637" s="68"/>
      <c r="F637" s="328">
        <v>2.96</v>
      </c>
      <c r="G637" s="328">
        <v>0</v>
      </c>
      <c r="H637" s="151"/>
      <c r="I637" s="97">
        <f t="shared" si="108"/>
        <v>0</v>
      </c>
      <c r="J637" s="166"/>
      <c r="K637" s="328">
        <v>6.16</v>
      </c>
      <c r="L637" s="328">
        <v>0</v>
      </c>
      <c r="M637" s="151">
        <f t="shared" si="109"/>
        <v>6.16</v>
      </c>
      <c r="N637" s="97" t="e">
        <f>+#REF!-L637</f>
        <v>#REF!</v>
      </c>
      <c r="O637" s="273"/>
      <c r="P637" s="166"/>
      <c r="Q637" s="328">
        <v>6.16</v>
      </c>
      <c r="R637" s="328">
        <v>0</v>
      </c>
      <c r="S637" s="151"/>
      <c r="T637" s="97">
        <f t="shared" si="110"/>
        <v>0</v>
      </c>
      <c r="U637" s="166"/>
      <c r="V637" s="328">
        <v>18.96</v>
      </c>
      <c r="W637" s="328">
        <v>1.73</v>
      </c>
      <c r="X637" s="151"/>
      <c r="Y637" s="97"/>
      <c r="Z637" s="140"/>
    </row>
    <row r="638" spans="1:26" s="69" customFormat="1" outlineLevel="1" x14ac:dyDescent="0.2">
      <c r="A638" s="64" t="s">
        <v>1184</v>
      </c>
      <c r="B638" s="65" t="s">
        <v>1634</v>
      </c>
      <c r="C638" s="66" t="s">
        <v>2076</v>
      </c>
      <c r="D638" s="67"/>
      <c r="E638" s="68"/>
      <c r="F638" s="328">
        <v>20.03</v>
      </c>
      <c r="G638" s="328">
        <v>9.91</v>
      </c>
      <c r="H638" s="151"/>
      <c r="I638" s="97">
        <f t="shared" si="108"/>
        <v>-9.91</v>
      </c>
      <c r="J638" s="166"/>
      <c r="K638" s="328">
        <v>20.420000000000002</v>
      </c>
      <c r="L638" s="328">
        <v>33.94</v>
      </c>
      <c r="M638" s="151">
        <f t="shared" si="109"/>
        <v>-13.519999999999996</v>
      </c>
      <c r="N638" s="97" t="e">
        <f>+#REF!-L638</f>
        <v>#REF!</v>
      </c>
      <c r="O638" s="273"/>
      <c r="P638" s="166"/>
      <c r="Q638" s="328">
        <v>20.420000000000002</v>
      </c>
      <c r="R638" s="328">
        <v>33.94</v>
      </c>
      <c r="S638" s="151"/>
      <c r="T638" s="97">
        <f t="shared" si="110"/>
        <v>-33.94</v>
      </c>
      <c r="U638" s="166"/>
      <c r="V638" s="328">
        <v>286.52000000000004</v>
      </c>
      <c r="W638" s="328">
        <v>112.89</v>
      </c>
      <c r="X638" s="151"/>
      <c r="Y638" s="97"/>
      <c r="Z638" s="140"/>
    </row>
    <row r="639" spans="1:26" s="69" customFormat="1" outlineLevel="1" x14ac:dyDescent="0.2">
      <c r="A639" s="64" t="s">
        <v>1185</v>
      </c>
      <c r="B639" s="65" t="s">
        <v>1635</v>
      </c>
      <c r="C639" s="66" t="s">
        <v>2077</v>
      </c>
      <c r="D639" s="67"/>
      <c r="E639" s="68"/>
      <c r="F639" s="328">
        <v>154.09</v>
      </c>
      <c r="G639" s="328">
        <v>10.73</v>
      </c>
      <c r="H639" s="151"/>
      <c r="I639" s="97">
        <f t="shared" si="108"/>
        <v>-10.73</v>
      </c>
      <c r="J639" s="166"/>
      <c r="K639" s="328">
        <v>550.06000000000006</v>
      </c>
      <c r="L639" s="328">
        <v>30.37</v>
      </c>
      <c r="M639" s="151">
        <f t="shared" si="109"/>
        <v>519.69000000000005</v>
      </c>
      <c r="N639" s="97" t="e">
        <f>+#REF!-L639</f>
        <v>#REF!</v>
      </c>
      <c r="O639" s="273"/>
      <c r="P639" s="166"/>
      <c r="Q639" s="328">
        <v>550.06000000000006</v>
      </c>
      <c r="R639" s="328">
        <v>30.37</v>
      </c>
      <c r="S639" s="151"/>
      <c r="T639" s="97">
        <f t="shared" si="110"/>
        <v>-30.37</v>
      </c>
      <c r="U639" s="166"/>
      <c r="V639" s="328">
        <v>1282.8600000000001</v>
      </c>
      <c r="W639" s="328">
        <v>1990.49</v>
      </c>
      <c r="X639" s="151"/>
      <c r="Y639" s="97"/>
      <c r="Z639" s="140"/>
    </row>
    <row r="640" spans="1:26" s="69" customFormat="1" outlineLevel="1" x14ac:dyDescent="0.2">
      <c r="A640" s="64" t="s">
        <v>1186</v>
      </c>
      <c r="B640" s="65" t="s">
        <v>1636</v>
      </c>
      <c r="C640" s="66" t="s">
        <v>2078</v>
      </c>
      <c r="D640" s="67"/>
      <c r="E640" s="68"/>
      <c r="F640" s="328">
        <v>16.02</v>
      </c>
      <c r="G640" s="328">
        <v>0</v>
      </c>
      <c r="H640" s="151"/>
      <c r="I640" s="97">
        <f t="shared" si="108"/>
        <v>0</v>
      </c>
      <c r="J640" s="166"/>
      <c r="K640" s="328">
        <v>32.54</v>
      </c>
      <c r="L640" s="328">
        <v>0</v>
      </c>
      <c r="M640" s="151">
        <f t="shared" si="109"/>
        <v>32.54</v>
      </c>
      <c r="N640" s="97" t="e">
        <f>+#REF!-L640</f>
        <v>#REF!</v>
      </c>
      <c r="O640" s="273"/>
      <c r="P640" s="166"/>
      <c r="Q640" s="328">
        <v>32.54</v>
      </c>
      <c r="R640" s="328">
        <v>0</v>
      </c>
      <c r="S640" s="151"/>
      <c r="T640" s="97">
        <f t="shared" si="110"/>
        <v>0</v>
      </c>
      <c r="U640" s="166"/>
      <c r="V640" s="328">
        <v>146.05000000000001</v>
      </c>
      <c r="W640" s="328">
        <v>14.540000000000001</v>
      </c>
      <c r="X640" s="151"/>
      <c r="Y640" s="97"/>
      <c r="Z640" s="140"/>
    </row>
    <row r="641" spans="1:26" s="69" customFormat="1" outlineLevel="1" x14ac:dyDescent="0.2">
      <c r="A641" s="64" t="s">
        <v>1187</v>
      </c>
      <c r="B641" s="65" t="s">
        <v>1637</v>
      </c>
      <c r="C641" s="66" t="s">
        <v>2079</v>
      </c>
      <c r="D641" s="67"/>
      <c r="E641" s="68"/>
      <c r="F641" s="328">
        <v>9.85</v>
      </c>
      <c r="G641" s="328">
        <v>3.09</v>
      </c>
      <c r="H641" s="151"/>
      <c r="I641" s="97">
        <f t="shared" si="108"/>
        <v>-3.09</v>
      </c>
      <c r="J641" s="166"/>
      <c r="K641" s="328">
        <v>15.64</v>
      </c>
      <c r="L641" s="328">
        <v>3.09</v>
      </c>
      <c r="M641" s="151">
        <f t="shared" si="109"/>
        <v>12.55</v>
      </c>
      <c r="N641" s="97" t="e">
        <f>+#REF!-L641</f>
        <v>#REF!</v>
      </c>
      <c r="O641" s="273"/>
      <c r="P641" s="166"/>
      <c r="Q641" s="328">
        <v>15.64</v>
      </c>
      <c r="R641" s="328">
        <v>3.09</v>
      </c>
      <c r="S641" s="151"/>
      <c r="T641" s="97">
        <f t="shared" si="110"/>
        <v>-3.09</v>
      </c>
      <c r="U641" s="166"/>
      <c r="V641" s="328">
        <v>34.22</v>
      </c>
      <c r="W641" s="328">
        <v>3.17</v>
      </c>
      <c r="X641" s="151"/>
      <c r="Y641" s="97"/>
      <c r="Z641" s="140"/>
    </row>
    <row r="642" spans="1:26" s="69" customFormat="1" outlineLevel="1" x14ac:dyDescent="0.2">
      <c r="A642" s="64" t="s">
        <v>1188</v>
      </c>
      <c r="B642" s="65" t="s">
        <v>1638</v>
      </c>
      <c r="C642" s="66" t="s">
        <v>2080</v>
      </c>
      <c r="D642" s="67"/>
      <c r="E642" s="68"/>
      <c r="F642" s="328">
        <v>28.84</v>
      </c>
      <c r="G642" s="328">
        <v>0</v>
      </c>
      <c r="H642" s="151"/>
      <c r="I642" s="97">
        <f t="shared" si="108"/>
        <v>0</v>
      </c>
      <c r="J642" s="166"/>
      <c r="K642" s="328">
        <v>38.119999999999997</v>
      </c>
      <c r="L642" s="328">
        <v>0</v>
      </c>
      <c r="M642" s="151">
        <f t="shared" si="109"/>
        <v>38.119999999999997</v>
      </c>
      <c r="N642" s="97" t="e">
        <f>+#REF!-L642</f>
        <v>#REF!</v>
      </c>
      <c r="O642" s="273"/>
      <c r="P642" s="166"/>
      <c r="Q642" s="328">
        <v>38.119999999999997</v>
      </c>
      <c r="R642" s="328">
        <v>0</v>
      </c>
      <c r="S642" s="151"/>
      <c r="T642" s="97">
        <f t="shared" si="110"/>
        <v>0</v>
      </c>
      <c r="U642" s="166"/>
      <c r="V642" s="328">
        <v>46.839999999999996</v>
      </c>
      <c r="W642" s="328">
        <v>0</v>
      </c>
      <c r="X642" s="151"/>
      <c r="Y642" s="97"/>
      <c r="Z642" s="140"/>
    </row>
    <row r="643" spans="1:26" s="69" customFormat="1" outlineLevel="1" x14ac:dyDescent="0.2">
      <c r="A643" s="64" t="s">
        <v>1189</v>
      </c>
      <c r="B643" s="65" t="s">
        <v>1639</v>
      </c>
      <c r="C643" s="66" t="s">
        <v>2081</v>
      </c>
      <c r="D643" s="67"/>
      <c r="E643" s="68"/>
      <c r="F643" s="328">
        <v>0</v>
      </c>
      <c r="G643" s="328">
        <v>10.59</v>
      </c>
      <c r="H643" s="151"/>
      <c r="I643" s="97">
        <f t="shared" si="108"/>
        <v>-10.59</v>
      </c>
      <c r="J643" s="166"/>
      <c r="K643" s="328">
        <v>30.69</v>
      </c>
      <c r="L643" s="328">
        <v>10.59</v>
      </c>
      <c r="M643" s="151">
        <f t="shared" si="109"/>
        <v>20.100000000000001</v>
      </c>
      <c r="N643" s="97" t="e">
        <f>+#REF!-L643</f>
        <v>#REF!</v>
      </c>
      <c r="O643" s="273"/>
      <c r="P643" s="166"/>
      <c r="Q643" s="328">
        <v>30.69</v>
      </c>
      <c r="R643" s="328">
        <v>10.59</v>
      </c>
      <c r="S643" s="151"/>
      <c r="T643" s="97">
        <f t="shared" si="110"/>
        <v>-10.59</v>
      </c>
      <c r="U643" s="166"/>
      <c r="V643" s="328">
        <v>157.14000000000001</v>
      </c>
      <c r="W643" s="328">
        <v>28.830000000000002</v>
      </c>
      <c r="X643" s="151"/>
      <c r="Y643" s="97"/>
      <c r="Z643" s="140"/>
    </row>
    <row r="644" spans="1:26" s="69" customFormat="1" outlineLevel="1" x14ac:dyDescent="0.2">
      <c r="A644" s="64" t="s">
        <v>1190</v>
      </c>
      <c r="B644" s="65" t="s">
        <v>1640</v>
      </c>
      <c r="C644" s="66" t="s">
        <v>2082</v>
      </c>
      <c r="D644" s="67"/>
      <c r="E644" s="68"/>
      <c r="F644" s="328">
        <v>1.97</v>
      </c>
      <c r="G644" s="328">
        <v>0</v>
      </c>
      <c r="H644" s="151"/>
      <c r="I644" s="97">
        <f t="shared" si="108"/>
        <v>0</v>
      </c>
      <c r="J644" s="166"/>
      <c r="K644" s="328">
        <v>1.97</v>
      </c>
      <c r="L644" s="328">
        <v>0</v>
      </c>
      <c r="M644" s="151">
        <f t="shared" si="109"/>
        <v>1.97</v>
      </c>
      <c r="N644" s="97" t="e">
        <f>+#REF!-L644</f>
        <v>#REF!</v>
      </c>
      <c r="O644" s="273"/>
      <c r="P644" s="166"/>
      <c r="Q644" s="328">
        <v>1.97</v>
      </c>
      <c r="R644" s="328">
        <v>0</v>
      </c>
      <c r="S644" s="151"/>
      <c r="T644" s="97">
        <f t="shared" si="110"/>
        <v>0</v>
      </c>
      <c r="U644" s="166"/>
      <c r="V644" s="328">
        <v>28.53</v>
      </c>
      <c r="W644" s="328">
        <v>0</v>
      </c>
      <c r="X644" s="151"/>
      <c r="Y644" s="97"/>
      <c r="Z644" s="140"/>
    </row>
    <row r="645" spans="1:26" s="69" customFormat="1" outlineLevel="1" x14ac:dyDescent="0.2">
      <c r="A645" s="64" t="s">
        <v>1191</v>
      </c>
      <c r="B645" s="65" t="s">
        <v>1641</v>
      </c>
      <c r="C645" s="66" t="s">
        <v>2083</v>
      </c>
      <c r="D645" s="67"/>
      <c r="E645" s="68"/>
      <c r="F645" s="328">
        <v>182.34</v>
      </c>
      <c r="G645" s="328">
        <v>31</v>
      </c>
      <c r="H645" s="151"/>
      <c r="I645" s="97">
        <f t="shared" si="108"/>
        <v>-31</v>
      </c>
      <c r="J645" s="166"/>
      <c r="K645" s="328">
        <v>588.5</v>
      </c>
      <c r="L645" s="328">
        <v>42.59</v>
      </c>
      <c r="M645" s="151">
        <f t="shared" si="109"/>
        <v>545.91</v>
      </c>
      <c r="N645" s="97" t="e">
        <f>+#REF!-L645</f>
        <v>#REF!</v>
      </c>
      <c r="O645" s="273"/>
      <c r="P645" s="166"/>
      <c r="Q645" s="328">
        <v>588.5</v>
      </c>
      <c r="R645" s="328">
        <v>42.59</v>
      </c>
      <c r="S645" s="151"/>
      <c r="T645" s="97">
        <f t="shared" si="110"/>
        <v>-42.59</v>
      </c>
      <c r="U645" s="166"/>
      <c r="V645" s="328">
        <v>2114.75</v>
      </c>
      <c r="W645" s="328">
        <v>664.11</v>
      </c>
      <c r="X645" s="151"/>
      <c r="Y645" s="97"/>
      <c r="Z645" s="140"/>
    </row>
    <row r="646" spans="1:26" s="69" customFormat="1" outlineLevel="1" x14ac:dyDescent="0.2">
      <c r="A646" s="64" t="s">
        <v>1192</v>
      </c>
      <c r="B646" s="65" t="s">
        <v>1642</v>
      </c>
      <c r="C646" s="66" t="s">
        <v>2084</v>
      </c>
      <c r="D646" s="67"/>
      <c r="E646" s="68"/>
      <c r="F646" s="328">
        <v>0</v>
      </c>
      <c r="G646" s="328">
        <v>0</v>
      </c>
      <c r="H646" s="151"/>
      <c r="I646" s="97">
        <f t="shared" si="108"/>
        <v>0</v>
      </c>
      <c r="J646" s="166"/>
      <c r="K646" s="328">
        <v>0</v>
      </c>
      <c r="L646" s="328">
        <v>0</v>
      </c>
      <c r="M646" s="151">
        <f t="shared" si="109"/>
        <v>0</v>
      </c>
      <c r="N646" s="97" t="e">
        <f>+#REF!-L646</f>
        <v>#REF!</v>
      </c>
      <c r="O646" s="273"/>
      <c r="P646" s="166"/>
      <c r="Q646" s="328">
        <v>0</v>
      </c>
      <c r="R646" s="328">
        <v>0</v>
      </c>
      <c r="S646" s="151"/>
      <c r="T646" s="97">
        <f t="shared" si="110"/>
        <v>0</v>
      </c>
      <c r="U646" s="166"/>
      <c r="V646" s="328">
        <v>87.320000000000007</v>
      </c>
      <c r="W646" s="328">
        <v>0</v>
      </c>
      <c r="X646" s="151"/>
      <c r="Y646" s="97"/>
      <c r="Z646" s="140"/>
    </row>
    <row r="647" spans="1:26" s="69" customFormat="1" outlineLevel="1" x14ac:dyDescent="0.2">
      <c r="A647" s="64" t="s">
        <v>1193</v>
      </c>
      <c r="B647" s="65" t="s">
        <v>1643</v>
      </c>
      <c r="C647" s="66" t="s">
        <v>2085</v>
      </c>
      <c r="D647" s="67"/>
      <c r="E647" s="68"/>
      <c r="F647" s="328">
        <v>44.37</v>
      </c>
      <c r="G647" s="328">
        <v>9.49</v>
      </c>
      <c r="H647" s="151"/>
      <c r="I647" s="97">
        <f t="shared" si="108"/>
        <v>-9.49</v>
      </c>
      <c r="J647" s="166"/>
      <c r="K647" s="328">
        <v>44.37</v>
      </c>
      <c r="L647" s="328">
        <v>9.49</v>
      </c>
      <c r="M647" s="151">
        <f t="shared" si="109"/>
        <v>34.879999999999995</v>
      </c>
      <c r="N647" s="97" t="e">
        <f>+#REF!-L647</f>
        <v>#REF!</v>
      </c>
      <c r="O647" s="273"/>
      <c r="P647" s="166"/>
      <c r="Q647" s="328">
        <v>44.37</v>
      </c>
      <c r="R647" s="328">
        <v>9.49</v>
      </c>
      <c r="S647" s="151"/>
      <c r="T647" s="97">
        <f t="shared" si="110"/>
        <v>-9.49</v>
      </c>
      <c r="U647" s="166"/>
      <c r="V647" s="328">
        <v>158.96</v>
      </c>
      <c r="W647" s="328">
        <v>9.49</v>
      </c>
      <c r="X647" s="151"/>
      <c r="Y647" s="97"/>
      <c r="Z647" s="140"/>
    </row>
    <row r="648" spans="1:26" s="69" customFormat="1" outlineLevel="1" x14ac:dyDescent="0.2">
      <c r="A648" s="64" t="s">
        <v>1194</v>
      </c>
      <c r="B648" s="65" t="s">
        <v>1644</v>
      </c>
      <c r="C648" s="66" t="s">
        <v>2086</v>
      </c>
      <c r="D648" s="67"/>
      <c r="E648" s="68"/>
      <c r="F648" s="328">
        <v>0</v>
      </c>
      <c r="G648" s="328">
        <v>0</v>
      </c>
      <c r="H648" s="151"/>
      <c r="I648" s="97">
        <f t="shared" si="108"/>
        <v>0</v>
      </c>
      <c r="J648" s="166"/>
      <c r="K648" s="328">
        <v>0</v>
      </c>
      <c r="L648" s="328">
        <v>91.36</v>
      </c>
      <c r="M648" s="151">
        <f t="shared" si="109"/>
        <v>-91.36</v>
      </c>
      <c r="N648" s="97" t="e">
        <f>+#REF!-L648</f>
        <v>#REF!</v>
      </c>
      <c r="O648" s="273"/>
      <c r="P648" s="166"/>
      <c r="Q648" s="328">
        <v>0</v>
      </c>
      <c r="R648" s="328">
        <v>91.36</v>
      </c>
      <c r="S648" s="151"/>
      <c r="T648" s="97">
        <f t="shared" si="110"/>
        <v>-91.36</v>
      </c>
      <c r="U648" s="166"/>
      <c r="V648" s="328">
        <v>53.47</v>
      </c>
      <c r="W648" s="328">
        <v>447.78000000000003</v>
      </c>
      <c r="X648" s="151"/>
      <c r="Y648" s="97"/>
      <c r="Z648" s="140"/>
    </row>
    <row r="649" spans="1:26" s="69" customFormat="1" outlineLevel="1" x14ac:dyDescent="0.2">
      <c r="A649" s="64" t="s">
        <v>1195</v>
      </c>
      <c r="B649" s="65" t="s">
        <v>1645</v>
      </c>
      <c r="C649" s="66" t="s">
        <v>2087</v>
      </c>
      <c r="D649" s="67"/>
      <c r="E649" s="68"/>
      <c r="F649" s="328">
        <v>0.69000000000000006</v>
      </c>
      <c r="G649" s="328">
        <v>0</v>
      </c>
      <c r="H649" s="151"/>
      <c r="I649" s="97">
        <f t="shared" si="108"/>
        <v>0</v>
      </c>
      <c r="J649" s="166"/>
      <c r="K649" s="328">
        <v>1.67</v>
      </c>
      <c r="L649" s="328">
        <v>1.52</v>
      </c>
      <c r="M649" s="151">
        <f t="shared" si="109"/>
        <v>0.14999999999999991</v>
      </c>
      <c r="N649" s="97" t="e">
        <f>+#REF!-L649</f>
        <v>#REF!</v>
      </c>
      <c r="O649" s="273"/>
      <c r="P649" s="166"/>
      <c r="Q649" s="328">
        <v>1.67</v>
      </c>
      <c r="R649" s="328">
        <v>1.52</v>
      </c>
      <c r="S649" s="151"/>
      <c r="T649" s="97">
        <f t="shared" si="110"/>
        <v>-1.52</v>
      </c>
      <c r="U649" s="166"/>
      <c r="V649" s="328">
        <v>21.369999999999997</v>
      </c>
      <c r="W649" s="328">
        <v>42.010000000000005</v>
      </c>
      <c r="X649" s="151"/>
      <c r="Y649" s="97"/>
      <c r="Z649" s="140"/>
    </row>
    <row r="650" spans="1:26" s="69" customFormat="1" outlineLevel="1" x14ac:dyDescent="0.2">
      <c r="A650" s="64" t="s">
        <v>1196</v>
      </c>
      <c r="B650" s="65" t="s">
        <v>1646</v>
      </c>
      <c r="C650" s="66" t="s">
        <v>2088</v>
      </c>
      <c r="D650" s="67"/>
      <c r="E650" s="68"/>
      <c r="F650" s="328">
        <v>0</v>
      </c>
      <c r="G650" s="328">
        <v>0</v>
      </c>
      <c r="H650" s="151"/>
      <c r="I650" s="97">
        <f t="shared" si="108"/>
        <v>0</v>
      </c>
      <c r="J650" s="166"/>
      <c r="K650" s="328">
        <v>8.1300000000000008</v>
      </c>
      <c r="L650" s="328">
        <v>0</v>
      </c>
      <c r="M650" s="151">
        <f t="shared" si="109"/>
        <v>8.1300000000000008</v>
      </c>
      <c r="N650" s="97" t="e">
        <f>+#REF!-L650</f>
        <v>#REF!</v>
      </c>
      <c r="O650" s="273"/>
      <c r="P650" s="166"/>
      <c r="Q650" s="328">
        <v>8.1300000000000008</v>
      </c>
      <c r="R650" s="328">
        <v>0</v>
      </c>
      <c r="S650" s="151"/>
      <c r="T650" s="97">
        <f t="shared" si="110"/>
        <v>0</v>
      </c>
      <c r="U650" s="166"/>
      <c r="V650" s="328">
        <v>60.77</v>
      </c>
      <c r="W650" s="328">
        <v>18.650000000000002</v>
      </c>
      <c r="X650" s="151"/>
      <c r="Y650" s="97"/>
      <c r="Z650" s="140"/>
    </row>
    <row r="651" spans="1:26" s="69" customFormat="1" outlineLevel="1" x14ac:dyDescent="0.2">
      <c r="A651" s="64" t="s">
        <v>1197</v>
      </c>
      <c r="B651" s="65" t="s">
        <v>1647</v>
      </c>
      <c r="C651" s="66" t="s">
        <v>2089</v>
      </c>
      <c r="D651" s="67"/>
      <c r="E651" s="68"/>
      <c r="F651" s="328">
        <v>0</v>
      </c>
      <c r="G651" s="328">
        <v>0</v>
      </c>
      <c r="H651" s="151"/>
      <c r="I651" s="97">
        <f t="shared" si="108"/>
        <v>0</v>
      </c>
      <c r="J651" s="166"/>
      <c r="K651" s="328">
        <v>0</v>
      </c>
      <c r="L651" s="328">
        <v>0</v>
      </c>
      <c r="M651" s="151">
        <f t="shared" si="109"/>
        <v>0</v>
      </c>
      <c r="N651" s="97" t="e">
        <f>+#REF!-L651</f>
        <v>#REF!</v>
      </c>
      <c r="O651" s="273"/>
      <c r="P651" s="166"/>
      <c r="Q651" s="328">
        <v>0</v>
      </c>
      <c r="R651" s="328">
        <v>0</v>
      </c>
      <c r="S651" s="151"/>
      <c r="T651" s="97">
        <f t="shared" si="110"/>
        <v>0</v>
      </c>
      <c r="U651" s="166"/>
      <c r="V651" s="328">
        <v>92.13</v>
      </c>
      <c r="W651" s="328">
        <v>54.34</v>
      </c>
      <c r="X651" s="151"/>
      <c r="Y651" s="97"/>
      <c r="Z651" s="140"/>
    </row>
    <row r="652" spans="1:26" s="69" customFormat="1" outlineLevel="1" x14ac:dyDescent="0.2">
      <c r="A652" s="64" t="s">
        <v>1198</v>
      </c>
      <c r="B652" s="65" t="s">
        <v>1648</v>
      </c>
      <c r="C652" s="66" t="s">
        <v>2090</v>
      </c>
      <c r="D652" s="67"/>
      <c r="E652" s="68"/>
      <c r="F652" s="328">
        <v>5.63</v>
      </c>
      <c r="G652" s="328">
        <v>0</v>
      </c>
      <c r="H652" s="151"/>
      <c r="I652" s="97">
        <f t="shared" si="108"/>
        <v>0</v>
      </c>
      <c r="J652" s="166"/>
      <c r="K652" s="328">
        <v>5.63</v>
      </c>
      <c r="L652" s="328">
        <v>0</v>
      </c>
      <c r="M652" s="151">
        <f t="shared" si="109"/>
        <v>5.63</v>
      </c>
      <c r="N652" s="97" t="e">
        <f>+#REF!-L652</f>
        <v>#REF!</v>
      </c>
      <c r="O652" s="273"/>
      <c r="P652" s="166"/>
      <c r="Q652" s="328">
        <v>5.63</v>
      </c>
      <c r="R652" s="328">
        <v>0</v>
      </c>
      <c r="S652" s="151"/>
      <c r="T652" s="97">
        <f t="shared" si="110"/>
        <v>0</v>
      </c>
      <c r="U652" s="166"/>
      <c r="V652" s="328">
        <v>32.24</v>
      </c>
      <c r="W652" s="328">
        <v>0</v>
      </c>
      <c r="X652" s="151"/>
      <c r="Y652" s="97"/>
      <c r="Z652" s="140"/>
    </row>
    <row r="653" spans="1:26" s="69" customFormat="1" outlineLevel="1" x14ac:dyDescent="0.2">
      <c r="A653" s="64" t="s">
        <v>1199</v>
      </c>
      <c r="B653" s="65" t="s">
        <v>1649</v>
      </c>
      <c r="C653" s="66" t="s">
        <v>2091</v>
      </c>
      <c r="D653" s="67"/>
      <c r="E653" s="68"/>
      <c r="F653" s="328">
        <v>41.97</v>
      </c>
      <c r="G653" s="328">
        <v>0</v>
      </c>
      <c r="H653" s="151"/>
      <c r="I653" s="97">
        <f t="shared" si="108"/>
        <v>0</v>
      </c>
      <c r="J653" s="166"/>
      <c r="K653" s="328">
        <v>41.97</v>
      </c>
      <c r="L653" s="328">
        <v>0</v>
      </c>
      <c r="M653" s="151">
        <f t="shared" si="109"/>
        <v>41.97</v>
      </c>
      <c r="N653" s="97" t="e">
        <f>+#REF!-L653</f>
        <v>#REF!</v>
      </c>
      <c r="O653" s="273"/>
      <c r="P653" s="166"/>
      <c r="Q653" s="328">
        <v>41.97</v>
      </c>
      <c r="R653" s="328">
        <v>0</v>
      </c>
      <c r="S653" s="151"/>
      <c r="T653" s="97">
        <f t="shared" si="110"/>
        <v>0</v>
      </c>
      <c r="U653" s="166"/>
      <c r="V653" s="328">
        <v>49.47</v>
      </c>
      <c r="W653" s="328">
        <v>0</v>
      </c>
      <c r="X653" s="151"/>
      <c r="Y653" s="97"/>
      <c r="Z653" s="140"/>
    </row>
    <row r="654" spans="1:26" s="69" customFormat="1" outlineLevel="1" x14ac:dyDescent="0.2">
      <c r="A654" s="64" t="s">
        <v>1200</v>
      </c>
      <c r="B654" s="65" t="s">
        <v>1650</v>
      </c>
      <c r="C654" s="66" t="s">
        <v>2092</v>
      </c>
      <c r="D654" s="67"/>
      <c r="E654" s="68"/>
      <c r="F654" s="328">
        <v>0</v>
      </c>
      <c r="G654" s="328">
        <v>0</v>
      </c>
      <c r="H654" s="151"/>
      <c r="I654" s="97">
        <f t="shared" si="108"/>
        <v>0</v>
      </c>
      <c r="J654" s="166"/>
      <c r="K654" s="328">
        <v>0</v>
      </c>
      <c r="L654" s="328">
        <v>0</v>
      </c>
      <c r="M654" s="151">
        <f t="shared" si="109"/>
        <v>0</v>
      </c>
      <c r="N654" s="97" t="e">
        <f>+#REF!-L654</f>
        <v>#REF!</v>
      </c>
      <c r="O654" s="273"/>
      <c r="P654" s="166"/>
      <c r="Q654" s="328">
        <v>0</v>
      </c>
      <c r="R654" s="328">
        <v>0</v>
      </c>
      <c r="S654" s="151"/>
      <c r="T654" s="97">
        <f t="shared" si="110"/>
        <v>0</v>
      </c>
      <c r="U654" s="166"/>
      <c r="V654" s="328">
        <v>129.65</v>
      </c>
      <c r="W654" s="328">
        <v>8.1300000000000008</v>
      </c>
      <c r="X654" s="151"/>
      <c r="Y654" s="97"/>
      <c r="Z654" s="140"/>
    </row>
    <row r="655" spans="1:26" s="69" customFormat="1" outlineLevel="1" x14ac:dyDescent="0.2">
      <c r="A655" s="64" t="s">
        <v>1201</v>
      </c>
      <c r="B655" s="65" t="s">
        <v>1651</v>
      </c>
      <c r="C655" s="66" t="s">
        <v>2093</v>
      </c>
      <c r="D655" s="67"/>
      <c r="E655" s="68"/>
      <c r="F655" s="328">
        <v>0</v>
      </c>
      <c r="G655" s="328">
        <v>4.3899999999999997</v>
      </c>
      <c r="H655" s="151"/>
      <c r="I655" s="97">
        <f t="shared" si="108"/>
        <v>-4.3899999999999997</v>
      </c>
      <c r="J655" s="166"/>
      <c r="K655" s="328">
        <v>19.05</v>
      </c>
      <c r="L655" s="328">
        <v>14.51</v>
      </c>
      <c r="M655" s="151">
        <f t="shared" si="109"/>
        <v>4.5400000000000009</v>
      </c>
      <c r="N655" s="97" t="e">
        <f>+#REF!-L655</f>
        <v>#REF!</v>
      </c>
      <c r="O655" s="273"/>
      <c r="P655" s="166"/>
      <c r="Q655" s="328">
        <v>19.05</v>
      </c>
      <c r="R655" s="328">
        <v>14.51</v>
      </c>
      <c r="S655" s="151"/>
      <c r="T655" s="97">
        <f t="shared" si="110"/>
        <v>-14.51</v>
      </c>
      <c r="U655" s="166"/>
      <c r="V655" s="328">
        <v>44.63</v>
      </c>
      <c r="W655" s="328">
        <v>14.51</v>
      </c>
      <c r="X655" s="151"/>
      <c r="Y655" s="97"/>
      <c r="Z655" s="140"/>
    </row>
    <row r="656" spans="1:26" s="69" customFormat="1" outlineLevel="1" x14ac:dyDescent="0.2">
      <c r="A656" s="64" t="s">
        <v>1202</v>
      </c>
      <c r="B656" s="65" t="s">
        <v>1652</v>
      </c>
      <c r="C656" s="66" t="s">
        <v>2094</v>
      </c>
      <c r="D656" s="67"/>
      <c r="E656" s="68"/>
      <c r="F656" s="328">
        <v>-10257.94</v>
      </c>
      <c r="G656" s="328">
        <v>-33042.550000000003</v>
      </c>
      <c r="H656" s="151"/>
      <c r="I656" s="97">
        <f t="shared" si="108"/>
        <v>33042.550000000003</v>
      </c>
      <c r="J656" s="166"/>
      <c r="K656" s="328">
        <v>-32419.58</v>
      </c>
      <c r="L656" s="328">
        <v>-113460.40000000001</v>
      </c>
      <c r="M656" s="151">
        <f t="shared" si="109"/>
        <v>81040.820000000007</v>
      </c>
      <c r="N656" s="97" t="e">
        <f>+#REF!-L656</f>
        <v>#REF!</v>
      </c>
      <c r="O656" s="273"/>
      <c r="P656" s="166"/>
      <c r="Q656" s="328">
        <v>-32419.58</v>
      </c>
      <c r="R656" s="328">
        <v>-113460.40000000001</v>
      </c>
      <c r="S656" s="151"/>
      <c r="T656" s="97">
        <f t="shared" si="110"/>
        <v>113460.40000000001</v>
      </c>
      <c r="U656" s="166"/>
      <c r="V656" s="328">
        <v>-319594.66000000003</v>
      </c>
      <c r="W656" s="328">
        <v>-673047.44000000006</v>
      </c>
      <c r="X656" s="151"/>
      <c r="Y656" s="97"/>
      <c r="Z656" s="140"/>
    </row>
    <row r="657" spans="1:26" s="69" customFormat="1" outlineLevel="1" x14ac:dyDescent="0.2">
      <c r="A657" s="64" t="s">
        <v>1203</v>
      </c>
      <c r="B657" s="65" t="s">
        <v>1653</v>
      </c>
      <c r="C657" s="66" t="s">
        <v>2095</v>
      </c>
      <c r="D657" s="67"/>
      <c r="E657" s="68"/>
      <c r="F657" s="328">
        <v>-57464</v>
      </c>
      <c r="G657" s="328">
        <v>-31140</v>
      </c>
      <c r="H657" s="151"/>
      <c r="I657" s="97">
        <f t="shared" si="108"/>
        <v>31140</v>
      </c>
      <c r="J657" s="166"/>
      <c r="K657" s="328">
        <v>-172517</v>
      </c>
      <c r="L657" s="328">
        <v>-96070</v>
      </c>
      <c r="M657" s="151">
        <f t="shared" si="109"/>
        <v>-76447</v>
      </c>
      <c r="N657" s="97" t="e">
        <f>+#REF!-L657</f>
        <v>#REF!</v>
      </c>
      <c r="O657" s="273"/>
      <c r="P657" s="166"/>
      <c r="Q657" s="328">
        <v>-172517</v>
      </c>
      <c r="R657" s="328">
        <v>-96070</v>
      </c>
      <c r="S657" s="151"/>
      <c r="T657" s="97">
        <f t="shared" si="110"/>
        <v>96070</v>
      </c>
      <c r="U657" s="166"/>
      <c r="V657" s="328">
        <v>-599930</v>
      </c>
      <c r="W657" s="328">
        <v>-387891</v>
      </c>
      <c r="X657" s="151"/>
      <c r="Y657" s="97"/>
      <c r="Z657" s="140"/>
    </row>
    <row r="658" spans="1:26" s="69" customFormat="1" outlineLevel="1" x14ac:dyDescent="0.2">
      <c r="A658" s="64" t="s">
        <v>1204</v>
      </c>
      <c r="B658" s="65" t="s">
        <v>1654</v>
      </c>
      <c r="C658" s="66" t="s">
        <v>2096</v>
      </c>
      <c r="D658" s="67"/>
      <c r="E658" s="68"/>
      <c r="F658" s="328">
        <v>0.02</v>
      </c>
      <c r="G658" s="328">
        <v>0.01</v>
      </c>
      <c r="H658" s="151"/>
      <c r="I658" s="97">
        <f t="shared" si="108"/>
        <v>-0.01</v>
      </c>
      <c r="J658" s="166"/>
      <c r="K658" s="328">
        <v>0.02</v>
      </c>
      <c r="L658" s="328">
        <v>0.01</v>
      </c>
      <c r="M658" s="151">
        <f t="shared" si="109"/>
        <v>0.01</v>
      </c>
      <c r="N658" s="97" t="e">
        <f>+#REF!-L658</f>
        <v>#REF!</v>
      </c>
      <c r="O658" s="273"/>
      <c r="P658" s="166"/>
      <c r="Q658" s="328">
        <v>0.02</v>
      </c>
      <c r="R658" s="328">
        <v>0.01</v>
      </c>
      <c r="S658" s="151"/>
      <c r="T658" s="97">
        <f t="shared" si="110"/>
        <v>-0.01</v>
      </c>
      <c r="U658" s="166"/>
      <c r="V658" s="328">
        <v>9.0000000000000011E-2</v>
      </c>
      <c r="W658" s="328">
        <v>0.03</v>
      </c>
      <c r="X658" s="151"/>
      <c r="Y658" s="97"/>
      <c r="Z658" s="140"/>
    </row>
    <row r="659" spans="1:26" s="69" customFormat="1" outlineLevel="1" x14ac:dyDescent="0.2">
      <c r="A659" s="64" t="s">
        <v>1205</v>
      </c>
      <c r="B659" s="65" t="s">
        <v>1655</v>
      </c>
      <c r="C659" s="66" t="s">
        <v>2097</v>
      </c>
      <c r="D659" s="67"/>
      <c r="E659" s="68"/>
      <c r="F659" s="328">
        <v>-276.2</v>
      </c>
      <c r="G659" s="328">
        <v>-316.58</v>
      </c>
      <c r="H659" s="151"/>
      <c r="I659" s="97">
        <f t="shared" ref="I659:I690" si="111">+U659-G659</f>
        <v>316.58</v>
      </c>
      <c r="J659" s="166"/>
      <c r="K659" s="328">
        <v>-780.69</v>
      </c>
      <c r="L659" s="328">
        <v>-824.91</v>
      </c>
      <c r="M659" s="151">
        <f t="shared" ref="M659:M690" si="112">+K659-L659</f>
        <v>44.219999999999914</v>
      </c>
      <c r="N659" s="97" t="e">
        <f>+#REF!-L659</f>
        <v>#REF!</v>
      </c>
      <c r="O659" s="273"/>
      <c r="P659" s="166"/>
      <c r="Q659" s="328">
        <v>-780.69</v>
      </c>
      <c r="R659" s="328">
        <v>-824.91</v>
      </c>
      <c r="S659" s="151"/>
      <c r="T659" s="97">
        <f t="shared" ref="T659:T690" si="113">+P659-R659</f>
        <v>824.91</v>
      </c>
      <c r="U659" s="166"/>
      <c r="V659" s="328">
        <v>-3518.46</v>
      </c>
      <c r="W659" s="328">
        <v>-5017.34</v>
      </c>
      <c r="X659" s="151"/>
      <c r="Y659" s="97"/>
      <c r="Z659" s="140"/>
    </row>
    <row r="660" spans="1:26" s="69" customFormat="1" outlineLevel="1" x14ac:dyDescent="0.2">
      <c r="A660" s="64" t="s">
        <v>1206</v>
      </c>
      <c r="B660" s="65" t="s">
        <v>1656</v>
      </c>
      <c r="C660" s="66" t="s">
        <v>2098</v>
      </c>
      <c r="D660" s="67"/>
      <c r="E660" s="68"/>
      <c r="F660" s="328">
        <v>206474.47</v>
      </c>
      <c r="G660" s="328">
        <v>225213.09</v>
      </c>
      <c r="H660" s="151"/>
      <c r="I660" s="97">
        <f t="shared" si="111"/>
        <v>-225213.09</v>
      </c>
      <c r="J660" s="166"/>
      <c r="K660" s="328">
        <v>629748.41</v>
      </c>
      <c r="L660" s="328">
        <v>619555.19000000006</v>
      </c>
      <c r="M660" s="151">
        <f t="shared" si="112"/>
        <v>10193.219999999972</v>
      </c>
      <c r="N660" s="97" t="e">
        <f>+#REF!-L660</f>
        <v>#REF!</v>
      </c>
      <c r="O660" s="273"/>
      <c r="P660" s="166"/>
      <c r="Q660" s="328">
        <v>629748.41</v>
      </c>
      <c r="R660" s="328">
        <v>619555.19000000006</v>
      </c>
      <c r="S660" s="151"/>
      <c r="T660" s="97">
        <f t="shared" si="113"/>
        <v>-619555.19000000006</v>
      </c>
      <c r="U660" s="166"/>
      <c r="V660" s="328">
        <v>2824558.8400000003</v>
      </c>
      <c r="W660" s="328">
        <v>2998031.9619999998</v>
      </c>
      <c r="X660" s="151"/>
      <c r="Y660" s="97"/>
      <c r="Z660" s="140"/>
    </row>
    <row r="661" spans="1:26" s="69" customFormat="1" outlineLevel="1" x14ac:dyDescent="0.2">
      <c r="A661" s="64" t="s">
        <v>1207</v>
      </c>
      <c r="B661" s="65" t="s">
        <v>1657</v>
      </c>
      <c r="C661" s="66" t="s">
        <v>2099</v>
      </c>
      <c r="D661" s="67"/>
      <c r="E661" s="68"/>
      <c r="F661" s="328">
        <v>-78345.710000000006</v>
      </c>
      <c r="G661" s="328">
        <v>-16548.900000000001</v>
      </c>
      <c r="H661" s="151"/>
      <c r="I661" s="97">
        <f t="shared" si="111"/>
        <v>16548.900000000001</v>
      </c>
      <c r="J661" s="166"/>
      <c r="K661" s="328">
        <v>-358631.35000000003</v>
      </c>
      <c r="L661" s="328">
        <v>257838.77000000002</v>
      </c>
      <c r="M661" s="151">
        <f t="shared" si="112"/>
        <v>-616470.12000000011</v>
      </c>
      <c r="N661" s="97" t="e">
        <f>+#REF!-L661</f>
        <v>#REF!</v>
      </c>
      <c r="O661" s="273"/>
      <c r="P661" s="166"/>
      <c r="Q661" s="328">
        <v>-358631.35000000003</v>
      </c>
      <c r="R661" s="328">
        <v>257838.77000000002</v>
      </c>
      <c r="S661" s="151"/>
      <c r="T661" s="97">
        <f t="shared" si="113"/>
        <v>-257838.77000000002</v>
      </c>
      <c r="U661" s="166"/>
      <c r="V661" s="328">
        <v>775278.45</v>
      </c>
      <c r="W661" s="328">
        <v>-267076.73</v>
      </c>
      <c r="X661" s="151"/>
      <c r="Y661" s="97"/>
      <c r="Z661" s="140"/>
    </row>
    <row r="662" spans="1:26" s="69" customFormat="1" outlineLevel="1" x14ac:dyDescent="0.2">
      <c r="A662" s="64" t="s">
        <v>1208</v>
      </c>
      <c r="B662" s="65" t="s">
        <v>1658</v>
      </c>
      <c r="C662" s="66" t="s">
        <v>2100</v>
      </c>
      <c r="D662" s="67"/>
      <c r="E662" s="68"/>
      <c r="F662" s="328">
        <v>0</v>
      </c>
      <c r="G662" s="328">
        <v>0</v>
      </c>
      <c r="H662" s="151"/>
      <c r="I662" s="97">
        <f t="shared" si="111"/>
        <v>0</v>
      </c>
      <c r="J662" s="166"/>
      <c r="K662" s="328">
        <v>20.14</v>
      </c>
      <c r="L662" s="328">
        <v>0</v>
      </c>
      <c r="M662" s="151">
        <f t="shared" si="112"/>
        <v>20.14</v>
      </c>
      <c r="N662" s="97" t="e">
        <f>+#REF!-L662</f>
        <v>#REF!</v>
      </c>
      <c r="O662" s="273"/>
      <c r="P662" s="166"/>
      <c r="Q662" s="328">
        <v>20.14</v>
      </c>
      <c r="R662" s="328">
        <v>0</v>
      </c>
      <c r="S662" s="151"/>
      <c r="T662" s="97">
        <f t="shared" si="113"/>
        <v>0</v>
      </c>
      <c r="U662" s="166"/>
      <c r="V662" s="328">
        <v>636.91999999999996</v>
      </c>
      <c r="W662" s="328">
        <v>0</v>
      </c>
      <c r="X662" s="151"/>
      <c r="Y662" s="97"/>
      <c r="Z662" s="140"/>
    </row>
    <row r="663" spans="1:26" s="69" customFormat="1" outlineLevel="1" x14ac:dyDescent="0.2">
      <c r="A663" s="64" t="s">
        <v>1209</v>
      </c>
      <c r="B663" s="65" t="s">
        <v>1659</v>
      </c>
      <c r="C663" s="66" t="s">
        <v>2101</v>
      </c>
      <c r="D663" s="67"/>
      <c r="E663" s="68"/>
      <c r="F663" s="328">
        <v>120347.84</v>
      </c>
      <c r="G663" s="328">
        <v>42505.840000000004</v>
      </c>
      <c r="H663" s="151"/>
      <c r="I663" s="97">
        <f t="shared" si="111"/>
        <v>-42505.840000000004</v>
      </c>
      <c r="J663" s="166"/>
      <c r="K663" s="328">
        <v>294750.10000000003</v>
      </c>
      <c r="L663" s="328">
        <v>190998.44</v>
      </c>
      <c r="M663" s="151">
        <f t="shared" si="112"/>
        <v>103751.66000000003</v>
      </c>
      <c r="N663" s="97" t="e">
        <f>+#REF!-L663</f>
        <v>#REF!</v>
      </c>
      <c r="O663" s="273"/>
      <c r="P663" s="166"/>
      <c r="Q663" s="328">
        <v>294750.10000000003</v>
      </c>
      <c r="R663" s="328">
        <v>190998.44</v>
      </c>
      <c r="S663" s="151"/>
      <c r="T663" s="97">
        <f t="shared" si="113"/>
        <v>-190998.44</v>
      </c>
      <c r="U663" s="166"/>
      <c r="V663" s="328">
        <v>1064153.72</v>
      </c>
      <c r="W663" s="328">
        <v>865197.40999999992</v>
      </c>
      <c r="X663" s="151"/>
      <c r="Y663" s="97"/>
      <c r="Z663" s="140"/>
    </row>
    <row r="664" spans="1:26" s="69" customFormat="1" outlineLevel="1" x14ac:dyDescent="0.2">
      <c r="A664" s="64" t="s">
        <v>1210</v>
      </c>
      <c r="B664" s="65" t="s">
        <v>1660</v>
      </c>
      <c r="C664" s="66" t="s">
        <v>2102</v>
      </c>
      <c r="D664" s="67"/>
      <c r="E664" s="68"/>
      <c r="F664" s="328">
        <v>105380.62</v>
      </c>
      <c r="G664" s="328">
        <v>35135.870000000003</v>
      </c>
      <c r="H664" s="151"/>
      <c r="I664" s="97">
        <f t="shared" si="111"/>
        <v>-35135.870000000003</v>
      </c>
      <c r="J664" s="166"/>
      <c r="K664" s="328">
        <v>375853.78</v>
      </c>
      <c r="L664" s="328">
        <v>259445.97</v>
      </c>
      <c r="M664" s="151">
        <f t="shared" si="112"/>
        <v>116407.81000000003</v>
      </c>
      <c r="N664" s="97" t="e">
        <f>+#REF!-L664</f>
        <v>#REF!</v>
      </c>
      <c r="O664" s="273"/>
      <c r="P664" s="166"/>
      <c r="Q664" s="328">
        <v>375853.78</v>
      </c>
      <c r="R664" s="328">
        <v>259445.97</v>
      </c>
      <c r="S664" s="151"/>
      <c r="T664" s="97">
        <f t="shared" si="113"/>
        <v>-259445.97</v>
      </c>
      <c r="U664" s="166"/>
      <c r="V664" s="328">
        <v>-1133131.31</v>
      </c>
      <c r="W664" s="328">
        <v>1318649.818</v>
      </c>
      <c r="X664" s="151"/>
      <c r="Y664" s="97"/>
      <c r="Z664" s="140"/>
    </row>
    <row r="665" spans="1:26" s="69" customFormat="1" outlineLevel="1" x14ac:dyDescent="0.2">
      <c r="A665" s="64" t="s">
        <v>1211</v>
      </c>
      <c r="B665" s="65" t="s">
        <v>1661</v>
      </c>
      <c r="C665" s="66" t="s">
        <v>2103</v>
      </c>
      <c r="D665" s="67"/>
      <c r="E665" s="68"/>
      <c r="F665" s="328">
        <v>159</v>
      </c>
      <c r="G665" s="328">
        <v>5.19</v>
      </c>
      <c r="H665" s="151"/>
      <c r="I665" s="97">
        <f t="shared" si="111"/>
        <v>-5.19</v>
      </c>
      <c r="J665" s="166"/>
      <c r="K665" s="328">
        <v>159</v>
      </c>
      <c r="L665" s="328">
        <v>5.19</v>
      </c>
      <c r="M665" s="151">
        <f t="shared" si="112"/>
        <v>153.81</v>
      </c>
      <c r="N665" s="97" t="e">
        <f>+#REF!-L665</f>
        <v>#REF!</v>
      </c>
      <c r="O665" s="273"/>
      <c r="P665" s="166"/>
      <c r="Q665" s="328">
        <v>159</v>
      </c>
      <c r="R665" s="328">
        <v>5.19</v>
      </c>
      <c r="S665" s="151"/>
      <c r="T665" s="97">
        <f t="shared" si="113"/>
        <v>-5.19</v>
      </c>
      <c r="U665" s="166"/>
      <c r="V665" s="328">
        <v>4730.97</v>
      </c>
      <c r="W665" s="328">
        <v>6024.87</v>
      </c>
      <c r="X665" s="151"/>
      <c r="Y665" s="97"/>
      <c r="Z665" s="140"/>
    </row>
    <row r="666" spans="1:26" s="69" customFormat="1" outlineLevel="1" x14ac:dyDescent="0.2">
      <c r="A666" s="64" t="s">
        <v>1212</v>
      </c>
      <c r="B666" s="65" t="s">
        <v>1662</v>
      </c>
      <c r="C666" s="66" t="s">
        <v>2104</v>
      </c>
      <c r="D666" s="67"/>
      <c r="E666" s="68"/>
      <c r="F666" s="328">
        <v>50.04</v>
      </c>
      <c r="G666" s="328">
        <v>72.78</v>
      </c>
      <c r="H666" s="151"/>
      <c r="I666" s="97">
        <f t="shared" si="111"/>
        <v>-72.78</v>
      </c>
      <c r="J666" s="166"/>
      <c r="K666" s="328">
        <v>71.55</v>
      </c>
      <c r="L666" s="328">
        <v>198.98000000000002</v>
      </c>
      <c r="M666" s="151">
        <f t="shared" si="112"/>
        <v>-127.43000000000002</v>
      </c>
      <c r="N666" s="97" t="e">
        <f>+#REF!-L666</f>
        <v>#REF!</v>
      </c>
      <c r="O666" s="273"/>
      <c r="P666" s="166"/>
      <c r="Q666" s="328">
        <v>71.55</v>
      </c>
      <c r="R666" s="328">
        <v>198.98000000000002</v>
      </c>
      <c r="S666" s="151"/>
      <c r="T666" s="97">
        <f t="shared" si="113"/>
        <v>-198.98000000000002</v>
      </c>
      <c r="U666" s="166"/>
      <c r="V666" s="328">
        <v>-198.20999999999998</v>
      </c>
      <c r="W666" s="328">
        <v>-243.05</v>
      </c>
      <c r="X666" s="151"/>
      <c r="Y666" s="97"/>
      <c r="Z666" s="140"/>
    </row>
    <row r="667" spans="1:26" s="69" customFormat="1" outlineLevel="1" x14ac:dyDescent="0.2">
      <c r="A667" s="64" t="s">
        <v>1213</v>
      </c>
      <c r="B667" s="65" t="s">
        <v>1663</v>
      </c>
      <c r="C667" s="66" t="s">
        <v>2105</v>
      </c>
      <c r="D667" s="67"/>
      <c r="E667" s="68"/>
      <c r="F667" s="328">
        <v>-106572.7</v>
      </c>
      <c r="G667" s="328">
        <v>-53037.55</v>
      </c>
      <c r="H667" s="151"/>
      <c r="I667" s="97">
        <f t="shared" si="111"/>
        <v>53037.55</v>
      </c>
      <c r="J667" s="166"/>
      <c r="K667" s="328">
        <v>99014.07</v>
      </c>
      <c r="L667" s="328">
        <v>543826.28</v>
      </c>
      <c r="M667" s="151">
        <f t="shared" si="112"/>
        <v>-444812.21</v>
      </c>
      <c r="N667" s="97" t="e">
        <f>+#REF!-L667</f>
        <v>#REF!</v>
      </c>
      <c r="O667" s="273"/>
      <c r="P667" s="166"/>
      <c r="Q667" s="328">
        <v>99014.07</v>
      </c>
      <c r="R667" s="328">
        <v>543826.28</v>
      </c>
      <c r="S667" s="151"/>
      <c r="T667" s="97">
        <f t="shared" si="113"/>
        <v>-543826.28</v>
      </c>
      <c r="U667" s="166"/>
      <c r="V667" s="328">
        <v>-215078.53999999998</v>
      </c>
      <c r="W667" s="328">
        <v>1402223.96</v>
      </c>
      <c r="X667" s="151"/>
      <c r="Y667" s="97"/>
      <c r="Z667" s="140"/>
    </row>
    <row r="668" spans="1:26" s="69" customFormat="1" outlineLevel="1" x14ac:dyDescent="0.2">
      <c r="A668" s="64" t="s">
        <v>1214</v>
      </c>
      <c r="B668" s="65" t="s">
        <v>1664</v>
      </c>
      <c r="C668" s="66" t="s">
        <v>2106</v>
      </c>
      <c r="D668" s="67"/>
      <c r="E668" s="68"/>
      <c r="F668" s="328">
        <v>344.86</v>
      </c>
      <c r="G668" s="328">
        <v>161.25</v>
      </c>
      <c r="H668" s="151"/>
      <c r="I668" s="97">
        <f t="shared" si="111"/>
        <v>-161.25</v>
      </c>
      <c r="J668" s="166"/>
      <c r="K668" s="328">
        <v>880.75</v>
      </c>
      <c r="L668" s="328">
        <v>228.6</v>
      </c>
      <c r="M668" s="151">
        <f t="shared" si="112"/>
        <v>652.15</v>
      </c>
      <c r="N668" s="97" t="e">
        <f>+#REF!-L668</f>
        <v>#REF!</v>
      </c>
      <c r="O668" s="273"/>
      <c r="P668" s="166"/>
      <c r="Q668" s="328">
        <v>880.75</v>
      </c>
      <c r="R668" s="328">
        <v>228.6</v>
      </c>
      <c r="S668" s="151"/>
      <c r="T668" s="97">
        <f t="shared" si="113"/>
        <v>-228.6</v>
      </c>
      <c r="U668" s="166"/>
      <c r="V668" s="328">
        <v>2562.34</v>
      </c>
      <c r="W668" s="328">
        <v>736.12</v>
      </c>
      <c r="X668" s="151"/>
      <c r="Y668" s="97"/>
      <c r="Z668" s="140"/>
    </row>
    <row r="669" spans="1:26" s="69" customFormat="1" outlineLevel="1" x14ac:dyDescent="0.2">
      <c r="A669" s="64" t="s">
        <v>1215</v>
      </c>
      <c r="B669" s="65" t="s">
        <v>1665</v>
      </c>
      <c r="C669" s="66" t="s">
        <v>2107</v>
      </c>
      <c r="D669" s="67"/>
      <c r="E669" s="68"/>
      <c r="F669" s="328">
        <v>-49460.03</v>
      </c>
      <c r="G669" s="328">
        <v>-20481.240000000002</v>
      </c>
      <c r="H669" s="151"/>
      <c r="I669" s="97">
        <f t="shared" si="111"/>
        <v>20481.240000000002</v>
      </c>
      <c r="J669" s="166"/>
      <c r="K669" s="328">
        <v>-146060.58000000002</v>
      </c>
      <c r="L669" s="328">
        <v>-63837.120000000003</v>
      </c>
      <c r="M669" s="151">
        <f t="shared" si="112"/>
        <v>-82223.460000000021</v>
      </c>
      <c r="N669" s="97" t="e">
        <f>+#REF!-L669</f>
        <v>#REF!</v>
      </c>
      <c r="O669" s="273"/>
      <c r="P669" s="166"/>
      <c r="Q669" s="328">
        <v>-146060.58000000002</v>
      </c>
      <c r="R669" s="328">
        <v>-63837.120000000003</v>
      </c>
      <c r="S669" s="151"/>
      <c r="T669" s="97">
        <f t="shared" si="113"/>
        <v>63837.120000000003</v>
      </c>
      <c r="U669" s="166"/>
      <c r="V669" s="328">
        <v>-586369.41</v>
      </c>
      <c r="W669" s="328">
        <v>-706788.92</v>
      </c>
      <c r="X669" s="151"/>
      <c r="Y669" s="97"/>
      <c r="Z669" s="140"/>
    </row>
    <row r="670" spans="1:26" s="69" customFormat="1" outlineLevel="1" x14ac:dyDescent="0.2">
      <c r="A670" s="64" t="s">
        <v>1216</v>
      </c>
      <c r="B670" s="65" t="s">
        <v>1666</v>
      </c>
      <c r="C670" s="66" t="s">
        <v>2108</v>
      </c>
      <c r="D670" s="67"/>
      <c r="E670" s="68"/>
      <c r="F670" s="328">
        <v>215.18</v>
      </c>
      <c r="G670" s="328">
        <v>260.59000000000003</v>
      </c>
      <c r="H670" s="151"/>
      <c r="I670" s="97">
        <f t="shared" si="111"/>
        <v>-260.59000000000003</v>
      </c>
      <c r="J670" s="166"/>
      <c r="K670" s="328">
        <v>952.16</v>
      </c>
      <c r="L670" s="328">
        <v>1278.3800000000001</v>
      </c>
      <c r="M670" s="151">
        <f t="shared" si="112"/>
        <v>-326.22000000000014</v>
      </c>
      <c r="N670" s="97" t="e">
        <f>+#REF!-L670</f>
        <v>#REF!</v>
      </c>
      <c r="O670" s="273"/>
      <c r="P670" s="166"/>
      <c r="Q670" s="328">
        <v>952.16</v>
      </c>
      <c r="R670" s="328">
        <v>1278.3800000000001</v>
      </c>
      <c r="S670" s="151"/>
      <c r="T670" s="97">
        <f t="shared" si="113"/>
        <v>-1278.3800000000001</v>
      </c>
      <c r="U670" s="166"/>
      <c r="V670" s="328">
        <v>13695.44</v>
      </c>
      <c r="W670" s="328">
        <v>4043.92</v>
      </c>
      <c r="X670" s="151"/>
      <c r="Y670" s="97"/>
      <c r="Z670" s="140"/>
    </row>
    <row r="671" spans="1:26" s="69" customFormat="1" outlineLevel="1" x14ac:dyDescent="0.2">
      <c r="A671" s="64" t="s">
        <v>1217</v>
      </c>
      <c r="B671" s="65" t="s">
        <v>1667</v>
      </c>
      <c r="C671" s="66" t="s">
        <v>2109</v>
      </c>
      <c r="D671" s="67"/>
      <c r="E671" s="68"/>
      <c r="F671" s="328">
        <v>0</v>
      </c>
      <c r="G671" s="328">
        <v>0</v>
      </c>
      <c r="H671" s="151"/>
      <c r="I671" s="97">
        <f t="shared" si="111"/>
        <v>0</v>
      </c>
      <c r="J671" s="166"/>
      <c r="K671" s="328">
        <v>0</v>
      </c>
      <c r="L671" s="328">
        <v>0</v>
      </c>
      <c r="M671" s="151">
        <f t="shared" si="112"/>
        <v>0</v>
      </c>
      <c r="N671" s="97" t="e">
        <f>+#REF!-L671</f>
        <v>#REF!</v>
      </c>
      <c r="O671" s="273"/>
      <c r="P671" s="166"/>
      <c r="Q671" s="328">
        <v>0</v>
      </c>
      <c r="R671" s="328">
        <v>0</v>
      </c>
      <c r="S671" s="151"/>
      <c r="T671" s="97">
        <f t="shared" si="113"/>
        <v>0</v>
      </c>
      <c r="U671" s="166"/>
      <c r="V671" s="328">
        <v>5.92</v>
      </c>
      <c r="W671" s="328">
        <v>18.43</v>
      </c>
      <c r="X671" s="151"/>
      <c r="Y671" s="97"/>
      <c r="Z671" s="140"/>
    </row>
    <row r="672" spans="1:26" s="69" customFormat="1" outlineLevel="1" x14ac:dyDescent="0.2">
      <c r="A672" s="64" t="s">
        <v>1218</v>
      </c>
      <c r="B672" s="65" t="s">
        <v>1668</v>
      </c>
      <c r="C672" s="66" t="s">
        <v>2110</v>
      </c>
      <c r="D672" s="67"/>
      <c r="E672" s="68"/>
      <c r="F672" s="328">
        <v>2966.07</v>
      </c>
      <c r="G672" s="328">
        <v>3449.87</v>
      </c>
      <c r="H672" s="151"/>
      <c r="I672" s="97">
        <f t="shared" si="111"/>
        <v>-3449.87</v>
      </c>
      <c r="J672" s="166"/>
      <c r="K672" s="328">
        <v>11188.82</v>
      </c>
      <c r="L672" s="328">
        <v>10596.34</v>
      </c>
      <c r="M672" s="151">
        <f t="shared" si="112"/>
        <v>592.47999999999956</v>
      </c>
      <c r="N672" s="97" t="e">
        <f>+#REF!-L672</f>
        <v>#REF!</v>
      </c>
      <c r="O672" s="273"/>
      <c r="P672" s="166"/>
      <c r="Q672" s="328">
        <v>11188.82</v>
      </c>
      <c r="R672" s="328">
        <v>10596.34</v>
      </c>
      <c r="S672" s="151"/>
      <c r="T672" s="97">
        <f t="shared" si="113"/>
        <v>-10596.34</v>
      </c>
      <c r="U672" s="166"/>
      <c r="V672" s="328">
        <v>35521.46</v>
      </c>
      <c r="W672" s="328">
        <v>20361.849999999999</v>
      </c>
      <c r="X672" s="151"/>
      <c r="Y672" s="97"/>
      <c r="Z672" s="140"/>
    </row>
    <row r="673" spans="1:26" s="69" customFormat="1" outlineLevel="1" x14ac:dyDescent="0.2">
      <c r="A673" s="64" t="s">
        <v>1219</v>
      </c>
      <c r="B673" s="65" t="s">
        <v>1669</v>
      </c>
      <c r="C673" s="66" t="s">
        <v>2111</v>
      </c>
      <c r="D673" s="67"/>
      <c r="E673" s="68"/>
      <c r="F673" s="328">
        <v>147915.62</v>
      </c>
      <c r="G673" s="328">
        <v>184455.54</v>
      </c>
      <c r="H673" s="151"/>
      <c r="I673" s="97">
        <f t="shared" si="111"/>
        <v>-184455.54</v>
      </c>
      <c r="J673" s="166"/>
      <c r="K673" s="328">
        <v>484996.14</v>
      </c>
      <c r="L673" s="328">
        <v>630519.62</v>
      </c>
      <c r="M673" s="151">
        <f t="shared" si="112"/>
        <v>-145523.47999999998</v>
      </c>
      <c r="N673" s="97" t="e">
        <f>+#REF!-L673</f>
        <v>#REF!</v>
      </c>
      <c r="O673" s="273"/>
      <c r="P673" s="166"/>
      <c r="Q673" s="328">
        <v>484996.14</v>
      </c>
      <c r="R673" s="328">
        <v>630519.62</v>
      </c>
      <c r="S673" s="151"/>
      <c r="T673" s="97">
        <f t="shared" si="113"/>
        <v>-630519.62</v>
      </c>
      <c r="U673" s="166"/>
      <c r="V673" s="328">
        <v>2376555.0300000003</v>
      </c>
      <c r="W673" s="328">
        <v>2665530.6800000002</v>
      </c>
      <c r="X673" s="151"/>
      <c r="Y673" s="97"/>
      <c r="Z673" s="140"/>
    </row>
    <row r="674" spans="1:26" s="69" customFormat="1" outlineLevel="1" x14ac:dyDescent="0.2">
      <c r="A674" s="64" t="s">
        <v>1220</v>
      </c>
      <c r="B674" s="65" t="s">
        <v>1670</v>
      </c>
      <c r="C674" s="66" t="s">
        <v>2112</v>
      </c>
      <c r="D674" s="67"/>
      <c r="E674" s="68"/>
      <c r="F674" s="328">
        <v>9564.75</v>
      </c>
      <c r="G674" s="328">
        <v>11957.84</v>
      </c>
      <c r="H674" s="151"/>
      <c r="I674" s="97">
        <f t="shared" si="111"/>
        <v>-11957.84</v>
      </c>
      <c r="J674" s="166"/>
      <c r="K674" s="328">
        <v>35917.629999999997</v>
      </c>
      <c r="L674" s="328">
        <v>33894.730000000003</v>
      </c>
      <c r="M674" s="151">
        <f t="shared" si="112"/>
        <v>2022.8999999999942</v>
      </c>
      <c r="N674" s="97" t="e">
        <f>+#REF!-L674</f>
        <v>#REF!</v>
      </c>
      <c r="O674" s="273"/>
      <c r="P674" s="166"/>
      <c r="Q674" s="328">
        <v>35917.629999999997</v>
      </c>
      <c r="R674" s="328">
        <v>33894.730000000003</v>
      </c>
      <c r="S674" s="151"/>
      <c r="T674" s="97">
        <f t="shared" si="113"/>
        <v>-33894.730000000003</v>
      </c>
      <c r="U674" s="166"/>
      <c r="V674" s="328">
        <v>142455.88</v>
      </c>
      <c r="W674" s="328">
        <v>140944.55000000002</v>
      </c>
      <c r="X674" s="151"/>
      <c r="Y674" s="97"/>
      <c r="Z674" s="140"/>
    </row>
    <row r="675" spans="1:26" s="69" customFormat="1" outlineLevel="1" x14ac:dyDescent="0.2">
      <c r="A675" s="64" t="s">
        <v>1221</v>
      </c>
      <c r="B675" s="65" t="s">
        <v>1671</v>
      </c>
      <c r="C675" s="66" t="s">
        <v>2113</v>
      </c>
      <c r="D675" s="67"/>
      <c r="E675" s="68"/>
      <c r="F675" s="328">
        <v>416478.44</v>
      </c>
      <c r="G675" s="328">
        <v>371998.94</v>
      </c>
      <c r="H675" s="151"/>
      <c r="I675" s="97">
        <f t="shared" si="111"/>
        <v>-371998.94</v>
      </c>
      <c r="J675" s="166"/>
      <c r="K675" s="328">
        <v>1238556.17</v>
      </c>
      <c r="L675" s="328">
        <v>1110866.21</v>
      </c>
      <c r="M675" s="151">
        <f t="shared" si="112"/>
        <v>127689.95999999996</v>
      </c>
      <c r="N675" s="97" t="e">
        <f>+#REF!-L675</f>
        <v>#REF!</v>
      </c>
      <c r="O675" s="273"/>
      <c r="P675" s="166"/>
      <c r="Q675" s="328">
        <v>1238556.17</v>
      </c>
      <c r="R675" s="328">
        <v>1110866.21</v>
      </c>
      <c r="S675" s="151"/>
      <c r="T675" s="97">
        <f t="shared" si="113"/>
        <v>-1110866.21</v>
      </c>
      <c r="U675" s="166"/>
      <c r="V675" s="328">
        <v>4592220.8100000005</v>
      </c>
      <c r="W675" s="328">
        <v>4447137.82</v>
      </c>
      <c r="X675" s="151"/>
      <c r="Y675" s="97"/>
      <c r="Z675" s="140"/>
    </row>
    <row r="676" spans="1:26" s="69" customFormat="1" outlineLevel="1" x14ac:dyDescent="0.2">
      <c r="A676" s="64" t="s">
        <v>1222</v>
      </c>
      <c r="B676" s="65" t="s">
        <v>1672</v>
      </c>
      <c r="C676" s="66" t="s">
        <v>2114</v>
      </c>
      <c r="D676" s="67"/>
      <c r="E676" s="68"/>
      <c r="F676" s="328">
        <v>35160.400000000001</v>
      </c>
      <c r="G676" s="328">
        <v>42300.04</v>
      </c>
      <c r="H676" s="151"/>
      <c r="I676" s="97">
        <f t="shared" si="111"/>
        <v>-42300.04</v>
      </c>
      <c r="J676" s="166"/>
      <c r="K676" s="328">
        <v>112917.24</v>
      </c>
      <c r="L676" s="328">
        <v>105572.42</v>
      </c>
      <c r="M676" s="151">
        <f t="shared" si="112"/>
        <v>7344.820000000007</v>
      </c>
      <c r="N676" s="97" t="e">
        <f>+#REF!-L676</f>
        <v>#REF!</v>
      </c>
      <c r="O676" s="273"/>
      <c r="P676" s="166"/>
      <c r="Q676" s="328">
        <v>112917.24</v>
      </c>
      <c r="R676" s="328">
        <v>105572.42</v>
      </c>
      <c r="S676" s="151"/>
      <c r="T676" s="97">
        <f t="shared" si="113"/>
        <v>-105572.42</v>
      </c>
      <c r="U676" s="166"/>
      <c r="V676" s="328">
        <v>249006.97999999998</v>
      </c>
      <c r="W676" s="328">
        <v>412009.04</v>
      </c>
      <c r="X676" s="151"/>
      <c r="Y676" s="97"/>
      <c r="Z676" s="140"/>
    </row>
    <row r="677" spans="1:26" s="69" customFormat="1" outlineLevel="1" x14ac:dyDescent="0.2">
      <c r="A677" s="64" t="s">
        <v>1223</v>
      </c>
      <c r="B677" s="65" t="s">
        <v>1673</v>
      </c>
      <c r="C677" s="66" t="s">
        <v>2115</v>
      </c>
      <c r="D677" s="67"/>
      <c r="E677" s="68"/>
      <c r="F677" s="328">
        <v>16064.24</v>
      </c>
      <c r="G677" s="328">
        <v>13632.48</v>
      </c>
      <c r="H677" s="151"/>
      <c r="I677" s="97">
        <f t="shared" si="111"/>
        <v>-13632.48</v>
      </c>
      <c r="J677" s="166"/>
      <c r="K677" s="328">
        <v>48550.32</v>
      </c>
      <c r="L677" s="328">
        <v>42178.85</v>
      </c>
      <c r="M677" s="151">
        <f t="shared" si="112"/>
        <v>6371.4700000000012</v>
      </c>
      <c r="N677" s="97" t="e">
        <f>+#REF!-L677</f>
        <v>#REF!</v>
      </c>
      <c r="O677" s="273"/>
      <c r="P677" s="166"/>
      <c r="Q677" s="328">
        <v>48550.32</v>
      </c>
      <c r="R677" s="328">
        <v>42178.85</v>
      </c>
      <c r="S677" s="151"/>
      <c r="T677" s="97">
        <f t="shared" si="113"/>
        <v>-42178.85</v>
      </c>
      <c r="U677" s="166"/>
      <c r="V677" s="328">
        <v>176585.25</v>
      </c>
      <c r="W677" s="328">
        <v>170120.98</v>
      </c>
      <c r="X677" s="151"/>
      <c r="Y677" s="97"/>
      <c r="Z677" s="140"/>
    </row>
    <row r="678" spans="1:26" s="69" customFormat="1" outlineLevel="1" x14ac:dyDescent="0.2">
      <c r="A678" s="64" t="s">
        <v>1224</v>
      </c>
      <c r="B678" s="65" t="s">
        <v>1674</v>
      </c>
      <c r="C678" s="66" t="s">
        <v>2116</v>
      </c>
      <c r="D678" s="67"/>
      <c r="E678" s="68"/>
      <c r="F678" s="328">
        <v>-2.0300000000000002</v>
      </c>
      <c r="G678" s="328">
        <v>871.73</v>
      </c>
      <c r="H678" s="151"/>
      <c r="I678" s="97">
        <f t="shared" si="111"/>
        <v>-871.73</v>
      </c>
      <c r="J678" s="166"/>
      <c r="K678" s="328">
        <v>3821.98</v>
      </c>
      <c r="L678" s="328">
        <v>1811.67</v>
      </c>
      <c r="M678" s="151">
        <f t="shared" si="112"/>
        <v>2010.31</v>
      </c>
      <c r="N678" s="97" t="e">
        <f>+#REF!-L678</f>
        <v>#REF!</v>
      </c>
      <c r="O678" s="273"/>
      <c r="P678" s="166"/>
      <c r="Q678" s="328">
        <v>3821.98</v>
      </c>
      <c r="R678" s="328">
        <v>1811.67</v>
      </c>
      <c r="S678" s="151"/>
      <c r="T678" s="97">
        <f t="shared" si="113"/>
        <v>-1811.67</v>
      </c>
      <c r="U678" s="166"/>
      <c r="V678" s="328">
        <v>13743.73</v>
      </c>
      <c r="W678" s="328">
        <v>8955.7999999999993</v>
      </c>
      <c r="X678" s="151"/>
      <c r="Y678" s="97"/>
      <c r="Z678" s="140"/>
    </row>
    <row r="679" spans="1:26" s="69" customFormat="1" outlineLevel="1" x14ac:dyDescent="0.2">
      <c r="A679" s="64" t="s">
        <v>1225</v>
      </c>
      <c r="B679" s="65" t="s">
        <v>1675</v>
      </c>
      <c r="C679" s="66" t="s">
        <v>2117</v>
      </c>
      <c r="D679" s="67"/>
      <c r="E679" s="68"/>
      <c r="F679" s="328">
        <v>1175.52</v>
      </c>
      <c r="G679" s="328">
        <v>571.26</v>
      </c>
      <c r="H679" s="151"/>
      <c r="I679" s="97">
        <f t="shared" si="111"/>
        <v>-571.26</v>
      </c>
      <c r="J679" s="166"/>
      <c r="K679" s="328">
        <v>1901.14</v>
      </c>
      <c r="L679" s="328">
        <v>3289.07</v>
      </c>
      <c r="M679" s="151">
        <f t="shared" si="112"/>
        <v>-1387.93</v>
      </c>
      <c r="N679" s="97" t="e">
        <f>+#REF!-L679</f>
        <v>#REF!</v>
      </c>
      <c r="O679" s="273"/>
      <c r="P679" s="166"/>
      <c r="Q679" s="328">
        <v>1901.14</v>
      </c>
      <c r="R679" s="328">
        <v>3289.07</v>
      </c>
      <c r="S679" s="151"/>
      <c r="T679" s="97">
        <f t="shared" si="113"/>
        <v>-3289.07</v>
      </c>
      <c r="U679" s="166"/>
      <c r="V679" s="328">
        <v>9893.4600000000009</v>
      </c>
      <c r="W679" s="328">
        <v>20533.939999999999</v>
      </c>
      <c r="X679" s="151"/>
      <c r="Y679" s="97"/>
      <c r="Z679" s="140"/>
    </row>
    <row r="680" spans="1:26" s="69" customFormat="1" outlineLevel="1" x14ac:dyDescent="0.2">
      <c r="A680" s="64" t="s">
        <v>1226</v>
      </c>
      <c r="B680" s="65" t="s">
        <v>1676</v>
      </c>
      <c r="C680" s="66" t="s">
        <v>2118</v>
      </c>
      <c r="D680" s="67"/>
      <c r="E680" s="68"/>
      <c r="F680" s="328">
        <v>0</v>
      </c>
      <c r="G680" s="328">
        <v>0</v>
      </c>
      <c r="H680" s="151"/>
      <c r="I680" s="97">
        <f t="shared" si="111"/>
        <v>0</v>
      </c>
      <c r="J680" s="166"/>
      <c r="K680" s="328">
        <v>0</v>
      </c>
      <c r="L680" s="328">
        <v>0</v>
      </c>
      <c r="M680" s="151">
        <f t="shared" si="112"/>
        <v>0</v>
      </c>
      <c r="N680" s="97" t="e">
        <f>+#REF!-L680</f>
        <v>#REF!</v>
      </c>
      <c r="O680" s="273"/>
      <c r="P680" s="166"/>
      <c r="Q680" s="328">
        <v>0</v>
      </c>
      <c r="R680" s="328">
        <v>0</v>
      </c>
      <c r="S680" s="151"/>
      <c r="T680" s="97">
        <f t="shared" si="113"/>
        <v>0</v>
      </c>
      <c r="U680" s="166"/>
      <c r="V680" s="328">
        <v>0</v>
      </c>
      <c r="W680" s="328">
        <v>30829.59</v>
      </c>
      <c r="X680" s="151"/>
      <c r="Y680" s="97"/>
      <c r="Z680" s="140"/>
    </row>
    <row r="681" spans="1:26" s="69" customFormat="1" outlineLevel="1" x14ac:dyDescent="0.2">
      <c r="A681" s="64" t="s">
        <v>1227</v>
      </c>
      <c r="B681" s="65" t="s">
        <v>1677</v>
      </c>
      <c r="C681" s="66" t="s">
        <v>2119</v>
      </c>
      <c r="D681" s="67"/>
      <c r="E681" s="68"/>
      <c r="F681" s="328">
        <v>8158.49</v>
      </c>
      <c r="G681" s="328">
        <v>10550.51</v>
      </c>
      <c r="H681" s="151"/>
      <c r="I681" s="97">
        <f t="shared" si="111"/>
        <v>-10550.51</v>
      </c>
      <c r="J681" s="166"/>
      <c r="K681" s="328">
        <v>25363.010000000002</v>
      </c>
      <c r="L681" s="328">
        <v>38164.75</v>
      </c>
      <c r="M681" s="151">
        <f t="shared" si="112"/>
        <v>-12801.739999999998</v>
      </c>
      <c r="N681" s="97" t="e">
        <f>+#REF!-L681</f>
        <v>#REF!</v>
      </c>
      <c r="O681" s="273"/>
      <c r="P681" s="166"/>
      <c r="Q681" s="328">
        <v>25363.010000000002</v>
      </c>
      <c r="R681" s="328">
        <v>38164.75</v>
      </c>
      <c r="S681" s="151"/>
      <c r="T681" s="97">
        <f t="shared" si="113"/>
        <v>-38164.75</v>
      </c>
      <c r="U681" s="166"/>
      <c r="V681" s="328">
        <v>139857.27000000002</v>
      </c>
      <c r="W681" s="328">
        <v>193017.58000000002</v>
      </c>
      <c r="X681" s="151"/>
      <c r="Y681" s="97"/>
      <c r="Z681" s="140"/>
    </row>
    <row r="682" spans="1:26" s="69" customFormat="1" outlineLevel="1" x14ac:dyDescent="0.2">
      <c r="A682" s="64" t="s">
        <v>1228</v>
      </c>
      <c r="B682" s="65" t="s">
        <v>1678</v>
      </c>
      <c r="C682" s="66" t="s">
        <v>2120</v>
      </c>
      <c r="D682" s="67"/>
      <c r="E682" s="68"/>
      <c r="F682" s="328">
        <v>141542.99</v>
      </c>
      <c r="G682" s="328">
        <v>120006.88</v>
      </c>
      <c r="H682" s="151"/>
      <c r="I682" s="97">
        <f t="shared" si="111"/>
        <v>-120006.88</v>
      </c>
      <c r="J682" s="166"/>
      <c r="K682" s="328">
        <v>415304.97000000003</v>
      </c>
      <c r="L682" s="328">
        <v>364723.57</v>
      </c>
      <c r="M682" s="151">
        <f t="shared" si="112"/>
        <v>50581.400000000023</v>
      </c>
      <c r="N682" s="97" t="e">
        <f>+#REF!-L682</f>
        <v>#REF!</v>
      </c>
      <c r="O682" s="273"/>
      <c r="P682" s="166"/>
      <c r="Q682" s="328">
        <v>415304.97000000003</v>
      </c>
      <c r="R682" s="328">
        <v>364723.57</v>
      </c>
      <c r="S682" s="151"/>
      <c r="T682" s="97">
        <f t="shared" si="113"/>
        <v>-364723.57</v>
      </c>
      <c r="U682" s="166"/>
      <c r="V682" s="328">
        <v>1804684.4</v>
      </c>
      <c r="W682" s="328">
        <v>1672933.8800000001</v>
      </c>
      <c r="X682" s="151"/>
      <c r="Y682" s="97"/>
      <c r="Z682" s="140"/>
    </row>
    <row r="683" spans="1:26" s="69" customFormat="1" outlineLevel="1" x14ac:dyDescent="0.2">
      <c r="A683" s="64" t="s">
        <v>1229</v>
      </c>
      <c r="B683" s="65" t="s">
        <v>1679</v>
      </c>
      <c r="C683" s="66" t="s">
        <v>2121</v>
      </c>
      <c r="D683" s="67"/>
      <c r="E683" s="68"/>
      <c r="F683" s="328">
        <v>1533.8500000000001</v>
      </c>
      <c r="G683" s="328">
        <v>-290.52</v>
      </c>
      <c r="H683" s="151"/>
      <c r="I683" s="97">
        <f t="shared" si="111"/>
        <v>290.52</v>
      </c>
      <c r="J683" s="166"/>
      <c r="K683" s="328">
        <v>1533.8500000000001</v>
      </c>
      <c r="L683" s="328">
        <v>-290.52</v>
      </c>
      <c r="M683" s="151">
        <f t="shared" si="112"/>
        <v>1824.3700000000001</v>
      </c>
      <c r="N683" s="97" t="e">
        <f>+#REF!-L683</f>
        <v>#REF!</v>
      </c>
      <c r="O683" s="273"/>
      <c r="P683" s="166"/>
      <c r="Q683" s="328">
        <v>1533.8500000000001</v>
      </c>
      <c r="R683" s="328">
        <v>-290.52</v>
      </c>
      <c r="S683" s="151"/>
      <c r="T683" s="97">
        <f t="shared" si="113"/>
        <v>290.52</v>
      </c>
      <c r="U683" s="166"/>
      <c r="V683" s="328">
        <v>-3597.08</v>
      </c>
      <c r="W683" s="328">
        <v>2755.4300000000003</v>
      </c>
      <c r="X683" s="151"/>
      <c r="Y683" s="97"/>
      <c r="Z683" s="140"/>
    </row>
    <row r="684" spans="1:26" s="69" customFormat="1" outlineLevel="1" x14ac:dyDescent="0.2">
      <c r="A684" s="64" t="s">
        <v>1230</v>
      </c>
      <c r="B684" s="65" t="s">
        <v>1680</v>
      </c>
      <c r="C684" s="66" t="s">
        <v>2122</v>
      </c>
      <c r="D684" s="67"/>
      <c r="E684" s="68"/>
      <c r="F684" s="328">
        <v>453.79</v>
      </c>
      <c r="G684" s="328">
        <v>311</v>
      </c>
      <c r="H684" s="151"/>
      <c r="I684" s="97">
        <f t="shared" si="111"/>
        <v>-311</v>
      </c>
      <c r="J684" s="166"/>
      <c r="K684" s="328">
        <v>485.63</v>
      </c>
      <c r="L684" s="328">
        <v>1018.74</v>
      </c>
      <c r="M684" s="151">
        <f t="shared" si="112"/>
        <v>-533.11</v>
      </c>
      <c r="N684" s="97" t="e">
        <f>+#REF!-L684</f>
        <v>#REF!</v>
      </c>
      <c r="O684" s="273"/>
      <c r="P684" s="166"/>
      <c r="Q684" s="328">
        <v>485.63</v>
      </c>
      <c r="R684" s="328">
        <v>1018.74</v>
      </c>
      <c r="S684" s="151"/>
      <c r="T684" s="97">
        <f t="shared" si="113"/>
        <v>-1018.74</v>
      </c>
      <c r="U684" s="166"/>
      <c r="V684" s="328">
        <v>3541.8500000000004</v>
      </c>
      <c r="W684" s="328">
        <v>3969.21</v>
      </c>
      <c r="X684" s="151"/>
      <c r="Y684" s="97"/>
      <c r="Z684" s="140"/>
    </row>
    <row r="685" spans="1:26" s="69" customFormat="1" outlineLevel="1" x14ac:dyDescent="0.2">
      <c r="A685" s="64" t="s">
        <v>1231</v>
      </c>
      <c r="B685" s="65" t="s">
        <v>1681</v>
      </c>
      <c r="C685" s="66" t="s">
        <v>2123</v>
      </c>
      <c r="D685" s="67"/>
      <c r="E685" s="68"/>
      <c r="F685" s="328">
        <v>0</v>
      </c>
      <c r="G685" s="328">
        <v>-75541</v>
      </c>
      <c r="H685" s="151"/>
      <c r="I685" s="97">
        <f t="shared" si="111"/>
        <v>75541</v>
      </c>
      <c r="J685" s="166"/>
      <c r="K685" s="328">
        <v>0</v>
      </c>
      <c r="L685" s="328">
        <v>-75541</v>
      </c>
      <c r="M685" s="151">
        <f t="shared" si="112"/>
        <v>75541</v>
      </c>
      <c r="N685" s="97" t="e">
        <f>+#REF!-L685</f>
        <v>#REF!</v>
      </c>
      <c r="O685" s="273"/>
      <c r="P685" s="166"/>
      <c r="Q685" s="328">
        <v>0</v>
      </c>
      <c r="R685" s="328">
        <v>-75541</v>
      </c>
      <c r="S685" s="151"/>
      <c r="T685" s="97">
        <f t="shared" si="113"/>
        <v>75541</v>
      </c>
      <c r="U685" s="166"/>
      <c r="V685" s="328">
        <v>0</v>
      </c>
      <c r="W685" s="328">
        <v>-75541</v>
      </c>
      <c r="X685" s="151"/>
      <c r="Y685" s="97"/>
      <c r="Z685" s="140"/>
    </row>
    <row r="686" spans="1:26" s="69" customFormat="1" outlineLevel="1" x14ac:dyDescent="0.2">
      <c r="A686" s="64" t="s">
        <v>1232</v>
      </c>
      <c r="B686" s="65" t="s">
        <v>1682</v>
      </c>
      <c r="C686" s="66" t="s">
        <v>2124</v>
      </c>
      <c r="D686" s="67"/>
      <c r="E686" s="68"/>
      <c r="F686" s="328">
        <v>-899.29</v>
      </c>
      <c r="G686" s="328">
        <v>476.29</v>
      </c>
      <c r="H686" s="151"/>
      <c r="I686" s="97">
        <f t="shared" si="111"/>
        <v>-476.29</v>
      </c>
      <c r="J686" s="166"/>
      <c r="K686" s="328">
        <v>230.13</v>
      </c>
      <c r="L686" s="328">
        <v>1401.6100000000001</v>
      </c>
      <c r="M686" s="151">
        <f t="shared" si="112"/>
        <v>-1171.48</v>
      </c>
      <c r="N686" s="97" t="e">
        <f>+#REF!-L686</f>
        <v>#REF!</v>
      </c>
      <c r="O686" s="273"/>
      <c r="P686" s="166"/>
      <c r="Q686" s="328">
        <v>230.13</v>
      </c>
      <c r="R686" s="328">
        <v>1401.6100000000001</v>
      </c>
      <c r="S686" s="151"/>
      <c r="T686" s="97">
        <f t="shared" si="113"/>
        <v>-1401.6100000000001</v>
      </c>
      <c r="U686" s="166"/>
      <c r="V686" s="328">
        <v>4435.0200000000004</v>
      </c>
      <c r="W686" s="328">
        <v>5429.83</v>
      </c>
      <c r="X686" s="151"/>
      <c r="Y686" s="97"/>
      <c r="Z686" s="140"/>
    </row>
    <row r="687" spans="1:26" s="69" customFormat="1" outlineLevel="1" x14ac:dyDescent="0.2">
      <c r="A687" s="64" t="s">
        <v>1233</v>
      </c>
      <c r="B687" s="65" t="s">
        <v>1683</v>
      </c>
      <c r="C687" s="66" t="s">
        <v>2125</v>
      </c>
      <c r="D687" s="67"/>
      <c r="E687" s="68"/>
      <c r="F687" s="328">
        <v>-318587.3</v>
      </c>
      <c r="G687" s="328">
        <v>-464423.74</v>
      </c>
      <c r="H687" s="151"/>
      <c r="I687" s="97">
        <f t="shared" si="111"/>
        <v>464423.74</v>
      </c>
      <c r="J687" s="166"/>
      <c r="K687" s="328">
        <v>-944342.64</v>
      </c>
      <c r="L687" s="328">
        <v>-1269774.5</v>
      </c>
      <c r="M687" s="151">
        <f t="shared" si="112"/>
        <v>325431.86</v>
      </c>
      <c r="N687" s="97" t="e">
        <f>+#REF!-L687</f>
        <v>#REF!</v>
      </c>
      <c r="O687" s="273"/>
      <c r="P687" s="166"/>
      <c r="Q687" s="328">
        <v>-944342.64</v>
      </c>
      <c r="R687" s="328">
        <v>-1269774.5</v>
      </c>
      <c r="S687" s="151"/>
      <c r="T687" s="97">
        <f t="shared" si="113"/>
        <v>1269774.5</v>
      </c>
      <c r="U687" s="166"/>
      <c r="V687" s="328">
        <v>-4753666.12</v>
      </c>
      <c r="W687" s="328">
        <v>-4511833.16</v>
      </c>
      <c r="X687" s="151"/>
      <c r="Y687" s="97"/>
      <c r="Z687" s="140"/>
    </row>
    <row r="688" spans="1:26" s="69" customFormat="1" outlineLevel="1" x14ac:dyDescent="0.2">
      <c r="A688" s="64" t="s">
        <v>1234</v>
      </c>
      <c r="B688" s="65" t="s">
        <v>1684</v>
      </c>
      <c r="C688" s="66" t="s">
        <v>2126</v>
      </c>
      <c r="D688" s="67"/>
      <c r="E688" s="68"/>
      <c r="F688" s="328">
        <v>-97774.7</v>
      </c>
      <c r="G688" s="328">
        <v>-95715.51</v>
      </c>
      <c r="H688" s="151"/>
      <c r="I688" s="97">
        <f t="shared" si="111"/>
        <v>95715.51</v>
      </c>
      <c r="J688" s="166"/>
      <c r="K688" s="328">
        <v>-287921.19</v>
      </c>
      <c r="L688" s="328">
        <v>-280159.95</v>
      </c>
      <c r="M688" s="151">
        <f t="shared" si="112"/>
        <v>-7761.2399999999907</v>
      </c>
      <c r="N688" s="97" t="e">
        <f>+#REF!-L688</f>
        <v>#REF!</v>
      </c>
      <c r="O688" s="273"/>
      <c r="P688" s="166"/>
      <c r="Q688" s="328">
        <v>-287921.19</v>
      </c>
      <c r="R688" s="328">
        <v>-280159.95</v>
      </c>
      <c r="S688" s="151"/>
      <c r="T688" s="97">
        <f t="shared" si="113"/>
        <v>280159.95</v>
      </c>
      <c r="U688" s="166"/>
      <c r="V688" s="328">
        <v>-1185984.48</v>
      </c>
      <c r="W688" s="328">
        <v>-1212733.95</v>
      </c>
      <c r="X688" s="151"/>
      <c r="Y688" s="97"/>
      <c r="Z688" s="140"/>
    </row>
    <row r="689" spans="1:26" s="69" customFormat="1" outlineLevel="1" x14ac:dyDescent="0.2">
      <c r="A689" s="64" t="s">
        <v>1235</v>
      </c>
      <c r="B689" s="65" t="s">
        <v>1685</v>
      </c>
      <c r="C689" s="66" t="s">
        <v>2127</v>
      </c>
      <c r="D689" s="67"/>
      <c r="E689" s="68"/>
      <c r="F689" s="328">
        <v>-200312.30000000002</v>
      </c>
      <c r="G689" s="328">
        <v>-202460.25</v>
      </c>
      <c r="H689" s="151"/>
      <c r="I689" s="97">
        <f t="shared" si="111"/>
        <v>202460.25</v>
      </c>
      <c r="J689" s="166"/>
      <c r="K689" s="328">
        <v>-589546.34</v>
      </c>
      <c r="L689" s="328">
        <v>-592652.09</v>
      </c>
      <c r="M689" s="151">
        <f t="shared" si="112"/>
        <v>3105.75</v>
      </c>
      <c r="N689" s="97" t="e">
        <f>+#REF!-L689</f>
        <v>#REF!</v>
      </c>
      <c r="O689" s="273"/>
      <c r="P689" s="166"/>
      <c r="Q689" s="328">
        <v>-589546.34</v>
      </c>
      <c r="R689" s="328">
        <v>-592652.09</v>
      </c>
      <c r="S689" s="151"/>
      <c r="T689" s="97">
        <f t="shared" si="113"/>
        <v>592652.09</v>
      </c>
      <c r="U689" s="166"/>
      <c r="V689" s="328">
        <v>-2405884.6799999997</v>
      </c>
      <c r="W689" s="328">
        <v>-2508203.7799999998</v>
      </c>
      <c r="X689" s="151"/>
      <c r="Y689" s="97"/>
      <c r="Z689" s="140"/>
    </row>
    <row r="690" spans="1:26" s="69" customFormat="1" outlineLevel="1" x14ac:dyDescent="0.2">
      <c r="A690" s="64" t="s">
        <v>1236</v>
      </c>
      <c r="B690" s="65" t="s">
        <v>1686</v>
      </c>
      <c r="C690" s="66" t="s">
        <v>2128</v>
      </c>
      <c r="D690" s="67"/>
      <c r="E690" s="68"/>
      <c r="F690" s="328">
        <v>-70092.45</v>
      </c>
      <c r="G690" s="328">
        <v>-55592.25</v>
      </c>
      <c r="H690" s="151"/>
      <c r="I690" s="97">
        <f t="shared" si="111"/>
        <v>55592.25</v>
      </c>
      <c r="J690" s="166"/>
      <c r="K690" s="328">
        <v>-190469.73</v>
      </c>
      <c r="L690" s="328">
        <v>-169937.33000000002</v>
      </c>
      <c r="M690" s="151">
        <f t="shared" si="112"/>
        <v>-20532.399999999994</v>
      </c>
      <c r="N690" s="97" t="e">
        <f>+#REF!-L690</f>
        <v>#REF!</v>
      </c>
      <c r="O690" s="273"/>
      <c r="P690" s="166"/>
      <c r="Q690" s="328">
        <v>-190469.73</v>
      </c>
      <c r="R690" s="328">
        <v>-169937.33000000002</v>
      </c>
      <c r="S690" s="151"/>
      <c r="T690" s="97">
        <f t="shared" si="113"/>
        <v>169937.33000000002</v>
      </c>
      <c r="U690" s="166"/>
      <c r="V690" s="328">
        <v>-770409.22</v>
      </c>
      <c r="W690" s="328">
        <v>-697673.13000000012</v>
      </c>
      <c r="X690" s="151"/>
      <c r="Y690" s="97"/>
      <c r="Z690" s="140"/>
    </row>
    <row r="691" spans="1:26" s="69" customFormat="1" outlineLevel="1" x14ac:dyDescent="0.2">
      <c r="A691" s="64" t="s">
        <v>1237</v>
      </c>
      <c r="B691" s="65" t="s">
        <v>1687</v>
      </c>
      <c r="C691" s="66" t="s">
        <v>2129</v>
      </c>
      <c r="D691" s="67"/>
      <c r="E691" s="68"/>
      <c r="F691" s="328">
        <v>-11746.1</v>
      </c>
      <c r="G691" s="328">
        <v>-12300.57</v>
      </c>
      <c r="H691" s="151"/>
      <c r="I691" s="97">
        <f t="shared" ref="I691:I718" si="114">+U691-G691</f>
        <v>12300.57</v>
      </c>
      <c r="J691" s="166"/>
      <c r="K691" s="328">
        <v>-34614.99</v>
      </c>
      <c r="L691" s="328">
        <v>-36096</v>
      </c>
      <c r="M691" s="151">
        <f t="shared" ref="M691:M718" si="115">+K691-L691</f>
        <v>1481.010000000002</v>
      </c>
      <c r="N691" s="97" t="e">
        <f>+#REF!-L691</f>
        <v>#REF!</v>
      </c>
      <c r="O691" s="273"/>
      <c r="P691" s="166"/>
      <c r="Q691" s="328">
        <v>-34614.99</v>
      </c>
      <c r="R691" s="328">
        <v>-36096</v>
      </c>
      <c r="S691" s="151"/>
      <c r="T691" s="97">
        <f t="shared" ref="T691:T718" si="116">+P691-R691</f>
        <v>36096</v>
      </c>
      <c r="U691" s="166"/>
      <c r="V691" s="328">
        <v>-143737.03</v>
      </c>
      <c r="W691" s="328">
        <v>-164630.35999999999</v>
      </c>
      <c r="X691" s="151"/>
      <c r="Y691" s="97"/>
      <c r="Z691" s="140"/>
    </row>
    <row r="692" spans="1:26" s="69" customFormat="1" outlineLevel="1" x14ac:dyDescent="0.2">
      <c r="A692" s="64" t="s">
        <v>1238</v>
      </c>
      <c r="B692" s="65" t="s">
        <v>1688</v>
      </c>
      <c r="C692" s="66" t="s">
        <v>2130</v>
      </c>
      <c r="D692" s="67"/>
      <c r="E692" s="68"/>
      <c r="F692" s="328">
        <v>-34909.15</v>
      </c>
      <c r="G692" s="328">
        <v>-109242.12</v>
      </c>
      <c r="H692" s="151"/>
      <c r="I692" s="97">
        <f t="shared" si="114"/>
        <v>109242.12</v>
      </c>
      <c r="J692" s="166"/>
      <c r="K692" s="328">
        <v>-104830.90000000001</v>
      </c>
      <c r="L692" s="328">
        <v>-211748.47</v>
      </c>
      <c r="M692" s="151">
        <f t="shared" si="115"/>
        <v>106917.56999999999</v>
      </c>
      <c r="N692" s="97" t="e">
        <f>+#REF!-L692</f>
        <v>#REF!</v>
      </c>
      <c r="O692" s="273"/>
      <c r="P692" s="166"/>
      <c r="Q692" s="328">
        <v>-104830.90000000001</v>
      </c>
      <c r="R692" s="328">
        <v>-211748.47</v>
      </c>
      <c r="S692" s="151"/>
      <c r="T692" s="97">
        <f t="shared" si="116"/>
        <v>211748.47</v>
      </c>
      <c r="U692" s="166"/>
      <c r="V692" s="328">
        <v>-713427.07000000007</v>
      </c>
      <c r="W692" s="328">
        <v>-680257.18</v>
      </c>
      <c r="X692" s="151"/>
      <c r="Y692" s="97"/>
      <c r="Z692" s="140"/>
    </row>
    <row r="693" spans="1:26" s="69" customFormat="1" outlineLevel="1" x14ac:dyDescent="0.2">
      <c r="A693" s="64" t="s">
        <v>1239</v>
      </c>
      <c r="B693" s="65" t="s">
        <v>1689</v>
      </c>
      <c r="C693" s="66" t="s">
        <v>2131</v>
      </c>
      <c r="D693" s="67"/>
      <c r="E693" s="68"/>
      <c r="F693" s="328">
        <v>-37455.57</v>
      </c>
      <c r="G693" s="328">
        <v>-74701.11</v>
      </c>
      <c r="H693" s="151"/>
      <c r="I693" s="97">
        <f t="shared" si="114"/>
        <v>74701.11</v>
      </c>
      <c r="J693" s="166"/>
      <c r="K693" s="328">
        <v>-145283.98000000001</v>
      </c>
      <c r="L693" s="328">
        <v>-124268.77</v>
      </c>
      <c r="M693" s="151">
        <f t="shared" si="115"/>
        <v>-21015.210000000006</v>
      </c>
      <c r="N693" s="97" t="e">
        <f>+#REF!-L693</f>
        <v>#REF!</v>
      </c>
      <c r="O693" s="273"/>
      <c r="P693" s="166"/>
      <c r="Q693" s="328">
        <v>-145283.98000000001</v>
      </c>
      <c r="R693" s="328">
        <v>-124268.77</v>
      </c>
      <c r="S693" s="151"/>
      <c r="T693" s="97">
        <f t="shared" si="116"/>
        <v>124268.77</v>
      </c>
      <c r="U693" s="166"/>
      <c r="V693" s="328">
        <v>-21699.010000000009</v>
      </c>
      <c r="W693" s="328">
        <v>-43001.820000000007</v>
      </c>
      <c r="X693" s="151"/>
      <c r="Y693" s="97"/>
      <c r="Z693" s="140"/>
    </row>
    <row r="694" spans="1:26" s="69" customFormat="1" outlineLevel="1" x14ac:dyDescent="0.2">
      <c r="A694" s="64" t="s">
        <v>1240</v>
      </c>
      <c r="B694" s="65" t="s">
        <v>1690</v>
      </c>
      <c r="C694" s="66" t="s">
        <v>2132</v>
      </c>
      <c r="D694" s="67"/>
      <c r="E694" s="68"/>
      <c r="F694" s="328">
        <v>18051.68</v>
      </c>
      <c r="G694" s="328">
        <v>18051.68</v>
      </c>
      <c r="H694" s="151"/>
      <c r="I694" s="97">
        <f t="shared" si="114"/>
        <v>-18051.68</v>
      </c>
      <c r="J694" s="166"/>
      <c r="K694" s="328">
        <v>54155.040000000001</v>
      </c>
      <c r="L694" s="328">
        <v>54155.040000000001</v>
      </c>
      <c r="M694" s="151">
        <f t="shared" si="115"/>
        <v>0</v>
      </c>
      <c r="N694" s="97" t="e">
        <f>+#REF!-L694</f>
        <v>#REF!</v>
      </c>
      <c r="O694" s="273"/>
      <c r="P694" s="166"/>
      <c r="Q694" s="328">
        <v>54155.040000000001</v>
      </c>
      <c r="R694" s="328">
        <v>54155.040000000001</v>
      </c>
      <c r="S694" s="151"/>
      <c r="T694" s="97">
        <f t="shared" si="116"/>
        <v>-54155.040000000001</v>
      </c>
      <c r="U694" s="166"/>
      <c r="V694" s="328">
        <v>216620.16</v>
      </c>
      <c r="W694" s="328">
        <v>216620.16</v>
      </c>
      <c r="X694" s="151"/>
      <c r="Y694" s="97"/>
      <c r="Z694" s="140"/>
    </row>
    <row r="695" spans="1:26" s="69" customFormat="1" outlineLevel="1" x14ac:dyDescent="0.2">
      <c r="A695" s="64" t="s">
        <v>1241</v>
      </c>
      <c r="B695" s="65" t="s">
        <v>1691</v>
      </c>
      <c r="C695" s="66" t="s">
        <v>2133</v>
      </c>
      <c r="D695" s="67"/>
      <c r="E695" s="68"/>
      <c r="F695" s="328">
        <v>-328619.96000000002</v>
      </c>
      <c r="G695" s="328">
        <v>-130877.58</v>
      </c>
      <c r="H695" s="151"/>
      <c r="I695" s="97">
        <f t="shared" si="114"/>
        <v>130877.58</v>
      </c>
      <c r="J695" s="166"/>
      <c r="K695" s="328">
        <v>-949821.64</v>
      </c>
      <c r="L695" s="328">
        <v>-354024.74</v>
      </c>
      <c r="M695" s="151">
        <f t="shared" si="115"/>
        <v>-595796.9</v>
      </c>
      <c r="N695" s="97" t="e">
        <f>+#REF!-L695</f>
        <v>#REF!</v>
      </c>
      <c r="O695" s="273"/>
      <c r="P695" s="166"/>
      <c r="Q695" s="328">
        <v>-949821.64</v>
      </c>
      <c r="R695" s="328">
        <v>-354024.74</v>
      </c>
      <c r="S695" s="151"/>
      <c r="T695" s="97">
        <f t="shared" si="116"/>
        <v>354024.74</v>
      </c>
      <c r="U695" s="166"/>
      <c r="V695" s="328">
        <v>-2011895.8399999999</v>
      </c>
      <c r="W695" s="328">
        <v>-221761.55</v>
      </c>
      <c r="X695" s="151"/>
      <c r="Y695" s="97"/>
      <c r="Z695" s="140"/>
    </row>
    <row r="696" spans="1:26" s="69" customFormat="1" outlineLevel="1" x14ac:dyDescent="0.2">
      <c r="A696" s="64" t="s">
        <v>1242</v>
      </c>
      <c r="B696" s="65" t="s">
        <v>1692</v>
      </c>
      <c r="C696" s="66" t="s">
        <v>2134</v>
      </c>
      <c r="D696" s="67"/>
      <c r="E696" s="68"/>
      <c r="F696" s="328">
        <v>11696.64</v>
      </c>
      <c r="G696" s="328">
        <v>11620.74</v>
      </c>
      <c r="H696" s="151"/>
      <c r="I696" s="97">
        <f t="shared" si="114"/>
        <v>-11620.74</v>
      </c>
      <c r="J696" s="166"/>
      <c r="K696" s="328">
        <v>35066.51</v>
      </c>
      <c r="L696" s="328">
        <v>34894.230000000003</v>
      </c>
      <c r="M696" s="151">
        <f t="shared" si="115"/>
        <v>172.27999999999884</v>
      </c>
      <c r="N696" s="97" t="e">
        <f>+#REF!-L696</f>
        <v>#REF!</v>
      </c>
      <c r="O696" s="273"/>
      <c r="P696" s="166"/>
      <c r="Q696" s="328">
        <v>35066.51</v>
      </c>
      <c r="R696" s="328">
        <v>34894.230000000003</v>
      </c>
      <c r="S696" s="151"/>
      <c r="T696" s="97">
        <f t="shared" si="116"/>
        <v>-34894.230000000003</v>
      </c>
      <c r="U696" s="166"/>
      <c r="V696" s="328">
        <v>139720.06</v>
      </c>
      <c r="W696" s="328">
        <v>139760.73000000001</v>
      </c>
      <c r="X696" s="151"/>
      <c r="Y696" s="97"/>
      <c r="Z696" s="140"/>
    </row>
    <row r="697" spans="1:26" s="69" customFormat="1" outlineLevel="1" x14ac:dyDescent="0.2">
      <c r="A697" s="64" t="s">
        <v>1243</v>
      </c>
      <c r="B697" s="65" t="s">
        <v>1693</v>
      </c>
      <c r="C697" s="66" t="s">
        <v>2135</v>
      </c>
      <c r="D697" s="67"/>
      <c r="E697" s="68"/>
      <c r="F697" s="328">
        <v>57.18</v>
      </c>
      <c r="G697" s="328">
        <v>89.76</v>
      </c>
      <c r="H697" s="151"/>
      <c r="I697" s="97">
        <f t="shared" si="114"/>
        <v>-89.76</v>
      </c>
      <c r="J697" s="166"/>
      <c r="K697" s="328">
        <v>939.71</v>
      </c>
      <c r="L697" s="328">
        <v>297.22000000000003</v>
      </c>
      <c r="M697" s="151">
        <f t="shared" si="115"/>
        <v>642.49</v>
      </c>
      <c r="N697" s="97" t="e">
        <f>+#REF!-L697</f>
        <v>#REF!</v>
      </c>
      <c r="O697" s="273"/>
      <c r="P697" s="166"/>
      <c r="Q697" s="328">
        <v>939.71</v>
      </c>
      <c r="R697" s="328">
        <v>297.22000000000003</v>
      </c>
      <c r="S697" s="151"/>
      <c r="T697" s="97">
        <f t="shared" si="116"/>
        <v>-297.22000000000003</v>
      </c>
      <c r="U697" s="166"/>
      <c r="V697" s="328">
        <v>3002.78</v>
      </c>
      <c r="W697" s="328">
        <v>1108092.6099999999</v>
      </c>
      <c r="X697" s="151"/>
      <c r="Y697" s="97"/>
      <c r="Z697" s="140"/>
    </row>
    <row r="698" spans="1:26" s="69" customFormat="1" outlineLevel="1" x14ac:dyDescent="0.2">
      <c r="A698" s="64" t="s">
        <v>1244</v>
      </c>
      <c r="B698" s="65" t="s">
        <v>1694</v>
      </c>
      <c r="C698" s="66" t="s">
        <v>2136</v>
      </c>
      <c r="D698" s="67"/>
      <c r="E698" s="68"/>
      <c r="F698" s="328">
        <v>0</v>
      </c>
      <c r="G698" s="328">
        <v>0</v>
      </c>
      <c r="H698" s="151"/>
      <c r="I698" s="97">
        <f t="shared" si="114"/>
        <v>0</v>
      </c>
      <c r="J698" s="166"/>
      <c r="K698" s="328">
        <v>-4.82</v>
      </c>
      <c r="L698" s="328">
        <v>0</v>
      </c>
      <c r="M698" s="151">
        <f t="shared" si="115"/>
        <v>-4.82</v>
      </c>
      <c r="N698" s="97" t="e">
        <f>+#REF!-L698</f>
        <v>#REF!</v>
      </c>
      <c r="O698" s="273"/>
      <c r="P698" s="166"/>
      <c r="Q698" s="328">
        <v>-4.82</v>
      </c>
      <c r="R698" s="328">
        <v>0</v>
      </c>
      <c r="S698" s="151"/>
      <c r="T698" s="97">
        <f t="shared" si="116"/>
        <v>0</v>
      </c>
      <c r="U698" s="166"/>
      <c r="V698" s="328">
        <v>0</v>
      </c>
      <c r="W698" s="328">
        <v>0</v>
      </c>
      <c r="X698" s="151"/>
      <c r="Y698" s="97"/>
      <c r="Z698" s="140"/>
    </row>
    <row r="699" spans="1:26" s="69" customFormat="1" outlineLevel="1" x14ac:dyDescent="0.2">
      <c r="A699" s="64" t="s">
        <v>1245</v>
      </c>
      <c r="B699" s="65" t="s">
        <v>1695</v>
      </c>
      <c r="C699" s="66" t="s">
        <v>2137</v>
      </c>
      <c r="D699" s="67"/>
      <c r="E699" s="68"/>
      <c r="F699" s="328">
        <v>175807.72</v>
      </c>
      <c r="G699" s="328">
        <v>52174.89</v>
      </c>
      <c r="H699" s="151"/>
      <c r="I699" s="97">
        <f t="shared" si="114"/>
        <v>-52174.89</v>
      </c>
      <c r="J699" s="166"/>
      <c r="K699" s="328">
        <v>425865.24</v>
      </c>
      <c r="L699" s="328">
        <v>110844.6</v>
      </c>
      <c r="M699" s="151">
        <f t="shared" si="115"/>
        <v>315020.64</v>
      </c>
      <c r="N699" s="97" t="e">
        <f>+#REF!-L699</f>
        <v>#REF!</v>
      </c>
      <c r="O699" s="273"/>
      <c r="P699" s="166"/>
      <c r="Q699" s="328">
        <v>425865.24</v>
      </c>
      <c r="R699" s="328">
        <v>110844.6</v>
      </c>
      <c r="S699" s="151"/>
      <c r="T699" s="97">
        <f t="shared" si="116"/>
        <v>-110844.6</v>
      </c>
      <c r="U699" s="166"/>
      <c r="V699" s="328">
        <v>1711551.41</v>
      </c>
      <c r="W699" s="328">
        <v>680364.09</v>
      </c>
      <c r="X699" s="151"/>
      <c r="Y699" s="97"/>
      <c r="Z699" s="140"/>
    </row>
    <row r="700" spans="1:26" s="69" customFormat="1" outlineLevel="1" x14ac:dyDescent="0.2">
      <c r="A700" s="64" t="s">
        <v>1246</v>
      </c>
      <c r="B700" s="65" t="s">
        <v>1696</v>
      </c>
      <c r="C700" s="66" t="s">
        <v>2138</v>
      </c>
      <c r="D700" s="67"/>
      <c r="E700" s="68"/>
      <c r="F700" s="328">
        <v>2217.71</v>
      </c>
      <c r="G700" s="328">
        <v>1406.8700000000001</v>
      </c>
      <c r="H700" s="151"/>
      <c r="I700" s="97">
        <f t="shared" si="114"/>
        <v>-1406.8700000000001</v>
      </c>
      <c r="J700" s="166"/>
      <c r="K700" s="328">
        <v>3553.4900000000002</v>
      </c>
      <c r="L700" s="328">
        <v>2983.48</v>
      </c>
      <c r="M700" s="151">
        <f t="shared" si="115"/>
        <v>570.01000000000022</v>
      </c>
      <c r="N700" s="97" t="e">
        <f>+#REF!-L700</f>
        <v>#REF!</v>
      </c>
      <c r="O700" s="273"/>
      <c r="P700" s="166"/>
      <c r="Q700" s="328">
        <v>3553.4900000000002</v>
      </c>
      <c r="R700" s="328">
        <v>2983.48</v>
      </c>
      <c r="S700" s="151"/>
      <c r="T700" s="97">
        <f t="shared" si="116"/>
        <v>-2983.48</v>
      </c>
      <c r="U700" s="166"/>
      <c r="V700" s="328">
        <v>9943.65</v>
      </c>
      <c r="W700" s="328">
        <v>17263.14</v>
      </c>
      <c r="X700" s="151"/>
      <c r="Y700" s="97"/>
      <c r="Z700" s="140"/>
    </row>
    <row r="701" spans="1:26" s="69" customFormat="1" outlineLevel="1" x14ac:dyDescent="0.2">
      <c r="A701" s="64" t="s">
        <v>1247</v>
      </c>
      <c r="B701" s="65" t="s">
        <v>1697</v>
      </c>
      <c r="C701" s="66" t="s">
        <v>2139</v>
      </c>
      <c r="D701" s="67"/>
      <c r="E701" s="68"/>
      <c r="F701" s="328">
        <v>77023.650000000009</v>
      </c>
      <c r="G701" s="328">
        <v>260089.26</v>
      </c>
      <c r="H701" s="151"/>
      <c r="I701" s="97">
        <f t="shared" si="114"/>
        <v>-260089.26</v>
      </c>
      <c r="J701" s="166"/>
      <c r="K701" s="328">
        <v>231161.95</v>
      </c>
      <c r="L701" s="328">
        <v>260089.26</v>
      </c>
      <c r="M701" s="151">
        <f t="shared" si="115"/>
        <v>-28927.309999999998</v>
      </c>
      <c r="N701" s="97" t="e">
        <f>+#REF!-L701</f>
        <v>#REF!</v>
      </c>
      <c r="O701" s="273"/>
      <c r="P701" s="166"/>
      <c r="Q701" s="328">
        <v>231161.95</v>
      </c>
      <c r="R701" s="328">
        <v>260089.26</v>
      </c>
      <c r="S701" s="151"/>
      <c r="T701" s="97">
        <f t="shared" si="116"/>
        <v>-260089.26</v>
      </c>
      <c r="U701" s="166"/>
      <c r="V701" s="328">
        <v>953393.08000000007</v>
      </c>
      <c r="W701" s="328">
        <v>260089.26</v>
      </c>
      <c r="X701" s="151"/>
      <c r="Y701" s="97"/>
      <c r="Z701" s="140"/>
    </row>
    <row r="702" spans="1:26" s="69" customFormat="1" outlineLevel="1" x14ac:dyDescent="0.2">
      <c r="A702" s="64" t="s">
        <v>1248</v>
      </c>
      <c r="B702" s="65" t="s">
        <v>1698</v>
      </c>
      <c r="C702" s="66" t="s">
        <v>2140</v>
      </c>
      <c r="D702" s="67"/>
      <c r="E702" s="68"/>
      <c r="F702" s="328">
        <v>5500</v>
      </c>
      <c r="G702" s="328">
        <v>3295.37</v>
      </c>
      <c r="H702" s="151"/>
      <c r="I702" s="97">
        <f t="shared" si="114"/>
        <v>-3295.37</v>
      </c>
      <c r="J702" s="166"/>
      <c r="K702" s="328">
        <v>-23232.02</v>
      </c>
      <c r="L702" s="328">
        <v>38162.71</v>
      </c>
      <c r="M702" s="151">
        <f t="shared" si="115"/>
        <v>-61394.729999999996</v>
      </c>
      <c r="N702" s="97" t="e">
        <f>+#REF!-L702</f>
        <v>#REF!</v>
      </c>
      <c r="O702" s="273"/>
      <c r="P702" s="166"/>
      <c r="Q702" s="328">
        <v>-23232.02</v>
      </c>
      <c r="R702" s="328">
        <v>38162.71</v>
      </c>
      <c r="S702" s="151"/>
      <c r="T702" s="97">
        <f t="shared" si="116"/>
        <v>-38162.71</v>
      </c>
      <c r="U702" s="166"/>
      <c r="V702" s="328">
        <v>43526.729999999996</v>
      </c>
      <c r="W702" s="328">
        <v>55007.67</v>
      </c>
      <c r="X702" s="151"/>
      <c r="Y702" s="97"/>
      <c r="Z702" s="140"/>
    </row>
    <row r="703" spans="1:26" s="69" customFormat="1" outlineLevel="1" x14ac:dyDescent="0.2">
      <c r="A703" s="64" t="s">
        <v>1249</v>
      </c>
      <c r="B703" s="65" t="s">
        <v>1699</v>
      </c>
      <c r="C703" s="66" t="s">
        <v>2141</v>
      </c>
      <c r="D703" s="67"/>
      <c r="E703" s="68"/>
      <c r="F703" s="328">
        <v>0</v>
      </c>
      <c r="G703" s="328">
        <v>0</v>
      </c>
      <c r="H703" s="151"/>
      <c r="I703" s="97">
        <f t="shared" si="114"/>
        <v>0</v>
      </c>
      <c r="J703" s="166"/>
      <c r="K703" s="328">
        <v>2000</v>
      </c>
      <c r="L703" s="328">
        <v>1871.33</v>
      </c>
      <c r="M703" s="151">
        <f t="shared" si="115"/>
        <v>128.67000000000007</v>
      </c>
      <c r="N703" s="97" t="e">
        <f>+#REF!-L703</f>
        <v>#REF!</v>
      </c>
      <c r="O703" s="273"/>
      <c r="P703" s="166"/>
      <c r="Q703" s="328">
        <v>2000</v>
      </c>
      <c r="R703" s="328">
        <v>1871.33</v>
      </c>
      <c r="S703" s="151"/>
      <c r="T703" s="97">
        <f t="shared" si="116"/>
        <v>-1871.33</v>
      </c>
      <c r="U703" s="166"/>
      <c r="V703" s="328">
        <v>4487.7800000000007</v>
      </c>
      <c r="W703" s="328">
        <v>3480.98</v>
      </c>
      <c r="X703" s="151"/>
      <c r="Y703" s="97"/>
      <c r="Z703" s="140"/>
    </row>
    <row r="704" spans="1:26" s="69" customFormat="1" outlineLevel="1" x14ac:dyDescent="0.2">
      <c r="A704" s="64" t="s">
        <v>1250</v>
      </c>
      <c r="B704" s="65" t="s">
        <v>1700</v>
      </c>
      <c r="C704" s="66" t="s">
        <v>2142</v>
      </c>
      <c r="D704" s="67"/>
      <c r="E704" s="68"/>
      <c r="F704" s="328">
        <v>0</v>
      </c>
      <c r="G704" s="328">
        <v>0</v>
      </c>
      <c r="H704" s="151"/>
      <c r="I704" s="97">
        <f t="shared" si="114"/>
        <v>0</v>
      </c>
      <c r="J704" s="166"/>
      <c r="K704" s="328">
        <v>0</v>
      </c>
      <c r="L704" s="328">
        <v>0</v>
      </c>
      <c r="M704" s="151">
        <f t="shared" si="115"/>
        <v>0</v>
      </c>
      <c r="N704" s="97" t="e">
        <f>+#REF!-L704</f>
        <v>#REF!</v>
      </c>
      <c r="O704" s="273"/>
      <c r="P704" s="166"/>
      <c r="Q704" s="328">
        <v>0</v>
      </c>
      <c r="R704" s="328">
        <v>0</v>
      </c>
      <c r="S704" s="151"/>
      <c r="T704" s="97">
        <f t="shared" si="116"/>
        <v>0</v>
      </c>
      <c r="U704" s="166"/>
      <c r="V704" s="328">
        <v>0</v>
      </c>
      <c r="W704" s="328">
        <v>16000</v>
      </c>
      <c r="X704" s="151"/>
      <c r="Y704" s="97"/>
      <c r="Z704" s="140"/>
    </row>
    <row r="705" spans="1:26" s="69" customFormat="1" outlineLevel="1" x14ac:dyDescent="0.2">
      <c r="A705" s="64" t="s">
        <v>1251</v>
      </c>
      <c r="B705" s="65" t="s">
        <v>1701</v>
      </c>
      <c r="C705" s="66" t="s">
        <v>2143</v>
      </c>
      <c r="D705" s="67"/>
      <c r="E705" s="68"/>
      <c r="F705" s="328">
        <v>6000</v>
      </c>
      <c r="G705" s="328">
        <v>3000</v>
      </c>
      <c r="H705" s="151"/>
      <c r="I705" s="97">
        <f t="shared" si="114"/>
        <v>-3000</v>
      </c>
      <c r="J705" s="166"/>
      <c r="K705" s="328">
        <v>6000</v>
      </c>
      <c r="L705" s="328">
        <v>6000</v>
      </c>
      <c r="M705" s="151">
        <f t="shared" si="115"/>
        <v>0</v>
      </c>
      <c r="N705" s="97" t="e">
        <f>+#REF!-L705</f>
        <v>#REF!</v>
      </c>
      <c r="O705" s="273"/>
      <c r="P705" s="166"/>
      <c r="Q705" s="328">
        <v>6000</v>
      </c>
      <c r="R705" s="328">
        <v>6000</v>
      </c>
      <c r="S705" s="151"/>
      <c r="T705" s="97">
        <f t="shared" si="116"/>
        <v>-6000</v>
      </c>
      <c r="U705" s="166"/>
      <c r="V705" s="328">
        <v>26500.03</v>
      </c>
      <c r="W705" s="328">
        <v>6064.96</v>
      </c>
      <c r="X705" s="151"/>
      <c r="Y705" s="97"/>
      <c r="Z705" s="140"/>
    </row>
    <row r="706" spans="1:26" s="69" customFormat="1" outlineLevel="1" x14ac:dyDescent="0.2">
      <c r="A706" s="64" t="s">
        <v>1252</v>
      </c>
      <c r="B706" s="65" t="s">
        <v>1702</v>
      </c>
      <c r="C706" s="66" t="s">
        <v>2144</v>
      </c>
      <c r="D706" s="67"/>
      <c r="E706" s="68"/>
      <c r="F706" s="328">
        <v>0</v>
      </c>
      <c r="G706" s="328">
        <v>42.31</v>
      </c>
      <c r="H706" s="151"/>
      <c r="I706" s="97">
        <f t="shared" si="114"/>
        <v>-42.31</v>
      </c>
      <c r="J706" s="166"/>
      <c r="K706" s="328">
        <v>60.17</v>
      </c>
      <c r="L706" s="328">
        <v>45.79</v>
      </c>
      <c r="M706" s="151">
        <f t="shared" si="115"/>
        <v>14.380000000000003</v>
      </c>
      <c r="N706" s="97" t="e">
        <f>+#REF!-L706</f>
        <v>#REF!</v>
      </c>
      <c r="O706" s="273"/>
      <c r="P706" s="166"/>
      <c r="Q706" s="328">
        <v>60.17</v>
      </c>
      <c r="R706" s="328">
        <v>45.79</v>
      </c>
      <c r="S706" s="151"/>
      <c r="T706" s="97">
        <f t="shared" si="116"/>
        <v>-45.79</v>
      </c>
      <c r="U706" s="166"/>
      <c r="V706" s="328">
        <v>509</v>
      </c>
      <c r="W706" s="328">
        <v>92.06</v>
      </c>
      <c r="X706" s="151"/>
      <c r="Y706" s="97"/>
      <c r="Z706" s="140"/>
    </row>
    <row r="707" spans="1:26" s="69" customFormat="1" outlineLevel="1" x14ac:dyDescent="0.2">
      <c r="A707" s="64" t="s">
        <v>1253</v>
      </c>
      <c r="B707" s="65" t="s">
        <v>1703</v>
      </c>
      <c r="C707" s="66" t="s">
        <v>2145</v>
      </c>
      <c r="D707" s="67"/>
      <c r="E707" s="68"/>
      <c r="F707" s="328">
        <v>0</v>
      </c>
      <c r="G707" s="328">
        <v>302</v>
      </c>
      <c r="H707" s="151"/>
      <c r="I707" s="97">
        <f t="shared" si="114"/>
        <v>-302</v>
      </c>
      <c r="J707" s="166"/>
      <c r="K707" s="328">
        <v>0.19</v>
      </c>
      <c r="L707" s="328">
        <v>4355.32</v>
      </c>
      <c r="M707" s="151">
        <f t="shared" si="115"/>
        <v>-4355.13</v>
      </c>
      <c r="N707" s="97" t="e">
        <f>+#REF!-L707</f>
        <v>#REF!</v>
      </c>
      <c r="O707" s="273"/>
      <c r="P707" s="166"/>
      <c r="Q707" s="328">
        <v>0.19</v>
      </c>
      <c r="R707" s="328">
        <v>4355.32</v>
      </c>
      <c r="S707" s="151"/>
      <c r="T707" s="97">
        <f t="shared" si="116"/>
        <v>-4355.32</v>
      </c>
      <c r="U707" s="166"/>
      <c r="V707" s="328">
        <v>147954.44</v>
      </c>
      <c r="W707" s="328">
        <v>26145.99</v>
      </c>
      <c r="X707" s="151"/>
      <c r="Y707" s="97"/>
      <c r="Z707" s="140"/>
    </row>
    <row r="708" spans="1:26" s="69" customFormat="1" outlineLevel="1" x14ac:dyDescent="0.2">
      <c r="A708" s="64" t="s">
        <v>1254</v>
      </c>
      <c r="B708" s="65" t="s">
        <v>1704</v>
      </c>
      <c r="C708" s="66" t="s">
        <v>2146</v>
      </c>
      <c r="D708" s="67"/>
      <c r="E708" s="68"/>
      <c r="F708" s="328">
        <v>0</v>
      </c>
      <c r="G708" s="328">
        <v>1.58</v>
      </c>
      <c r="H708" s="151"/>
      <c r="I708" s="97">
        <f t="shared" si="114"/>
        <v>-1.58</v>
      </c>
      <c r="J708" s="166"/>
      <c r="K708" s="328">
        <v>0</v>
      </c>
      <c r="L708" s="328">
        <v>1.58</v>
      </c>
      <c r="M708" s="151">
        <f t="shared" si="115"/>
        <v>-1.58</v>
      </c>
      <c r="N708" s="97" t="e">
        <f>+#REF!-L708</f>
        <v>#REF!</v>
      </c>
      <c r="O708" s="273"/>
      <c r="P708" s="166"/>
      <c r="Q708" s="328">
        <v>0</v>
      </c>
      <c r="R708" s="328">
        <v>1.58</v>
      </c>
      <c r="S708" s="151"/>
      <c r="T708" s="97">
        <f t="shared" si="116"/>
        <v>-1.58</v>
      </c>
      <c r="U708" s="166"/>
      <c r="V708" s="328">
        <v>234.58</v>
      </c>
      <c r="W708" s="328">
        <v>149.50000000000003</v>
      </c>
      <c r="X708" s="151"/>
      <c r="Y708" s="97"/>
      <c r="Z708" s="140"/>
    </row>
    <row r="709" spans="1:26" s="69" customFormat="1" outlineLevel="1" x14ac:dyDescent="0.2">
      <c r="A709" s="64" t="s">
        <v>1255</v>
      </c>
      <c r="B709" s="65" t="s">
        <v>1705</v>
      </c>
      <c r="C709" s="66" t="s">
        <v>2147</v>
      </c>
      <c r="D709" s="67"/>
      <c r="E709" s="68"/>
      <c r="F709" s="328">
        <v>370.95</v>
      </c>
      <c r="G709" s="328">
        <v>275.54000000000002</v>
      </c>
      <c r="H709" s="151"/>
      <c r="I709" s="97">
        <f t="shared" si="114"/>
        <v>-275.54000000000002</v>
      </c>
      <c r="J709" s="166"/>
      <c r="K709" s="328">
        <v>2107.31</v>
      </c>
      <c r="L709" s="328">
        <v>540.26</v>
      </c>
      <c r="M709" s="151">
        <f t="shared" si="115"/>
        <v>1567.05</v>
      </c>
      <c r="N709" s="97" t="e">
        <f>+#REF!-L709</f>
        <v>#REF!</v>
      </c>
      <c r="O709" s="273"/>
      <c r="P709" s="166"/>
      <c r="Q709" s="328">
        <v>2107.31</v>
      </c>
      <c r="R709" s="328">
        <v>540.26</v>
      </c>
      <c r="S709" s="151"/>
      <c r="T709" s="97">
        <f t="shared" si="116"/>
        <v>-540.26</v>
      </c>
      <c r="U709" s="166"/>
      <c r="V709" s="328">
        <v>8110.84</v>
      </c>
      <c r="W709" s="328">
        <v>7722.3600000000006</v>
      </c>
      <c r="X709" s="151"/>
      <c r="Y709" s="97"/>
      <c r="Z709" s="140"/>
    </row>
    <row r="710" spans="1:26" s="69" customFormat="1" outlineLevel="1" x14ac:dyDescent="0.2">
      <c r="A710" s="64" t="s">
        <v>1256</v>
      </c>
      <c r="B710" s="65" t="s">
        <v>1706</v>
      </c>
      <c r="C710" s="66" t="s">
        <v>2148</v>
      </c>
      <c r="D710" s="67"/>
      <c r="E710" s="68"/>
      <c r="F710" s="328">
        <v>142358.09</v>
      </c>
      <c r="G710" s="328">
        <v>18173.28</v>
      </c>
      <c r="H710" s="151"/>
      <c r="I710" s="97">
        <f t="shared" si="114"/>
        <v>-18173.28</v>
      </c>
      <c r="J710" s="166"/>
      <c r="K710" s="328">
        <v>128668.86</v>
      </c>
      <c r="L710" s="328">
        <v>86112.88</v>
      </c>
      <c r="M710" s="151">
        <f t="shared" si="115"/>
        <v>42555.979999999996</v>
      </c>
      <c r="N710" s="97" t="e">
        <f>+#REF!-L710</f>
        <v>#REF!</v>
      </c>
      <c r="O710" s="273"/>
      <c r="P710" s="166"/>
      <c r="Q710" s="328">
        <v>128668.86</v>
      </c>
      <c r="R710" s="328">
        <v>86112.88</v>
      </c>
      <c r="S710" s="151"/>
      <c r="T710" s="97">
        <f t="shared" si="116"/>
        <v>-86112.88</v>
      </c>
      <c r="U710" s="166"/>
      <c r="V710" s="328">
        <v>368293.97000000003</v>
      </c>
      <c r="W710" s="328">
        <v>258217.44</v>
      </c>
      <c r="X710" s="151"/>
      <c r="Y710" s="97"/>
      <c r="Z710" s="140"/>
    </row>
    <row r="711" spans="1:26" s="69" customFormat="1" outlineLevel="1" x14ac:dyDescent="0.2">
      <c r="A711" s="64" t="s">
        <v>1257</v>
      </c>
      <c r="B711" s="65" t="s">
        <v>1707</v>
      </c>
      <c r="C711" s="66" t="s">
        <v>2149</v>
      </c>
      <c r="D711" s="67"/>
      <c r="E711" s="68"/>
      <c r="F711" s="328">
        <v>6747.2300000000005</v>
      </c>
      <c r="G711" s="328">
        <v>9897.02</v>
      </c>
      <c r="H711" s="151"/>
      <c r="I711" s="97">
        <f t="shared" si="114"/>
        <v>-9897.02</v>
      </c>
      <c r="J711" s="166"/>
      <c r="K711" s="328">
        <v>17158.428</v>
      </c>
      <c r="L711" s="328">
        <v>22565.846000000001</v>
      </c>
      <c r="M711" s="151">
        <f t="shared" si="115"/>
        <v>-5407.4180000000015</v>
      </c>
      <c r="N711" s="97" t="e">
        <f>+#REF!-L711</f>
        <v>#REF!</v>
      </c>
      <c r="O711" s="273"/>
      <c r="P711" s="166"/>
      <c r="Q711" s="328">
        <v>17158.428</v>
      </c>
      <c r="R711" s="328">
        <v>22565.846000000001</v>
      </c>
      <c r="S711" s="151"/>
      <c r="T711" s="97">
        <f t="shared" si="116"/>
        <v>-22565.846000000001</v>
      </c>
      <c r="U711" s="166"/>
      <c r="V711" s="328">
        <v>77318.877000000008</v>
      </c>
      <c r="W711" s="328">
        <v>75631.986000000004</v>
      </c>
      <c r="X711" s="151"/>
      <c r="Y711" s="97"/>
      <c r="Z711" s="140"/>
    </row>
    <row r="712" spans="1:26" s="69" customFormat="1" outlineLevel="1" x14ac:dyDescent="0.2">
      <c r="A712" s="64" t="s">
        <v>1258</v>
      </c>
      <c r="B712" s="65" t="s">
        <v>1708</v>
      </c>
      <c r="C712" s="66" t="s">
        <v>2150</v>
      </c>
      <c r="D712" s="67"/>
      <c r="E712" s="68"/>
      <c r="F712" s="328">
        <v>345.37</v>
      </c>
      <c r="G712" s="328">
        <v>54.78</v>
      </c>
      <c r="H712" s="151"/>
      <c r="I712" s="97">
        <f t="shared" si="114"/>
        <v>-54.78</v>
      </c>
      <c r="J712" s="166"/>
      <c r="K712" s="328">
        <v>460.11</v>
      </c>
      <c r="L712" s="328">
        <v>89.79</v>
      </c>
      <c r="M712" s="151">
        <f t="shared" si="115"/>
        <v>370.32</v>
      </c>
      <c r="N712" s="97" t="e">
        <f>+#REF!-L712</f>
        <v>#REF!</v>
      </c>
      <c r="O712" s="273"/>
      <c r="P712" s="166"/>
      <c r="Q712" s="328">
        <v>460.11</v>
      </c>
      <c r="R712" s="328">
        <v>89.79</v>
      </c>
      <c r="S712" s="151"/>
      <c r="T712" s="97">
        <f t="shared" si="116"/>
        <v>-89.79</v>
      </c>
      <c r="U712" s="166"/>
      <c r="V712" s="328">
        <v>785.96</v>
      </c>
      <c r="W712" s="328">
        <v>274.86</v>
      </c>
      <c r="X712" s="151"/>
      <c r="Y712" s="97"/>
      <c r="Z712" s="140"/>
    </row>
    <row r="713" spans="1:26" s="69" customFormat="1" outlineLevel="1" x14ac:dyDescent="0.2">
      <c r="A713" s="64" t="s">
        <v>1259</v>
      </c>
      <c r="B713" s="65" t="s">
        <v>1709</v>
      </c>
      <c r="C713" s="66" t="s">
        <v>2151</v>
      </c>
      <c r="D713" s="67"/>
      <c r="E713" s="68"/>
      <c r="F713" s="328">
        <v>2862</v>
      </c>
      <c r="G713" s="328">
        <v>65605.03</v>
      </c>
      <c r="H713" s="151"/>
      <c r="I713" s="97">
        <f t="shared" si="114"/>
        <v>-65605.03</v>
      </c>
      <c r="J713" s="166"/>
      <c r="K713" s="328">
        <v>-84542</v>
      </c>
      <c r="L713" s="328">
        <v>170600.98</v>
      </c>
      <c r="M713" s="151">
        <f t="shared" si="115"/>
        <v>-255142.98</v>
      </c>
      <c r="N713" s="97" t="e">
        <f>+#REF!-L713</f>
        <v>#REF!</v>
      </c>
      <c r="O713" s="273"/>
      <c r="P713" s="166"/>
      <c r="Q713" s="328">
        <v>-84542</v>
      </c>
      <c r="R713" s="328">
        <v>170600.98</v>
      </c>
      <c r="S713" s="151"/>
      <c r="T713" s="97">
        <f t="shared" si="116"/>
        <v>-170600.98</v>
      </c>
      <c r="U713" s="166"/>
      <c r="V713" s="328">
        <v>14449.970000000001</v>
      </c>
      <c r="W713" s="328">
        <v>249424.13</v>
      </c>
      <c r="X713" s="151"/>
      <c r="Y713" s="97"/>
      <c r="Z713" s="140"/>
    </row>
    <row r="714" spans="1:26" s="69" customFormat="1" outlineLevel="1" x14ac:dyDescent="0.2">
      <c r="A714" s="64" t="s">
        <v>1260</v>
      </c>
      <c r="B714" s="65" t="s">
        <v>1710</v>
      </c>
      <c r="C714" s="66" t="s">
        <v>2152</v>
      </c>
      <c r="D714" s="67"/>
      <c r="E714" s="68"/>
      <c r="F714" s="328">
        <v>21740.55</v>
      </c>
      <c r="G714" s="328">
        <v>15111.48</v>
      </c>
      <c r="H714" s="151"/>
      <c r="I714" s="97">
        <f t="shared" si="114"/>
        <v>-15111.48</v>
      </c>
      <c r="J714" s="166"/>
      <c r="K714" s="328">
        <v>49598.89</v>
      </c>
      <c r="L714" s="328">
        <v>71343.75</v>
      </c>
      <c r="M714" s="151">
        <f t="shared" si="115"/>
        <v>-21744.86</v>
      </c>
      <c r="N714" s="97" t="e">
        <f>+#REF!-L714</f>
        <v>#REF!</v>
      </c>
      <c r="O714" s="273"/>
      <c r="P714" s="166"/>
      <c r="Q714" s="328">
        <v>49598.89</v>
      </c>
      <c r="R714" s="328">
        <v>71343.75</v>
      </c>
      <c r="S714" s="151"/>
      <c r="T714" s="97">
        <f t="shared" si="116"/>
        <v>-71343.75</v>
      </c>
      <c r="U714" s="166"/>
      <c r="V714" s="328">
        <v>724195.4</v>
      </c>
      <c r="W714" s="328">
        <v>411084.89799999999</v>
      </c>
      <c r="X714" s="151"/>
      <c r="Y714" s="97"/>
      <c r="Z714" s="140"/>
    </row>
    <row r="715" spans="1:26" s="69" customFormat="1" outlineLevel="1" x14ac:dyDescent="0.2">
      <c r="A715" s="64" t="s">
        <v>1261</v>
      </c>
      <c r="B715" s="65" t="s">
        <v>1711</v>
      </c>
      <c r="C715" s="66" t="s">
        <v>2153</v>
      </c>
      <c r="D715" s="67"/>
      <c r="E715" s="68"/>
      <c r="F715" s="328">
        <v>700</v>
      </c>
      <c r="G715" s="328">
        <v>700</v>
      </c>
      <c r="H715" s="151"/>
      <c r="I715" s="97">
        <f t="shared" si="114"/>
        <v>-700</v>
      </c>
      <c r="J715" s="166"/>
      <c r="K715" s="328">
        <v>2100</v>
      </c>
      <c r="L715" s="328">
        <v>2100</v>
      </c>
      <c r="M715" s="151">
        <f t="shared" si="115"/>
        <v>0</v>
      </c>
      <c r="N715" s="97" t="e">
        <f>+#REF!-L715</f>
        <v>#REF!</v>
      </c>
      <c r="O715" s="273"/>
      <c r="P715" s="166"/>
      <c r="Q715" s="328">
        <v>2100</v>
      </c>
      <c r="R715" s="328">
        <v>2100</v>
      </c>
      <c r="S715" s="151"/>
      <c r="T715" s="97">
        <f t="shared" si="116"/>
        <v>-2100</v>
      </c>
      <c r="U715" s="166"/>
      <c r="V715" s="328">
        <v>15929.52</v>
      </c>
      <c r="W715" s="328">
        <v>20446.12</v>
      </c>
      <c r="X715" s="151"/>
      <c r="Y715" s="97"/>
      <c r="Z715" s="140"/>
    </row>
    <row r="716" spans="1:26" s="69" customFormat="1" outlineLevel="1" x14ac:dyDescent="0.2">
      <c r="A716" s="64" t="s">
        <v>1262</v>
      </c>
      <c r="B716" s="65" t="s">
        <v>1712</v>
      </c>
      <c r="C716" s="66" t="s">
        <v>2154</v>
      </c>
      <c r="D716" s="67"/>
      <c r="E716" s="68"/>
      <c r="F716" s="328">
        <v>1233.83</v>
      </c>
      <c r="G716" s="328">
        <v>11191.2</v>
      </c>
      <c r="H716" s="151"/>
      <c r="I716" s="97">
        <f t="shared" si="114"/>
        <v>-11191.2</v>
      </c>
      <c r="J716" s="166"/>
      <c r="K716" s="328">
        <v>3568.4900000000002</v>
      </c>
      <c r="L716" s="328">
        <v>33858.120000000003</v>
      </c>
      <c r="M716" s="151">
        <f t="shared" si="115"/>
        <v>-30289.63</v>
      </c>
      <c r="N716" s="97" t="e">
        <f>+#REF!-L716</f>
        <v>#REF!</v>
      </c>
      <c r="O716" s="273"/>
      <c r="P716" s="166"/>
      <c r="Q716" s="328">
        <v>3568.4900000000002</v>
      </c>
      <c r="R716" s="328">
        <v>33858.120000000003</v>
      </c>
      <c r="S716" s="151"/>
      <c r="T716" s="97">
        <f t="shared" si="116"/>
        <v>-33858.120000000003</v>
      </c>
      <c r="U716" s="166"/>
      <c r="V716" s="328">
        <v>164993.15</v>
      </c>
      <c r="W716" s="328">
        <v>135689.22</v>
      </c>
      <c r="X716" s="151"/>
      <c r="Y716" s="97"/>
      <c r="Z716" s="140"/>
    </row>
    <row r="717" spans="1:26" s="69" customFormat="1" outlineLevel="1" x14ac:dyDescent="0.2">
      <c r="A717" s="64" t="s">
        <v>1263</v>
      </c>
      <c r="B717" s="65" t="s">
        <v>1713</v>
      </c>
      <c r="C717" s="66" t="s">
        <v>2155</v>
      </c>
      <c r="D717" s="67"/>
      <c r="E717" s="68"/>
      <c r="F717" s="328">
        <v>0</v>
      </c>
      <c r="G717" s="328">
        <v>6792.18</v>
      </c>
      <c r="H717" s="151"/>
      <c r="I717" s="97">
        <f t="shared" si="114"/>
        <v>-6792.18</v>
      </c>
      <c r="J717" s="166"/>
      <c r="K717" s="328">
        <v>0</v>
      </c>
      <c r="L717" s="328">
        <v>21183.14</v>
      </c>
      <c r="M717" s="151">
        <f t="shared" si="115"/>
        <v>-21183.14</v>
      </c>
      <c r="N717" s="97" t="e">
        <f>+#REF!-L717</f>
        <v>#REF!</v>
      </c>
      <c r="O717" s="273"/>
      <c r="P717" s="166"/>
      <c r="Q717" s="328">
        <v>0</v>
      </c>
      <c r="R717" s="328">
        <v>21183.14</v>
      </c>
      <c r="S717" s="151"/>
      <c r="T717" s="97">
        <f t="shared" si="116"/>
        <v>-21183.14</v>
      </c>
      <c r="U717" s="166"/>
      <c r="V717" s="328">
        <v>10677.14</v>
      </c>
      <c r="W717" s="328">
        <v>79088.05</v>
      </c>
      <c r="X717" s="151"/>
      <c r="Y717" s="97"/>
      <c r="Z717" s="140"/>
    </row>
    <row r="718" spans="1:26" x14ac:dyDescent="0.2">
      <c r="A718" s="38" t="s">
        <v>747</v>
      </c>
      <c r="B718" s="38">
        <v>19</v>
      </c>
      <c r="C718" s="81" t="s">
        <v>292</v>
      </c>
      <c r="D718" s="88" t="s">
        <v>283</v>
      </c>
      <c r="E718" s="49"/>
      <c r="F718" s="301">
        <v>1339060.4700000004</v>
      </c>
      <c r="G718" s="301">
        <v>1377970.0100000009</v>
      </c>
      <c r="H718" s="301"/>
      <c r="I718" s="49">
        <f t="shared" si="114"/>
        <v>-1377970.0100000009</v>
      </c>
      <c r="J718" s="277"/>
      <c r="K718" s="301">
        <v>3761594.6479999986</v>
      </c>
      <c r="L718" s="301">
        <v>4915313.046000002</v>
      </c>
      <c r="M718" s="301">
        <f t="shared" si="115"/>
        <v>-1153718.3980000033</v>
      </c>
      <c r="N718" s="49" t="e">
        <f>+#REF!-L718</f>
        <v>#REF!</v>
      </c>
      <c r="O718" s="201"/>
      <c r="P718" s="269"/>
      <c r="Q718" s="301">
        <v>3761594.6479999986</v>
      </c>
      <c r="R718" s="301">
        <v>4915313.046000002</v>
      </c>
      <c r="S718" s="301"/>
      <c r="T718" s="49">
        <f t="shared" si="116"/>
        <v>-4915313.046000002</v>
      </c>
      <c r="U718" s="277"/>
      <c r="V718" s="301">
        <v>15274406.187000003</v>
      </c>
      <c r="W718" s="301">
        <v>19125696.35400001</v>
      </c>
      <c r="X718" s="301"/>
      <c r="Y718"/>
      <c r="Z718"/>
    </row>
    <row r="719" spans="1:26" x14ac:dyDescent="0.2">
      <c r="A719" s="38"/>
      <c r="B719" s="38">
        <v>20</v>
      </c>
      <c r="C719" s="81" t="s">
        <v>291</v>
      </c>
      <c r="D719" s="200"/>
      <c r="E719" s="246"/>
      <c r="F719" s="325"/>
      <c r="G719" s="325"/>
      <c r="H719" s="325"/>
      <c r="I719" s="246"/>
      <c r="J719" s="282"/>
      <c r="K719" s="325"/>
      <c r="L719" s="325"/>
      <c r="M719" s="325"/>
      <c r="N719" s="246"/>
      <c r="O719" s="280"/>
      <c r="P719" s="281"/>
      <c r="Q719" s="325"/>
      <c r="R719" s="325"/>
      <c r="S719" s="325"/>
      <c r="T719" s="246"/>
      <c r="U719" s="282"/>
      <c r="V719" s="325"/>
      <c r="W719" s="325"/>
      <c r="X719" s="325"/>
      <c r="Y719" s="245"/>
      <c r="Z719" s="245"/>
    </row>
    <row r="720" spans="1:26" s="69" customFormat="1" outlineLevel="1" x14ac:dyDescent="0.2">
      <c r="A720" s="64" t="s">
        <v>1294</v>
      </c>
      <c r="B720" s="65" t="s">
        <v>1744</v>
      </c>
      <c r="C720" s="66" t="s">
        <v>2179</v>
      </c>
      <c r="D720" s="67"/>
      <c r="E720" s="68"/>
      <c r="F720" s="328">
        <v>1255.95</v>
      </c>
      <c r="G720" s="328">
        <v>0</v>
      </c>
      <c r="H720" s="151"/>
      <c r="I720" s="97">
        <f t="shared" ref="I720:I751" si="117">+U720-G720</f>
        <v>0</v>
      </c>
      <c r="J720" s="166"/>
      <c r="K720" s="328">
        <v>3976.05</v>
      </c>
      <c r="L720" s="328">
        <v>0</v>
      </c>
      <c r="M720" s="151">
        <f t="shared" ref="M720:M751" si="118">+K720-L720</f>
        <v>3976.05</v>
      </c>
      <c r="N720" s="97" t="e">
        <f>+#REF!-L720</f>
        <v>#REF!</v>
      </c>
      <c r="O720" s="273"/>
      <c r="P720" s="166"/>
      <c r="Q720" s="328">
        <v>3976.05</v>
      </c>
      <c r="R720" s="328">
        <v>0</v>
      </c>
      <c r="S720" s="151"/>
      <c r="T720" s="97">
        <f t="shared" ref="T720:T751" si="119">+P720-R720</f>
        <v>0</v>
      </c>
      <c r="U720" s="166"/>
      <c r="V720" s="328">
        <v>19645.850000000002</v>
      </c>
      <c r="W720" s="328">
        <v>4265.4800000000005</v>
      </c>
      <c r="X720" s="151"/>
      <c r="Y720" s="97"/>
      <c r="Z720" s="140"/>
    </row>
    <row r="721" spans="1:26" s="69" customFormat="1" outlineLevel="1" x14ac:dyDescent="0.2">
      <c r="A721" s="64" t="s">
        <v>1295</v>
      </c>
      <c r="B721" s="65" t="s">
        <v>1745</v>
      </c>
      <c r="C721" s="66" t="s">
        <v>2180</v>
      </c>
      <c r="D721" s="67"/>
      <c r="E721" s="68"/>
      <c r="F721" s="328">
        <v>51140.33</v>
      </c>
      <c r="G721" s="328">
        <v>57714.559999999998</v>
      </c>
      <c r="H721" s="151"/>
      <c r="I721" s="97">
        <f t="shared" si="117"/>
        <v>-57714.559999999998</v>
      </c>
      <c r="J721" s="166"/>
      <c r="K721" s="328">
        <v>126995.04000000001</v>
      </c>
      <c r="L721" s="328">
        <v>163703.61000000002</v>
      </c>
      <c r="M721" s="151">
        <f t="shared" si="118"/>
        <v>-36708.570000000007</v>
      </c>
      <c r="N721" s="97" t="e">
        <f>+#REF!-L721</f>
        <v>#REF!</v>
      </c>
      <c r="O721" s="273"/>
      <c r="P721" s="166"/>
      <c r="Q721" s="328">
        <v>126995.04000000001</v>
      </c>
      <c r="R721" s="328">
        <v>163703.61000000002</v>
      </c>
      <c r="S721" s="151"/>
      <c r="T721" s="97">
        <f t="shared" si="119"/>
        <v>-163703.61000000002</v>
      </c>
      <c r="U721" s="166"/>
      <c r="V721" s="328">
        <v>763130.82000000007</v>
      </c>
      <c r="W721" s="328">
        <v>896844.03</v>
      </c>
      <c r="X721" s="151"/>
      <c r="Y721" s="97"/>
      <c r="Z721" s="140"/>
    </row>
    <row r="722" spans="1:26" s="69" customFormat="1" outlineLevel="1" x14ac:dyDescent="0.2">
      <c r="A722" s="64" t="s">
        <v>1296</v>
      </c>
      <c r="B722" s="65" t="s">
        <v>1746</v>
      </c>
      <c r="C722" s="66" t="s">
        <v>2181</v>
      </c>
      <c r="D722" s="67"/>
      <c r="E722" s="68"/>
      <c r="F722" s="328">
        <v>525.54999999999995</v>
      </c>
      <c r="G722" s="328">
        <v>3930.4900000000002</v>
      </c>
      <c r="H722" s="151"/>
      <c r="I722" s="97">
        <f t="shared" si="117"/>
        <v>-3930.4900000000002</v>
      </c>
      <c r="J722" s="166"/>
      <c r="K722" s="328">
        <v>526.51</v>
      </c>
      <c r="L722" s="328">
        <v>14782.02</v>
      </c>
      <c r="M722" s="151">
        <f t="shared" si="118"/>
        <v>-14255.51</v>
      </c>
      <c r="N722" s="97" t="e">
        <f>+#REF!-L722</f>
        <v>#REF!</v>
      </c>
      <c r="O722" s="273"/>
      <c r="P722" s="166"/>
      <c r="Q722" s="328">
        <v>526.51</v>
      </c>
      <c r="R722" s="328">
        <v>14782.02</v>
      </c>
      <c r="S722" s="151"/>
      <c r="T722" s="97">
        <f t="shared" si="119"/>
        <v>-14782.02</v>
      </c>
      <c r="U722" s="166"/>
      <c r="V722" s="328">
        <v>1582.67</v>
      </c>
      <c r="W722" s="328">
        <v>198223.47</v>
      </c>
      <c r="X722" s="151"/>
      <c r="Y722" s="97"/>
      <c r="Z722" s="140"/>
    </row>
    <row r="723" spans="1:26" s="69" customFormat="1" outlineLevel="1" x14ac:dyDescent="0.2">
      <c r="A723" s="64" t="s">
        <v>1297</v>
      </c>
      <c r="B723" s="65" t="s">
        <v>1747</v>
      </c>
      <c r="C723" s="66" t="s">
        <v>2182</v>
      </c>
      <c r="D723" s="67"/>
      <c r="E723" s="68"/>
      <c r="F723" s="328">
        <v>1013.26</v>
      </c>
      <c r="G723" s="328">
        <v>240.33</v>
      </c>
      <c r="H723" s="151"/>
      <c r="I723" s="97">
        <f t="shared" si="117"/>
        <v>-240.33</v>
      </c>
      <c r="J723" s="166"/>
      <c r="K723" s="328">
        <v>1998.9</v>
      </c>
      <c r="L723" s="328">
        <v>6720.04</v>
      </c>
      <c r="M723" s="151">
        <f t="shared" si="118"/>
        <v>-4721.1399999999994</v>
      </c>
      <c r="N723" s="97" t="e">
        <f>+#REF!-L723</f>
        <v>#REF!</v>
      </c>
      <c r="O723" s="273"/>
      <c r="P723" s="166"/>
      <c r="Q723" s="328">
        <v>1998.9</v>
      </c>
      <c r="R723" s="328">
        <v>6720.04</v>
      </c>
      <c r="S723" s="151"/>
      <c r="T723" s="97">
        <f t="shared" si="119"/>
        <v>-6720.04</v>
      </c>
      <c r="U723" s="166"/>
      <c r="V723" s="328">
        <v>5248.47</v>
      </c>
      <c r="W723" s="328">
        <v>9090.619999999999</v>
      </c>
      <c r="X723" s="151"/>
      <c r="Y723" s="97"/>
      <c r="Z723" s="140"/>
    </row>
    <row r="724" spans="1:26" s="69" customFormat="1" outlineLevel="1" x14ac:dyDescent="0.2">
      <c r="A724" s="64" t="s">
        <v>1298</v>
      </c>
      <c r="B724" s="65" t="s">
        <v>1748</v>
      </c>
      <c r="C724" s="66" t="s">
        <v>2183</v>
      </c>
      <c r="D724" s="67"/>
      <c r="E724" s="68"/>
      <c r="F724" s="328">
        <v>91235.35</v>
      </c>
      <c r="G724" s="328">
        <v>80851.92</v>
      </c>
      <c r="H724" s="151"/>
      <c r="I724" s="97">
        <f t="shared" si="117"/>
        <v>-80851.92</v>
      </c>
      <c r="J724" s="166"/>
      <c r="K724" s="328">
        <v>269587.75</v>
      </c>
      <c r="L724" s="328">
        <v>254136.26</v>
      </c>
      <c r="M724" s="151">
        <f t="shared" si="118"/>
        <v>15451.489999999991</v>
      </c>
      <c r="N724" s="97" t="e">
        <f>+#REF!-L724</f>
        <v>#REF!</v>
      </c>
      <c r="O724" s="273"/>
      <c r="P724" s="166"/>
      <c r="Q724" s="328">
        <v>269587.75</v>
      </c>
      <c r="R724" s="328">
        <v>254136.26</v>
      </c>
      <c r="S724" s="151"/>
      <c r="T724" s="97">
        <f t="shared" si="119"/>
        <v>-254136.26</v>
      </c>
      <c r="U724" s="166"/>
      <c r="V724" s="328">
        <v>1025205.87</v>
      </c>
      <c r="W724" s="328">
        <v>1069320.8400000001</v>
      </c>
      <c r="X724" s="151"/>
      <c r="Y724" s="97"/>
      <c r="Z724" s="140"/>
    </row>
    <row r="725" spans="1:26" s="69" customFormat="1" outlineLevel="1" x14ac:dyDescent="0.2">
      <c r="A725" s="64" t="s">
        <v>1299</v>
      </c>
      <c r="B725" s="65" t="s">
        <v>1749</v>
      </c>
      <c r="C725" s="66" t="s">
        <v>2184</v>
      </c>
      <c r="D725" s="67"/>
      <c r="E725" s="68"/>
      <c r="F725" s="328">
        <v>51650.35</v>
      </c>
      <c r="G725" s="328">
        <v>72963.070000000007</v>
      </c>
      <c r="H725" s="151"/>
      <c r="I725" s="97">
        <f t="shared" si="117"/>
        <v>-72963.070000000007</v>
      </c>
      <c r="J725" s="166"/>
      <c r="K725" s="328">
        <v>176558.86000000002</v>
      </c>
      <c r="L725" s="328">
        <v>165197.51999999999</v>
      </c>
      <c r="M725" s="151">
        <f t="shared" si="118"/>
        <v>11361.340000000026</v>
      </c>
      <c r="N725" s="97" t="e">
        <f>+#REF!-L725</f>
        <v>#REF!</v>
      </c>
      <c r="O725" s="273"/>
      <c r="P725" s="166"/>
      <c r="Q725" s="328">
        <v>176558.86000000002</v>
      </c>
      <c r="R725" s="328">
        <v>165197.51999999999</v>
      </c>
      <c r="S725" s="151"/>
      <c r="T725" s="97">
        <f t="shared" si="119"/>
        <v>-165197.51999999999</v>
      </c>
      <c r="U725" s="166"/>
      <c r="V725" s="328">
        <v>803924.99</v>
      </c>
      <c r="W725" s="328">
        <v>743543.28</v>
      </c>
      <c r="X725" s="151"/>
      <c r="Y725" s="97"/>
      <c r="Z725" s="140"/>
    </row>
    <row r="726" spans="1:26" s="69" customFormat="1" outlineLevel="1" x14ac:dyDescent="0.2">
      <c r="A726" s="64" t="s">
        <v>1300</v>
      </c>
      <c r="B726" s="65" t="s">
        <v>1750</v>
      </c>
      <c r="C726" s="66" t="s">
        <v>2185</v>
      </c>
      <c r="D726" s="67"/>
      <c r="E726" s="68"/>
      <c r="F726" s="328">
        <v>0</v>
      </c>
      <c r="G726" s="328">
        <v>31.330000000000002</v>
      </c>
      <c r="H726" s="151"/>
      <c r="I726" s="97">
        <f t="shared" si="117"/>
        <v>-31.330000000000002</v>
      </c>
      <c r="J726" s="166"/>
      <c r="K726" s="328">
        <v>0</v>
      </c>
      <c r="L726" s="328">
        <v>31.330000000000002</v>
      </c>
      <c r="M726" s="151">
        <f t="shared" si="118"/>
        <v>-31.330000000000002</v>
      </c>
      <c r="N726" s="97" t="e">
        <f>+#REF!-L726</f>
        <v>#REF!</v>
      </c>
      <c r="O726" s="273"/>
      <c r="P726" s="166"/>
      <c r="Q726" s="328">
        <v>0</v>
      </c>
      <c r="R726" s="328">
        <v>31.330000000000002</v>
      </c>
      <c r="S726" s="151"/>
      <c r="T726" s="97">
        <f t="shared" si="119"/>
        <v>-31.330000000000002</v>
      </c>
      <c r="U726" s="166"/>
      <c r="V726" s="328">
        <v>0</v>
      </c>
      <c r="W726" s="328">
        <v>42.36</v>
      </c>
      <c r="X726" s="151"/>
      <c r="Y726" s="97"/>
      <c r="Z726" s="140"/>
    </row>
    <row r="727" spans="1:26" s="69" customFormat="1" outlineLevel="1" x14ac:dyDescent="0.2">
      <c r="A727" s="64" t="s">
        <v>1301</v>
      </c>
      <c r="B727" s="65" t="s">
        <v>1751</v>
      </c>
      <c r="C727" s="66" t="s">
        <v>2186</v>
      </c>
      <c r="D727" s="67"/>
      <c r="E727" s="68"/>
      <c r="F727" s="328">
        <v>0</v>
      </c>
      <c r="G727" s="328">
        <v>97.68</v>
      </c>
      <c r="H727" s="151"/>
      <c r="I727" s="97">
        <f t="shared" si="117"/>
        <v>-97.68</v>
      </c>
      <c r="J727" s="166"/>
      <c r="K727" s="328">
        <v>0</v>
      </c>
      <c r="L727" s="328">
        <v>792.45</v>
      </c>
      <c r="M727" s="151">
        <f t="shared" si="118"/>
        <v>-792.45</v>
      </c>
      <c r="N727" s="97" t="e">
        <f>+#REF!-L727</f>
        <v>#REF!</v>
      </c>
      <c r="O727" s="273"/>
      <c r="P727" s="166"/>
      <c r="Q727" s="328">
        <v>0</v>
      </c>
      <c r="R727" s="328">
        <v>792.45</v>
      </c>
      <c r="S727" s="151"/>
      <c r="T727" s="97">
        <f t="shared" si="119"/>
        <v>-792.45</v>
      </c>
      <c r="U727" s="166"/>
      <c r="V727" s="328">
        <v>576.07000000000005</v>
      </c>
      <c r="W727" s="328">
        <v>1496.91</v>
      </c>
      <c r="X727" s="151"/>
      <c r="Y727" s="97"/>
      <c r="Z727" s="140"/>
    </row>
    <row r="728" spans="1:26" s="69" customFormat="1" outlineLevel="1" x14ac:dyDescent="0.2">
      <c r="A728" s="64" t="s">
        <v>1302</v>
      </c>
      <c r="B728" s="65" t="s">
        <v>1752</v>
      </c>
      <c r="C728" s="66" t="s">
        <v>2187</v>
      </c>
      <c r="D728" s="67"/>
      <c r="E728" s="68"/>
      <c r="F728" s="328">
        <v>16.48</v>
      </c>
      <c r="G728" s="328">
        <v>86.42</v>
      </c>
      <c r="H728" s="151"/>
      <c r="I728" s="97">
        <f t="shared" si="117"/>
        <v>-86.42</v>
      </c>
      <c r="J728" s="166"/>
      <c r="K728" s="328">
        <v>121.86</v>
      </c>
      <c r="L728" s="328">
        <v>260.66000000000003</v>
      </c>
      <c r="M728" s="151">
        <f t="shared" si="118"/>
        <v>-138.80000000000001</v>
      </c>
      <c r="N728" s="97" t="e">
        <f>+#REF!-L728</f>
        <v>#REF!</v>
      </c>
      <c r="O728" s="273"/>
      <c r="P728" s="166"/>
      <c r="Q728" s="328">
        <v>121.86</v>
      </c>
      <c r="R728" s="328">
        <v>260.66000000000003</v>
      </c>
      <c r="S728" s="151"/>
      <c r="T728" s="97">
        <f t="shared" si="119"/>
        <v>-260.66000000000003</v>
      </c>
      <c r="U728" s="166"/>
      <c r="V728" s="328">
        <v>917.36</v>
      </c>
      <c r="W728" s="328">
        <v>1128.52</v>
      </c>
      <c r="X728" s="151"/>
      <c r="Y728" s="97"/>
      <c r="Z728" s="140"/>
    </row>
    <row r="729" spans="1:26" s="69" customFormat="1" outlineLevel="1" x14ac:dyDescent="0.2">
      <c r="A729" s="64" t="s">
        <v>1303</v>
      </c>
      <c r="B729" s="65" t="s">
        <v>1753</v>
      </c>
      <c r="C729" s="66" t="s">
        <v>2188</v>
      </c>
      <c r="D729" s="67"/>
      <c r="E729" s="68"/>
      <c r="F729" s="328">
        <v>1.22</v>
      </c>
      <c r="G729" s="328">
        <v>35.93</v>
      </c>
      <c r="H729" s="151"/>
      <c r="I729" s="97">
        <f t="shared" si="117"/>
        <v>-35.93</v>
      </c>
      <c r="J729" s="166"/>
      <c r="K729" s="328">
        <v>18.93</v>
      </c>
      <c r="L729" s="328">
        <v>69.58</v>
      </c>
      <c r="M729" s="151">
        <f t="shared" si="118"/>
        <v>-50.65</v>
      </c>
      <c r="N729" s="97" t="e">
        <f>+#REF!-L729</f>
        <v>#REF!</v>
      </c>
      <c r="O729" s="273"/>
      <c r="P729" s="166"/>
      <c r="Q729" s="328">
        <v>18.93</v>
      </c>
      <c r="R729" s="328">
        <v>69.58</v>
      </c>
      <c r="S729" s="151"/>
      <c r="T729" s="97">
        <f t="shared" si="119"/>
        <v>-69.58</v>
      </c>
      <c r="U729" s="166"/>
      <c r="V729" s="328">
        <v>160.66</v>
      </c>
      <c r="W729" s="328">
        <v>69.58</v>
      </c>
      <c r="X729" s="151"/>
      <c r="Y729" s="97"/>
      <c r="Z729" s="140"/>
    </row>
    <row r="730" spans="1:26" s="69" customFormat="1" outlineLevel="1" x14ac:dyDescent="0.2">
      <c r="A730" s="64" t="s">
        <v>1304</v>
      </c>
      <c r="B730" s="65" t="s">
        <v>1754</v>
      </c>
      <c r="C730" s="66" t="s">
        <v>2189</v>
      </c>
      <c r="D730" s="67"/>
      <c r="E730" s="68"/>
      <c r="F730" s="328">
        <v>843.87</v>
      </c>
      <c r="G730" s="328">
        <v>1220.22</v>
      </c>
      <c r="H730" s="151"/>
      <c r="I730" s="97">
        <f t="shared" si="117"/>
        <v>-1220.22</v>
      </c>
      <c r="J730" s="166"/>
      <c r="K730" s="328">
        <v>1838.51</v>
      </c>
      <c r="L730" s="328">
        <v>6439.03</v>
      </c>
      <c r="M730" s="151">
        <f t="shared" si="118"/>
        <v>-4600.5199999999995</v>
      </c>
      <c r="N730" s="97" t="e">
        <f>+#REF!-L730</f>
        <v>#REF!</v>
      </c>
      <c r="O730" s="273"/>
      <c r="P730" s="166"/>
      <c r="Q730" s="328">
        <v>1838.51</v>
      </c>
      <c r="R730" s="328">
        <v>6439.03</v>
      </c>
      <c r="S730" s="151"/>
      <c r="T730" s="97">
        <f t="shared" si="119"/>
        <v>-6439.03</v>
      </c>
      <c r="U730" s="166"/>
      <c r="V730" s="328">
        <v>13156.29</v>
      </c>
      <c r="W730" s="328">
        <v>22391.01</v>
      </c>
      <c r="X730" s="151"/>
      <c r="Y730" s="97"/>
      <c r="Z730" s="140"/>
    </row>
    <row r="731" spans="1:26" x14ac:dyDescent="0.2">
      <c r="A731" s="38" t="s">
        <v>748</v>
      </c>
      <c r="B731" s="38">
        <v>21</v>
      </c>
      <c r="C731" s="81" t="s">
        <v>290</v>
      </c>
      <c r="D731" s="88" t="s">
        <v>281</v>
      </c>
      <c r="E731" s="49"/>
      <c r="F731" s="107">
        <v>197682.36000000002</v>
      </c>
      <c r="G731" s="107">
        <v>217171.94999999998</v>
      </c>
      <c r="H731" s="107"/>
      <c r="I731" s="49">
        <f t="shared" si="117"/>
        <v>-217171.94999999998</v>
      </c>
      <c r="J731" s="277"/>
      <c r="K731" s="107">
        <v>581622.41</v>
      </c>
      <c r="L731" s="107">
        <v>612132.5</v>
      </c>
      <c r="M731" s="301">
        <f t="shared" si="118"/>
        <v>-30510.089999999967</v>
      </c>
      <c r="N731" s="49" t="e">
        <f>+#REF!-L731</f>
        <v>#REF!</v>
      </c>
      <c r="O731" s="201"/>
      <c r="P731" s="269"/>
      <c r="Q731" s="107">
        <v>581622.41</v>
      </c>
      <c r="R731" s="107">
        <v>612132.5</v>
      </c>
      <c r="S731" s="301"/>
      <c r="T731" s="49">
        <f t="shared" si="119"/>
        <v>-612132.5</v>
      </c>
      <c r="U731" s="277"/>
      <c r="V731" s="107">
        <v>2633549.0499999993</v>
      </c>
      <c r="W731" s="107">
        <v>2946416.1000000006</v>
      </c>
      <c r="X731" s="301"/>
      <c r="Y731"/>
      <c r="Z731"/>
    </row>
    <row r="732" spans="1:26" s="69" customFormat="1" outlineLevel="1" x14ac:dyDescent="0.2">
      <c r="A732" s="64" t="s">
        <v>1177</v>
      </c>
      <c r="B732" s="65" t="s">
        <v>1627</v>
      </c>
      <c r="C732" s="66" t="s">
        <v>2069</v>
      </c>
      <c r="D732" s="67"/>
      <c r="E732" s="68"/>
      <c r="F732" s="328">
        <v>1022973.53</v>
      </c>
      <c r="G732" s="328">
        <v>1150024.19</v>
      </c>
      <c r="H732" s="151"/>
      <c r="I732" s="97">
        <f t="shared" si="117"/>
        <v>-1150024.19</v>
      </c>
      <c r="J732" s="166"/>
      <c r="K732" s="328">
        <v>2893730.1</v>
      </c>
      <c r="L732" s="328">
        <v>2968278.5700000003</v>
      </c>
      <c r="M732" s="151">
        <f t="shared" si="118"/>
        <v>-74548.470000000205</v>
      </c>
      <c r="N732" s="97" t="e">
        <f>+#REF!-L732</f>
        <v>#REF!</v>
      </c>
      <c r="O732" s="273"/>
      <c r="P732" s="166"/>
      <c r="Q732" s="328">
        <v>2893730.1</v>
      </c>
      <c r="R732" s="328">
        <v>2968278.5700000003</v>
      </c>
      <c r="S732" s="151"/>
      <c r="T732" s="97">
        <f t="shared" si="119"/>
        <v>-2968278.5700000003</v>
      </c>
      <c r="U732" s="166"/>
      <c r="V732" s="328">
        <v>10530346.91</v>
      </c>
      <c r="W732" s="328">
        <v>10588253.880000001</v>
      </c>
      <c r="X732" s="151"/>
      <c r="Y732" s="97"/>
      <c r="Z732" s="140"/>
    </row>
    <row r="733" spans="1:26" s="69" customFormat="1" outlineLevel="1" x14ac:dyDescent="0.2">
      <c r="A733" s="64" t="s">
        <v>1178</v>
      </c>
      <c r="B733" s="65" t="s">
        <v>1628</v>
      </c>
      <c r="C733" s="66" t="s">
        <v>2070</v>
      </c>
      <c r="D733" s="67"/>
      <c r="E733" s="68"/>
      <c r="F733" s="328">
        <v>31597.81</v>
      </c>
      <c r="G733" s="328">
        <v>61427.020000000004</v>
      </c>
      <c r="H733" s="151"/>
      <c r="I733" s="97">
        <f t="shared" si="117"/>
        <v>-61427.020000000004</v>
      </c>
      <c r="J733" s="166"/>
      <c r="K733" s="328">
        <v>186686.67</v>
      </c>
      <c r="L733" s="328">
        <v>195634.33000000002</v>
      </c>
      <c r="M733" s="151">
        <f t="shared" si="118"/>
        <v>-8947.6600000000035</v>
      </c>
      <c r="N733" s="97" t="e">
        <f>+#REF!-L733</f>
        <v>#REF!</v>
      </c>
      <c r="O733" s="273"/>
      <c r="P733" s="166"/>
      <c r="Q733" s="328">
        <v>186686.67</v>
      </c>
      <c r="R733" s="328">
        <v>195634.33000000002</v>
      </c>
      <c r="S733" s="151"/>
      <c r="T733" s="97">
        <f t="shared" si="119"/>
        <v>-195634.33000000002</v>
      </c>
      <c r="U733" s="166"/>
      <c r="V733" s="328">
        <v>730605.12</v>
      </c>
      <c r="W733" s="328">
        <v>533140.3600000001</v>
      </c>
      <c r="X733" s="151"/>
      <c r="Y733" s="97"/>
      <c r="Z733" s="140"/>
    </row>
    <row r="734" spans="1:26" s="69" customFormat="1" outlineLevel="1" x14ac:dyDescent="0.2">
      <c r="A734" s="64" t="s">
        <v>1179</v>
      </c>
      <c r="B734" s="65" t="s">
        <v>1629</v>
      </c>
      <c r="C734" s="66" t="s">
        <v>2071</v>
      </c>
      <c r="D734" s="67"/>
      <c r="E734" s="68"/>
      <c r="F734" s="328">
        <v>34.550000000000004</v>
      </c>
      <c r="G734" s="328">
        <v>314.41000000000003</v>
      </c>
      <c r="H734" s="151"/>
      <c r="I734" s="97">
        <f t="shared" si="117"/>
        <v>-314.41000000000003</v>
      </c>
      <c r="J734" s="166"/>
      <c r="K734" s="328">
        <v>54.730000000000004</v>
      </c>
      <c r="L734" s="328">
        <v>331.57</v>
      </c>
      <c r="M734" s="151">
        <f t="shared" si="118"/>
        <v>-276.83999999999997</v>
      </c>
      <c r="N734" s="97" t="e">
        <f>+#REF!-L734</f>
        <v>#REF!</v>
      </c>
      <c r="O734" s="273"/>
      <c r="P734" s="166"/>
      <c r="Q734" s="328">
        <v>54.730000000000004</v>
      </c>
      <c r="R734" s="328">
        <v>331.57</v>
      </c>
      <c r="S734" s="151"/>
      <c r="T734" s="97">
        <f t="shared" si="119"/>
        <v>-331.57</v>
      </c>
      <c r="U734" s="166"/>
      <c r="V734" s="328">
        <v>289.29000000000002</v>
      </c>
      <c r="W734" s="328">
        <v>334.21</v>
      </c>
      <c r="X734" s="151"/>
      <c r="Y734" s="97"/>
      <c r="Z734" s="140"/>
    </row>
    <row r="735" spans="1:26" s="69" customFormat="1" outlineLevel="1" x14ac:dyDescent="0.2">
      <c r="A735" s="64" t="s">
        <v>1180</v>
      </c>
      <c r="B735" s="65" t="s">
        <v>1630</v>
      </c>
      <c r="C735" s="66" t="s">
        <v>2072</v>
      </c>
      <c r="D735" s="67"/>
      <c r="E735" s="68"/>
      <c r="F735" s="328">
        <v>9.9500000000000011</v>
      </c>
      <c r="G735" s="328">
        <v>24.69</v>
      </c>
      <c r="H735" s="151"/>
      <c r="I735" s="97">
        <f t="shared" si="117"/>
        <v>-24.69</v>
      </c>
      <c r="J735" s="166"/>
      <c r="K735" s="328">
        <v>38.47</v>
      </c>
      <c r="L735" s="328">
        <v>8.1999999999999993</v>
      </c>
      <c r="M735" s="151">
        <f t="shared" si="118"/>
        <v>30.27</v>
      </c>
      <c r="N735" s="97" t="e">
        <f>+#REF!-L735</f>
        <v>#REF!</v>
      </c>
      <c r="O735" s="273"/>
      <c r="P735" s="166"/>
      <c r="Q735" s="328">
        <v>38.47</v>
      </c>
      <c r="R735" s="328">
        <v>8.1999999999999993</v>
      </c>
      <c r="S735" s="151"/>
      <c r="T735" s="97">
        <f t="shared" si="119"/>
        <v>-8.1999999999999993</v>
      </c>
      <c r="U735" s="166"/>
      <c r="V735" s="328">
        <v>99.87</v>
      </c>
      <c r="W735" s="328">
        <v>90.73</v>
      </c>
      <c r="X735" s="151"/>
      <c r="Y735" s="97"/>
      <c r="Z735" s="140"/>
    </row>
    <row r="736" spans="1:26" s="69" customFormat="1" outlineLevel="1" x14ac:dyDescent="0.2">
      <c r="A736" s="64" t="s">
        <v>1181</v>
      </c>
      <c r="B736" s="65" t="s">
        <v>1631</v>
      </c>
      <c r="C736" s="66" t="s">
        <v>2073</v>
      </c>
      <c r="D736" s="67"/>
      <c r="E736" s="68"/>
      <c r="F736" s="328">
        <v>0</v>
      </c>
      <c r="G736" s="328">
        <v>0</v>
      </c>
      <c r="H736" s="151"/>
      <c r="I736" s="97">
        <f t="shared" si="117"/>
        <v>0</v>
      </c>
      <c r="J736" s="166"/>
      <c r="K736" s="328">
        <v>5.3</v>
      </c>
      <c r="L736" s="328">
        <v>0</v>
      </c>
      <c r="M736" s="151">
        <f t="shared" si="118"/>
        <v>5.3</v>
      </c>
      <c r="N736" s="97" t="e">
        <f>+#REF!-L736</f>
        <v>#REF!</v>
      </c>
      <c r="O736" s="273"/>
      <c r="P736" s="166"/>
      <c r="Q736" s="328">
        <v>5.3</v>
      </c>
      <c r="R736" s="328">
        <v>0</v>
      </c>
      <c r="S736" s="151"/>
      <c r="T736" s="97">
        <f t="shared" si="119"/>
        <v>0</v>
      </c>
      <c r="U736" s="166"/>
      <c r="V736" s="328">
        <v>5.3</v>
      </c>
      <c r="W736" s="328">
        <v>0</v>
      </c>
      <c r="X736" s="151"/>
      <c r="Y736" s="97"/>
      <c r="Z736" s="140"/>
    </row>
    <row r="737" spans="1:26" s="69" customFormat="1" outlineLevel="1" x14ac:dyDescent="0.2">
      <c r="A737" s="64" t="s">
        <v>1182</v>
      </c>
      <c r="B737" s="65" t="s">
        <v>1632</v>
      </c>
      <c r="C737" s="66" t="s">
        <v>2074</v>
      </c>
      <c r="D737" s="67"/>
      <c r="E737" s="68"/>
      <c r="F737" s="328">
        <v>12.51</v>
      </c>
      <c r="G737" s="328">
        <v>0</v>
      </c>
      <c r="H737" s="151"/>
      <c r="I737" s="97">
        <f t="shared" si="117"/>
        <v>0</v>
      </c>
      <c r="J737" s="166"/>
      <c r="K737" s="328">
        <v>12.51</v>
      </c>
      <c r="L737" s="328">
        <v>0</v>
      </c>
      <c r="M737" s="151">
        <f t="shared" si="118"/>
        <v>12.51</v>
      </c>
      <c r="N737" s="97" t="e">
        <f>+#REF!-L737</f>
        <v>#REF!</v>
      </c>
      <c r="O737" s="273"/>
      <c r="P737" s="166"/>
      <c r="Q737" s="328">
        <v>12.51</v>
      </c>
      <c r="R737" s="328">
        <v>0</v>
      </c>
      <c r="S737" s="151"/>
      <c r="T737" s="97">
        <f t="shared" si="119"/>
        <v>0</v>
      </c>
      <c r="U737" s="166"/>
      <c r="V737" s="328">
        <v>12.58</v>
      </c>
      <c r="W737" s="328">
        <v>0</v>
      </c>
      <c r="X737" s="151"/>
      <c r="Y737" s="97"/>
      <c r="Z737" s="140"/>
    </row>
    <row r="738" spans="1:26" s="69" customFormat="1" outlineLevel="1" x14ac:dyDescent="0.2">
      <c r="A738" s="64" t="s">
        <v>1183</v>
      </c>
      <c r="B738" s="65" t="s">
        <v>1633</v>
      </c>
      <c r="C738" s="66" t="s">
        <v>2075</v>
      </c>
      <c r="D738" s="67"/>
      <c r="E738" s="68"/>
      <c r="F738" s="328">
        <v>2.96</v>
      </c>
      <c r="G738" s="328">
        <v>0</v>
      </c>
      <c r="H738" s="151"/>
      <c r="I738" s="97">
        <f t="shared" si="117"/>
        <v>0</v>
      </c>
      <c r="J738" s="166"/>
      <c r="K738" s="328">
        <v>6.16</v>
      </c>
      <c r="L738" s="328">
        <v>0</v>
      </c>
      <c r="M738" s="151">
        <f t="shared" si="118"/>
        <v>6.16</v>
      </c>
      <c r="N738" s="97" t="e">
        <f>+#REF!-L738</f>
        <v>#REF!</v>
      </c>
      <c r="O738" s="273"/>
      <c r="P738" s="166"/>
      <c r="Q738" s="328">
        <v>6.16</v>
      </c>
      <c r="R738" s="328">
        <v>0</v>
      </c>
      <c r="S738" s="151"/>
      <c r="T738" s="97">
        <f t="shared" si="119"/>
        <v>0</v>
      </c>
      <c r="U738" s="166"/>
      <c r="V738" s="328">
        <v>18.96</v>
      </c>
      <c r="W738" s="328">
        <v>1.73</v>
      </c>
      <c r="X738" s="151"/>
      <c r="Y738" s="97"/>
      <c r="Z738" s="140"/>
    </row>
    <row r="739" spans="1:26" s="69" customFormat="1" outlineLevel="1" x14ac:dyDescent="0.2">
      <c r="A739" s="64" t="s">
        <v>1184</v>
      </c>
      <c r="B739" s="65" t="s">
        <v>1634</v>
      </c>
      <c r="C739" s="66" t="s">
        <v>2076</v>
      </c>
      <c r="D739" s="67"/>
      <c r="E739" s="68"/>
      <c r="F739" s="328">
        <v>20.03</v>
      </c>
      <c r="G739" s="328">
        <v>9.91</v>
      </c>
      <c r="H739" s="151"/>
      <c r="I739" s="97">
        <f t="shared" si="117"/>
        <v>-9.91</v>
      </c>
      <c r="J739" s="166"/>
      <c r="K739" s="328">
        <v>20.420000000000002</v>
      </c>
      <c r="L739" s="328">
        <v>33.94</v>
      </c>
      <c r="M739" s="151">
        <f t="shared" si="118"/>
        <v>-13.519999999999996</v>
      </c>
      <c r="N739" s="97" t="e">
        <f>+#REF!-L739</f>
        <v>#REF!</v>
      </c>
      <c r="O739" s="273"/>
      <c r="P739" s="166"/>
      <c r="Q739" s="328">
        <v>20.420000000000002</v>
      </c>
      <c r="R739" s="328">
        <v>33.94</v>
      </c>
      <c r="S739" s="151"/>
      <c r="T739" s="97">
        <f t="shared" si="119"/>
        <v>-33.94</v>
      </c>
      <c r="U739" s="166"/>
      <c r="V739" s="328">
        <v>286.52000000000004</v>
      </c>
      <c r="W739" s="328">
        <v>112.89</v>
      </c>
      <c r="X739" s="151"/>
      <c r="Y739" s="97"/>
      <c r="Z739" s="140"/>
    </row>
    <row r="740" spans="1:26" s="69" customFormat="1" outlineLevel="1" x14ac:dyDescent="0.2">
      <c r="A740" s="64" t="s">
        <v>1185</v>
      </c>
      <c r="B740" s="65" t="s">
        <v>1635</v>
      </c>
      <c r="C740" s="66" t="s">
        <v>2077</v>
      </c>
      <c r="D740" s="67"/>
      <c r="E740" s="68"/>
      <c r="F740" s="328">
        <v>154.09</v>
      </c>
      <c r="G740" s="328">
        <v>10.73</v>
      </c>
      <c r="H740" s="151"/>
      <c r="I740" s="97">
        <f t="shared" si="117"/>
        <v>-10.73</v>
      </c>
      <c r="J740" s="166"/>
      <c r="K740" s="328">
        <v>550.06000000000006</v>
      </c>
      <c r="L740" s="328">
        <v>30.37</v>
      </c>
      <c r="M740" s="151">
        <f t="shared" si="118"/>
        <v>519.69000000000005</v>
      </c>
      <c r="N740" s="97" t="e">
        <f>+#REF!-L740</f>
        <v>#REF!</v>
      </c>
      <c r="O740" s="273"/>
      <c r="P740" s="166"/>
      <c r="Q740" s="328">
        <v>550.06000000000006</v>
      </c>
      <c r="R740" s="328">
        <v>30.37</v>
      </c>
      <c r="S740" s="151"/>
      <c r="T740" s="97">
        <f t="shared" si="119"/>
        <v>-30.37</v>
      </c>
      <c r="U740" s="166"/>
      <c r="V740" s="328">
        <v>1282.8600000000001</v>
      </c>
      <c r="W740" s="328">
        <v>1990.49</v>
      </c>
      <c r="X740" s="151"/>
      <c r="Y740" s="97"/>
      <c r="Z740" s="140"/>
    </row>
    <row r="741" spans="1:26" s="69" customFormat="1" outlineLevel="1" x14ac:dyDescent="0.2">
      <c r="A741" s="64" t="s">
        <v>1186</v>
      </c>
      <c r="B741" s="65" t="s">
        <v>1636</v>
      </c>
      <c r="C741" s="66" t="s">
        <v>2078</v>
      </c>
      <c r="D741" s="67"/>
      <c r="E741" s="68"/>
      <c r="F741" s="328">
        <v>16.02</v>
      </c>
      <c r="G741" s="328">
        <v>0</v>
      </c>
      <c r="H741" s="151"/>
      <c r="I741" s="97">
        <f t="shared" si="117"/>
        <v>0</v>
      </c>
      <c r="J741" s="166"/>
      <c r="K741" s="328">
        <v>32.54</v>
      </c>
      <c r="L741" s="328">
        <v>0</v>
      </c>
      <c r="M741" s="151">
        <f t="shared" si="118"/>
        <v>32.54</v>
      </c>
      <c r="N741" s="97" t="e">
        <f>+#REF!-L741</f>
        <v>#REF!</v>
      </c>
      <c r="O741" s="273"/>
      <c r="P741" s="166"/>
      <c r="Q741" s="328">
        <v>32.54</v>
      </c>
      <c r="R741" s="328">
        <v>0</v>
      </c>
      <c r="S741" s="151"/>
      <c r="T741" s="97">
        <f t="shared" si="119"/>
        <v>0</v>
      </c>
      <c r="U741" s="166"/>
      <c r="V741" s="328">
        <v>146.05000000000001</v>
      </c>
      <c r="W741" s="328">
        <v>14.540000000000001</v>
      </c>
      <c r="X741" s="151"/>
      <c r="Y741" s="97"/>
      <c r="Z741" s="140"/>
    </row>
    <row r="742" spans="1:26" s="69" customFormat="1" outlineLevel="1" x14ac:dyDescent="0.2">
      <c r="A742" s="64" t="s">
        <v>1187</v>
      </c>
      <c r="B742" s="65" t="s">
        <v>1637</v>
      </c>
      <c r="C742" s="66" t="s">
        <v>2079</v>
      </c>
      <c r="D742" s="67"/>
      <c r="E742" s="68"/>
      <c r="F742" s="328">
        <v>9.85</v>
      </c>
      <c r="G742" s="328">
        <v>3.09</v>
      </c>
      <c r="H742" s="151"/>
      <c r="I742" s="97">
        <f t="shared" si="117"/>
        <v>-3.09</v>
      </c>
      <c r="J742" s="166"/>
      <c r="K742" s="328">
        <v>15.64</v>
      </c>
      <c r="L742" s="328">
        <v>3.09</v>
      </c>
      <c r="M742" s="151">
        <f t="shared" si="118"/>
        <v>12.55</v>
      </c>
      <c r="N742" s="97" t="e">
        <f>+#REF!-L742</f>
        <v>#REF!</v>
      </c>
      <c r="O742" s="273"/>
      <c r="P742" s="166"/>
      <c r="Q742" s="328">
        <v>15.64</v>
      </c>
      <c r="R742" s="328">
        <v>3.09</v>
      </c>
      <c r="S742" s="151"/>
      <c r="T742" s="97">
        <f t="shared" si="119"/>
        <v>-3.09</v>
      </c>
      <c r="U742" s="166"/>
      <c r="V742" s="328">
        <v>34.22</v>
      </c>
      <c r="W742" s="328">
        <v>3.17</v>
      </c>
      <c r="X742" s="151"/>
      <c r="Y742" s="97"/>
      <c r="Z742" s="140"/>
    </row>
    <row r="743" spans="1:26" s="69" customFormat="1" outlineLevel="1" x14ac:dyDescent="0.2">
      <c r="A743" s="64" t="s">
        <v>1188</v>
      </c>
      <c r="B743" s="65" t="s">
        <v>1638</v>
      </c>
      <c r="C743" s="66" t="s">
        <v>2080</v>
      </c>
      <c r="D743" s="67"/>
      <c r="E743" s="68"/>
      <c r="F743" s="328">
        <v>28.84</v>
      </c>
      <c r="G743" s="328">
        <v>0</v>
      </c>
      <c r="H743" s="151"/>
      <c r="I743" s="97">
        <f t="shared" si="117"/>
        <v>0</v>
      </c>
      <c r="J743" s="166"/>
      <c r="K743" s="328">
        <v>38.119999999999997</v>
      </c>
      <c r="L743" s="328">
        <v>0</v>
      </c>
      <c r="M743" s="151">
        <f t="shared" si="118"/>
        <v>38.119999999999997</v>
      </c>
      <c r="N743" s="97" t="e">
        <f>+#REF!-L743</f>
        <v>#REF!</v>
      </c>
      <c r="O743" s="273"/>
      <c r="P743" s="166"/>
      <c r="Q743" s="328">
        <v>38.119999999999997</v>
      </c>
      <c r="R743" s="328">
        <v>0</v>
      </c>
      <c r="S743" s="151"/>
      <c r="T743" s="97">
        <f t="shared" si="119"/>
        <v>0</v>
      </c>
      <c r="U743" s="166"/>
      <c r="V743" s="328">
        <v>46.839999999999996</v>
      </c>
      <c r="W743" s="328">
        <v>0</v>
      </c>
      <c r="X743" s="151"/>
      <c r="Y743" s="97"/>
      <c r="Z743" s="140"/>
    </row>
    <row r="744" spans="1:26" s="69" customFormat="1" outlineLevel="1" x14ac:dyDescent="0.2">
      <c r="A744" s="64" t="s">
        <v>1189</v>
      </c>
      <c r="B744" s="65" t="s">
        <v>1639</v>
      </c>
      <c r="C744" s="66" t="s">
        <v>2081</v>
      </c>
      <c r="D744" s="67"/>
      <c r="E744" s="68"/>
      <c r="F744" s="328">
        <v>0</v>
      </c>
      <c r="G744" s="328">
        <v>10.59</v>
      </c>
      <c r="H744" s="151"/>
      <c r="I744" s="97">
        <f t="shared" si="117"/>
        <v>-10.59</v>
      </c>
      <c r="J744" s="166"/>
      <c r="K744" s="328">
        <v>30.69</v>
      </c>
      <c r="L744" s="328">
        <v>10.59</v>
      </c>
      <c r="M744" s="151">
        <f t="shared" si="118"/>
        <v>20.100000000000001</v>
      </c>
      <c r="N744" s="97" t="e">
        <f>+#REF!-L744</f>
        <v>#REF!</v>
      </c>
      <c r="O744" s="273"/>
      <c r="P744" s="166"/>
      <c r="Q744" s="328">
        <v>30.69</v>
      </c>
      <c r="R744" s="328">
        <v>10.59</v>
      </c>
      <c r="S744" s="151"/>
      <c r="T744" s="97">
        <f t="shared" si="119"/>
        <v>-10.59</v>
      </c>
      <c r="U744" s="166"/>
      <c r="V744" s="328">
        <v>157.14000000000001</v>
      </c>
      <c r="W744" s="328">
        <v>28.830000000000002</v>
      </c>
      <c r="X744" s="151"/>
      <c r="Y744" s="97"/>
      <c r="Z744" s="140"/>
    </row>
    <row r="745" spans="1:26" s="69" customFormat="1" outlineLevel="1" x14ac:dyDescent="0.2">
      <c r="A745" s="64" t="s">
        <v>1190</v>
      </c>
      <c r="B745" s="65" t="s">
        <v>1640</v>
      </c>
      <c r="C745" s="66" t="s">
        <v>2082</v>
      </c>
      <c r="D745" s="67"/>
      <c r="E745" s="68"/>
      <c r="F745" s="328">
        <v>1.97</v>
      </c>
      <c r="G745" s="328">
        <v>0</v>
      </c>
      <c r="H745" s="151"/>
      <c r="I745" s="97">
        <f t="shared" si="117"/>
        <v>0</v>
      </c>
      <c r="J745" s="166"/>
      <c r="K745" s="328">
        <v>1.97</v>
      </c>
      <c r="L745" s="328">
        <v>0</v>
      </c>
      <c r="M745" s="151">
        <f t="shared" si="118"/>
        <v>1.97</v>
      </c>
      <c r="N745" s="97" t="e">
        <f>+#REF!-L745</f>
        <v>#REF!</v>
      </c>
      <c r="O745" s="273"/>
      <c r="P745" s="166"/>
      <c r="Q745" s="328">
        <v>1.97</v>
      </c>
      <c r="R745" s="328">
        <v>0</v>
      </c>
      <c r="S745" s="151"/>
      <c r="T745" s="97">
        <f t="shared" si="119"/>
        <v>0</v>
      </c>
      <c r="U745" s="166"/>
      <c r="V745" s="328">
        <v>28.53</v>
      </c>
      <c r="W745" s="328">
        <v>0</v>
      </c>
      <c r="X745" s="151"/>
      <c r="Y745" s="97"/>
      <c r="Z745" s="140"/>
    </row>
    <row r="746" spans="1:26" s="69" customFormat="1" outlineLevel="1" x14ac:dyDescent="0.2">
      <c r="A746" s="64" t="s">
        <v>1191</v>
      </c>
      <c r="B746" s="65" t="s">
        <v>1641</v>
      </c>
      <c r="C746" s="66" t="s">
        <v>2083</v>
      </c>
      <c r="D746" s="67"/>
      <c r="E746" s="68"/>
      <c r="F746" s="328">
        <v>182.34</v>
      </c>
      <c r="G746" s="328">
        <v>31</v>
      </c>
      <c r="H746" s="151"/>
      <c r="I746" s="97">
        <f t="shared" si="117"/>
        <v>-31</v>
      </c>
      <c r="J746" s="166"/>
      <c r="K746" s="328">
        <v>588.5</v>
      </c>
      <c r="L746" s="328">
        <v>42.59</v>
      </c>
      <c r="M746" s="151">
        <f t="shared" si="118"/>
        <v>545.91</v>
      </c>
      <c r="N746" s="97" t="e">
        <f>+#REF!-L746</f>
        <v>#REF!</v>
      </c>
      <c r="O746" s="273"/>
      <c r="P746" s="166"/>
      <c r="Q746" s="328">
        <v>588.5</v>
      </c>
      <c r="R746" s="328">
        <v>42.59</v>
      </c>
      <c r="S746" s="151"/>
      <c r="T746" s="97">
        <f t="shared" si="119"/>
        <v>-42.59</v>
      </c>
      <c r="U746" s="166"/>
      <c r="V746" s="328">
        <v>2114.75</v>
      </c>
      <c r="W746" s="328">
        <v>664.11</v>
      </c>
      <c r="X746" s="151"/>
      <c r="Y746" s="97"/>
      <c r="Z746" s="140"/>
    </row>
    <row r="747" spans="1:26" s="69" customFormat="1" outlineLevel="1" x14ac:dyDescent="0.2">
      <c r="A747" s="64" t="s">
        <v>1192</v>
      </c>
      <c r="B747" s="65" t="s">
        <v>1642</v>
      </c>
      <c r="C747" s="66" t="s">
        <v>2084</v>
      </c>
      <c r="D747" s="67"/>
      <c r="E747" s="68"/>
      <c r="F747" s="328">
        <v>0</v>
      </c>
      <c r="G747" s="328">
        <v>0</v>
      </c>
      <c r="H747" s="151"/>
      <c r="I747" s="97">
        <f t="shared" si="117"/>
        <v>0</v>
      </c>
      <c r="J747" s="166"/>
      <c r="K747" s="328">
        <v>0</v>
      </c>
      <c r="L747" s="328">
        <v>0</v>
      </c>
      <c r="M747" s="151">
        <f t="shared" si="118"/>
        <v>0</v>
      </c>
      <c r="N747" s="97" t="e">
        <f>+#REF!-L747</f>
        <v>#REF!</v>
      </c>
      <c r="O747" s="273"/>
      <c r="P747" s="166"/>
      <c r="Q747" s="328">
        <v>0</v>
      </c>
      <c r="R747" s="328">
        <v>0</v>
      </c>
      <c r="S747" s="151"/>
      <c r="T747" s="97">
        <f t="shared" si="119"/>
        <v>0</v>
      </c>
      <c r="U747" s="166"/>
      <c r="V747" s="328">
        <v>87.320000000000007</v>
      </c>
      <c r="W747" s="328">
        <v>0</v>
      </c>
      <c r="X747" s="151"/>
      <c r="Y747" s="97"/>
      <c r="Z747" s="140"/>
    </row>
    <row r="748" spans="1:26" s="69" customFormat="1" outlineLevel="1" x14ac:dyDescent="0.2">
      <c r="A748" s="64" t="s">
        <v>1193</v>
      </c>
      <c r="B748" s="65" t="s">
        <v>1643</v>
      </c>
      <c r="C748" s="66" t="s">
        <v>2085</v>
      </c>
      <c r="D748" s="67"/>
      <c r="E748" s="68"/>
      <c r="F748" s="328">
        <v>44.37</v>
      </c>
      <c r="G748" s="328">
        <v>9.49</v>
      </c>
      <c r="H748" s="151"/>
      <c r="I748" s="97">
        <f t="shared" si="117"/>
        <v>-9.49</v>
      </c>
      <c r="J748" s="166"/>
      <c r="K748" s="328">
        <v>44.37</v>
      </c>
      <c r="L748" s="328">
        <v>9.49</v>
      </c>
      <c r="M748" s="151">
        <f t="shared" si="118"/>
        <v>34.879999999999995</v>
      </c>
      <c r="N748" s="97" t="e">
        <f>+#REF!-L748</f>
        <v>#REF!</v>
      </c>
      <c r="O748" s="273"/>
      <c r="P748" s="166"/>
      <c r="Q748" s="328">
        <v>44.37</v>
      </c>
      <c r="R748" s="328">
        <v>9.49</v>
      </c>
      <c r="S748" s="151"/>
      <c r="T748" s="97">
        <f t="shared" si="119"/>
        <v>-9.49</v>
      </c>
      <c r="U748" s="166"/>
      <c r="V748" s="328">
        <v>158.96</v>
      </c>
      <c r="W748" s="328">
        <v>9.49</v>
      </c>
      <c r="X748" s="151"/>
      <c r="Y748" s="97"/>
      <c r="Z748" s="140"/>
    </row>
    <row r="749" spans="1:26" s="69" customFormat="1" outlineLevel="1" x14ac:dyDescent="0.2">
      <c r="A749" s="64" t="s">
        <v>1194</v>
      </c>
      <c r="B749" s="65" t="s">
        <v>1644</v>
      </c>
      <c r="C749" s="66" t="s">
        <v>2086</v>
      </c>
      <c r="D749" s="67"/>
      <c r="E749" s="68"/>
      <c r="F749" s="328">
        <v>0</v>
      </c>
      <c r="G749" s="328">
        <v>0</v>
      </c>
      <c r="H749" s="151"/>
      <c r="I749" s="97">
        <f t="shared" si="117"/>
        <v>0</v>
      </c>
      <c r="J749" s="166"/>
      <c r="K749" s="328">
        <v>0</v>
      </c>
      <c r="L749" s="328">
        <v>91.36</v>
      </c>
      <c r="M749" s="151">
        <f t="shared" si="118"/>
        <v>-91.36</v>
      </c>
      <c r="N749" s="97" t="e">
        <f>+#REF!-L749</f>
        <v>#REF!</v>
      </c>
      <c r="O749" s="273"/>
      <c r="P749" s="166"/>
      <c r="Q749" s="328">
        <v>0</v>
      </c>
      <c r="R749" s="328">
        <v>91.36</v>
      </c>
      <c r="S749" s="151"/>
      <c r="T749" s="97">
        <f t="shared" si="119"/>
        <v>-91.36</v>
      </c>
      <c r="U749" s="166"/>
      <c r="V749" s="328">
        <v>53.47</v>
      </c>
      <c r="W749" s="328">
        <v>447.78000000000003</v>
      </c>
      <c r="X749" s="151"/>
      <c r="Y749" s="97"/>
      <c r="Z749" s="140"/>
    </row>
    <row r="750" spans="1:26" s="69" customFormat="1" outlineLevel="1" x14ac:dyDescent="0.2">
      <c r="A750" s="64" t="s">
        <v>1195</v>
      </c>
      <c r="B750" s="65" t="s">
        <v>1645</v>
      </c>
      <c r="C750" s="66" t="s">
        <v>2087</v>
      </c>
      <c r="D750" s="67"/>
      <c r="E750" s="68"/>
      <c r="F750" s="328">
        <v>0.69000000000000006</v>
      </c>
      <c r="G750" s="328">
        <v>0</v>
      </c>
      <c r="H750" s="151"/>
      <c r="I750" s="97">
        <f t="shared" si="117"/>
        <v>0</v>
      </c>
      <c r="J750" s="166"/>
      <c r="K750" s="328">
        <v>1.67</v>
      </c>
      <c r="L750" s="328">
        <v>1.52</v>
      </c>
      <c r="M750" s="151">
        <f t="shared" si="118"/>
        <v>0.14999999999999991</v>
      </c>
      <c r="N750" s="97" t="e">
        <f>+#REF!-L750</f>
        <v>#REF!</v>
      </c>
      <c r="O750" s="273"/>
      <c r="P750" s="166"/>
      <c r="Q750" s="328">
        <v>1.67</v>
      </c>
      <c r="R750" s="328">
        <v>1.52</v>
      </c>
      <c r="S750" s="151"/>
      <c r="T750" s="97">
        <f t="shared" si="119"/>
        <v>-1.52</v>
      </c>
      <c r="U750" s="166"/>
      <c r="V750" s="328">
        <v>21.369999999999997</v>
      </c>
      <c r="W750" s="328">
        <v>42.010000000000005</v>
      </c>
      <c r="X750" s="151"/>
      <c r="Y750" s="97"/>
      <c r="Z750" s="140"/>
    </row>
    <row r="751" spans="1:26" s="69" customFormat="1" outlineLevel="1" x14ac:dyDescent="0.2">
      <c r="A751" s="64" t="s">
        <v>1196</v>
      </c>
      <c r="B751" s="65" t="s">
        <v>1646</v>
      </c>
      <c r="C751" s="66" t="s">
        <v>2088</v>
      </c>
      <c r="D751" s="67"/>
      <c r="E751" s="68"/>
      <c r="F751" s="328">
        <v>0</v>
      </c>
      <c r="G751" s="328">
        <v>0</v>
      </c>
      <c r="H751" s="151"/>
      <c r="I751" s="97">
        <f t="shared" si="117"/>
        <v>0</v>
      </c>
      <c r="J751" s="166"/>
      <c r="K751" s="328">
        <v>8.1300000000000008</v>
      </c>
      <c r="L751" s="328">
        <v>0</v>
      </c>
      <c r="M751" s="151">
        <f t="shared" si="118"/>
        <v>8.1300000000000008</v>
      </c>
      <c r="N751" s="97" t="e">
        <f>+#REF!-L751</f>
        <v>#REF!</v>
      </c>
      <c r="O751" s="273"/>
      <c r="P751" s="166"/>
      <c r="Q751" s="328">
        <v>8.1300000000000008</v>
      </c>
      <c r="R751" s="328">
        <v>0</v>
      </c>
      <c r="S751" s="151"/>
      <c r="T751" s="97">
        <f t="shared" si="119"/>
        <v>0</v>
      </c>
      <c r="U751" s="166"/>
      <c r="V751" s="328">
        <v>60.77</v>
      </c>
      <c r="W751" s="328">
        <v>18.650000000000002</v>
      </c>
      <c r="X751" s="151"/>
      <c r="Y751" s="97"/>
      <c r="Z751" s="140"/>
    </row>
    <row r="752" spans="1:26" s="69" customFormat="1" outlineLevel="1" x14ac:dyDescent="0.2">
      <c r="A752" s="64" t="s">
        <v>1197</v>
      </c>
      <c r="B752" s="65" t="s">
        <v>1647</v>
      </c>
      <c r="C752" s="66" t="s">
        <v>2089</v>
      </c>
      <c r="D752" s="67"/>
      <c r="E752" s="68"/>
      <c r="F752" s="328">
        <v>0</v>
      </c>
      <c r="G752" s="328">
        <v>0</v>
      </c>
      <c r="H752" s="151"/>
      <c r="I752" s="97">
        <f t="shared" ref="I752:I783" si="120">+U752-G752</f>
        <v>0</v>
      </c>
      <c r="J752" s="166"/>
      <c r="K752" s="328">
        <v>0</v>
      </c>
      <c r="L752" s="328">
        <v>0</v>
      </c>
      <c r="M752" s="151">
        <f t="shared" ref="M752:M783" si="121">+K752-L752</f>
        <v>0</v>
      </c>
      <c r="N752" s="97" t="e">
        <f>+#REF!-L752</f>
        <v>#REF!</v>
      </c>
      <c r="O752" s="273"/>
      <c r="P752" s="166"/>
      <c r="Q752" s="328">
        <v>0</v>
      </c>
      <c r="R752" s="328">
        <v>0</v>
      </c>
      <c r="S752" s="151"/>
      <c r="T752" s="97">
        <f t="shared" ref="T752:T783" si="122">+P752-R752</f>
        <v>0</v>
      </c>
      <c r="U752" s="166"/>
      <c r="V752" s="328">
        <v>92.13</v>
      </c>
      <c r="W752" s="328">
        <v>54.34</v>
      </c>
      <c r="X752" s="151"/>
      <c r="Y752" s="97"/>
      <c r="Z752" s="140"/>
    </row>
    <row r="753" spans="1:26" s="69" customFormat="1" outlineLevel="1" x14ac:dyDescent="0.2">
      <c r="A753" s="64" t="s">
        <v>1198</v>
      </c>
      <c r="B753" s="65" t="s">
        <v>1648</v>
      </c>
      <c r="C753" s="66" t="s">
        <v>2090</v>
      </c>
      <c r="D753" s="67"/>
      <c r="E753" s="68"/>
      <c r="F753" s="328">
        <v>5.63</v>
      </c>
      <c r="G753" s="328">
        <v>0</v>
      </c>
      <c r="H753" s="151"/>
      <c r="I753" s="97">
        <f t="shared" si="120"/>
        <v>0</v>
      </c>
      <c r="J753" s="166"/>
      <c r="K753" s="328">
        <v>5.63</v>
      </c>
      <c r="L753" s="328">
        <v>0</v>
      </c>
      <c r="M753" s="151">
        <f t="shared" si="121"/>
        <v>5.63</v>
      </c>
      <c r="N753" s="97" t="e">
        <f>+#REF!-L753</f>
        <v>#REF!</v>
      </c>
      <c r="O753" s="273"/>
      <c r="P753" s="166"/>
      <c r="Q753" s="328">
        <v>5.63</v>
      </c>
      <c r="R753" s="328">
        <v>0</v>
      </c>
      <c r="S753" s="151"/>
      <c r="T753" s="97">
        <f t="shared" si="122"/>
        <v>0</v>
      </c>
      <c r="U753" s="166"/>
      <c r="V753" s="328">
        <v>32.24</v>
      </c>
      <c r="W753" s="328">
        <v>0</v>
      </c>
      <c r="X753" s="151"/>
      <c r="Y753" s="97"/>
      <c r="Z753" s="140"/>
    </row>
    <row r="754" spans="1:26" s="69" customFormat="1" outlineLevel="1" x14ac:dyDescent="0.2">
      <c r="A754" s="64" t="s">
        <v>1199</v>
      </c>
      <c r="B754" s="65" t="s">
        <v>1649</v>
      </c>
      <c r="C754" s="66" t="s">
        <v>2091</v>
      </c>
      <c r="D754" s="67"/>
      <c r="E754" s="68"/>
      <c r="F754" s="328">
        <v>41.97</v>
      </c>
      <c r="G754" s="328">
        <v>0</v>
      </c>
      <c r="H754" s="151"/>
      <c r="I754" s="97">
        <f t="shared" si="120"/>
        <v>0</v>
      </c>
      <c r="J754" s="166"/>
      <c r="K754" s="328">
        <v>41.97</v>
      </c>
      <c r="L754" s="328">
        <v>0</v>
      </c>
      <c r="M754" s="151">
        <f t="shared" si="121"/>
        <v>41.97</v>
      </c>
      <c r="N754" s="97" t="e">
        <f>+#REF!-L754</f>
        <v>#REF!</v>
      </c>
      <c r="O754" s="273"/>
      <c r="P754" s="166"/>
      <c r="Q754" s="328">
        <v>41.97</v>
      </c>
      <c r="R754" s="328">
        <v>0</v>
      </c>
      <c r="S754" s="151"/>
      <c r="T754" s="97">
        <f t="shared" si="122"/>
        <v>0</v>
      </c>
      <c r="U754" s="166"/>
      <c r="V754" s="328">
        <v>49.47</v>
      </c>
      <c r="W754" s="328">
        <v>0</v>
      </c>
      <c r="X754" s="151"/>
      <c r="Y754" s="97"/>
      <c r="Z754" s="140"/>
    </row>
    <row r="755" spans="1:26" s="69" customFormat="1" outlineLevel="1" x14ac:dyDescent="0.2">
      <c r="A755" s="64" t="s">
        <v>1200</v>
      </c>
      <c r="B755" s="65" t="s">
        <v>1650</v>
      </c>
      <c r="C755" s="66" t="s">
        <v>2092</v>
      </c>
      <c r="D755" s="67"/>
      <c r="E755" s="68"/>
      <c r="F755" s="328">
        <v>0</v>
      </c>
      <c r="G755" s="328">
        <v>0</v>
      </c>
      <c r="H755" s="151"/>
      <c r="I755" s="97">
        <f t="shared" si="120"/>
        <v>0</v>
      </c>
      <c r="J755" s="166"/>
      <c r="K755" s="328">
        <v>0</v>
      </c>
      <c r="L755" s="328">
        <v>0</v>
      </c>
      <c r="M755" s="151">
        <f t="shared" si="121"/>
        <v>0</v>
      </c>
      <c r="N755" s="97" t="e">
        <f>+#REF!-L755</f>
        <v>#REF!</v>
      </c>
      <c r="O755" s="273"/>
      <c r="P755" s="166"/>
      <c r="Q755" s="328">
        <v>0</v>
      </c>
      <c r="R755" s="328">
        <v>0</v>
      </c>
      <c r="S755" s="151"/>
      <c r="T755" s="97">
        <f t="shared" si="122"/>
        <v>0</v>
      </c>
      <c r="U755" s="166"/>
      <c r="V755" s="328">
        <v>129.65</v>
      </c>
      <c r="W755" s="328">
        <v>8.1300000000000008</v>
      </c>
      <c r="X755" s="151"/>
      <c r="Y755" s="97"/>
      <c r="Z755" s="140"/>
    </row>
    <row r="756" spans="1:26" s="69" customFormat="1" outlineLevel="1" x14ac:dyDescent="0.2">
      <c r="A756" s="64" t="s">
        <v>1201</v>
      </c>
      <c r="B756" s="65" t="s">
        <v>1651</v>
      </c>
      <c r="C756" s="66" t="s">
        <v>2093</v>
      </c>
      <c r="D756" s="67"/>
      <c r="E756" s="68"/>
      <c r="F756" s="328">
        <v>0</v>
      </c>
      <c r="G756" s="328">
        <v>4.3899999999999997</v>
      </c>
      <c r="H756" s="151"/>
      <c r="I756" s="97">
        <f t="shared" si="120"/>
        <v>-4.3899999999999997</v>
      </c>
      <c r="J756" s="166"/>
      <c r="K756" s="328">
        <v>19.05</v>
      </c>
      <c r="L756" s="328">
        <v>14.51</v>
      </c>
      <c r="M756" s="151">
        <f t="shared" si="121"/>
        <v>4.5400000000000009</v>
      </c>
      <c r="N756" s="97" t="e">
        <f>+#REF!-L756</f>
        <v>#REF!</v>
      </c>
      <c r="O756" s="273"/>
      <c r="P756" s="166"/>
      <c r="Q756" s="328">
        <v>19.05</v>
      </c>
      <c r="R756" s="328">
        <v>14.51</v>
      </c>
      <c r="S756" s="151"/>
      <c r="T756" s="97">
        <f t="shared" si="122"/>
        <v>-14.51</v>
      </c>
      <c r="U756" s="166"/>
      <c r="V756" s="328">
        <v>44.63</v>
      </c>
      <c r="W756" s="328">
        <v>14.51</v>
      </c>
      <c r="X756" s="151"/>
      <c r="Y756" s="97"/>
      <c r="Z756" s="140"/>
    </row>
    <row r="757" spans="1:26" s="69" customFormat="1" outlineLevel="1" x14ac:dyDescent="0.2">
      <c r="A757" s="64" t="s">
        <v>1202</v>
      </c>
      <c r="B757" s="65" t="s">
        <v>1652</v>
      </c>
      <c r="C757" s="66" t="s">
        <v>2094</v>
      </c>
      <c r="D757" s="67"/>
      <c r="E757" s="68"/>
      <c r="F757" s="328">
        <v>-10257.94</v>
      </c>
      <c r="G757" s="328">
        <v>-33042.550000000003</v>
      </c>
      <c r="H757" s="151"/>
      <c r="I757" s="97">
        <f t="shared" si="120"/>
        <v>33042.550000000003</v>
      </c>
      <c r="J757" s="166"/>
      <c r="K757" s="328">
        <v>-32419.58</v>
      </c>
      <c r="L757" s="328">
        <v>-113460.40000000001</v>
      </c>
      <c r="M757" s="151">
        <f t="shared" si="121"/>
        <v>81040.820000000007</v>
      </c>
      <c r="N757" s="97" t="e">
        <f>+#REF!-L757</f>
        <v>#REF!</v>
      </c>
      <c r="O757" s="273"/>
      <c r="P757" s="166"/>
      <c r="Q757" s="328">
        <v>-32419.58</v>
      </c>
      <c r="R757" s="328">
        <v>-113460.40000000001</v>
      </c>
      <c r="S757" s="151"/>
      <c r="T757" s="97">
        <f t="shared" si="122"/>
        <v>113460.40000000001</v>
      </c>
      <c r="U757" s="166"/>
      <c r="V757" s="328">
        <v>-319594.66000000003</v>
      </c>
      <c r="W757" s="328">
        <v>-673047.44000000006</v>
      </c>
      <c r="X757" s="151"/>
      <c r="Y757" s="97"/>
      <c r="Z757" s="140"/>
    </row>
    <row r="758" spans="1:26" s="69" customFormat="1" outlineLevel="1" x14ac:dyDescent="0.2">
      <c r="A758" s="64" t="s">
        <v>1203</v>
      </c>
      <c r="B758" s="65" t="s">
        <v>1653</v>
      </c>
      <c r="C758" s="66" t="s">
        <v>2095</v>
      </c>
      <c r="D758" s="67"/>
      <c r="E758" s="68"/>
      <c r="F758" s="328">
        <v>-57464</v>
      </c>
      <c r="G758" s="328">
        <v>-31140</v>
      </c>
      <c r="H758" s="151"/>
      <c r="I758" s="97">
        <f t="shared" si="120"/>
        <v>31140</v>
      </c>
      <c r="J758" s="166"/>
      <c r="K758" s="328">
        <v>-172517</v>
      </c>
      <c r="L758" s="328">
        <v>-96070</v>
      </c>
      <c r="M758" s="151">
        <f t="shared" si="121"/>
        <v>-76447</v>
      </c>
      <c r="N758" s="97" t="e">
        <f>+#REF!-L758</f>
        <v>#REF!</v>
      </c>
      <c r="O758" s="273"/>
      <c r="P758" s="166"/>
      <c r="Q758" s="328">
        <v>-172517</v>
      </c>
      <c r="R758" s="328">
        <v>-96070</v>
      </c>
      <c r="S758" s="151"/>
      <c r="T758" s="97">
        <f t="shared" si="122"/>
        <v>96070</v>
      </c>
      <c r="U758" s="166"/>
      <c r="V758" s="328">
        <v>-599930</v>
      </c>
      <c r="W758" s="328">
        <v>-387891</v>
      </c>
      <c r="X758" s="151"/>
      <c r="Y758" s="97"/>
      <c r="Z758" s="140"/>
    </row>
    <row r="759" spans="1:26" s="69" customFormat="1" outlineLevel="1" x14ac:dyDescent="0.2">
      <c r="A759" s="64" t="s">
        <v>1204</v>
      </c>
      <c r="B759" s="65" t="s">
        <v>1654</v>
      </c>
      <c r="C759" s="66" t="s">
        <v>2096</v>
      </c>
      <c r="D759" s="67"/>
      <c r="E759" s="68"/>
      <c r="F759" s="328">
        <v>0.02</v>
      </c>
      <c r="G759" s="328">
        <v>0.01</v>
      </c>
      <c r="H759" s="151"/>
      <c r="I759" s="97">
        <f t="shared" si="120"/>
        <v>-0.01</v>
      </c>
      <c r="J759" s="166"/>
      <c r="K759" s="328">
        <v>0.02</v>
      </c>
      <c r="L759" s="328">
        <v>0.01</v>
      </c>
      <c r="M759" s="151">
        <f t="shared" si="121"/>
        <v>0.01</v>
      </c>
      <c r="N759" s="97" t="e">
        <f>+#REF!-L759</f>
        <v>#REF!</v>
      </c>
      <c r="O759" s="273"/>
      <c r="P759" s="166"/>
      <c r="Q759" s="328">
        <v>0.02</v>
      </c>
      <c r="R759" s="328">
        <v>0.01</v>
      </c>
      <c r="S759" s="151"/>
      <c r="T759" s="97">
        <f t="shared" si="122"/>
        <v>-0.01</v>
      </c>
      <c r="U759" s="166"/>
      <c r="V759" s="328">
        <v>9.0000000000000011E-2</v>
      </c>
      <c r="W759" s="328">
        <v>0.03</v>
      </c>
      <c r="X759" s="151"/>
      <c r="Y759" s="97"/>
      <c r="Z759" s="140"/>
    </row>
    <row r="760" spans="1:26" s="69" customFormat="1" outlineLevel="1" x14ac:dyDescent="0.2">
      <c r="A760" s="64" t="s">
        <v>1205</v>
      </c>
      <c r="B760" s="65" t="s">
        <v>1655</v>
      </c>
      <c r="C760" s="66" t="s">
        <v>2097</v>
      </c>
      <c r="D760" s="67"/>
      <c r="E760" s="68"/>
      <c r="F760" s="328">
        <v>-276.2</v>
      </c>
      <c r="G760" s="328">
        <v>-316.58</v>
      </c>
      <c r="H760" s="151"/>
      <c r="I760" s="97">
        <f t="shared" si="120"/>
        <v>316.58</v>
      </c>
      <c r="J760" s="166"/>
      <c r="K760" s="328">
        <v>-780.69</v>
      </c>
      <c r="L760" s="328">
        <v>-824.91</v>
      </c>
      <c r="M760" s="151">
        <f t="shared" si="121"/>
        <v>44.219999999999914</v>
      </c>
      <c r="N760" s="97" t="e">
        <f>+#REF!-L760</f>
        <v>#REF!</v>
      </c>
      <c r="O760" s="273"/>
      <c r="P760" s="166"/>
      <c r="Q760" s="328">
        <v>-780.69</v>
      </c>
      <c r="R760" s="328">
        <v>-824.91</v>
      </c>
      <c r="S760" s="151"/>
      <c r="T760" s="97">
        <f t="shared" si="122"/>
        <v>824.91</v>
      </c>
      <c r="U760" s="166"/>
      <c r="V760" s="328">
        <v>-3518.46</v>
      </c>
      <c r="W760" s="328">
        <v>-5017.34</v>
      </c>
      <c r="X760" s="151"/>
      <c r="Y760" s="97"/>
      <c r="Z760" s="140"/>
    </row>
    <row r="761" spans="1:26" s="69" customFormat="1" outlineLevel="1" x14ac:dyDescent="0.2">
      <c r="A761" s="64" t="s">
        <v>1206</v>
      </c>
      <c r="B761" s="65" t="s">
        <v>1656</v>
      </c>
      <c r="C761" s="66" t="s">
        <v>2098</v>
      </c>
      <c r="D761" s="67"/>
      <c r="E761" s="68"/>
      <c r="F761" s="328">
        <v>206474.47</v>
      </c>
      <c r="G761" s="328">
        <v>225213.09</v>
      </c>
      <c r="H761" s="151"/>
      <c r="I761" s="97">
        <f t="shared" si="120"/>
        <v>-225213.09</v>
      </c>
      <c r="J761" s="166"/>
      <c r="K761" s="328">
        <v>629748.41</v>
      </c>
      <c r="L761" s="328">
        <v>619555.19000000006</v>
      </c>
      <c r="M761" s="151">
        <f t="shared" si="121"/>
        <v>10193.219999999972</v>
      </c>
      <c r="N761" s="97" t="e">
        <f>+#REF!-L761</f>
        <v>#REF!</v>
      </c>
      <c r="O761" s="273"/>
      <c r="P761" s="166"/>
      <c r="Q761" s="328">
        <v>629748.41</v>
      </c>
      <c r="R761" s="328">
        <v>619555.19000000006</v>
      </c>
      <c r="S761" s="151"/>
      <c r="T761" s="97">
        <f t="shared" si="122"/>
        <v>-619555.19000000006</v>
      </c>
      <c r="U761" s="166"/>
      <c r="V761" s="328">
        <v>2824558.8400000003</v>
      </c>
      <c r="W761" s="328">
        <v>2998031.9619999998</v>
      </c>
      <c r="X761" s="151"/>
      <c r="Y761" s="97"/>
      <c r="Z761" s="140"/>
    </row>
    <row r="762" spans="1:26" s="69" customFormat="1" outlineLevel="1" x14ac:dyDescent="0.2">
      <c r="A762" s="64" t="s">
        <v>1207</v>
      </c>
      <c r="B762" s="65" t="s">
        <v>1657</v>
      </c>
      <c r="C762" s="66" t="s">
        <v>2099</v>
      </c>
      <c r="D762" s="67"/>
      <c r="E762" s="68"/>
      <c r="F762" s="328">
        <v>-78345.710000000006</v>
      </c>
      <c r="G762" s="328">
        <v>-16548.900000000001</v>
      </c>
      <c r="H762" s="151"/>
      <c r="I762" s="97">
        <f t="shared" si="120"/>
        <v>16548.900000000001</v>
      </c>
      <c r="J762" s="166"/>
      <c r="K762" s="328">
        <v>-358631.35000000003</v>
      </c>
      <c r="L762" s="328">
        <v>257838.77000000002</v>
      </c>
      <c r="M762" s="151">
        <f t="shared" si="121"/>
        <v>-616470.12000000011</v>
      </c>
      <c r="N762" s="97" t="e">
        <f>+#REF!-L762</f>
        <v>#REF!</v>
      </c>
      <c r="O762" s="273"/>
      <c r="P762" s="166"/>
      <c r="Q762" s="328">
        <v>-358631.35000000003</v>
      </c>
      <c r="R762" s="328">
        <v>257838.77000000002</v>
      </c>
      <c r="S762" s="151"/>
      <c r="T762" s="97">
        <f t="shared" si="122"/>
        <v>-257838.77000000002</v>
      </c>
      <c r="U762" s="166"/>
      <c r="V762" s="328">
        <v>775278.45</v>
      </c>
      <c r="W762" s="328">
        <v>-267076.73</v>
      </c>
      <c r="X762" s="151"/>
      <c r="Y762" s="97"/>
      <c r="Z762" s="140"/>
    </row>
    <row r="763" spans="1:26" s="69" customFormat="1" outlineLevel="1" x14ac:dyDescent="0.2">
      <c r="A763" s="64" t="s">
        <v>1208</v>
      </c>
      <c r="B763" s="65" t="s">
        <v>1658</v>
      </c>
      <c r="C763" s="66" t="s">
        <v>2100</v>
      </c>
      <c r="D763" s="67"/>
      <c r="E763" s="68"/>
      <c r="F763" s="328">
        <v>0</v>
      </c>
      <c r="G763" s="328">
        <v>0</v>
      </c>
      <c r="H763" s="151"/>
      <c r="I763" s="97">
        <f t="shared" si="120"/>
        <v>0</v>
      </c>
      <c r="J763" s="166"/>
      <c r="K763" s="328">
        <v>20.14</v>
      </c>
      <c r="L763" s="328">
        <v>0</v>
      </c>
      <c r="M763" s="151">
        <f t="shared" si="121"/>
        <v>20.14</v>
      </c>
      <c r="N763" s="97" t="e">
        <f>+#REF!-L763</f>
        <v>#REF!</v>
      </c>
      <c r="O763" s="273"/>
      <c r="P763" s="166"/>
      <c r="Q763" s="328">
        <v>20.14</v>
      </c>
      <c r="R763" s="328">
        <v>0</v>
      </c>
      <c r="S763" s="151"/>
      <c r="T763" s="97">
        <f t="shared" si="122"/>
        <v>0</v>
      </c>
      <c r="U763" s="166"/>
      <c r="V763" s="328">
        <v>636.91999999999996</v>
      </c>
      <c r="W763" s="328">
        <v>0</v>
      </c>
      <c r="X763" s="151"/>
      <c r="Y763" s="97"/>
      <c r="Z763" s="140"/>
    </row>
    <row r="764" spans="1:26" s="69" customFormat="1" outlineLevel="1" x14ac:dyDescent="0.2">
      <c r="A764" s="64" t="s">
        <v>1209</v>
      </c>
      <c r="B764" s="65" t="s">
        <v>1659</v>
      </c>
      <c r="C764" s="66" t="s">
        <v>2101</v>
      </c>
      <c r="D764" s="67"/>
      <c r="E764" s="68"/>
      <c r="F764" s="328">
        <v>120347.84</v>
      </c>
      <c r="G764" s="328">
        <v>42505.840000000004</v>
      </c>
      <c r="H764" s="151"/>
      <c r="I764" s="97">
        <f t="shared" si="120"/>
        <v>-42505.840000000004</v>
      </c>
      <c r="J764" s="166"/>
      <c r="K764" s="328">
        <v>294750.10000000003</v>
      </c>
      <c r="L764" s="328">
        <v>190998.44</v>
      </c>
      <c r="M764" s="151">
        <f t="shared" si="121"/>
        <v>103751.66000000003</v>
      </c>
      <c r="N764" s="97" t="e">
        <f>+#REF!-L764</f>
        <v>#REF!</v>
      </c>
      <c r="O764" s="273"/>
      <c r="P764" s="166"/>
      <c r="Q764" s="328">
        <v>294750.10000000003</v>
      </c>
      <c r="R764" s="328">
        <v>190998.44</v>
      </c>
      <c r="S764" s="151"/>
      <c r="T764" s="97">
        <f t="shared" si="122"/>
        <v>-190998.44</v>
      </c>
      <c r="U764" s="166"/>
      <c r="V764" s="328">
        <v>1064153.72</v>
      </c>
      <c r="W764" s="328">
        <v>865197.40999999992</v>
      </c>
      <c r="X764" s="151"/>
      <c r="Y764" s="97"/>
      <c r="Z764" s="140"/>
    </row>
    <row r="765" spans="1:26" s="69" customFormat="1" outlineLevel="1" x14ac:dyDescent="0.2">
      <c r="A765" s="64" t="s">
        <v>1210</v>
      </c>
      <c r="B765" s="65" t="s">
        <v>1660</v>
      </c>
      <c r="C765" s="66" t="s">
        <v>2102</v>
      </c>
      <c r="D765" s="67"/>
      <c r="E765" s="68"/>
      <c r="F765" s="328">
        <v>105380.62</v>
      </c>
      <c r="G765" s="328">
        <v>35135.870000000003</v>
      </c>
      <c r="H765" s="151"/>
      <c r="I765" s="97">
        <f t="shared" si="120"/>
        <v>-35135.870000000003</v>
      </c>
      <c r="J765" s="166"/>
      <c r="K765" s="328">
        <v>375853.78</v>
      </c>
      <c r="L765" s="328">
        <v>259445.97</v>
      </c>
      <c r="M765" s="151">
        <f t="shared" si="121"/>
        <v>116407.81000000003</v>
      </c>
      <c r="N765" s="97" t="e">
        <f>+#REF!-L765</f>
        <v>#REF!</v>
      </c>
      <c r="O765" s="273"/>
      <c r="P765" s="166"/>
      <c r="Q765" s="328">
        <v>375853.78</v>
      </c>
      <c r="R765" s="328">
        <v>259445.97</v>
      </c>
      <c r="S765" s="151"/>
      <c r="T765" s="97">
        <f t="shared" si="122"/>
        <v>-259445.97</v>
      </c>
      <c r="U765" s="166"/>
      <c r="V765" s="328">
        <v>-1133131.31</v>
      </c>
      <c r="W765" s="328">
        <v>1318649.818</v>
      </c>
      <c r="X765" s="151"/>
      <c r="Y765" s="97"/>
      <c r="Z765" s="140"/>
    </row>
    <row r="766" spans="1:26" s="69" customFormat="1" outlineLevel="1" x14ac:dyDescent="0.2">
      <c r="A766" s="64" t="s">
        <v>1211</v>
      </c>
      <c r="B766" s="65" t="s">
        <v>1661</v>
      </c>
      <c r="C766" s="66" t="s">
        <v>2103</v>
      </c>
      <c r="D766" s="67"/>
      <c r="E766" s="68"/>
      <c r="F766" s="328">
        <v>159</v>
      </c>
      <c r="G766" s="328">
        <v>5.19</v>
      </c>
      <c r="H766" s="151"/>
      <c r="I766" s="97">
        <f t="shared" si="120"/>
        <v>-5.19</v>
      </c>
      <c r="J766" s="166"/>
      <c r="K766" s="328">
        <v>159</v>
      </c>
      <c r="L766" s="328">
        <v>5.19</v>
      </c>
      <c r="M766" s="151">
        <f t="shared" si="121"/>
        <v>153.81</v>
      </c>
      <c r="N766" s="97" t="e">
        <f>+#REF!-L766</f>
        <v>#REF!</v>
      </c>
      <c r="O766" s="273"/>
      <c r="P766" s="166"/>
      <c r="Q766" s="328">
        <v>159</v>
      </c>
      <c r="R766" s="328">
        <v>5.19</v>
      </c>
      <c r="S766" s="151"/>
      <c r="T766" s="97">
        <f t="shared" si="122"/>
        <v>-5.19</v>
      </c>
      <c r="U766" s="166"/>
      <c r="V766" s="328">
        <v>4730.97</v>
      </c>
      <c r="W766" s="328">
        <v>6024.87</v>
      </c>
      <c r="X766" s="151"/>
      <c r="Y766" s="97"/>
      <c r="Z766" s="140"/>
    </row>
    <row r="767" spans="1:26" s="69" customFormat="1" outlineLevel="1" x14ac:dyDescent="0.2">
      <c r="A767" s="64" t="s">
        <v>1212</v>
      </c>
      <c r="B767" s="65" t="s">
        <v>1662</v>
      </c>
      <c r="C767" s="66" t="s">
        <v>2104</v>
      </c>
      <c r="D767" s="67"/>
      <c r="E767" s="68"/>
      <c r="F767" s="328">
        <v>50.04</v>
      </c>
      <c r="G767" s="328">
        <v>72.78</v>
      </c>
      <c r="H767" s="151"/>
      <c r="I767" s="97">
        <f t="shared" si="120"/>
        <v>-72.78</v>
      </c>
      <c r="J767" s="166"/>
      <c r="K767" s="328">
        <v>71.55</v>
      </c>
      <c r="L767" s="328">
        <v>198.98000000000002</v>
      </c>
      <c r="M767" s="151">
        <f t="shared" si="121"/>
        <v>-127.43000000000002</v>
      </c>
      <c r="N767" s="97" t="e">
        <f>+#REF!-L767</f>
        <v>#REF!</v>
      </c>
      <c r="O767" s="273"/>
      <c r="P767" s="166"/>
      <c r="Q767" s="328">
        <v>71.55</v>
      </c>
      <c r="R767" s="328">
        <v>198.98000000000002</v>
      </c>
      <c r="S767" s="151"/>
      <c r="T767" s="97">
        <f t="shared" si="122"/>
        <v>-198.98000000000002</v>
      </c>
      <c r="U767" s="166"/>
      <c r="V767" s="328">
        <v>-198.20999999999998</v>
      </c>
      <c r="W767" s="328">
        <v>-243.05</v>
      </c>
      <c r="X767" s="151"/>
      <c r="Y767" s="97"/>
      <c r="Z767" s="140"/>
    </row>
    <row r="768" spans="1:26" s="69" customFormat="1" outlineLevel="1" x14ac:dyDescent="0.2">
      <c r="A768" s="64" t="s">
        <v>1213</v>
      </c>
      <c r="B768" s="65" t="s">
        <v>1663</v>
      </c>
      <c r="C768" s="66" t="s">
        <v>2105</v>
      </c>
      <c r="D768" s="67"/>
      <c r="E768" s="68"/>
      <c r="F768" s="328">
        <v>-106572.7</v>
      </c>
      <c r="G768" s="328">
        <v>-53037.55</v>
      </c>
      <c r="H768" s="151"/>
      <c r="I768" s="97">
        <f t="shared" si="120"/>
        <v>53037.55</v>
      </c>
      <c r="J768" s="166"/>
      <c r="K768" s="328">
        <v>99014.07</v>
      </c>
      <c r="L768" s="328">
        <v>543826.28</v>
      </c>
      <c r="M768" s="151">
        <f t="shared" si="121"/>
        <v>-444812.21</v>
      </c>
      <c r="N768" s="97" t="e">
        <f>+#REF!-L768</f>
        <v>#REF!</v>
      </c>
      <c r="O768" s="273"/>
      <c r="P768" s="166"/>
      <c r="Q768" s="328">
        <v>99014.07</v>
      </c>
      <c r="R768" s="328">
        <v>543826.28</v>
      </c>
      <c r="S768" s="151"/>
      <c r="T768" s="97">
        <f t="shared" si="122"/>
        <v>-543826.28</v>
      </c>
      <c r="U768" s="166"/>
      <c r="V768" s="328">
        <v>-215078.53999999998</v>
      </c>
      <c r="W768" s="328">
        <v>1402223.96</v>
      </c>
      <c r="X768" s="151"/>
      <c r="Y768" s="97"/>
      <c r="Z768" s="140"/>
    </row>
    <row r="769" spans="1:26" s="69" customFormat="1" outlineLevel="1" x14ac:dyDescent="0.2">
      <c r="A769" s="64" t="s">
        <v>1214</v>
      </c>
      <c r="B769" s="65" t="s">
        <v>1664</v>
      </c>
      <c r="C769" s="66" t="s">
        <v>2106</v>
      </c>
      <c r="D769" s="67"/>
      <c r="E769" s="68"/>
      <c r="F769" s="328">
        <v>344.86</v>
      </c>
      <c r="G769" s="328">
        <v>161.25</v>
      </c>
      <c r="H769" s="151"/>
      <c r="I769" s="97">
        <f t="shared" si="120"/>
        <v>-161.25</v>
      </c>
      <c r="J769" s="166"/>
      <c r="K769" s="328">
        <v>880.75</v>
      </c>
      <c r="L769" s="328">
        <v>228.6</v>
      </c>
      <c r="M769" s="151">
        <f t="shared" si="121"/>
        <v>652.15</v>
      </c>
      <c r="N769" s="97" t="e">
        <f>+#REF!-L769</f>
        <v>#REF!</v>
      </c>
      <c r="O769" s="273"/>
      <c r="P769" s="166"/>
      <c r="Q769" s="328">
        <v>880.75</v>
      </c>
      <c r="R769" s="328">
        <v>228.6</v>
      </c>
      <c r="S769" s="151"/>
      <c r="T769" s="97">
        <f t="shared" si="122"/>
        <v>-228.6</v>
      </c>
      <c r="U769" s="166"/>
      <c r="V769" s="328">
        <v>2562.34</v>
      </c>
      <c r="W769" s="328">
        <v>736.12</v>
      </c>
      <c r="X769" s="151"/>
      <c r="Y769" s="97"/>
      <c r="Z769" s="140"/>
    </row>
    <row r="770" spans="1:26" s="69" customFormat="1" outlineLevel="1" x14ac:dyDescent="0.2">
      <c r="A770" s="64" t="s">
        <v>1215</v>
      </c>
      <c r="B770" s="65" t="s">
        <v>1665</v>
      </c>
      <c r="C770" s="66" t="s">
        <v>2107</v>
      </c>
      <c r="D770" s="67"/>
      <c r="E770" s="68"/>
      <c r="F770" s="328">
        <v>-49460.03</v>
      </c>
      <c r="G770" s="328">
        <v>-20481.240000000002</v>
      </c>
      <c r="H770" s="151"/>
      <c r="I770" s="97">
        <f t="shared" si="120"/>
        <v>20481.240000000002</v>
      </c>
      <c r="J770" s="166"/>
      <c r="K770" s="328">
        <v>-146060.58000000002</v>
      </c>
      <c r="L770" s="328">
        <v>-63837.120000000003</v>
      </c>
      <c r="M770" s="151">
        <f t="shared" si="121"/>
        <v>-82223.460000000021</v>
      </c>
      <c r="N770" s="97" t="e">
        <f>+#REF!-L770</f>
        <v>#REF!</v>
      </c>
      <c r="O770" s="273"/>
      <c r="P770" s="166"/>
      <c r="Q770" s="328">
        <v>-146060.58000000002</v>
      </c>
      <c r="R770" s="328">
        <v>-63837.120000000003</v>
      </c>
      <c r="S770" s="151"/>
      <c r="T770" s="97">
        <f t="shared" si="122"/>
        <v>63837.120000000003</v>
      </c>
      <c r="U770" s="166"/>
      <c r="V770" s="328">
        <v>-586369.41</v>
      </c>
      <c r="W770" s="328">
        <v>-706788.92</v>
      </c>
      <c r="X770" s="151"/>
      <c r="Y770" s="97"/>
      <c r="Z770" s="140"/>
    </row>
    <row r="771" spans="1:26" s="69" customFormat="1" outlineLevel="1" x14ac:dyDescent="0.2">
      <c r="A771" s="64" t="s">
        <v>1216</v>
      </c>
      <c r="B771" s="65" t="s">
        <v>1666</v>
      </c>
      <c r="C771" s="66" t="s">
        <v>2108</v>
      </c>
      <c r="D771" s="67"/>
      <c r="E771" s="68"/>
      <c r="F771" s="328">
        <v>215.18</v>
      </c>
      <c r="G771" s="328">
        <v>260.59000000000003</v>
      </c>
      <c r="H771" s="151"/>
      <c r="I771" s="97">
        <f t="shared" si="120"/>
        <v>-260.59000000000003</v>
      </c>
      <c r="J771" s="166"/>
      <c r="K771" s="328">
        <v>952.16</v>
      </c>
      <c r="L771" s="328">
        <v>1278.3800000000001</v>
      </c>
      <c r="M771" s="151">
        <f t="shared" si="121"/>
        <v>-326.22000000000014</v>
      </c>
      <c r="N771" s="97" t="e">
        <f>+#REF!-L771</f>
        <v>#REF!</v>
      </c>
      <c r="O771" s="273"/>
      <c r="P771" s="166"/>
      <c r="Q771" s="328">
        <v>952.16</v>
      </c>
      <c r="R771" s="328">
        <v>1278.3800000000001</v>
      </c>
      <c r="S771" s="151"/>
      <c r="T771" s="97">
        <f t="shared" si="122"/>
        <v>-1278.3800000000001</v>
      </c>
      <c r="U771" s="166"/>
      <c r="V771" s="328">
        <v>13695.44</v>
      </c>
      <c r="W771" s="328">
        <v>4043.92</v>
      </c>
      <c r="X771" s="151"/>
      <c r="Y771" s="97"/>
      <c r="Z771" s="140"/>
    </row>
    <row r="772" spans="1:26" s="69" customFormat="1" outlineLevel="1" x14ac:dyDescent="0.2">
      <c r="A772" s="64" t="s">
        <v>1217</v>
      </c>
      <c r="B772" s="65" t="s">
        <v>1667</v>
      </c>
      <c r="C772" s="66" t="s">
        <v>2109</v>
      </c>
      <c r="D772" s="67"/>
      <c r="E772" s="68"/>
      <c r="F772" s="328">
        <v>0</v>
      </c>
      <c r="G772" s="328">
        <v>0</v>
      </c>
      <c r="H772" s="151"/>
      <c r="I772" s="97">
        <f t="shared" si="120"/>
        <v>0</v>
      </c>
      <c r="J772" s="166"/>
      <c r="K772" s="328">
        <v>0</v>
      </c>
      <c r="L772" s="328">
        <v>0</v>
      </c>
      <c r="M772" s="151">
        <f t="shared" si="121"/>
        <v>0</v>
      </c>
      <c r="N772" s="97" t="e">
        <f>+#REF!-L772</f>
        <v>#REF!</v>
      </c>
      <c r="O772" s="273"/>
      <c r="P772" s="166"/>
      <c r="Q772" s="328">
        <v>0</v>
      </c>
      <c r="R772" s="328">
        <v>0</v>
      </c>
      <c r="S772" s="151"/>
      <c r="T772" s="97">
        <f t="shared" si="122"/>
        <v>0</v>
      </c>
      <c r="U772" s="166"/>
      <c r="V772" s="328">
        <v>5.92</v>
      </c>
      <c r="W772" s="328">
        <v>18.43</v>
      </c>
      <c r="X772" s="151"/>
      <c r="Y772" s="97"/>
      <c r="Z772" s="140"/>
    </row>
    <row r="773" spans="1:26" s="69" customFormat="1" outlineLevel="1" x14ac:dyDescent="0.2">
      <c r="A773" s="64" t="s">
        <v>1218</v>
      </c>
      <c r="B773" s="65" t="s">
        <v>1668</v>
      </c>
      <c r="C773" s="66" t="s">
        <v>2110</v>
      </c>
      <c r="D773" s="67"/>
      <c r="E773" s="68"/>
      <c r="F773" s="328">
        <v>2966.07</v>
      </c>
      <c r="G773" s="328">
        <v>3449.87</v>
      </c>
      <c r="H773" s="151"/>
      <c r="I773" s="97">
        <f t="shared" si="120"/>
        <v>-3449.87</v>
      </c>
      <c r="J773" s="166"/>
      <c r="K773" s="328">
        <v>11188.82</v>
      </c>
      <c r="L773" s="328">
        <v>10596.34</v>
      </c>
      <c r="M773" s="151">
        <f t="shared" si="121"/>
        <v>592.47999999999956</v>
      </c>
      <c r="N773" s="97" t="e">
        <f>+#REF!-L773</f>
        <v>#REF!</v>
      </c>
      <c r="O773" s="273"/>
      <c r="P773" s="166"/>
      <c r="Q773" s="328">
        <v>11188.82</v>
      </c>
      <c r="R773" s="328">
        <v>10596.34</v>
      </c>
      <c r="S773" s="151"/>
      <c r="T773" s="97">
        <f t="shared" si="122"/>
        <v>-10596.34</v>
      </c>
      <c r="U773" s="166"/>
      <c r="V773" s="328">
        <v>35521.46</v>
      </c>
      <c r="W773" s="328">
        <v>20361.849999999999</v>
      </c>
      <c r="X773" s="151"/>
      <c r="Y773" s="97"/>
      <c r="Z773" s="140"/>
    </row>
    <row r="774" spans="1:26" s="69" customFormat="1" outlineLevel="1" x14ac:dyDescent="0.2">
      <c r="A774" s="64" t="s">
        <v>1219</v>
      </c>
      <c r="B774" s="65" t="s">
        <v>1669</v>
      </c>
      <c r="C774" s="66" t="s">
        <v>2111</v>
      </c>
      <c r="D774" s="67"/>
      <c r="E774" s="68"/>
      <c r="F774" s="328">
        <v>147915.62</v>
      </c>
      <c r="G774" s="328">
        <v>184455.54</v>
      </c>
      <c r="H774" s="151"/>
      <c r="I774" s="97">
        <f t="shared" si="120"/>
        <v>-184455.54</v>
      </c>
      <c r="J774" s="166"/>
      <c r="K774" s="328">
        <v>484996.14</v>
      </c>
      <c r="L774" s="328">
        <v>630519.62</v>
      </c>
      <c r="M774" s="151">
        <f t="shared" si="121"/>
        <v>-145523.47999999998</v>
      </c>
      <c r="N774" s="97" t="e">
        <f>+#REF!-L774</f>
        <v>#REF!</v>
      </c>
      <c r="O774" s="273"/>
      <c r="P774" s="166"/>
      <c r="Q774" s="328">
        <v>484996.14</v>
      </c>
      <c r="R774" s="328">
        <v>630519.62</v>
      </c>
      <c r="S774" s="151"/>
      <c r="T774" s="97">
        <f t="shared" si="122"/>
        <v>-630519.62</v>
      </c>
      <c r="U774" s="166"/>
      <c r="V774" s="328">
        <v>2376555.0300000003</v>
      </c>
      <c r="W774" s="328">
        <v>2665530.6800000002</v>
      </c>
      <c r="X774" s="151"/>
      <c r="Y774" s="97"/>
      <c r="Z774" s="140"/>
    </row>
    <row r="775" spans="1:26" s="69" customFormat="1" outlineLevel="1" x14ac:dyDescent="0.2">
      <c r="A775" s="64" t="s">
        <v>1220</v>
      </c>
      <c r="B775" s="65" t="s">
        <v>1670</v>
      </c>
      <c r="C775" s="66" t="s">
        <v>2112</v>
      </c>
      <c r="D775" s="67"/>
      <c r="E775" s="68"/>
      <c r="F775" s="328">
        <v>9564.75</v>
      </c>
      <c r="G775" s="328">
        <v>11957.84</v>
      </c>
      <c r="H775" s="151"/>
      <c r="I775" s="97">
        <f t="shared" si="120"/>
        <v>-11957.84</v>
      </c>
      <c r="J775" s="166"/>
      <c r="K775" s="328">
        <v>35917.629999999997</v>
      </c>
      <c r="L775" s="328">
        <v>33894.730000000003</v>
      </c>
      <c r="M775" s="151">
        <f t="shared" si="121"/>
        <v>2022.8999999999942</v>
      </c>
      <c r="N775" s="97" t="e">
        <f>+#REF!-L775</f>
        <v>#REF!</v>
      </c>
      <c r="O775" s="273"/>
      <c r="P775" s="166"/>
      <c r="Q775" s="328">
        <v>35917.629999999997</v>
      </c>
      <c r="R775" s="328">
        <v>33894.730000000003</v>
      </c>
      <c r="S775" s="151"/>
      <c r="T775" s="97">
        <f t="shared" si="122"/>
        <v>-33894.730000000003</v>
      </c>
      <c r="U775" s="166"/>
      <c r="V775" s="328">
        <v>142455.88</v>
      </c>
      <c r="W775" s="328">
        <v>140944.55000000002</v>
      </c>
      <c r="X775" s="151"/>
      <c r="Y775" s="97"/>
      <c r="Z775" s="140"/>
    </row>
    <row r="776" spans="1:26" s="69" customFormat="1" outlineLevel="1" x14ac:dyDescent="0.2">
      <c r="A776" s="64" t="s">
        <v>1221</v>
      </c>
      <c r="B776" s="65" t="s">
        <v>1671</v>
      </c>
      <c r="C776" s="66" t="s">
        <v>2113</v>
      </c>
      <c r="D776" s="67"/>
      <c r="E776" s="68"/>
      <c r="F776" s="328">
        <v>416478.44</v>
      </c>
      <c r="G776" s="328">
        <v>371998.94</v>
      </c>
      <c r="H776" s="151"/>
      <c r="I776" s="97">
        <f t="shared" si="120"/>
        <v>-371998.94</v>
      </c>
      <c r="J776" s="166"/>
      <c r="K776" s="328">
        <v>1238556.17</v>
      </c>
      <c r="L776" s="328">
        <v>1110866.21</v>
      </c>
      <c r="M776" s="151">
        <f t="shared" si="121"/>
        <v>127689.95999999996</v>
      </c>
      <c r="N776" s="97" t="e">
        <f>+#REF!-L776</f>
        <v>#REF!</v>
      </c>
      <c r="O776" s="273"/>
      <c r="P776" s="166"/>
      <c r="Q776" s="328">
        <v>1238556.17</v>
      </c>
      <c r="R776" s="328">
        <v>1110866.21</v>
      </c>
      <c r="S776" s="151"/>
      <c r="T776" s="97">
        <f t="shared" si="122"/>
        <v>-1110866.21</v>
      </c>
      <c r="U776" s="166"/>
      <c r="V776" s="328">
        <v>4592220.8100000005</v>
      </c>
      <c r="W776" s="328">
        <v>4447137.82</v>
      </c>
      <c r="X776" s="151"/>
      <c r="Y776" s="97"/>
      <c r="Z776" s="140"/>
    </row>
    <row r="777" spans="1:26" s="69" customFormat="1" outlineLevel="1" x14ac:dyDescent="0.2">
      <c r="A777" s="64" t="s">
        <v>1222</v>
      </c>
      <c r="B777" s="65" t="s">
        <v>1672</v>
      </c>
      <c r="C777" s="66" t="s">
        <v>2114</v>
      </c>
      <c r="D777" s="67"/>
      <c r="E777" s="68"/>
      <c r="F777" s="328">
        <v>35160.400000000001</v>
      </c>
      <c r="G777" s="328">
        <v>42300.04</v>
      </c>
      <c r="H777" s="151"/>
      <c r="I777" s="97">
        <f t="shared" si="120"/>
        <v>-42300.04</v>
      </c>
      <c r="J777" s="166"/>
      <c r="K777" s="328">
        <v>112917.24</v>
      </c>
      <c r="L777" s="328">
        <v>105572.42</v>
      </c>
      <c r="M777" s="151">
        <f t="shared" si="121"/>
        <v>7344.820000000007</v>
      </c>
      <c r="N777" s="97" t="e">
        <f>+#REF!-L777</f>
        <v>#REF!</v>
      </c>
      <c r="O777" s="273"/>
      <c r="P777" s="166"/>
      <c r="Q777" s="328">
        <v>112917.24</v>
      </c>
      <c r="R777" s="328">
        <v>105572.42</v>
      </c>
      <c r="S777" s="151"/>
      <c r="T777" s="97">
        <f t="shared" si="122"/>
        <v>-105572.42</v>
      </c>
      <c r="U777" s="166"/>
      <c r="V777" s="328">
        <v>249006.97999999998</v>
      </c>
      <c r="W777" s="328">
        <v>412009.04</v>
      </c>
      <c r="X777" s="151"/>
      <c r="Y777" s="97"/>
      <c r="Z777" s="140"/>
    </row>
    <row r="778" spans="1:26" s="69" customFormat="1" outlineLevel="1" x14ac:dyDescent="0.2">
      <c r="A778" s="64" t="s">
        <v>1223</v>
      </c>
      <c r="B778" s="65" t="s">
        <v>1673</v>
      </c>
      <c r="C778" s="66" t="s">
        <v>2115</v>
      </c>
      <c r="D778" s="67"/>
      <c r="E778" s="68"/>
      <c r="F778" s="328">
        <v>16064.24</v>
      </c>
      <c r="G778" s="328">
        <v>13632.48</v>
      </c>
      <c r="H778" s="151"/>
      <c r="I778" s="97">
        <f t="shared" si="120"/>
        <v>-13632.48</v>
      </c>
      <c r="J778" s="166"/>
      <c r="K778" s="328">
        <v>48550.32</v>
      </c>
      <c r="L778" s="328">
        <v>42178.85</v>
      </c>
      <c r="M778" s="151">
        <f t="shared" si="121"/>
        <v>6371.4700000000012</v>
      </c>
      <c r="N778" s="97" t="e">
        <f>+#REF!-L778</f>
        <v>#REF!</v>
      </c>
      <c r="O778" s="273"/>
      <c r="P778" s="166"/>
      <c r="Q778" s="328">
        <v>48550.32</v>
      </c>
      <c r="R778" s="328">
        <v>42178.85</v>
      </c>
      <c r="S778" s="151"/>
      <c r="T778" s="97">
        <f t="shared" si="122"/>
        <v>-42178.85</v>
      </c>
      <c r="U778" s="166"/>
      <c r="V778" s="328">
        <v>176585.25</v>
      </c>
      <c r="W778" s="328">
        <v>170120.98</v>
      </c>
      <c r="X778" s="151"/>
      <c r="Y778" s="97"/>
      <c r="Z778" s="140"/>
    </row>
    <row r="779" spans="1:26" s="69" customFormat="1" outlineLevel="1" x14ac:dyDescent="0.2">
      <c r="A779" s="64" t="s">
        <v>1224</v>
      </c>
      <c r="B779" s="65" t="s">
        <v>1674</v>
      </c>
      <c r="C779" s="66" t="s">
        <v>2116</v>
      </c>
      <c r="D779" s="67"/>
      <c r="E779" s="68"/>
      <c r="F779" s="328">
        <v>-2.0300000000000002</v>
      </c>
      <c r="G779" s="328">
        <v>871.73</v>
      </c>
      <c r="H779" s="151"/>
      <c r="I779" s="97">
        <f t="shared" si="120"/>
        <v>-871.73</v>
      </c>
      <c r="J779" s="166"/>
      <c r="K779" s="328">
        <v>3821.98</v>
      </c>
      <c r="L779" s="328">
        <v>1811.67</v>
      </c>
      <c r="M779" s="151">
        <f t="shared" si="121"/>
        <v>2010.31</v>
      </c>
      <c r="N779" s="97" t="e">
        <f>+#REF!-L779</f>
        <v>#REF!</v>
      </c>
      <c r="O779" s="273"/>
      <c r="P779" s="166"/>
      <c r="Q779" s="328">
        <v>3821.98</v>
      </c>
      <c r="R779" s="328">
        <v>1811.67</v>
      </c>
      <c r="S779" s="151"/>
      <c r="T779" s="97">
        <f t="shared" si="122"/>
        <v>-1811.67</v>
      </c>
      <c r="U779" s="166"/>
      <c r="V779" s="328">
        <v>13743.73</v>
      </c>
      <c r="W779" s="328">
        <v>8955.7999999999993</v>
      </c>
      <c r="X779" s="151"/>
      <c r="Y779" s="97"/>
      <c r="Z779" s="140"/>
    </row>
    <row r="780" spans="1:26" s="69" customFormat="1" outlineLevel="1" x14ac:dyDescent="0.2">
      <c r="A780" s="64" t="s">
        <v>1225</v>
      </c>
      <c r="B780" s="65" t="s">
        <v>1675</v>
      </c>
      <c r="C780" s="66" t="s">
        <v>2117</v>
      </c>
      <c r="D780" s="67"/>
      <c r="E780" s="68"/>
      <c r="F780" s="328">
        <v>1175.52</v>
      </c>
      <c r="G780" s="328">
        <v>571.26</v>
      </c>
      <c r="H780" s="151"/>
      <c r="I780" s="97">
        <f t="shared" si="120"/>
        <v>-571.26</v>
      </c>
      <c r="J780" s="166"/>
      <c r="K780" s="328">
        <v>1901.14</v>
      </c>
      <c r="L780" s="328">
        <v>3289.07</v>
      </c>
      <c r="M780" s="151">
        <f t="shared" si="121"/>
        <v>-1387.93</v>
      </c>
      <c r="N780" s="97" t="e">
        <f>+#REF!-L780</f>
        <v>#REF!</v>
      </c>
      <c r="O780" s="273"/>
      <c r="P780" s="166"/>
      <c r="Q780" s="328">
        <v>1901.14</v>
      </c>
      <c r="R780" s="328">
        <v>3289.07</v>
      </c>
      <c r="S780" s="151"/>
      <c r="T780" s="97">
        <f t="shared" si="122"/>
        <v>-3289.07</v>
      </c>
      <c r="U780" s="166"/>
      <c r="V780" s="328">
        <v>9893.4600000000009</v>
      </c>
      <c r="W780" s="328">
        <v>20533.939999999999</v>
      </c>
      <c r="X780" s="151"/>
      <c r="Y780" s="97"/>
      <c r="Z780" s="140"/>
    </row>
    <row r="781" spans="1:26" s="69" customFormat="1" outlineLevel="1" x14ac:dyDescent="0.2">
      <c r="A781" s="64" t="s">
        <v>1226</v>
      </c>
      <c r="B781" s="65" t="s">
        <v>1676</v>
      </c>
      <c r="C781" s="66" t="s">
        <v>2118</v>
      </c>
      <c r="D781" s="67"/>
      <c r="E781" s="68"/>
      <c r="F781" s="328">
        <v>0</v>
      </c>
      <c r="G781" s="328">
        <v>0</v>
      </c>
      <c r="H781" s="151"/>
      <c r="I781" s="97">
        <f t="shared" si="120"/>
        <v>0</v>
      </c>
      <c r="J781" s="166"/>
      <c r="K781" s="328">
        <v>0</v>
      </c>
      <c r="L781" s="328">
        <v>0</v>
      </c>
      <c r="M781" s="151">
        <f t="shared" si="121"/>
        <v>0</v>
      </c>
      <c r="N781" s="97" t="e">
        <f>+#REF!-L781</f>
        <v>#REF!</v>
      </c>
      <c r="O781" s="273"/>
      <c r="P781" s="166"/>
      <c r="Q781" s="328">
        <v>0</v>
      </c>
      <c r="R781" s="328">
        <v>0</v>
      </c>
      <c r="S781" s="151"/>
      <c r="T781" s="97">
        <f t="shared" si="122"/>
        <v>0</v>
      </c>
      <c r="U781" s="166"/>
      <c r="V781" s="328">
        <v>0</v>
      </c>
      <c r="W781" s="328">
        <v>30829.59</v>
      </c>
      <c r="X781" s="151"/>
      <c r="Y781" s="97"/>
      <c r="Z781" s="140"/>
    </row>
    <row r="782" spans="1:26" s="69" customFormat="1" outlineLevel="1" x14ac:dyDescent="0.2">
      <c r="A782" s="64" t="s">
        <v>1227</v>
      </c>
      <c r="B782" s="65" t="s">
        <v>1677</v>
      </c>
      <c r="C782" s="66" t="s">
        <v>2119</v>
      </c>
      <c r="D782" s="67"/>
      <c r="E782" s="68"/>
      <c r="F782" s="328">
        <v>8158.49</v>
      </c>
      <c r="G782" s="328">
        <v>10550.51</v>
      </c>
      <c r="H782" s="151"/>
      <c r="I782" s="97">
        <f t="shared" si="120"/>
        <v>-10550.51</v>
      </c>
      <c r="J782" s="166"/>
      <c r="K782" s="328">
        <v>25363.010000000002</v>
      </c>
      <c r="L782" s="328">
        <v>38164.75</v>
      </c>
      <c r="M782" s="151">
        <f t="shared" si="121"/>
        <v>-12801.739999999998</v>
      </c>
      <c r="N782" s="97" t="e">
        <f>+#REF!-L782</f>
        <v>#REF!</v>
      </c>
      <c r="O782" s="273"/>
      <c r="P782" s="166"/>
      <c r="Q782" s="328">
        <v>25363.010000000002</v>
      </c>
      <c r="R782" s="328">
        <v>38164.75</v>
      </c>
      <c r="S782" s="151"/>
      <c r="T782" s="97">
        <f t="shared" si="122"/>
        <v>-38164.75</v>
      </c>
      <c r="U782" s="166"/>
      <c r="V782" s="328">
        <v>139857.27000000002</v>
      </c>
      <c r="W782" s="328">
        <v>193017.58000000002</v>
      </c>
      <c r="X782" s="151"/>
      <c r="Y782" s="97"/>
      <c r="Z782" s="140"/>
    </row>
    <row r="783" spans="1:26" s="69" customFormat="1" outlineLevel="1" x14ac:dyDescent="0.2">
      <c r="A783" s="64" t="s">
        <v>1228</v>
      </c>
      <c r="B783" s="65" t="s">
        <v>1678</v>
      </c>
      <c r="C783" s="66" t="s">
        <v>2120</v>
      </c>
      <c r="D783" s="67"/>
      <c r="E783" s="68"/>
      <c r="F783" s="328">
        <v>141542.99</v>
      </c>
      <c r="G783" s="328">
        <v>120006.88</v>
      </c>
      <c r="H783" s="151"/>
      <c r="I783" s="97">
        <f t="shared" si="120"/>
        <v>-120006.88</v>
      </c>
      <c r="J783" s="166"/>
      <c r="K783" s="328">
        <v>415304.97000000003</v>
      </c>
      <c r="L783" s="328">
        <v>364723.57</v>
      </c>
      <c r="M783" s="151">
        <f t="shared" si="121"/>
        <v>50581.400000000023</v>
      </c>
      <c r="N783" s="97" t="e">
        <f>+#REF!-L783</f>
        <v>#REF!</v>
      </c>
      <c r="O783" s="273"/>
      <c r="P783" s="166"/>
      <c r="Q783" s="328">
        <v>415304.97000000003</v>
      </c>
      <c r="R783" s="328">
        <v>364723.57</v>
      </c>
      <c r="S783" s="151"/>
      <c r="T783" s="97">
        <f t="shared" si="122"/>
        <v>-364723.57</v>
      </c>
      <c r="U783" s="166"/>
      <c r="V783" s="328">
        <v>1804684.4</v>
      </c>
      <c r="W783" s="328">
        <v>1672933.8800000001</v>
      </c>
      <c r="X783" s="151"/>
      <c r="Y783" s="97"/>
      <c r="Z783" s="140"/>
    </row>
    <row r="784" spans="1:26" s="69" customFormat="1" outlineLevel="1" x14ac:dyDescent="0.2">
      <c r="A784" s="64" t="s">
        <v>1229</v>
      </c>
      <c r="B784" s="65" t="s">
        <v>1679</v>
      </c>
      <c r="C784" s="66" t="s">
        <v>2121</v>
      </c>
      <c r="D784" s="67"/>
      <c r="E784" s="68"/>
      <c r="F784" s="328">
        <v>1533.8500000000001</v>
      </c>
      <c r="G784" s="328">
        <v>-290.52</v>
      </c>
      <c r="H784" s="151"/>
      <c r="I784" s="97">
        <f t="shared" ref="I784:I815" si="123">+U784-G784</f>
        <v>290.52</v>
      </c>
      <c r="J784" s="166"/>
      <c r="K784" s="328">
        <v>1533.8500000000001</v>
      </c>
      <c r="L784" s="328">
        <v>-290.52</v>
      </c>
      <c r="M784" s="151">
        <f t="shared" ref="M784:M815" si="124">+K784-L784</f>
        <v>1824.3700000000001</v>
      </c>
      <c r="N784" s="97" t="e">
        <f>+#REF!-L784</f>
        <v>#REF!</v>
      </c>
      <c r="O784" s="273"/>
      <c r="P784" s="166"/>
      <c r="Q784" s="328">
        <v>1533.8500000000001</v>
      </c>
      <c r="R784" s="328">
        <v>-290.52</v>
      </c>
      <c r="S784" s="151"/>
      <c r="T784" s="97">
        <f t="shared" ref="T784:T815" si="125">+P784-R784</f>
        <v>290.52</v>
      </c>
      <c r="U784" s="166"/>
      <c r="V784" s="328">
        <v>-3597.08</v>
      </c>
      <c r="W784" s="328">
        <v>2755.4300000000003</v>
      </c>
      <c r="X784" s="151"/>
      <c r="Y784" s="97"/>
      <c r="Z784" s="140"/>
    </row>
    <row r="785" spans="1:26" s="69" customFormat="1" outlineLevel="1" x14ac:dyDescent="0.2">
      <c r="A785" s="64" t="s">
        <v>1230</v>
      </c>
      <c r="B785" s="65" t="s">
        <v>1680</v>
      </c>
      <c r="C785" s="66" t="s">
        <v>2122</v>
      </c>
      <c r="D785" s="67"/>
      <c r="E785" s="68"/>
      <c r="F785" s="328">
        <v>453.79</v>
      </c>
      <c r="G785" s="328">
        <v>311</v>
      </c>
      <c r="H785" s="151"/>
      <c r="I785" s="97">
        <f t="shared" si="123"/>
        <v>-311</v>
      </c>
      <c r="J785" s="166"/>
      <c r="K785" s="328">
        <v>485.63</v>
      </c>
      <c r="L785" s="328">
        <v>1018.74</v>
      </c>
      <c r="M785" s="151">
        <f t="shared" si="124"/>
        <v>-533.11</v>
      </c>
      <c r="N785" s="97" t="e">
        <f>+#REF!-L785</f>
        <v>#REF!</v>
      </c>
      <c r="O785" s="273"/>
      <c r="P785" s="166"/>
      <c r="Q785" s="328">
        <v>485.63</v>
      </c>
      <c r="R785" s="328">
        <v>1018.74</v>
      </c>
      <c r="S785" s="151"/>
      <c r="T785" s="97">
        <f t="shared" si="125"/>
        <v>-1018.74</v>
      </c>
      <c r="U785" s="166"/>
      <c r="V785" s="328">
        <v>3541.8500000000004</v>
      </c>
      <c r="W785" s="328">
        <v>3969.21</v>
      </c>
      <c r="X785" s="151"/>
      <c r="Y785" s="97"/>
      <c r="Z785" s="140"/>
    </row>
    <row r="786" spans="1:26" s="69" customFormat="1" outlineLevel="1" x14ac:dyDescent="0.2">
      <c r="A786" s="64" t="s">
        <v>1231</v>
      </c>
      <c r="B786" s="65" t="s">
        <v>1681</v>
      </c>
      <c r="C786" s="66" t="s">
        <v>2123</v>
      </c>
      <c r="D786" s="67"/>
      <c r="E786" s="68"/>
      <c r="F786" s="328">
        <v>0</v>
      </c>
      <c r="G786" s="328">
        <v>-75541</v>
      </c>
      <c r="H786" s="151"/>
      <c r="I786" s="97">
        <f t="shared" si="123"/>
        <v>75541</v>
      </c>
      <c r="J786" s="166"/>
      <c r="K786" s="328">
        <v>0</v>
      </c>
      <c r="L786" s="328">
        <v>-75541</v>
      </c>
      <c r="M786" s="151">
        <f t="shared" si="124"/>
        <v>75541</v>
      </c>
      <c r="N786" s="97" t="e">
        <f>+#REF!-L786</f>
        <v>#REF!</v>
      </c>
      <c r="O786" s="273"/>
      <c r="P786" s="166"/>
      <c r="Q786" s="328">
        <v>0</v>
      </c>
      <c r="R786" s="328">
        <v>-75541</v>
      </c>
      <c r="S786" s="151"/>
      <c r="T786" s="97">
        <f t="shared" si="125"/>
        <v>75541</v>
      </c>
      <c r="U786" s="166"/>
      <c r="V786" s="328">
        <v>0</v>
      </c>
      <c r="W786" s="328">
        <v>-75541</v>
      </c>
      <c r="X786" s="151"/>
      <c r="Y786" s="97"/>
      <c r="Z786" s="140"/>
    </row>
    <row r="787" spans="1:26" s="69" customFormat="1" outlineLevel="1" x14ac:dyDescent="0.2">
      <c r="A787" s="64" t="s">
        <v>1232</v>
      </c>
      <c r="B787" s="65" t="s">
        <v>1682</v>
      </c>
      <c r="C787" s="66" t="s">
        <v>2124</v>
      </c>
      <c r="D787" s="67"/>
      <c r="E787" s="68"/>
      <c r="F787" s="328">
        <v>-899.29</v>
      </c>
      <c r="G787" s="328">
        <v>476.29</v>
      </c>
      <c r="H787" s="151"/>
      <c r="I787" s="97">
        <f t="shared" si="123"/>
        <v>-476.29</v>
      </c>
      <c r="J787" s="166"/>
      <c r="K787" s="328">
        <v>230.13</v>
      </c>
      <c r="L787" s="328">
        <v>1401.6100000000001</v>
      </c>
      <c r="M787" s="151">
        <f t="shared" si="124"/>
        <v>-1171.48</v>
      </c>
      <c r="N787" s="97" t="e">
        <f>+#REF!-L787</f>
        <v>#REF!</v>
      </c>
      <c r="O787" s="273"/>
      <c r="P787" s="166"/>
      <c r="Q787" s="328">
        <v>230.13</v>
      </c>
      <c r="R787" s="328">
        <v>1401.6100000000001</v>
      </c>
      <c r="S787" s="151"/>
      <c r="T787" s="97">
        <f t="shared" si="125"/>
        <v>-1401.6100000000001</v>
      </c>
      <c r="U787" s="166"/>
      <c r="V787" s="328">
        <v>4435.0200000000004</v>
      </c>
      <c r="W787" s="328">
        <v>5429.83</v>
      </c>
      <c r="X787" s="151"/>
      <c r="Y787" s="97"/>
      <c r="Z787" s="140"/>
    </row>
    <row r="788" spans="1:26" s="69" customFormat="1" outlineLevel="1" x14ac:dyDescent="0.2">
      <c r="A788" s="64" t="s">
        <v>1233</v>
      </c>
      <c r="B788" s="65" t="s">
        <v>1683</v>
      </c>
      <c r="C788" s="66" t="s">
        <v>2125</v>
      </c>
      <c r="D788" s="67"/>
      <c r="E788" s="68"/>
      <c r="F788" s="328">
        <v>-318587.3</v>
      </c>
      <c r="G788" s="328">
        <v>-464423.74</v>
      </c>
      <c r="H788" s="151"/>
      <c r="I788" s="97">
        <f t="shared" si="123"/>
        <v>464423.74</v>
      </c>
      <c r="J788" s="166"/>
      <c r="K788" s="328">
        <v>-944342.64</v>
      </c>
      <c r="L788" s="328">
        <v>-1269774.5</v>
      </c>
      <c r="M788" s="151">
        <f t="shared" si="124"/>
        <v>325431.86</v>
      </c>
      <c r="N788" s="97" t="e">
        <f>+#REF!-L788</f>
        <v>#REF!</v>
      </c>
      <c r="O788" s="273"/>
      <c r="P788" s="166"/>
      <c r="Q788" s="328">
        <v>-944342.64</v>
      </c>
      <c r="R788" s="328">
        <v>-1269774.5</v>
      </c>
      <c r="S788" s="151"/>
      <c r="T788" s="97">
        <f t="shared" si="125"/>
        <v>1269774.5</v>
      </c>
      <c r="U788" s="166"/>
      <c r="V788" s="328">
        <v>-4753666.12</v>
      </c>
      <c r="W788" s="328">
        <v>-4511833.16</v>
      </c>
      <c r="X788" s="151"/>
      <c r="Y788" s="97"/>
      <c r="Z788" s="140"/>
    </row>
    <row r="789" spans="1:26" s="69" customFormat="1" outlineLevel="1" x14ac:dyDescent="0.2">
      <c r="A789" s="64" t="s">
        <v>1234</v>
      </c>
      <c r="B789" s="65" t="s">
        <v>1684</v>
      </c>
      <c r="C789" s="66" t="s">
        <v>2126</v>
      </c>
      <c r="D789" s="67"/>
      <c r="E789" s="68"/>
      <c r="F789" s="328">
        <v>-97774.7</v>
      </c>
      <c r="G789" s="328">
        <v>-95715.51</v>
      </c>
      <c r="H789" s="151"/>
      <c r="I789" s="97">
        <f t="shared" si="123"/>
        <v>95715.51</v>
      </c>
      <c r="J789" s="166"/>
      <c r="K789" s="328">
        <v>-287921.19</v>
      </c>
      <c r="L789" s="328">
        <v>-280159.95</v>
      </c>
      <c r="M789" s="151">
        <f t="shared" si="124"/>
        <v>-7761.2399999999907</v>
      </c>
      <c r="N789" s="97" t="e">
        <f>+#REF!-L789</f>
        <v>#REF!</v>
      </c>
      <c r="O789" s="273"/>
      <c r="P789" s="166"/>
      <c r="Q789" s="328">
        <v>-287921.19</v>
      </c>
      <c r="R789" s="328">
        <v>-280159.95</v>
      </c>
      <c r="S789" s="151"/>
      <c r="T789" s="97">
        <f t="shared" si="125"/>
        <v>280159.95</v>
      </c>
      <c r="U789" s="166"/>
      <c r="V789" s="328">
        <v>-1185984.48</v>
      </c>
      <c r="W789" s="328">
        <v>-1212733.95</v>
      </c>
      <c r="X789" s="151"/>
      <c r="Y789" s="97"/>
      <c r="Z789" s="140"/>
    </row>
    <row r="790" spans="1:26" s="69" customFormat="1" outlineLevel="1" x14ac:dyDescent="0.2">
      <c r="A790" s="64" t="s">
        <v>1235</v>
      </c>
      <c r="B790" s="65" t="s">
        <v>1685</v>
      </c>
      <c r="C790" s="66" t="s">
        <v>2127</v>
      </c>
      <c r="D790" s="67"/>
      <c r="E790" s="68"/>
      <c r="F790" s="328">
        <v>-200312.30000000002</v>
      </c>
      <c r="G790" s="328">
        <v>-202460.25</v>
      </c>
      <c r="H790" s="151"/>
      <c r="I790" s="97">
        <f t="shared" si="123"/>
        <v>202460.25</v>
      </c>
      <c r="J790" s="166"/>
      <c r="K790" s="328">
        <v>-589546.34</v>
      </c>
      <c r="L790" s="328">
        <v>-592652.09</v>
      </c>
      <c r="M790" s="151">
        <f t="shared" si="124"/>
        <v>3105.75</v>
      </c>
      <c r="N790" s="97" t="e">
        <f>+#REF!-L790</f>
        <v>#REF!</v>
      </c>
      <c r="O790" s="273"/>
      <c r="P790" s="166"/>
      <c r="Q790" s="328">
        <v>-589546.34</v>
      </c>
      <c r="R790" s="328">
        <v>-592652.09</v>
      </c>
      <c r="S790" s="151"/>
      <c r="T790" s="97">
        <f t="shared" si="125"/>
        <v>592652.09</v>
      </c>
      <c r="U790" s="166"/>
      <c r="V790" s="328">
        <v>-2405884.6799999997</v>
      </c>
      <c r="W790" s="328">
        <v>-2508203.7799999998</v>
      </c>
      <c r="X790" s="151"/>
      <c r="Y790" s="97"/>
      <c r="Z790" s="140"/>
    </row>
    <row r="791" spans="1:26" s="69" customFormat="1" outlineLevel="1" x14ac:dyDescent="0.2">
      <c r="A791" s="64" t="s">
        <v>1236</v>
      </c>
      <c r="B791" s="65" t="s">
        <v>1686</v>
      </c>
      <c r="C791" s="66" t="s">
        <v>2128</v>
      </c>
      <c r="D791" s="67"/>
      <c r="E791" s="68"/>
      <c r="F791" s="328">
        <v>-70092.45</v>
      </c>
      <c r="G791" s="328">
        <v>-55592.25</v>
      </c>
      <c r="H791" s="151"/>
      <c r="I791" s="97">
        <f t="shared" si="123"/>
        <v>55592.25</v>
      </c>
      <c r="J791" s="166"/>
      <c r="K791" s="328">
        <v>-190469.73</v>
      </c>
      <c r="L791" s="328">
        <v>-169937.33000000002</v>
      </c>
      <c r="M791" s="151">
        <f t="shared" si="124"/>
        <v>-20532.399999999994</v>
      </c>
      <c r="N791" s="97" t="e">
        <f>+#REF!-L791</f>
        <v>#REF!</v>
      </c>
      <c r="O791" s="273"/>
      <c r="P791" s="166"/>
      <c r="Q791" s="328">
        <v>-190469.73</v>
      </c>
      <c r="R791" s="328">
        <v>-169937.33000000002</v>
      </c>
      <c r="S791" s="151"/>
      <c r="T791" s="97">
        <f t="shared" si="125"/>
        <v>169937.33000000002</v>
      </c>
      <c r="U791" s="166"/>
      <c r="V791" s="328">
        <v>-770409.22</v>
      </c>
      <c r="W791" s="328">
        <v>-697673.13000000012</v>
      </c>
      <c r="X791" s="151"/>
      <c r="Y791" s="97"/>
      <c r="Z791" s="140"/>
    </row>
    <row r="792" spans="1:26" s="69" customFormat="1" outlineLevel="1" x14ac:dyDescent="0.2">
      <c r="A792" s="64" t="s">
        <v>1237</v>
      </c>
      <c r="B792" s="65" t="s">
        <v>1687</v>
      </c>
      <c r="C792" s="66" t="s">
        <v>2129</v>
      </c>
      <c r="D792" s="67"/>
      <c r="E792" s="68"/>
      <c r="F792" s="328">
        <v>-11746.1</v>
      </c>
      <c r="G792" s="328">
        <v>-12300.57</v>
      </c>
      <c r="H792" s="151"/>
      <c r="I792" s="97">
        <f t="shared" si="123"/>
        <v>12300.57</v>
      </c>
      <c r="J792" s="166"/>
      <c r="K792" s="328">
        <v>-34614.99</v>
      </c>
      <c r="L792" s="328">
        <v>-36096</v>
      </c>
      <c r="M792" s="151">
        <f t="shared" si="124"/>
        <v>1481.010000000002</v>
      </c>
      <c r="N792" s="97" t="e">
        <f>+#REF!-L792</f>
        <v>#REF!</v>
      </c>
      <c r="O792" s="273"/>
      <c r="P792" s="166"/>
      <c r="Q792" s="328">
        <v>-34614.99</v>
      </c>
      <c r="R792" s="328">
        <v>-36096</v>
      </c>
      <c r="S792" s="151"/>
      <c r="T792" s="97">
        <f t="shared" si="125"/>
        <v>36096</v>
      </c>
      <c r="U792" s="166"/>
      <c r="V792" s="328">
        <v>-143737.03</v>
      </c>
      <c r="W792" s="328">
        <v>-164630.35999999999</v>
      </c>
      <c r="X792" s="151"/>
      <c r="Y792" s="97"/>
      <c r="Z792" s="140"/>
    </row>
    <row r="793" spans="1:26" s="69" customFormat="1" outlineLevel="1" x14ac:dyDescent="0.2">
      <c r="A793" s="64" t="s">
        <v>1238</v>
      </c>
      <c r="B793" s="65" t="s">
        <v>1688</v>
      </c>
      <c r="C793" s="66" t="s">
        <v>2130</v>
      </c>
      <c r="D793" s="67"/>
      <c r="E793" s="68"/>
      <c r="F793" s="328">
        <v>-34909.15</v>
      </c>
      <c r="G793" s="328">
        <v>-109242.12</v>
      </c>
      <c r="H793" s="151"/>
      <c r="I793" s="97">
        <f t="shared" si="123"/>
        <v>109242.12</v>
      </c>
      <c r="J793" s="166"/>
      <c r="K793" s="328">
        <v>-104830.90000000001</v>
      </c>
      <c r="L793" s="328">
        <v>-211748.47</v>
      </c>
      <c r="M793" s="151">
        <f t="shared" si="124"/>
        <v>106917.56999999999</v>
      </c>
      <c r="N793" s="97" t="e">
        <f>+#REF!-L793</f>
        <v>#REF!</v>
      </c>
      <c r="O793" s="273"/>
      <c r="P793" s="166"/>
      <c r="Q793" s="328">
        <v>-104830.90000000001</v>
      </c>
      <c r="R793" s="328">
        <v>-211748.47</v>
      </c>
      <c r="S793" s="151"/>
      <c r="T793" s="97">
        <f t="shared" si="125"/>
        <v>211748.47</v>
      </c>
      <c r="U793" s="166"/>
      <c r="V793" s="328">
        <v>-713427.07000000007</v>
      </c>
      <c r="W793" s="328">
        <v>-680257.18</v>
      </c>
      <c r="X793" s="151"/>
      <c r="Y793" s="97"/>
      <c r="Z793" s="140"/>
    </row>
    <row r="794" spans="1:26" s="69" customFormat="1" outlineLevel="1" x14ac:dyDescent="0.2">
      <c r="A794" s="64" t="s">
        <v>1239</v>
      </c>
      <c r="B794" s="65" t="s">
        <v>1689</v>
      </c>
      <c r="C794" s="66" t="s">
        <v>2131</v>
      </c>
      <c r="D794" s="67"/>
      <c r="E794" s="68"/>
      <c r="F794" s="328">
        <v>-37455.57</v>
      </c>
      <c r="G794" s="328">
        <v>-74701.11</v>
      </c>
      <c r="H794" s="151"/>
      <c r="I794" s="97">
        <f t="shared" si="123"/>
        <v>74701.11</v>
      </c>
      <c r="J794" s="166"/>
      <c r="K794" s="328">
        <v>-145283.98000000001</v>
      </c>
      <c r="L794" s="328">
        <v>-124268.77</v>
      </c>
      <c r="M794" s="151">
        <f t="shared" si="124"/>
        <v>-21015.210000000006</v>
      </c>
      <c r="N794" s="97" t="e">
        <f>+#REF!-L794</f>
        <v>#REF!</v>
      </c>
      <c r="O794" s="273"/>
      <c r="P794" s="166"/>
      <c r="Q794" s="328">
        <v>-145283.98000000001</v>
      </c>
      <c r="R794" s="328">
        <v>-124268.77</v>
      </c>
      <c r="S794" s="151"/>
      <c r="T794" s="97">
        <f t="shared" si="125"/>
        <v>124268.77</v>
      </c>
      <c r="U794" s="166"/>
      <c r="V794" s="328">
        <v>-21699.010000000009</v>
      </c>
      <c r="W794" s="328">
        <v>-43001.820000000007</v>
      </c>
      <c r="X794" s="151"/>
      <c r="Y794" s="97"/>
      <c r="Z794" s="140"/>
    </row>
    <row r="795" spans="1:26" s="69" customFormat="1" outlineLevel="1" x14ac:dyDescent="0.2">
      <c r="A795" s="64" t="s">
        <v>1240</v>
      </c>
      <c r="B795" s="65" t="s">
        <v>1690</v>
      </c>
      <c r="C795" s="66" t="s">
        <v>2132</v>
      </c>
      <c r="D795" s="67"/>
      <c r="E795" s="68"/>
      <c r="F795" s="328">
        <v>18051.68</v>
      </c>
      <c r="G795" s="328">
        <v>18051.68</v>
      </c>
      <c r="H795" s="151"/>
      <c r="I795" s="97">
        <f t="shared" si="123"/>
        <v>-18051.68</v>
      </c>
      <c r="J795" s="166"/>
      <c r="K795" s="328">
        <v>54155.040000000001</v>
      </c>
      <c r="L795" s="328">
        <v>54155.040000000001</v>
      </c>
      <c r="M795" s="151">
        <f t="shared" si="124"/>
        <v>0</v>
      </c>
      <c r="N795" s="97" t="e">
        <f>+#REF!-L795</f>
        <v>#REF!</v>
      </c>
      <c r="O795" s="273"/>
      <c r="P795" s="166"/>
      <c r="Q795" s="328">
        <v>54155.040000000001</v>
      </c>
      <c r="R795" s="328">
        <v>54155.040000000001</v>
      </c>
      <c r="S795" s="151"/>
      <c r="T795" s="97">
        <f t="shared" si="125"/>
        <v>-54155.040000000001</v>
      </c>
      <c r="U795" s="166"/>
      <c r="V795" s="328">
        <v>216620.16</v>
      </c>
      <c r="W795" s="328">
        <v>216620.16</v>
      </c>
      <c r="X795" s="151"/>
      <c r="Y795" s="97"/>
      <c r="Z795" s="140"/>
    </row>
    <row r="796" spans="1:26" s="69" customFormat="1" outlineLevel="1" x14ac:dyDescent="0.2">
      <c r="A796" s="64" t="s">
        <v>1241</v>
      </c>
      <c r="B796" s="65" t="s">
        <v>1691</v>
      </c>
      <c r="C796" s="66" t="s">
        <v>2133</v>
      </c>
      <c r="D796" s="67"/>
      <c r="E796" s="68"/>
      <c r="F796" s="328">
        <v>-328619.96000000002</v>
      </c>
      <c r="G796" s="328">
        <v>-130877.58</v>
      </c>
      <c r="H796" s="151"/>
      <c r="I796" s="97">
        <f t="shared" si="123"/>
        <v>130877.58</v>
      </c>
      <c r="J796" s="166"/>
      <c r="K796" s="328">
        <v>-949821.64</v>
      </c>
      <c r="L796" s="328">
        <v>-354024.74</v>
      </c>
      <c r="M796" s="151">
        <f t="shared" si="124"/>
        <v>-595796.9</v>
      </c>
      <c r="N796" s="97" t="e">
        <f>+#REF!-L796</f>
        <v>#REF!</v>
      </c>
      <c r="O796" s="273"/>
      <c r="P796" s="166"/>
      <c r="Q796" s="328">
        <v>-949821.64</v>
      </c>
      <c r="R796" s="328">
        <v>-354024.74</v>
      </c>
      <c r="S796" s="151"/>
      <c r="T796" s="97">
        <f t="shared" si="125"/>
        <v>354024.74</v>
      </c>
      <c r="U796" s="166"/>
      <c r="V796" s="328">
        <v>-2011895.8399999999</v>
      </c>
      <c r="W796" s="328">
        <v>-221761.55</v>
      </c>
      <c r="X796" s="151"/>
      <c r="Y796" s="97"/>
      <c r="Z796" s="140"/>
    </row>
    <row r="797" spans="1:26" s="69" customFormat="1" outlineLevel="1" x14ac:dyDescent="0.2">
      <c r="A797" s="64" t="s">
        <v>1242</v>
      </c>
      <c r="B797" s="65" t="s">
        <v>1692</v>
      </c>
      <c r="C797" s="66" t="s">
        <v>2134</v>
      </c>
      <c r="D797" s="67"/>
      <c r="E797" s="68"/>
      <c r="F797" s="328">
        <v>11696.64</v>
      </c>
      <c r="G797" s="328">
        <v>11620.74</v>
      </c>
      <c r="H797" s="151"/>
      <c r="I797" s="97">
        <f t="shared" si="123"/>
        <v>-11620.74</v>
      </c>
      <c r="J797" s="166"/>
      <c r="K797" s="328">
        <v>35066.51</v>
      </c>
      <c r="L797" s="328">
        <v>34894.230000000003</v>
      </c>
      <c r="M797" s="151">
        <f t="shared" si="124"/>
        <v>172.27999999999884</v>
      </c>
      <c r="N797" s="97" t="e">
        <f>+#REF!-L797</f>
        <v>#REF!</v>
      </c>
      <c r="O797" s="273"/>
      <c r="P797" s="166"/>
      <c r="Q797" s="328">
        <v>35066.51</v>
      </c>
      <c r="R797" s="328">
        <v>34894.230000000003</v>
      </c>
      <c r="S797" s="151"/>
      <c r="T797" s="97">
        <f t="shared" si="125"/>
        <v>-34894.230000000003</v>
      </c>
      <c r="U797" s="166"/>
      <c r="V797" s="328">
        <v>139720.06</v>
      </c>
      <c r="W797" s="328">
        <v>139760.73000000001</v>
      </c>
      <c r="X797" s="151"/>
      <c r="Y797" s="97"/>
      <c r="Z797" s="140"/>
    </row>
    <row r="798" spans="1:26" s="69" customFormat="1" outlineLevel="1" x14ac:dyDescent="0.2">
      <c r="A798" s="64" t="s">
        <v>1243</v>
      </c>
      <c r="B798" s="65" t="s">
        <v>1693</v>
      </c>
      <c r="C798" s="66" t="s">
        <v>2135</v>
      </c>
      <c r="D798" s="67"/>
      <c r="E798" s="68"/>
      <c r="F798" s="328">
        <v>57.18</v>
      </c>
      <c r="G798" s="328">
        <v>89.76</v>
      </c>
      <c r="H798" s="151"/>
      <c r="I798" s="97">
        <f t="shared" si="123"/>
        <v>-89.76</v>
      </c>
      <c r="J798" s="166"/>
      <c r="K798" s="328">
        <v>939.71</v>
      </c>
      <c r="L798" s="328">
        <v>297.22000000000003</v>
      </c>
      <c r="M798" s="151">
        <f t="shared" si="124"/>
        <v>642.49</v>
      </c>
      <c r="N798" s="97" t="e">
        <f>+#REF!-L798</f>
        <v>#REF!</v>
      </c>
      <c r="O798" s="273"/>
      <c r="P798" s="166"/>
      <c r="Q798" s="328">
        <v>939.71</v>
      </c>
      <c r="R798" s="328">
        <v>297.22000000000003</v>
      </c>
      <c r="S798" s="151"/>
      <c r="T798" s="97">
        <f t="shared" si="125"/>
        <v>-297.22000000000003</v>
      </c>
      <c r="U798" s="166"/>
      <c r="V798" s="328">
        <v>3002.78</v>
      </c>
      <c r="W798" s="328">
        <v>1108092.6099999999</v>
      </c>
      <c r="X798" s="151"/>
      <c r="Y798" s="97"/>
      <c r="Z798" s="140"/>
    </row>
    <row r="799" spans="1:26" s="69" customFormat="1" outlineLevel="1" x14ac:dyDescent="0.2">
      <c r="A799" s="64" t="s">
        <v>1244</v>
      </c>
      <c r="B799" s="65" t="s">
        <v>1694</v>
      </c>
      <c r="C799" s="66" t="s">
        <v>2136</v>
      </c>
      <c r="D799" s="67"/>
      <c r="E799" s="68"/>
      <c r="F799" s="328">
        <v>0</v>
      </c>
      <c r="G799" s="328">
        <v>0</v>
      </c>
      <c r="H799" s="151"/>
      <c r="I799" s="97">
        <f t="shared" si="123"/>
        <v>0</v>
      </c>
      <c r="J799" s="166"/>
      <c r="K799" s="328">
        <v>-4.82</v>
      </c>
      <c r="L799" s="328">
        <v>0</v>
      </c>
      <c r="M799" s="151">
        <f t="shared" si="124"/>
        <v>-4.82</v>
      </c>
      <c r="N799" s="97" t="e">
        <f>+#REF!-L799</f>
        <v>#REF!</v>
      </c>
      <c r="O799" s="273"/>
      <c r="P799" s="166"/>
      <c r="Q799" s="328">
        <v>-4.82</v>
      </c>
      <c r="R799" s="328">
        <v>0</v>
      </c>
      <c r="S799" s="151"/>
      <c r="T799" s="97">
        <f t="shared" si="125"/>
        <v>0</v>
      </c>
      <c r="U799" s="166"/>
      <c r="V799" s="328">
        <v>0</v>
      </c>
      <c r="W799" s="328">
        <v>0</v>
      </c>
      <c r="X799" s="151"/>
      <c r="Y799" s="97"/>
      <c r="Z799" s="140"/>
    </row>
    <row r="800" spans="1:26" s="69" customFormat="1" outlineLevel="1" x14ac:dyDescent="0.2">
      <c r="A800" s="64" t="s">
        <v>1245</v>
      </c>
      <c r="B800" s="65" t="s">
        <v>1695</v>
      </c>
      <c r="C800" s="66" t="s">
        <v>2137</v>
      </c>
      <c r="D800" s="67"/>
      <c r="E800" s="68"/>
      <c r="F800" s="328">
        <v>175807.72</v>
      </c>
      <c r="G800" s="328">
        <v>52174.89</v>
      </c>
      <c r="H800" s="151"/>
      <c r="I800" s="97">
        <f t="shared" si="123"/>
        <v>-52174.89</v>
      </c>
      <c r="J800" s="166"/>
      <c r="K800" s="328">
        <v>425865.24</v>
      </c>
      <c r="L800" s="328">
        <v>110844.6</v>
      </c>
      <c r="M800" s="151">
        <f t="shared" si="124"/>
        <v>315020.64</v>
      </c>
      <c r="N800" s="97" t="e">
        <f>+#REF!-L800</f>
        <v>#REF!</v>
      </c>
      <c r="O800" s="273"/>
      <c r="P800" s="166"/>
      <c r="Q800" s="328">
        <v>425865.24</v>
      </c>
      <c r="R800" s="328">
        <v>110844.6</v>
      </c>
      <c r="S800" s="151"/>
      <c r="T800" s="97">
        <f t="shared" si="125"/>
        <v>-110844.6</v>
      </c>
      <c r="U800" s="166"/>
      <c r="V800" s="328">
        <v>1711551.41</v>
      </c>
      <c r="W800" s="328">
        <v>680364.09</v>
      </c>
      <c r="X800" s="151"/>
      <c r="Y800" s="97"/>
      <c r="Z800" s="140"/>
    </row>
    <row r="801" spans="1:26" s="69" customFormat="1" outlineLevel="1" x14ac:dyDescent="0.2">
      <c r="A801" s="64" t="s">
        <v>1246</v>
      </c>
      <c r="B801" s="65" t="s">
        <v>1696</v>
      </c>
      <c r="C801" s="66" t="s">
        <v>2138</v>
      </c>
      <c r="D801" s="67"/>
      <c r="E801" s="68"/>
      <c r="F801" s="328">
        <v>2217.71</v>
      </c>
      <c r="G801" s="328">
        <v>1406.8700000000001</v>
      </c>
      <c r="H801" s="151"/>
      <c r="I801" s="97">
        <f t="shared" si="123"/>
        <v>-1406.8700000000001</v>
      </c>
      <c r="J801" s="166"/>
      <c r="K801" s="328">
        <v>3553.4900000000002</v>
      </c>
      <c r="L801" s="328">
        <v>2983.48</v>
      </c>
      <c r="M801" s="151">
        <f t="shared" si="124"/>
        <v>570.01000000000022</v>
      </c>
      <c r="N801" s="97" t="e">
        <f>+#REF!-L801</f>
        <v>#REF!</v>
      </c>
      <c r="O801" s="273"/>
      <c r="P801" s="166"/>
      <c r="Q801" s="328">
        <v>3553.4900000000002</v>
      </c>
      <c r="R801" s="328">
        <v>2983.48</v>
      </c>
      <c r="S801" s="151"/>
      <c r="T801" s="97">
        <f t="shared" si="125"/>
        <v>-2983.48</v>
      </c>
      <c r="U801" s="166"/>
      <c r="V801" s="328">
        <v>9943.65</v>
      </c>
      <c r="W801" s="328">
        <v>17263.14</v>
      </c>
      <c r="X801" s="151"/>
      <c r="Y801" s="97"/>
      <c r="Z801" s="140"/>
    </row>
    <row r="802" spans="1:26" s="69" customFormat="1" outlineLevel="1" x14ac:dyDescent="0.2">
      <c r="A802" s="64" t="s">
        <v>1247</v>
      </c>
      <c r="B802" s="65" t="s">
        <v>1697</v>
      </c>
      <c r="C802" s="66" t="s">
        <v>2139</v>
      </c>
      <c r="D802" s="67"/>
      <c r="E802" s="68"/>
      <c r="F802" s="328">
        <v>77023.650000000009</v>
      </c>
      <c r="G802" s="328">
        <v>260089.26</v>
      </c>
      <c r="H802" s="151"/>
      <c r="I802" s="97">
        <f t="shared" si="123"/>
        <v>-260089.26</v>
      </c>
      <c r="J802" s="166"/>
      <c r="K802" s="328">
        <v>231161.95</v>
      </c>
      <c r="L802" s="328">
        <v>260089.26</v>
      </c>
      <c r="M802" s="151">
        <f t="shared" si="124"/>
        <v>-28927.309999999998</v>
      </c>
      <c r="N802" s="97" t="e">
        <f>+#REF!-L802</f>
        <v>#REF!</v>
      </c>
      <c r="O802" s="273"/>
      <c r="P802" s="166"/>
      <c r="Q802" s="328">
        <v>231161.95</v>
      </c>
      <c r="R802" s="328">
        <v>260089.26</v>
      </c>
      <c r="S802" s="151"/>
      <c r="T802" s="97">
        <f t="shared" si="125"/>
        <v>-260089.26</v>
      </c>
      <c r="U802" s="166"/>
      <c r="V802" s="328">
        <v>953393.08000000007</v>
      </c>
      <c r="W802" s="328">
        <v>260089.26</v>
      </c>
      <c r="X802" s="151"/>
      <c r="Y802" s="97"/>
      <c r="Z802" s="140"/>
    </row>
    <row r="803" spans="1:26" s="69" customFormat="1" outlineLevel="1" x14ac:dyDescent="0.2">
      <c r="A803" s="64" t="s">
        <v>1248</v>
      </c>
      <c r="B803" s="65" t="s">
        <v>1698</v>
      </c>
      <c r="C803" s="66" t="s">
        <v>2140</v>
      </c>
      <c r="D803" s="67"/>
      <c r="E803" s="68"/>
      <c r="F803" s="328">
        <v>5500</v>
      </c>
      <c r="G803" s="328">
        <v>3295.37</v>
      </c>
      <c r="H803" s="151"/>
      <c r="I803" s="97">
        <f t="shared" si="123"/>
        <v>-3295.37</v>
      </c>
      <c r="J803" s="166"/>
      <c r="K803" s="328">
        <v>-23232.02</v>
      </c>
      <c r="L803" s="328">
        <v>38162.71</v>
      </c>
      <c r="M803" s="151">
        <f t="shared" si="124"/>
        <v>-61394.729999999996</v>
      </c>
      <c r="N803" s="97" t="e">
        <f>+#REF!-L803</f>
        <v>#REF!</v>
      </c>
      <c r="O803" s="273"/>
      <c r="P803" s="166"/>
      <c r="Q803" s="328">
        <v>-23232.02</v>
      </c>
      <c r="R803" s="328">
        <v>38162.71</v>
      </c>
      <c r="S803" s="151"/>
      <c r="T803" s="97">
        <f t="shared" si="125"/>
        <v>-38162.71</v>
      </c>
      <c r="U803" s="166"/>
      <c r="V803" s="328">
        <v>43526.729999999996</v>
      </c>
      <c r="W803" s="328">
        <v>55007.67</v>
      </c>
      <c r="X803" s="151"/>
      <c r="Y803" s="97"/>
      <c r="Z803" s="140"/>
    </row>
    <row r="804" spans="1:26" s="69" customFormat="1" outlineLevel="1" x14ac:dyDescent="0.2">
      <c r="A804" s="64" t="s">
        <v>1249</v>
      </c>
      <c r="B804" s="65" t="s">
        <v>1699</v>
      </c>
      <c r="C804" s="66" t="s">
        <v>2141</v>
      </c>
      <c r="D804" s="67"/>
      <c r="E804" s="68"/>
      <c r="F804" s="328">
        <v>0</v>
      </c>
      <c r="G804" s="328">
        <v>0</v>
      </c>
      <c r="H804" s="151"/>
      <c r="I804" s="97">
        <f t="shared" si="123"/>
        <v>0</v>
      </c>
      <c r="J804" s="166"/>
      <c r="K804" s="328">
        <v>2000</v>
      </c>
      <c r="L804" s="328">
        <v>1871.33</v>
      </c>
      <c r="M804" s="151">
        <f t="shared" si="124"/>
        <v>128.67000000000007</v>
      </c>
      <c r="N804" s="97" t="e">
        <f>+#REF!-L804</f>
        <v>#REF!</v>
      </c>
      <c r="O804" s="273"/>
      <c r="P804" s="166"/>
      <c r="Q804" s="328">
        <v>2000</v>
      </c>
      <c r="R804" s="328">
        <v>1871.33</v>
      </c>
      <c r="S804" s="151"/>
      <c r="T804" s="97">
        <f t="shared" si="125"/>
        <v>-1871.33</v>
      </c>
      <c r="U804" s="166"/>
      <c r="V804" s="328">
        <v>4487.7800000000007</v>
      </c>
      <c r="W804" s="328">
        <v>3480.98</v>
      </c>
      <c r="X804" s="151"/>
      <c r="Y804" s="97"/>
      <c r="Z804" s="140"/>
    </row>
    <row r="805" spans="1:26" s="69" customFormat="1" outlineLevel="1" x14ac:dyDescent="0.2">
      <c r="A805" s="64" t="s">
        <v>1250</v>
      </c>
      <c r="B805" s="65" t="s">
        <v>1700</v>
      </c>
      <c r="C805" s="66" t="s">
        <v>2142</v>
      </c>
      <c r="D805" s="67"/>
      <c r="E805" s="68"/>
      <c r="F805" s="328">
        <v>0</v>
      </c>
      <c r="G805" s="328">
        <v>0</v>
      </c>
      <c r="H805" s="151"/>
      <c r="I805" s="97">
        <f t="shared" si="123"/>
        <v>0</v>
      </c>
      <c r="J805" s="166"/>
      <c r="K805" s="328">
        <v>0</v>
      </c>
      <c r="L805" s="328">
        <v>0</v>
      </c>
      <c r="M805" s="151">
        <f t="shared" si="124"/>
        <v>0</v>
      </c>
      <c r="N805" s="97" t="e">
        <f>+#REF!-L805</f>
        <v>#REF!</v>
      </c>
      <c r="O805" s="273"/>
      <c r="P805" s="166"/>
      <c r="Q805" s="328">
        <v>0</v>
      </c>
      <c r="R805" s="328">
        <v>0</v>
      </c>
      <c r="S805" s="151"/>
      <c r="T805" s="97">
        <f t="shared" si="125"/>
        <v>0</v>
      </c>
      <c r="U805" s="166"/>
      <c r="V805" s="328">
        <v>0</v>
      </c>
      <c r="W805" s="328">
        <v>16000</v>
      </c>
      <c r="X805" s="151"/>
      <c r="Y805" s="97"/>
      <c r="Z805" s="140"/>
    </row>
    <row r="806" spans="1:26" s="69" customFormat="1" outlineLevel="1" x14ac:dyDescent="0.2">
      <c r="A806" s="64" t="s">
        <v>1251</v>
      </c>
      <c r="B806" s="65" t="s">
        <v>1701</v>
      </c>
      <c r="C806" s="66" t="s">
        <v>2143</v>
      </c>
      <c r="D806" s="67"/>
      <c r="E806" s="68"/>
      <c r="F806" s="328">
        <v>6000</v>
      </c>
      <c r="G806" s="328">
        <v>3000</v>
      </c>
      <c r="H806" s="151"/>
      <c r="I806" s="97">
        <f t="shared" si="123"/>
        <v>-3000</v>
      </c>
      <c r="J806" s="166"/>
      <c r="K806" s="328">
        <v>6000</v>
      </c>
      <c r="L806" s="328">
        <v>6000</v>
      </c>
      <c r="M806" s="151">
        <f t="shared" si="124"/>
        <v>0</v>
      </c>
      <c r="N806" s="97" t="e">
        <f>+#REF!-L806</f>
        <v>#REF!</v>
      </c>
      <c r="O806" s="273"/>
      <c r="P806" s="166"/>
      <c r="Q806" s="328">
        <v>6000</v>
      </c>
      <c r="R806" s="328">
        <v>6000</v>
      </c>
      <c r="S806" s="151"/>
      <c r="T806" s="97">
        <f t="shared" si="125"/>
        <v>-6000</v>
      </c>
      <c r="U806" s="166"/>
      <c r="V806" s="328">
        <v>26500.03</v>
      </c>
      <c r="W806" s="328">
        <v>6064.96</v>
      </c>
      <c r="X806" s="151"/>
      <c r="Y806" s="97"/>
      <c r="Z806" s="140"/>
    </row>
    <row r="807" spans="1:26" s="69" customFormat="1" outlineLevel="1" x14ac:dyDescent="0.2">
      <c r="A807" s="64" t="s">
        <v>1252</v>
      </c>
      <c r="B807" s="65" t="s">
        <v>1702</v>
      </c>
      <c r="C807" s="66" t="s">
        <v>2144</v>
      </c>
      <c r="D807" s="67"/>
      <c r="E807" s="68"/>
      <c r="F807" s="328">
        <v>0</v>
      </c>
      <c r="G807" s="328">
        <v>42.31</v>
      </c>
      <c r="H807" s="151"/>
      <c r="I807" s="97">
        <f t="shared" si="123"/>
        <v>-42.31</v>
      </c>
      <c r="J807" s="166"/>
      <c r="K807" s="328">
        <v>60.17</v>
      </c>
      <c r="L807" s="328">
        <v>45.79</v>
      </c>
      <c r="M807" s="151">
        <f t="shared" si="124"/>
        <v>14.380000000000003</v>
      </c>
      <c r="N807" s="97" t="e">
        <f>+#REF!-L807</f>
        <v>#REF!</v>
      </c>
      <c r="O807" s="273"/>
      <c r="P807" s="166"/>
      <c r="Q807" s="328">
        <v>60.17</v>
      </c>
      <c r="R807" s="328">
        <v>45.79</v>
      </c>
      <c r="S807" s="151"/>
      <c r="T807" s="97">
        <f t="shared" si="125"/>
        <v>-45.79</v>
      </c>
      <c r="U807" s="166"/>
      <c r="V807" s="328">
        <v>509</v>
      </c>
      <c r="W807" s="328">
        <v>92.06</v>
      </c>
      <c r="X807" s="151"/>
      <c r="Y807" s="97"/>
      <c r="Z807" s="140"/>
    </row>
    <row r="808" spans="1:26" s="69" customFormat="1" outlineLevel="1" x14ac:dyDescent="0.2">
      <c r="A808" s="64" t="s">
        <v>1253</v>
      </c>
      <c r="B808" s="65" t="s">
        <v>1703</v>
      </c>
      <c r="C808" s="66" t="s">
        <v>2145</v>
      </c>
      <c r="D808" s="67"/>
      <c r="E808" s="68"/>
      <c r="F808" s="328">
        <v>0</v>
      </c>
      <c r="G808" s="328">
        <v>302</v>
      </c>
      <c r="H808" s="151"/>
      <c r="I808" s="97">
        <f t="shared" si="123"/>
        <v>-302</v>
      </c>
      <c r="J808" s="166"/>
      <c r="K808" s="328">
        <v>0.19</v>
      </c>
      <c r="L808" s="328">
        <v>4355.32</v>
      </c>
      <c r="M808" s="151">
        <f t="shared" si="124"/>
        <v>-4355.13</v>
      </c>
      <c r="N808" s="97" t="e">
        <f>+#REF!-L808</f>
        <v>#REF!</v>
      </c>
      <c r="O808" s="273"/>
      <c r="P808" s="166"/>
      <c r="Q808" s="328">
        <v>0.19</v>
      </c>
      <c r="R808" s="328">
        <v>4355.32</v>
      </c>
      <c r="S808" s="151"/>
      <c r="T808" s="97">
        <f t="shared" si="125"/>
        <v>-4355.32</v>
      </c>
      <c r="U808" s="166"/>
      <c r="V808" s="328">
        <v>147954.44</v>
      </c>
      <c r="W808" s="328">
        <v>26145.99</v>
      </c>
      <c r="X808" s="151"/>
      <c r="Y808" s="97"/>
      <c r="Z808" s="140"/>
    </row>
    <row r="809" spans="1:26" s="69" customFormat="1" outlineLevel="1" x14ac:dyDescent="0.2">
      <c r="A809" s="64" t="s">
        <v>1254</v>
      </c>
      <c r="B809" s="65" t="s">
        <v>1704</v>
      </c>
      <c r="C809" s="66" t="s">
        <v>2146</v>
      </c>
      <c r="D809" s="67"/>
      <c r="E809" s="68"/>
      <c r="F809" s="328">
        <v>0</v>
      </c>
      <c r="G809" s="328">
        <v>1.58</v>
      </c>
      <c r="H809" s="151"/>
      <c r="I809" s="97">
        <f t="shared" si="123"/>
        <v>-1.58</v>
      </c>
      <c r="J809" s="166"/>
      <c r="K809" s="328">
        <v>0</v>
      </c>
      <c r="L809" s="328">
        <v>1.58</v>
      </c>
      <c r="M809" s="151">
        <f t="shared" si="124"/>
        <v>-1.58</v>
      </c>
      <c r="N809" s="97" t="e">
        <f>+#REF!-L809</f>
        <v>#REF!</v>
      </c>
      <c r="O809" s="273"/>
      <c r="P809" s="166"/>
      <c r="Q809" s="328">
        <v>0</v>
      </c>
      <c r="R809" s="328">
        <v>1.58</v>
      </c>
      <c r="S809" s="151"/>
      <c r="T809" s="97">
        <f t="shared" si="125"/>
        <v>-1.58</v>
      </c>
      <c r="U809" s="166"/>
      <c r="V809" s="328">
        <v>234.58</v>
      </c>
      <c r="W809" s="328">
        <v>149.50000000000003</v>
      </c>
      <c r="X809" s="151"/>
      <c r="Y809" s="97"/>
      <c r="Z809" s="140"/>
    </row>
    <row r="810" spans="1:26" s="69" customFormat="1" outlineLevel="1" x14ac:dyDescent="0.2">
      <c r="A810" s="64" t="s">
        <v>1255</v>
      </c>
      <c r="B810" s="65" t="s">
        <v>1705</v>
      </c>
      <c r="C810" s="66" t="s">
        <v>2147</v>
      </c>
      <c r="D810" s="67"/>
      <c r="E810" s="68"/>
      <c r="F810" s="328">
        <v>370.95</v>
      </c>
      <c r="G810" s="328">
        <v>275.54000000000002</v>
      </c>
      <c r="H810" s="151"/>
      <c r="I810" s="97">
        <f t="shared" si="123"/>
        <v>-275.54000000000002</v>
      </c>
      <c r="J810" s="166"/>
      <c r="K810" s="328">
        <v>2107.31</v>
      </c>
      <c r="L810" s="328">
        <v>540.26</v>
      </c>
      <c r="M810" s="151">
        <f t="shared" si="124"/>
        <v>1567.05</v>
      </c>
      <c r="N810" s="97" t="e">
        <f>+#REF!-L810</f>
        <v>#REF!</v>
      </c>
      <c r="O810" s="273"/>
      <c r="P810" s="166"/>
      <c r="Q810" s="328">
        <v>2107.31</v>
      </c>
      <c r="R810" s="328">
        <v>540.26</v>
      </c>
      <c r="S810" s="151"/>
      <c r="T810" s="97">
        <f t="shared" si="125"/>
        <v>-540.26</v>
      </c>
      <c r="U810" s="166"/>
      <c r="V810" s="328">
        <v>8110.84</v>
      </c>
      <c r="W810" s="328">
        <v>7722.3600000000006</v>
      </c>
      <c r="X810" s="151"/>
      <c r="Y810" s="97"/>
      <c r="Z810" s="140"/>
    </row>
    <row r="811" spans="1:26" s="69" customFormat="1" outlineLevel="1" x14ac:dyDescent="0.2">
      <c r="A811" s="64" t="s">
        <v>1256</v>
      </c>
      <c r="B811" s="65" t="s">
        <v>1706</v>
      </c>
      <c r="C811" s="66" t="s">
        <v>2148</v>
      </c>
      <c r="D811" s="67"/>
      <c r="E811" s="68"/>
      <c r="F811" s="328">
        <v>142358.09</v>
      </c>
      <c r="G811" s="328">
        <v>18173.28</v>
      </c>
      <c r="H811" s="151"/>
      <c r="I811" s="97">
        <f t="shared" si="123"/>
        <v>-18173.28</v>
      </c>
      <c r="J811" s="166"/>
      <c r="K811" s="328">
        <v>128668.86</v>
      </c>
      <c r="L811" s="328">
        <v>86112.88</v>
      </c>
      <c r="M811" s="151">
        <f t="shared" si="124"/>
        <v>42555.979999999996</v>
      </c>
      <c r="N811" s="97" t="e">
        <f>+#REF!-L811</f>
        <v>#REF!</v>
      </c>
      <c r="O811" s="273"/>
      <c r="P811" s="166"/>
      <c r="Q811" s="328">
        <v>128668.86</v>
      </c>
      <c r="R811" s="328">
        <v>86112.88</v>
      </c>
      <c r="S811" s="151"/>
      <c r="T811" s="97">
        <f t="shared" si="125"/>
        <v>-86112.88</v>
      </c>
      <c r="U811" s="166"/>
      <c r="V811" s="328">
        <v>368293.97000000003</v>
      </c>
      <c r="W811" s="328">
        <v>258217.44</v>
      </c>
      <c r="X811" s="151"/>
      <c r="Y811" s="97"/>
      <c r="Z811" s="140"/>
    </row>
    <row r="812" spans="1:26" s="69" customFormat="1" outlineLevel="1" x14ac:dyDescent="0.2">
      <c r="A812" s="64" t="s">
        <v>1257</v>
      </c>
      <c r="B812" s="65" t="s">
        <v>1707</v>
      </c>
      <c r="C812" s="66" t="s">
        <v>2149</v>
      </c>
      <c r="D812" s="67"/>
      <c r="E812" s="68"/>
      <c r="F812" s="328">
        <v>6747.2300000000005</v>
      </c>
      <c r="G812" s="328">
        <v>9897.02</v>
      </c>
      <c r="H812" s="151"/>
      <c r="I812" s="97">
        <f t="shared" si="123"/>
        <v>-9897.02</v>
      </c>
      <c r="J812" s="166"/>
      <c r="K812" s="328">
        <v>17158.428</v>
      </c>
      <c r="L812" s="328">
        <v>22565.846000000001</v>
      </c>
      <c r="M812" s="151">
        <f t="shared" si="124"/>
        <v>-5407.4180000000015</v>
      </c>
      <c r="N812" s="97" t="e">
        <f>+#REF!-L812</f>
        <v>#REF!</v>
      </c>
      <c r="O812" s="273"/>
      <c r="P812" s="166"/>
      <c r="Q812" s="328">
        <v>17158.428</v>
      </c>
      <c r="R812" s="328">
        <v>22565.846000000001</v>
      </c>
      <c r="S812" s="151"/>
      <c r="T812" s="97">
        <f t="shared" si="125"/>
        <v>-22565.846000000001</v>
      </c>
      <c r="U812" s="166"/>
      <c r="V812" s="328">
        <v>77318.877000000008</v>
      </c>
      <c r="W812" s="328">
        <v>75631.986000000004</v>
      </c>
      <c r="X812" s="151"/>
      <c r="Y812" s="97"/>
      <c r="Z812" s="140"/>
    </row>
    <row r="813" spans="1:26" s="69" customFormat="1" outlineLevel="1" x14ac:dyDescent="0.2">
      <c r="A813" s="64" t="s">
        <v>1258</v>
      </c>
      <c r="B813" s="65" t="s">
        <v>1708</v>
      </c>
      <c r="C813" s="66" t="s">
        <v>2150</v>
      </c>
      <c r="D813" s="67"/>
      <c r="E813" s="68"/>
      <c r="F813" s="328">
        <v>345.37</v>
      </c>
      <c r="G813" s="328">
        <v>54.78</v>
      </c>
      <c r="H813" s="151"/>
      <c r="I813" s="97">
        <f t="shared" si="123"/>
        <v>-54.78</v>
      </c>
      <c r="J813" s="166"/>
      <c r="K813" s="328">
        <v>460.11</v>
      </c>
      <c r="L813" s="328">
        <v>89.79</v>
      </c>
      <c r="M813" s="151">
        <f t="shared" si="124"/>
        <v>370.32</v>
      </c>
      <c r="N813" s="97" t="e">
        <f>+#REF!-L813</f>
        <v>#REF!</v>
      </c>
      <c r="O813" s="273"/>
      <c r="P813" s="166"/>
      <c r="Q813" s="328">
        <v>460.11</v>
      </c>
      <c r="R813" s="328">
        <v>89.79</v>
      </c>
      <c r="S813" s="151"/>
      <c r="T813" s="97">
        <f t="shared" si="125"/>
        <v>-89.79</v>
      </c>
      <c r="U813" s="166"/>
      <c r="V813" s="328">
        <v>785.96</v>
      </c>
      <c r="W813" s="328">
        <v>274.86</v>
      </c>
      <c r="X813" s="151"/>
      <c r="Y813" s="97"/>
      <c r="Z813" s="140"/>
    </row>
    <row r="814" spans="1:26" s="69" customFormat="1" outlineLevel="1" x14ac:dyDescent="0.2">
      <c r="A814" s="64" t="s">
        <v>1259</v>
      </c>
      <c r="B814" s="65" t="s">
        <v>1709</v>
      </c>
      <c r="C814" s="66" t="s">
        <v>2151</v>
      </c>
      <c r="D814" s="67"/>
      <c r="E814" s="68"/>
      <c r="F814" s="328">
        <v>2862</v>
      </c>
      <c r="G814" s="328">
        <v>65605.03</v>
      </c>
      <c r="H814" s="151"/>
      <c r="I814" s="97">
        <f t="shared" si="123"/>
        <v>-65605.03</v>
      </c>
      <c r="J814" s="166"/>
      <c r="K814" s="328">
        <v>-84542</v>
      </c>
      <c r="L814" s="328">
        <v>170600.98</v>
      </c>
      <c r="M814" s="151">
        <f t="shared" si="124"/>
        <v>-255142.98</v>
      </c>
      <c r="N814" s="97" t="e">
        <f>+#REF!-L814</f>
        <v>#REF!</v>
      </c>
      <c r="O814" s="273"/>
      <c r="P814" s="166"/>
      <c r="Q814" s="328">
        <v>-84542</v>
      </c>
      <c r="R814" s="328">
        <v>170600.98</v>
      </c>
      <c r="S814" s="151"/>
      <c r="T814" s="97">
        <f t="shared" si="125"/>
        <v>-170600.98</v>
      </c>
      <c r="U814" s="166"/>
      <c r="V814" s="328">
        <v>14449.970000000001</v>
      </c>
      <c r="W814" s="328">
        <v>249424.13</v>
      </c>
      <c r="X814" s="151"/>
      <c r="Y814" s="97"/>
      <c r="Z814" s="140"/>
    </row>
    <row r="815" spans="1:26" s="69" customFormat="1" outlineLevel="1" x14ac:dyDescent="0.2">
      <c r="A815" s="64" t="s">
        <v>1260</v>
      </c>
      <c r="B815" s="65" t="s">
        <v>1710</v>
      </c>
      <c r="C815" s="66" t="s">
        <v>2152</v>
      </c>
      <c r="D815" s="67"/>
      <c r="E815" s="68"/>
      <c r="F815" s="328">
        <v>21740.55</v>
      </c>
      <c r="G815" s="328">
        <v>15111.48</v>
      </c>
      <c r="H815" s="151"/>
      <c r="I815" s="97">
        <f t="shared" si="123"/>
        <v>-15111.48</v>
      </c>
      <c r="J815" s="166"/>
      <c r="K815" s="328">
        <v>49598.89</v>
      </c>
      <c r="L815" s="328">
        <v>71343.75</v>
      </c>
      <c r="M815" s="151">
        <f t="shared" si="124"/>
        <v>-21744.86</v>
      </c>
      <c r="N815" s="97" t="e">
        <f>+#REF!-L815</f>
        <v>#REF!</v>
      </c>
      <c r="O815" s="273"/>
      <c r="P815" s="166"/>
      <c r="Q815" s="328">
        <v>49598.89</v>
      </c>
      <c r="R815" s="328">
        <v>71343.75</v>
      </c>
      <c r="S815" s="151"/>
      <c r="T815" s="97">
        <f t="shared" si="125"/>
        <v>-71343.75</v>
      </c>
      <c r="U815" s="166"/>
      <c r="V815" s="328">
        <v>724195.4</v>
      </c>
      <c r="W815" s="328">
        <v>411084.89799999999</v>
      </c>
      <c r="X815" s="151"/>
      <c r="Y815" s="97"/>
      <c r="Z815" s="140"/>
    </row>
    <row r="816" spans="1:26" s="69" customFormat="1" outlineLevel="1" x14ac:dyDescent="0.2">
      <c r="A816" s="64" t="s">
        <v>1261</v>
      </c>
      <c r="B816" s="65" t="s">
        <v>1711</v>
      </c>
      <c r="C816" s="66" t="s">
        <v>2153</v>
      </c>
      <c r="D816" s="67"/>
      <c r="E816" s="68"/>
      <c r="F816" s="328">
        <v>700</v>
      </c>
      <c r="G816" s="328">
        <v>700</v>
      </c>
      <c r="H816" s="151"/>
      <c r="I816" s="97">
        <f t="shared" ref="I816:I830" si="126">+U816-G816</f>
        <v>-700</v>
      </c>
      <c r="J816" s="166"/>
      <c r="K816" s="328">
        <v>2100</v>
      </c>
      <c r="L816" s="328">
        <v>2100</v>
      </c>
      <c r="M816" s="151">
        <f t="shared" ref="M816:M830" si="127">+K816-L816</f>
        <v>0</v>
      </c>
      <c r="N816" s="97" t="e">
        <f>+#REF!-L816</f>
        <v>#REF!</v>
      </c>
      <c r="O816" s="273"/>
      <c r="P816" s="166"/>
      <c r="Q816" s="328">
        <v>2100</v>
      </c>
      <c r="R816" s="328">
        <v>2100</v>
      </c>
      <c r="S816" s="151"/>
      <c r="T816" s="97">
        <f t="shared" ref="T816:T830" si="128">+P816-R816</f>
        <v>-2100</v>
      </c>
      <c r="U816" s="166"/>
      <c r="V816" s="328">
        <v>15929.52</v>
      </c>
      <c r="W816" s="328">
        <v>20446.12</v>
      </c>
      <c r="X816" s="151"/>
      <c r="Y816" s="97"/>
      <c r="Z816" s="140"/>
    </row>
    <row r="817" spans="1:26" s="69" customFormat="1" outlineLevel="1" x14ac:dyDescent="0.2">
      <c r="A817" s="64" t="s">
        <v>1262</v>
      </c>
      <c r="B817" s="65" t="s">
        <v>1712</v>
      </c>
      <c r="C817" s="66" t="s">
        <v>2154</v>
      </c>
      <c r="D817" s="67"/>
      <c r="E817" s="68"/>
      <c r="F817" s="328">
        <v>1233.83</v>
      </c>
      <c r="G817" s="328">
        <v>11191.2</v>
      </c>
      <c r="H817" s="151"/>
      <c r="I817" s="97">
        <f t="shared" si="126"/>
        <v>-11191.2</v>
      </c>
      <c r="J817" s="166"/>
      <c r="K817" s="328">
        <v>3568.4900000000002</v>
      </c>
      <c r="L817" s="328">
        <v>33858.120000000003</v>
      </c>
      <c r="M817" s="151">
        <f t="shared" si="127"/>
        <v>-30289.63</v>
      </c>
      <c r="N817" s="97" t="e">
        <f>+#REF!-L817</f>
        <v>#REF!</v>
      </c>
      <c r="O817" s="273"/>
      <c r="P817" s="166"/>
      <c r="Q817" s="328">
        <v>3568.4900000000002</v>
      </c>
      <c r="R817" s="328">
        <v>33858.120000000003</v>
      </c>
      <c r="S817" s="151"/>
      <c r="T817" s="97">
        <f t="shared" si="128"/>
        <v>-33858.120000000003</v>
      </c>
      <c r="U817" s="166"/>
      <c r="V817" s="328">
        <v>164993.15</v>
      </c>
      <c r="W817" s="328">
        <v>135689.22</v>
      </c>
      <c r="X817" s="151"/>
      <c r="Y817" s="97"/>
      <c r="Z817" s="140"/>
    </row>
    <row r="818" spans="1:26" s="69" customFormat="1" outlineLevel="1" x14ac:dyDescent="0.2">
      <c r="A818" s="64" t="s">
        <v>1263</v>
      </c>
      <c r="B818" s="65" t="s">
        <v>1713</v>
      </c>
      <c r="C818" s="66" t="s">
        <v>2155</v>
      </c>
      <c r="D818" s="67"/>
      <c r="E818" s="68"/>
      <c r="F818" s="328">
        <v>0</v>
      </c>
      <c r="G818" s="328">
        <v>6792.18</v>
      </c>
      <c r="H818" s="151"/>
      <c r="I818" s="97">
        <f t="shared" si="126"/>
        <v>-6792.18</v>
      </c>
      <c r="J818" s="166"/>
      <c r="K818" s="328">
        <v>0</v>
      </c>
      <c r="L818" s="328">
        <v>21183.14</v>
      </c>
      <c r="M818" s="151">
        <f t="shared" si="127"/>
        <v>-21183.14</v>
      </c>
      <c r="N818" s="97" t="e">
        <f>+#REF!-L818</f>
        <v>#REF!</v>
      </c>
      <c r="O818" s="273"/>
      <c r="P818" s="166"/>
      <c r="Q818" s="328">
        <v>0</v>
      </c>
      <c r="R818" s="328">
        <v>21183.14</v>
      </c>
      <c r="S818" s="151"/>
      <c r="T818" s="97">
        <f t="shared" si="128"/>
        <v>-21183.14</v>
      </c>
      <c r="U818" s="166"/>
      <c r="V818" s="328">
        <v>10677.14</v>
      </c>
      <c r="W818" s="328">
        <v>79088.05</v>
      </c>
      <c r="X818" s="151"/>
      <c r="Y818" s="97"/>
      <c r="Z818" s="140"/>
    </row>
    <row r="819" spans="1:26" s="69" customFormat="1" outlineLevel="1" x14ac:dyDescent="0.2">
      <c r="A819" s="64" t="s">
        <v>1294</v>
      </c>
      <c r="B819" s="65" t="s">
        <v>1744</v>
      </c>
      <c r="C819" s="66" t="s">
        <v>2179</v>
      </c>
      <c r="D819" s="67"/>
      <c r="E819" s="68"/>
      <c r="F819" s="328">
        <v>1255.95</v>
      </c>
      <c r="G819" s="328">
        <v>0</v>
      </c>
      <c r="H819" s="151"/>
      <c r="I819" s="97">
        <f t="shared" si="126"/>
        <v>0</v>
      </c>
      <c r="J819" s="166"/>
      <c r="K819" s="328">
        <v>3976.05</v>
      </c>
      <c r="L819" s="328">
        <v>0</v>
      </c>
      <c r="M819" s="151">
        <f t="shared" si="127"/>
        <v>3976.05</v>
      </c>
      <c r="N819" s="97" t="e">
        <f>+#REF!-L819</f>
        <v>#REF!</v>
      </c>
      <c r="O819" s="273"/>
      <c r="P819" s="166"/>
      <c r="Q819" s="328">
        <v>3976.05</v>
      </c>
      <c r="R819" s="328">
        <v>0</v>
      </c>
      <c r="S819" s="151"/>
      <c r="T819" s="97">
        <f t="shared" si="128"/>
        <v>0</v>
      </c>
      <c r="U819" s="166"/>
      <c r="V819" s="328">
        <v>19645.850000000002</v>
      </c>
      <c r="W819" s="328">
        <v>4265.4800000000005</v>
      </c>
      <c r="X819" s="151"/>
      <c r="Y819" s="97"/>
      <c r="Z819" s="140"/>
    </row>
    <row r="820" spans="1:26" s="69" customFormat="1" outlineLevel="1" x14ac:dyDescent="0.2">
      <c r="A820" s="64" t="s">
        <v>1295</v>
      </c>
      <c r="B820" s="65" t="s">
        <v>1745</v>
      </c>
      <c r="C820" s="66" t="s">
        <v>2180</v>
      </c>
      <c r="D820" s="67"/>
      <c r="E820" s="68"/>
      <c r="F820" s="328">
        <v>51140.33</v>
      </c>
      <c r="G820" s="328">
        <v>57714.559999999998</v>
      </c>
      <c r="H820" s="151"/>
      <c r="I820" s="97">
        <f t="shared" si="126"/>
        <v>-57714.559999999998</v>
      </c>
      <c r="J820" s="166"/>
      <c r="K820" s="328">
        <v>126995.04000000001</v>
      </c>
      <c r="L820" s="328">
        <v>163703.61000000002</v>
      </c>
      <c r="M820" s="151">
        <f t="shared" si="127"/>
        <v>-36708.570000000007</v>
      </c>
      <c r="N820" s="97" t="e">
        <f>+#REF!-L820</f>
        <v>#REF!</v>
      </c>
      <c r="O820" s="273"/>
      <c r="P820" s="166"/>
      <c r="Q820" s="328">
        <v>126995.04000000001</v>
      </c>
      <c r="R820" s="328">
        <v>163703.61000000002</v>
      </c>
      <c r="S820" s="151"/>
      <c r="T820" s="97">
        <f t="shared" si="128"/>
        <v>-163703.61000000002</v>
      </c>
      <c r="U820" s="166"/>
      <c r="V820" s="328">
        <v>763130.82000000007</v>
      </c>
      <c r="W820" s="328">
        <v>896844.03</v>
      </c>
      <c r="X820" s="151"/>
      <c r="Y820" s="97"/>
      <c r="Z820" s="140"/>
    </row>
    <row r="821" spans="1:26" s="69" customFormat="1" outlineLevel="1" x14ac:dyDescent="0.2">
      <c r="A821" s="64" t="s">
        <v>1296</v>
      </c>
      <c r="B821" s="65" t="s">
        <v>1746</v>
      </c>
      <c r="C821" s="66" t="s">
        <v>2181</v>
      </c>
      <c r="D821" s="67"/>
      <c r="E821" s="68"/>
      <c r="F821" s="328">
        <v>525.54999999999995</v>
      </c>
      <c r="G821" s="328">
        <v>3930.4900000000002</v>
      </c>
      <c r="H821" s="151"/>
      <c r="I821" s="97">
        <f t="shared" si="126"/>
        <v>-3930.4900000000002</v>
      </c>
      <c r="J821" s="166"/>
      <c r="K821" s="328">
        <v>526.51</v>
      </c>
      <c r="L821" s="328">
        <v>14782.02</v>
      </c>
      <c r="M821" s="151">
        <f t="shared" si="127"/>
        <v>-14255.51</v>
      </c>
      <c r="N821" s="97" t="e">
        <f>+#REF!-L821</f>
        <v>#REF!</v>
      </c>
      <c r="O821" s="273"/>
      <c r="P821" s="166"/>
      <c r="Q821" s="328">
        <v>526.51</v>
      </c>
      <c r="R821" s="328">
        <v>14782.02</v>
      </c>
      <c r="S821" s="151"/>
      <c r="T821" s="97">
        <f t="shared" si="128"/>
        <v>-14782.02</v>
      </c>
      <c r="U821" s="166"/>
      <c r="V821" s="328">
        <v>1582.67</v>
      </c>
      <c r="W821" s="328">
        <v>198223.47</v>
      </c>
      <c r="X821" s="151"/>
      <c r="Y821" s="97"/>
      <c r="Z821" s="140"/>
    </row>
    <row r="822" spans="1:26" s="69" customFormat="1" outlineLevel="1" x14ac:dyDescent="0.2">
      <c r="A822" s="64" t="s">
        <v>1297</v>
      </c>
      <c r="B822" s="65" t="s">
        <v>1747</v>
      </c>
      <c r="C822" s="66" t="s">
        <v>2182</v>
      </c>
      <c r="D822" s="67"/>
      <c r="E822" s="68"/>
      <c r="F822" s="328">
        <v>1013.26</v>
      </c>
      <c r="G822" s="328">
        <v>240.33</v>
      </c>
      <c r="H822" s="151"/>
      <c r="I822" s="97">
        <f t="shared" si="126"/>
        <v>-240.33</v>
      </c>
      <c r="J822" s="166"/>
      <c r="K822" s="328">
        <v>1998.9</v>
      </c>
      <c r="L822" s="328">
        <v>6720.04</v>
      </c>
      <c r="M822" s="151">
        <f t="shared" si="127"/>
        <v>-4721.1399999999994</v>
      </c>
      <c r="N822" s="97" t="e">
        <f>+#REF!-L822</f>
        <v>#REF!</v>
      </c>
      <c r="O822" s="273"/>
      <c r="P822" s="166"/>
      <c r="Q822" s="328">
        <v>1998.9</v>
      </c>
      <c r="R822" s="328">
        <v>6720.04</v>
      </c>
      <c r="S822" s="151"/>
      <c r="T822" s="97">
        <f t="shared" si="128"/>
        <v>-6720.04</v>
      </c>
      <c r="U822" s="166"/>
      <c r="V822" s="328">
        <v>5248.47</v>
      </c>
      <c r="W822" s="328">
        <v>9090.619999999999</v>
      </c>
      <c r="X822" s="151"/>
      <c r="Y822" s="97"/>
      <c r="Z822" s="140"/>
    </row>
    <row r="823" spans="1:26" s="69" customFormat="1" outlineLevel="1" x14ac:dyDescent="0.2">
      <c r="A823" s="64" t="s">
        <v>1298</v>
      </c>
      <c r="B823" s="65" t="s">
        <v>1748</v>
      </c>
      <c r="C823" s="66" t="s">
        <v>2183</v>
      </c>
      <c r="D823" s="67"/>
      <c r="E823" s="68"/>
      <c r="F823" s="328">
        <v>91235.35</v>
      </c>
      <c r="G823" s="328">
        <v>80851.92</v>
      </c>
      <c r="H823" s="151"/>
      <c r="I823" s="97">
        <f t="shared" si="126"/>
        <v>-80851.92</v>
      </c>
      <c r="J823" s="166"/>
      <c r="K823" s="328">
        <v>269587.75</v>
      </c>
      <c r="L823" s="328">
        <v>254136.26</v>
      </c>
      <c r="M823" s="151">
        <f t="shared" si="127"/>
        <v>15451.489999999991</v>
      </c>
      <c r="N823" s="97" t="e">
        <f>+#REF!-L823</f>
        <v>#REF!</v>
      </c>
      <c r="O823" s="273"/>
      <c r="P823" s="166"/>
      <c r="Q823" s="328">
        <v>269587.75</v>
      </c>
      <c r="R823" s="328">
        <v>254136.26</v>
      </c>
      <c r="S823" s="151"/>
      <c r="T823" s="97">
        <f t="shared" si="128"/>
        <v>-254136.26</v>
      </c>
      <c r="U823" s="166"/>
      <c r="V823" s="328">
        <v>1025205.87</v>
      </c>
      <c r="W823" s="328">
        <v>1069320.8400000001</v>
      </c>
      <c r="X823" s="151"/>
      <c r="Y823" s="97"/>
      <c r="Z823" s="140"/>
    </row>
    <row r="824" spans="1:26" s="69" customFormat="1" outlineLevel="1" x14ac:dyDescent="0.2">
      <c r="A824" s="64" t="s">
        <v>1299</v>
      </c>
      <c r="B824" s="65" t="s">
        <v>1749</v>
      </c>
      <c r="C824" s="66" t="s">
        <v>2184</v>
      </c>
      <c r="D824" s="67"/>
      <c r="E824" s="68"/>
      <c r="F824" s="328">
        <v>51650.35</v>
      </c>
      <c r="G824" s="328">
        <v>72963.070000000007</v>
      </c>
      <c r="H824" s="151"/>
      <c r="I824" s="97">
        <f t="shared" si="126"/>
        <v>-72963.070000000007</v>
      </c>
      <c r="J824" s="166"/>
      <c r="K824" s="328">
        <v>176558.86000000002</v>
      </c>
      <c r="L824" s="328">
        <v>165197.51999999999</v>
      </c>
      <c r="M824" s="151">
        <f t="shared" si="127"/>
        <v>11361.340000000026</v>
      </c>
      <c r="N824" s="97" t="e">
        <f>+#REF!-L824</f>
        <v>#REF!</v>
      </c>
      <c r="O824" s="273"/>
      <c r="P824" s="166"/>
      <c r="Q824" s="328">
        <v>176558.86000000002</v>
      </c>
      <c r="R824" s="328">
        <v>165197.51999999999</v>
      </c>
      <c r="S824" s="151"/>
      <c r="T824" s="97">
        <f t="shared" si="128"/>
        <v>-165197.51999999999</v>
      </c>
      <c r="U824" s="166"/>
      <c r="V824" s="328">
        <v>803924.99</v>
      </c>
      <c r="W824" s="328">
        <v>743543.28</v>
      </c>
      <c r="X824" s="151"/>
      <c r="Y824" s="97"/>
      <c r="Z824" s="140"/>
    </row>
    <row r="825" spans="1:26" s="69" customFormat="1" outlineLevel="1" x14ac:dyDescent="0.2">
      <c r="A825" s="64" t="s">
        <v>1300</v>
      </c>
      <c r="B825" s="65" t="s">
        <v>1750</v>
      </c>
      <c r="C825" s="66" t="s">
        <v>2185</v>
      </c>
      <c r="D825" s="67"/>
      <c r="E825" s="68"/>
      <c r="F825" s="328">
        <v>0</v>
      </c>
      <c r="G825" s="328">
        <v>31.330000000000002</v>
      </c>
      <c r="H825" s="151"/>
      <c r="I825" s="97">
        <f t="shared" si="126"/>
        <v>-31.330000000000002</v>
      </c>
      <c r="J825" s="166"/>
      <c r="K825" s="328">
        <v>0</v>
      </c>
      <c r="L825" s="328">
        <v>31.330000000000002</v>
      </c>
      <c r="M825" s="151">
        <f t="shared" si="127"/>
        <v>-31.330000000000002</v>
      </c>
      <c r="N825" s="97" t="e">
        <f>+#REF!-L825</f>
        <v>#REF!</v>
      </c>
      <c r="O825" s="273"/>
      <c r="P825" s="166"/>
      <c r="Q825" s="328">
        <v>0</v>
      </c>
      <c r="R825" s="328">
        <v>31.330000000000002</v>
      </c>
      <c r="S825" s="151"/>
      <c r="T825" s="97">
        <f t="shared" si="128"/>
        <v>-31.330000000000002</v>
      </c>
      <c r="U825" s="166"/>
      <c r="V825" s="328">
        <v>0</v>
      </c>
      <c r="W825" s="328">
        <v>42.36</v>
      </c>
      <c r="X825" s="151"/>
      <c r="Y825" s="97"/>
      <c r="Z825" s="140"/>
    </row>
    <row r="826" spans="1:26" s="69" customFormat="1" outlineLevel="1" x14ac:dyDescent="0.2">
      <c r="A826" s="64" t="s">
        <v>1301</v>
      </c>
      <c r="B826" s="65" t="s">
        <v>1751</v>
      </c>
      <c r="C826" s="66" t="s">
        <v>2186</v>
      </c>
      <c r="D826" s="67"/>
      <c r="E826" s="68"/>
      <c r="F826" s="328">
        <v>0</v>
      </c>
      <c r="G826" s="328">
        <v>97.68</v>
      </c>
      <c r="H826" s="151"/>
      <c r="I826" s="97">
        <f t="shared" si="126"/>
        <v>-97.68</v>
      </c>
      <c r="J826" s="166"/>
      <c r="K826" s="328">
        <v>0</v>
      </c>
      <c r="L826" s="328">
        <v>792.45</v>
      </c>
      <c r="M826" s="151">
        <f t="shared" si="127"/>
        <v>-792.45</v>
      </c>
      <c r="N826" s="97" t="e">
        <f>+#REF!-L826</f>
        <v>#REF!</v>
      </c>
      <c r="O826" s="273"/>
      <c r="P826" s="166"/>
      <c r="Q826" s="328">
        <v>0</v>
      </c>
      <c r="R826" s="328">
        <v>792.45</v>
      </c>
      <c r="S826" s="151"/>
      <c r="T826" s="97">
        <f t="shared" si="128"/>
        <v>-792.45</v>
      </c>
      <c r="U826" s="166"/>
      <c r="V826" s="328">
        <v>576.07000000000005</v>
      </c>
      <c r="W826" s="328">
        <v>1496.91</v>
      </c>
      <c r="X826" s="151"/>
      <c r="Y826" s="97"/>
      <c r="Z826" s="140"/>
    </row>
    <row r="827" spans="1:26" s="69" customFormat="1" outlineLevel="1" x14ac:dyDescent="0.2">
      <c r="A827" s="64" t="s">
        <v>1302</v>
      </c>
      <c r="B827" s="65" t="s">
        <v>1752</v>
      </c>
      <c r="C827" s="66" t="s">
        <v>2187</v>
      </c>
      <c r="D827" s="67"/>
      <c r="E827" s="68"/>
      <c r="F827" s="328">
        <v>16.48</v>
      </c>
      <c r="G827" s="328">
        <v>86.42</v>
      </c>
      <c r="H827" s="151"/>
      <c r="I827" s="97">
        <f t="shared" si="126"/>
        <v>-86.42</v>
      </c>
      <c r="J827" s="166"/>
      <c r="K827" s="328">
        <v>121.86</v>
      </c>
      <c r="L827" s="328">
        <v>260.66000000000003</v>
      </c>
      <c r="M827" s="151">
        <f t="shared" si="127"/>
        <v>-138.80000000000001</v>
      </c>
      <c r="N827" s="97" t="e">
        <f>+#REF!-L827</f>
        <v>#REF!</v>
      </c>
      <c r="O827" s="273"/>
      <c r="P827" s="166"/>
      <c r="Q827" s="328">
        <v>121.86</v>
      </c>
      <c r="R827" s="328">
        <v>260.66000000000003</v>
      </c>
      <c r="S827" s="151"/>
      <c r="T827" s="97">
        <f t="shared" si="128"/>
        <v>-260.66000000000003</v>
      </c>
      <c r="U827" s="166"/>
      <c r="V827" s="328">
        <v>917.36</v>
      </c>
      <c r="W827" s="328">
        <v>1128.52</v>
      </c>
      <c r="X827" s="151"/>
      <c r="Y827" s="97"/>
      <c r="Z827" s="140"/>
    </row>
    <row r="828" spans="1:26" s="69" customFormat="1" outlineLevel="1" x14ac:dyDescent="0.2">
      <c r="A828" s="64" t="s">
        <v>1303</v>
      </c>
      <c r="B828" s="65" t="s">
        <v>1753</v>
      </c>
      <c r="C828" s="66" t="s">
        <v>2188</v>
      </c>
      <c r="D828" s="67"/>
      <c r="E828" s="68"/>
      <c r="F828" s="328">
        <v>1.22</v>
      </c>
      <c r="G828" s="328">
        <v>35.93</v>
      </c>
      <c r="H828" s="151"/>
      <c r="I828" s="97">
        <f t="shared" si="126"/>
        <v>-35.93</v>
      </c>
      <c r="J828" s="166"/>
      <c r="K828" s="328">
        <v>18.93</v>
      </c>
      <c r="L828" s="328">
        <v>69.58</v>
      </c>
      <c r="M828" s="151">
        <f t="shared" si="127"/>
        <v>-50.65</v>
      </c>
      <c r="N828" s="97" t="e">
        <f>+#REF!-L828</f>
        <v>#REF!</v>
      </c>
      <c r="O828" s="273"/>
      <c r="P828" s="166"/>
      <c r="Q828" s="328">
        <v>18.93</v>
      </c>
      <c r="R828" s="328">
        <v>69.58</v>
      </c>
      <c r="S828" s="151"/>
      <c r="T828" s="97">
        <f t="shared" si="128"/>
        <v>-69.58</v>
      </c>
      <c r="U828" s="166"/>
      <c r="V828" s="328">
        <v>160.66</v>
      </c>
      <c r="W828" s="328">
        <v>69.58</v>
      </c>
      <c r="X828" s="151"/>
      <c r="Y828" s="97"/>
      <c r="Z828" s="140"/>
    </row>
    <row r="829" spans="1:26" s="69" customFormat="1" outlineLevel="1" x14ac:dyDescent="0.2">
      <c r="A829" s="64" t="s">
        <v>1304</v>
      </c>
      <c r="B829" s="65" t="s">
        <v>1754</v>
      </c>
      <c r="C829" s="66" t="s">
        <v>2189</v>
      </c>
      <c r="D829" s="67"/>
      <c r="E829" s="68"/>
      <c r="F829" s="328">
        <v>843.87</v>
      </c>
      <c r="G829" s="328">
        <v>1220.22</v>
      </c>
      <c r="H829" s="151"/>
      <c r="I829" s="97">
        <f t="shared" si="126"/>
        <v>-1220.22</v>
      </c>
      <c r="J829" s="166"/>
      <c r="K829" s="328">
        <v>1838.51</v>
      </c>
      <c r="L829" s="328">
        <v>6439.03</v>
      </c>
      <c r="M829" s="151">
        <f t="shared" si="127"/>
        <v>-4600.5199999999995</v>
      </c>
      <c r="N829" s="97" t="e">
        <f>+#REF!-L829</f>
        <v>#REF!</v>
      </c>
      <c r="O829" s="273"/>
      <c r="P829" s="166"/>
      <c r="Q829" s="328">
        <v>1838.51</v>
      </c>
      <c r="R829" s="328">
        <v>6439.03</v>
      </c>
      <c r="S829" s="151"/>
      <c r="T829" s="97">
        <f t="shared" si="128"/>
        <v>-6439.03</v>
      </c>
      <c r="U829" s="166"/>
      <c r="V829" s="328">
        <v>13156.29</v>
      </c>
      <c r="W829" s="328">
        <v>22391.01</v>
      </c>
      <c r="X829" s="151"/>
      <c r="Y829" s="97"/>
      <c r="Z829" s="140"/>
    </row>
    <row r="830" spans="1:26" x14ac:dyDescent="0.2">
      <c r="A830" s="38" t="s">
        <v>749</v>
      </c>
      <c r="B830" s="38">
        <v>22</v>
      </c>
      <c r="C830" s="81" t="s">
        <v>857</v>
      </c>
      <c r="D830" s="88"/>
      <c r="E830" s="49"/>
      <c r="F830" s="107">
        <v>1536742.8300000008</v>
      </c>
      <c r="G830" s="107">
        <v>1595141.9600000009</v>
      </c>
      <c r="H830" s="107"/>
      <c r="I830" s="49">
        <f t="shared" si="126"/>
        <v>-1595141.9600000009</v>
      </c>
      <c r="J830" s="277"/>
      <c r="K830" s="107">
        <v>4343217.0579999983</v>
      </c>
      <c r="L830" s="107">
        <v>5527445.546000002</v>
      </c>
      <c r="M830" s="301">
        <f t="shared" si="127"/>
        <v>-1184228.4880000036</v>
      </c>
      <c r="N830" s="49" t="e">
        <f>+#REF!-L830</f>
        <v>#REF!</v>
      </c>
      <c r="O830" s="201"/>
      <c r="P830" s="269"/>
      <c r="Q830" s="107">
        <v>4343217.0579999983</v>
      </c>
      <c r="R830" s="107">
        <v>5527445.546000002</v>
      </c>
      <c r="S830" s="301"/>
      <c r="T830" s="49">
        <f t="shared" si="128"/>
        <v>-5527445.546000002</v>
      </c>
      <c r="U830" s="277"/>
      <c r="V830" s="107">
        <v>17907955.237000003</v>
      </c>
      <c r="W830" s="107">
        <v>22072112.454000007</v>
      </c>
      <c r="X830" s="301"/>
      <c r="Y830"/>
      <c r="Z830"/>
    </row>
    <row r="831" spans="1:26" x14ac:dyDescent="0.2">
      <c r="B831" s="203"/>
      <c r="D831" s="47"/>
      <c r="E831" s="204"/>
      <c r="F831" s="131"/>
      <c r="G831" s="131"/>
      <c r="H831" s="131"/>
      <c r="I831"/>
      <c r="J831" s="274"/>
      <c r="K831" s="131"/>
      <c r="L831" s="131"/>
      <c r="M831" s="131"/>
      <c r="N831"/>
      <c r="O831"/>
      <c r="P831" s="274"/>
      <c r="Q831" s="131"/>
      <c r="R831" s="131"/>
      <c r="S831" s="131"/>
      <c r="T831"/>
      <c r="U831" s="274"/>
      <c r="V831" s="131"/>
      <c r="W831" s="131"/>
      <c r="X831" s="131"/>
      <c r="Y831"/>
      <c r="Z831"/>
    </row>
    <row r="832" spans="1:26" s="46" customFormat="1" ht="12.75" customHeight="1" x14ac:dyDescent="0.2">
      <c r="A832" s="41"/>
      <c r="B832" s="41"/>
      <c r="C832" s="75" t="s">
        <v>285</v>
      </c>
      <c r="D832" s="89"/>
      <c r="E832" s="49"/>
      <c r="F832" s="326"/>
      <c r="G832" s="326"/>
      <c r="H832" s="326"/>
      <c r="J832" s="267"/>
      <c r="K832" s="321"/>
      <c r="L832" s="321"/>
      <c r="M832" s="321"/>
      <c r="P832" s="267"/>
      <c r="Q832" s="321"/>
      <c r="R832" s="321"/>
      <c r="S832" s="321"/>
      <c r="U832" s="267"/>
      <c r="V832" s="321"/>
      <c r="W832" s="321"/>
      <c r="X832" s="321"/>
    </row>
    <row r="833" spans="1:26" s="69" customFormat="1" outlineLevel="1" x14ac:dyDescent="0.2">
      <c r="A833" s="64" t="s">
        <v>1049</v>
      </c>
      <c r="B833" s="65" t="s">
        <v>1499</v>
      </c>
      <c r="C833" s="66" t="s">
        <v>1948</v>
      </c>
      <c r="D833" s="67"/>
      <c r="E833" s="68"/>
      <c r="F833" s="328">
        <v>429791.92</v>
      </c>
      <c r="G833" s="328">
        <v>448307.20000000001</v>
      </c>
      <c r="H833" s="151"/>
      <c r="I833" s="97"/>
      <c r="J833" s="166"/>
      <c r="K833" s="328">
        <v>1259501.44</v>
      </c>
      <c r="L833" s="328">
        <v>1267293.3900000001</v>
      </c>
      <c r="M833" s="151"/>
      <c r="N833" s="97"/>
      <c r="O833" s="273"/>
      <c r="P833" s="166"/>
      <c r="Q833" s="328">
        <v>1259501.44</v>
      </c>
      <c r="R833" s="328">
        <v>1267293.3900000001</v>
      </c>
      <c r="S833" s="151"/>
      <c r="T833" s="97"/>
      <c r="U833" s="166"/>
      <c r="V833" s="328">
        <v>5717095.8800000008</v>
      </c>
      <c r="W833" s="328">
        <v>4929984.4000000004</v>
      </c>
      <c r="X833" s="151"/>
      <c r="Y833" s="97"/>
      <c r="Z833" s="140"/>
    </row>
    <row r="834" spans="1:26" s="69" customFormat="1" outlineLevel="1" x14ac:dyDescent="0.2">
      <c r="A834" s="64" t="s">
        <v>1050</v>
      </c>
      <c r="B834" s="65" t="s">
        <v>1500</v>
      </c>
      <c r="C834" s="66" t="s">
        <v>1949</v>
      </c>
      <c r="D834" s="67"/>
      <c r="E834" s="68"/>
      <c r="F834" s="328">
        <v>0</v>
      </c>
      <c r="G834" s="328">
        <v>0</v>
      </c>
      <c r="H834" s="151"/>
      <c r="I834" s="97"/>
      <c r="J834" s="166"/>
      <c r="K834" s="328">
        <v>0</v>
      </c>
      <c r="L834" s="328">
        <v>0</v>
      </c>
      <c r="M834" s="151"/>
      <c r="N834" s="97"/>
      <c r="O834" s="273"/>
      <c r="P834" s="166"/>
      <c r="Q834" s="328">
        <v>0</v>
      </c>
      <c r="R834" s="328">
        <v>0</v>
      </c>
      <c r="S834" s="151"/>
      <c r="T834" s="97"/>
      <c r="U834" s="166"/>
      <c r="V834" s="328">
        <v>0</v>
      </c>
      <c r="W834" s="328">
        <v>15359.324000000001</v>
      </c>
      <c r="X834" s="151"/>
      <c r="Y834" s="97"/>
      <c r="Z834" s="140"/>
    </row>
    <row r="835" spans="1:26" s="69" customFormat="1" outlineLevel="1" x14ac:dyDescent="0.2">
      <c r="A835" s="64" t="s">
        <v>1035</v>
      </c>
      <c r="B835" s="65" t="s">
        <v>1485</v>
      </c>
      <c r="C835" s="66" t="s">
        <v>1934</v>
      </c>
      <c r="D835" s="67"/>
      <c r="E835" s="68"/>
      <c r="F835" s="328">
        <v>557819.46</v>
      </c>
      <c r="G835" s="328">
        <v>531008.28</v>
      </c>
      <c r="H835" s="151"/>
      <c r="I835" s="97"/>
      <c r="J835" s="166"/>
      <c r="K835" s="328">
        <v>792109.49</v>
      </c>
      <c r="L835" s="328">
        <v>1498332.12</v>
      </c>
      <c r="M835" s="151"/>
      <c r="N835" s="97"/>
      <c r="O835" s="273"/>
      <c r="P835" s="166"/>
      <c r="Q835" s="328">
        <v>792109.49</v>
      </c>
      <c r="R835" s="328">
        <v>1498332.12</v>
      </c>
      <c r="S835" s="151"/>
      <c r="T835" s="97"/>
      <c r="U835" s="166"/>
      <c r="V835" s="328">
        <v>6765493.7089999998</v>
      </c>
      <c r="W835" s="328">
        <v>5724010.0959999999</v>
      </c>
      <c r="X835" s="151"/>
      <c r="Y835" s="97"/>
      <c r="Z835" s="140"/>
    </row>
    <row r="836" spans="1:26" s="69" customFormat="1" outlineLevel="1" x14ac:dyDescent="0.2">
      <c r="A836" s="64" t="s">
        <v>1036</v>
      </c>
      <c r="B836" s="65" t="s">
        <v>1486</v>
      </c>
      <c r="C836" s="66" t="s">
        <v>1935</v>
      </c>
      <c r="D836" s="67"/>
      <c r="E836" s="68"/>
      <c r="F836" s="328">
        <v>6740326.6299999999</v>
      </c>
      <c r="G836" s="328">
        <v>13308.17</v>
      </c>
      <c r="H836" s="151"/>
      <c r="I836" s="97"/>
      <c r="J836" s="166"/>
      <c r="K836" s="328">
        <v>13846030.32</v>
      </c>
      <c r="L836" s="328">
        <v>8269776.9100000001</v>
      </c>
      <c r="M836" s="151"/>
      <c r="N836" s="97"/>
      <c r="O836" s="273"/>
      <c r="P836" s="166"/>
      <c r="Q836" s="328">
        <v>13846030.32</v>
      </c>
      <c r="R836" s="328">
        <v>8269776.9100000001</v>
      </c>
      <c r="S836" s="151"/>
      <c r="T836" s="97"/>
      <c r="U836" s="166"/>
      <c r="V836" s="328">
        <v>48218495.590000004</v>
      </c>
      <c r="W836" s="328">
        <v>51442022.450000003</v>
      </c>
      <c r="X836" s="151"/>
      <c r="Y836" s="97"/>
      <c r="Z836" s="140"/>
    </row>
    <row r="837" spans="1:26" s="69" customFormat="1" outlineLevel="1" x14ac:dyDescent="0.2">
      <c r="A837" s="64" t="s">
        <v>1037</v>
      </c>
      <c r="B837" s="65" t="s">
        <v>1487</v>
      </c>
      <c r="C837" s="66" t="s">
        <v>1936</v>
      </c>
      <c r="D837" s="67"/>
      <c r="E837" s="68"/>
      <c r="F837" s="328">
        <v>236080.75</v>
      </c>
      <c r="G837" s="328">
        <v>162946.55000000002</v>
      </c>
      <c r="H837" s="151"/>
      <c r="I837" s="97"/>
      <c r="J837" s="166"/>
      <c r="K837" s="328">
        <v>523173.34</v>
      </c>
      <c r="L837" s="328">
        <v>770370.87</v>
      </c>
      <c r="M837" s="151"/>
      <c r="N837" s="97"/>
      <c r="O837" s="273"/>
      <c r="P837" s="166"/>
      <c r="Q837" s="328">
        <v>523173.34</v>
      </c>
      <c r="R837" s="328">
        <v>770370.87</v>
      </c>
      <c r="S837" s="151"/>
      <c r="T837" s="97"/>
      <c r="U837" s="166"/>
      <c r="V837" s="328">
        <v>2321885.6999999997</v>
      </c>
      <c r="W837" s="328">
        <v>3774924.64</v>
      </c>
      <c r="X837" s="151"/>
      <c r="Y837" s="97"/>
      <c r="Z837" s="140"/>
    </row>
    <row r="838" spans="1:26" s="69" customFormat="1" outlineLevel="1" x14ac:dyDescent="0.2">
      <c r="A838" s="64" t="s">
        <v>1038</v>
      </c>
      <c r="B838" s="65" t="s">
        <v>1488</v>
      </c>
      <c r="C838" s="66" t="s">
        <v>1937</v>
      </c>
      <c r="D838" s="67"/>
      <c r="E838" s="68"/>
      <c r="F838" s="328">
        <v>-5232792.21</v>
      </c>
      <c r="G838" s="328">
        <v>-7067631</v>
      </c>
      <c r="H838" s="151"/>
      <c r="I838" s="97"/>
      <c r="J838" s="166"/>
      <c r="K838" s="328">
        <v>17775329.550000001</v>
      </c>
      <c r="L838" s="328">
        <v>-7335973.9800000004</v>
      </c>
      <c r="M838" s="151"/>
      <c r="N838" s="97"/>
      <c r="O838" s="273"/>
      <c r="P838" s="166"/>
      <c r="Q838" s="328">
        <v>17775329.550000001</v>
      </c>
      <c r="R838" s="328">
        <v>-7335973.9800000004</v>
      </c>
      <c r="S838" s="151"/>
      <c r="T838" s="97"/>
      <c r="U838" s="166"/>
      <c r="V838" s="328">
        <v>10086011.790000001</v>
      </c>
      <c r="W838" s="328">
        <v>-13085993.030000001</v>
      </c>
      <c r="X838" s="151"/>
      <c r="Y838" s="97"/>
      <c r="Z838" s="140"/>
    </row>
    <row r="839" spans="1:26" s="69" customFormat="1" outlineLevel="1" x14ac:dyDescent="0.2">
      <c r="A839" s="64" t="s">
        <v>1039</v>
      </c>
      <c r="B839" s="65" t="s">
        <v>1489</v>
      </c>
      <c r="C839" s="66" t="s">
        <v>1938</v>
      </c>
      <c r="D839" s="67"/>
      <c r="E839" s="68"/>
      <c r="F839" s="328">
        <v>0</v>
      </c>
      <c r="G839" s="328">
        <v>0</v>
      </c>
      <c r="H839" s="151"/>
      <c r="I839" s="97"/>
      <c r="J839" s="166"/>
      <c r="K839" s="328">
        <v>0</v>
      </c>
      <c r="L839" s="328">
        <v>0</v>
      </c>
      <c r="M839" s="151"/>
      <c r="N839" s="97"/>
      <c r="O839" s="273"/>
      <c r="P839" s="166"/>
      <c r="Q839" s="328">
        <v>0</v>
      </c>
      <c r="R839" s="328">
        <v>0</v>
      </c>
      <c r="S839" s="151"/>
      <c r="T839" s="97"/>
      <c r="U839" s="166"/>
      <c r="V839" s="328">
        <v>0</v>
      </c>
      <c r="W839" s="328">
        <v>1500</v>
      </c>
      <c r="X839" s="151"/>
      <c r="Y839" s="97"/>
      <c r="Z839" s="140"/>
    </row>
    <row r="840" spans="1:26" s="69" customFormat="1" outlineLevel="1" x14ac:dyDescent="0.2">
      <c r="A840" s="64" t="s">
        <v>1040</v>
      </c>
      <c r="B840" s="65" t="s">
        <v>1490</v>
      </c>
      <c r="C840" s="66" t="s">
        <v>1939</v>
      </c>
      <c r="D840" s="67"/>
      <c r="E840" s="68"/>
      <c r="F840" s="328">
        <v>0</v>
      </c>
      <c r="G840" s="328">
        <v>0</v>
      </c>
      <c r="H840" s="151"/>
      <c r="I840" s="97"/>
      <c r="J840" s="166"/>
      <c r="K840" s="328">
        <v>0</v>
      </c>
      <c r="L840" s="328">
        <v>0</v>
      </c>
      <c r="M840" s="151"/>
      <c r="N840" s="97"/>
      <c r="O840" s="273"/>
      <c r="P840" s="166"/>
      <c r="Q840" s="328">
        <v>0</v>
      </c>
      <c r="R840" s="328">
        <v>0</v>
      </c>
      <c r="S840" s="151"/>
      <c r="T840" s="97"/>
      <c r="U840" s="166"/>
      <c r="V840" s="328">
        <v>221526.38</v>
      </c>
      <c r="W840" s="328">
        <v>22922.93</v>
      </c>
      <c r="X840" s="151"/>
      <c r="Y840" s="97"/>
      <c r="Z840" s="140"/>
    </row>
    <row r="841" spans="1:26" s="69" customFormat="1" outlineLevel="1" x14ac:dyDescent="0.2">
      <c r="A841" s="64" t="s">
        <v>1041</v>
      </c>
      <c r="B841" s="65" t="s">
        <v>1491</v>
      </c>
      <c r="C841" s="66" t="s">
        <v>1940</v>
      </c>
      <c r="D841" s="67"/>
      <c r="E841" s="68"/>
      <c r="F841" s="328">
        <v>160547.45000000001</v>
      </c>
      <c r="G841" s="328">
        <v>237737.59</v>
      </c>
      <c r="H841" s="151"/>
      <c r="I841" s="97"/>
      <c r="J841" s="166"/>
      <c r="K841" s="328">
        <v>952830.34</v>
      </c>
      <c r="L841" s="328">
        <v>668356.57000000007</v>
      </c>
      <c r="M841" s="151"/>
      <c r="N841" s="97"/>
      <c r="O841" s="273"/>
      <c r="P841" s="166"/>
      <c r="Q841" s="328">
        <v>952830.34</v>
      </c>
      <c r="R841" s="328">
        <v>668356.57000000007</v>
      </c>
      <c r="S841" s="151"/>
      <c r="T841" s="97"/>
      <c r="U841" s="166"/>
      <c r="V841" s="328">
        <v>4710090.41</v>
      </c>
      <c r="W841" s="328">
        <v>2858338.71</v>
      </c>
      <c r="X841" s="151"/>
      <c r="Y841" s="97"/>
      <c r="Z841" s="140"/>
    </row>
    <row r="842" spans="1:26" s="69" customFormat="1" outlineLevel="1" x14ac:dyDescent="0.2">
      <c r="A842" s="64" t="s">
        <v>1042</v>
      </c>
      <c r="B842" s="65" t="s">
        <v>1492</v>
      </c>
      <c r="C842" s="66" t="s">
        <v>1941</v>
      </c>
      <c r="D842" s="67"/>
      <c r="E842" s="68"/>
      <c r="F842" s="328">
        <v>2870475.3200000003</v>
      </c>
      <c r="G842" s="328">
        <v>1426400.02</v>
      </c>
      <c r="H842" s="151"/>
      <c r="I842" s="97"/>
      <c r="J842" s="166"/>
      <c r="K842" s="328">
        <v>8621819.7300000004</v>
      </c>
      <c r="L842" s="328">
        <v>9646917.0399999991</v>
      </c>
      <c r="M842" s="151"/>
      <c r="N842" s="97"/>
      <c r="O842" s="273"/>
      <c r="P842" s="166"/>
      <c r="Q842" s="328">
        <v>8621819.7300000004</v>
      </c>
      <c r="R842" s="328">
        <v>9646917.0399999991</v>
      </c>
      <c r="S842" s="151"/>
      <c r="T842" s="97"/>
      <c r="U842" s="166"/>
      <c r="V842" s="328">
        <v>28179483.449999999</v>
      </c>
      <c r="W842" s="328">
        <v>22179928.489999998</v>
      </c>
      <c r="X842" s="151"/>
      <c r="Y842" s="97"/>
      <c r="Z842" s="140"/>
    </row>
    <row r="843" spans="1:26" s="69" customFormat="1" outlineLevel="1" x14ac:dyDescent="0.2">
      <c r="A843" s="64" t="s">
        <v>1043</v>
      </c>
      <c r="B843" s="65" t="s">
        <v>1493</v>
      </c>
      <c r="C843" s="66" t="s">
        <v>1942</v>
      </c>
      <c r="D843" s="67"/>
      <c r="E843" s="68"/>
      <c r="F843" s="328">
        <v>17131.91</v>
      </c>
      <c r="G843" s="328">
        <v>-66625.5</v>
      </c>
      <c r="H843" s="151"/>
      <c r="I843" s="97"/>
      <c r="J843" s="166"/>
      <c r="K843" s="328">
        <v>54933.78</v>
      </c>
      <c r="L843" s="328">
        <v>5878.59</v>
      </c>
      <c r="M843" s="151"/>
      <c r="N843" s="97"/>
      <c r="O843" s="273"/>
      <c r="P843" s="166"/>
      <c r="Q843" s="328">
        <v>54933.78</v>
      </c>
      <c r="R843" s="328">
        <v>5878.59</v>
      </c>
      <c r="S843" s="151"/>
      <c r="T843" s="97"/>
      <c r="U843" s="166"/>
      <c r="V843" s="328">
        <v>75598.78</v>
      </c>
      <c r="W843" s="328">
        <v>132649.18</v>
      </c>
      <c r="X843" s="151"/>
      <c r="Y843" s="97"/>
      <c r="Z843" s="140"/>
    </row>
    <row r="844" spans="1:26" s="69" customFormat="1" outlineLevel="1" x14ac:dyDescent="0.2">
      <c r="A844" s="64" t="s">
        <v>1044</v>
      </c>
      <c r="B844" s="65" t="s">
        <v>1494</v>
      </c>
      <c r="C844" s="66" t="s">
        <v>1943</v>
      </c>
      <c r="D844" s="67"/>
      <c r="E844" s="68"/>
      <c r="F844" s="328">
        <v>64183.270000000004</v>
      </c>
      <c r="G844" s="328">
        <v>56648.14</v>
      </c>
      <c r="H844" s="151"/>
      <c r="I844" s="97"/>
      <c r="J844" s="166"/>
      <c r="K844" s="328">
        <v>178928.5</v>
      </c>
      <c r="L844" s="328">
        <v>165000.47</v>
      </c>
      <c r="M844" s="151"/>
      <c r="N844" s="97"/>
      <c r="O844" s="273"/>
      <c r="P844" s="166"/>
      <c r="Q844" s="328">
        <v>178928.5</v>
      </c>
      <c r="R844" s="328">
        <v>165000.47</v>
      </c>
      <c r="S844" s="151"/>
      <c r="T844" s="97"/>
      <c r="U844" s="166"/>
      <c r="V844" s="328">
        <v>727836.34</v>
      </c>
      <c r="W844" s="328">
        <v>523082.20999999996</v>
      </c>
      <c r="X844" s="151"/>
      <c r="Y844" s="97"/>
      <c r="Z844" s="140"/>
    </row>
    <row r="845" spans="1:26" s="69" customFormat="1" outlineLevel="1" x14ac:dyDescent="0.2">
      <c r="A845" s="64" t="s">
        <v>1045</v>
      </c>
      <c r="B845" s="65" t="s">
        <v>1495</v>
      </c>
      <c r="C845" s="66" t="s">
        <v>1944</v>
      </c>
      <c r="D845" s="67"/>
      <c r="E845" s="68"/>
      <c r="F845" s="328">
        <v>-94719.11</v>
      </c>
      <c r="G845" s="328">
        <v>-62218.8</v>
      </c>
      <c r="H845" s="151"/>
      <c r="I845" s="97"/>
      <c r="J845" s="166"/>
      <c r="K845" s="328">
        <v>-206985.29</v>
      </c>
      <c r="L845" s="328">
        <v>-264582.13</v>
      </c>
      <c r="M845" s="151"/>
      <c r="N845" s="97"/>
      <c r="O845" s="273"/>
      <c r="P845" s="166"/>
      <c r="Q845" s="328">
        <v>-206985.29</v>
      </c>
      <c r="R845" s="328">
        <v>-264582.13</v>
      </c>
      <c r="S845" s="151"/>
      <c r="T845" s="97"/>
      <c r="U845" s="166"/>
      <c r="V845" s="328">
        <v>-540210.82000000007</v>
      </c>
      <c r="W845" s="328">
        <v>-1041490.0700000001</v>
      </c>
      <c r="X845" s="151"/>
      <c r="Y845" s="97"/>
      <c r="Z845" s="140"/>
    </row>
    <row r="846" spans="1:26" s="69" customFormat="1" outlineLevel="1" x14ac:dyDescent="0.2">
      <c r="A846" s="64" t="s">
        <v>1046</v>
      </c>
      <c r="B846" s="65" t="s">
        <v>1496</v>
      </c>
      <c r="C846" s="66" t="s">
        <v>1945</v>
      </c>
      <c r="D846" s="67"/>
      <c r="E846" s="68"/>
      <c r="F846" s="328">
        <v>0</v>
      </c>
      <c r="G846" s="328">
        <v>0</v>
      </c>
      <c r="H846" s="151"/>
      <c r="I846" s="97"/>
      <c r="J846" s="166"/>
      <c r="K846" s="328">
        <v>0</v>
      </c>
      <c r="L846" s="328">
        <v>0</v>
      </c>
      <c r="M846" s="151"/>
      <c r="N846" s="97"/>
      <c r="O846" s="273"/>
      <c r="P846" s="166"/>
      <c r="Q846" s="328">
        <v>0</v>
      </c>
      <c r="R846" s="328">
        <v>0</v>
      </c>
      <c r="S846" s="151"/>
      <c r="T846" s="97"/>
      <c r="U846" s="166"/>
      <c r="V846" s="328">
        <v>-680000</v>
      </c>
      <c r="W846" s="328">
        <v>0</v>
      </c>
      <c r="X846" s="151"/>
      <c r="Y846" s="97"/>
      <c r="Z846" s="140"/>
    </row>
    <row r="847" spans="1:26" s="69" customFormat="1" outlineLevel="1" x14ac:dyDescent="0.2">
      <c r="A847" s="64" t="s">
        <v>1047</v>
      </c>
      <c r="B847" s="65" t="s">
        <v>1497</v>
      </c>
      <c r="C847" s="66" t="s">
        <v>1946</v>
      </c>
      <c r="D847" s="67"/>
      <c r="E847" s="68"/>
      <c r="F847" s="328">
        <v>504295.2</v>
      </c>
      <c r="G847" s="328">
        <v>485705.52</v>
      </c>
      <c r="H847" s="151"/>
      <c r="I847" s="97"/>
      <c r="J847" s="166"/>
      <c r="K847" s="328">
        <v>1469489.78</v>
      </c>
      <c r="L847" s="328">
        <v>1417798.08</v>
      </c>
      <c r="M847" s="151"/>
      <c r="N847" s="97"/>
      <c r="O847" s="273"/>
      <c r="P847" s="166"/>
      <c r="Q847" s="328">
        <v>1469489.78</v>
      </c>
      <c r="R847" s="328">
        <v>1417798.08</v>
      </c>
      <c r="S847" s="151"/>
      <c r="T847" s="97"/>
      <c r="U847" s="166"/>
      <c r="V847" s="328">
        <v>5948283.6200000001</v>
      </c>
      <c r="W847" s="328">
        <v>5686973.9900000002</v>
      </c>
      <c r="X847" s="151"/>
      <c r="Y847" s="97"/>
      <c r="Z847" s="140"/>
    </row>
    <row r="848" spans="1:26" s="69" customFormat="1" outlineLevel="1" x14ac:dyDescent="0.2">
      <c r="A848" s="64" t="s">
        <v>1048</v>
      </c>
      <c r="B848" s="65" t="s">
        <v>1498</v>
      </c>
      <c r="C848" s="66" t="s">
        <v>1947</v>
      </c>
      <c r="D848" s="67"/>
      <c r="E848" s="68"/>
      <c r="F848" s="328">
        <v>0.15</v>
      </c>
      <c r="G848" s="328">
        <v>0</v>
      </c>
      <c r="H848" s="151"/>
      <c r="I848" s="97"/>
      <c r="J848" s="166"/>
      <c r="K848" s="328">
        <v>0.13</v>
      </c>
      <c r="L848" s="328">
        <v>0</v>
      </c>
      <c r="M848" s="151"/>
      <c r="N848" s="97"/>
      <c r="O848" s="273"/>
      <c r="P848" s="166"/>
      <c r="Q848" s="328">
        <v>0.13</v>
      </c>
      <c r="R848" s="328">
        <v>0</v>
      </c>
      <c r="S848" s="151"/>
      <c r="T848" s="97"/>
      <c r="U848" s="166"/>
      <c r="V848" s="328">
        <v>0.13</v>
      </c>
      <c r="W848" s="328">
        <v>-0.33</v>
      </c>
      <c r="X848" s="151"/>
      <c r="Y848" s="97"/>
      <c r="Z848" s="140"/>
    </row>
    <row r="849" spans="1:26" s="69" customFormat="1" outlineLevel="1" x14ac:dyDescent="0.2">
      <c r="A849" s="64" t="s">
        <v>1051</v>
      </c>
      <c r="B849" s="65" t="s">
        <v>1501</v>
      </c>
      <c r="C849" s="66" t="s">
        <v>1950</v>
      </c>
      <c r="D849" s="67"/>
      <c r="E849" s="68"/>
      <c r="F849" s="328">
        <v>109327.69</v>
      </c>
      <c r="G849" s="328">
        <v>143849.24</v>
      </c>
      <c r="H849" s="151"/>
      <c r="I849" s="97"/>
      <c r="J849" s="166"/>
      <c r="K849" s="328">
        <v>376334.36</v>
      </c>
      <c r="L849" s="328">
        <v>503330.15</v>
      </c>
      <c r="M849" s="151"/>
      <c r="N849" s="97"/>
      <c r="O849" s="273"/>
      <c r="P849" s="166"/>
      <c r="Q849" s="328">
        <v>376334.36</v>
      </c>
      <c r="R849" s="328">
        <v>503330.15</v>
      </c>
      <c r="S849" s="151"/>
      <c r="T849" s="97"/>
      <c r="U849" s="166"/>
      <c r="V849" s="328">
        <v>1975739.9100000001</v>
      </c>
      <c r="W849" s="328">
        <v>2119507.37</v>
      </c>
      <c r="X849" s="151"/>
      <c r="Y849" s="97"/>
      <c r="Z849" s="140"/>
    </row>
    <row r="850" spans="1:26" s="69" customFormat="1" outlineLevel="1" x14ac:dyDescent="0.2">
      <c r="A850" s="64" t="s">
        <v>1052</v>
      </c>
      <c r="B850" s="65" t="s">
        <v>1502</v>
      </c>
      <c r="C850" s="66" t="s">
        <v>1951</v>
      </c>
      <c r="D850" s="67"/>
      <c r="E850" s="68"/>
      <c r="F850" s="328">
        <v>263449.16000000003</v>
      </c>
      <c r="G850" s="328">
        <v>930.01</v>
      </c>
      <c r="H850" s="151"/>
      <c r="I850" s="97"/>
      <c r="J850" s="166"/>
      <c r="K850" s="328">
        <v>424307</v>
      </c>
      <c r="L850" s="328">
        <v>237922.1</v>
      </c>
      <c r="M850" s="151"/>
      <c r="N850" s="97"/>
      <c r="O850" s="273"/>
      <c r="P850" s="166"/>
      <c r="Q850" s="328">
        <v>424307</v>
      </c>
      <c r="R850" s="328">
        <v>237922.1</v>
      </c>
      <c r="S850" s="151"/>
      <c r="T850" s="97"/>
      <c r="U850" s="166"/>
      <c r="V850" s="328">
        <v>1278849.78</v>
      </c>
      <c r="W850" s="328">
        <v>951108.13</v>
      </c>
      <c r="X850" s="151"/>
      <c r="Y850" s="97"/>
      <c r="Z850" s="140"/>
    </row>
    <row r="851" spans="1:26" s="69" customFormat="1" outlineLevel="1" x14ac:dyDescent="0.2">
      <c r="A851" s="64" t="s">
        <v>1053</v>
      </c>
      <c r="B851" s="65" t="s">
        <v>1503</v>
      </c>
      <c r="C851" s="66" t="s">
        <v>1952</v>
      </c>
      <c r="D851" s="67"/>
      <c r="E851" s="68"/>
      <c r="F851" s="328">
        <v>546.03</v>
      </c>
      <c r="G851" s="328">
        <v>794.5</v>
      </c>
      <c r="H851" s="151"/>
      <c r="I851" s="97"/>
      <c r="J851" s="166"/>
      <c r="K851" s="328">
        <v>1668.39</v>
      </c>
      <c r="L851" s="328">
        <v>93049.82</v>
      </c>
      <c r="M851" s="151"/>
      <c r="N851" s="97"/>
      <c r="O851" s="273"/>
      <c r="P851" s="166"/>
      <c r="Q851" s="328">
        <v>1668.39</v>
      </c>
      <c r="R851" s="328">
        <v>93049.82</v>
      </c>
      <c r="S851" s="151"/>
      <c r="T851" s="97"/>
      <c r="U851" s="166"/>
      <c r="V851" s="328">
        <v>296763.01</v>
      </c>
      <c r="W851" s="328">
        <v>353389.51</v>
      </c>
      <c r="X851" s="151"/>
      <c r="Y851" s="97"/>
      <c r="Z851" s="140"/>
    </row>
    <row r="852" spans="1:26" s="69" customFormat="1" outlineLevel="1" x14ac:dyDescent="0.2">
      <c r="A852" s="64" t="s">
        <v>1054</v>
      </c>
      <c r="B852" s="65" t="s">
        <v>1504</v>
      </c>
      <c r="C852" s="66" t="s">
        <v>1953</v>
      </c>
      <c r="D852" s="67"/>
      <c r="E852" s="68"/>
      <c r="F852" s="328">
        <v>229153.21</v>
      </c>
      <c r="G852" s="328">
        <v>6699.45</v>
      </c>
      <c r="H852" s="151"/>
      <c r="I852" s="97"/>
      <c r="J852" s="166"/>
      <c r="K852" s="328">
        <v>454352.7</v>
      </c>
      <c r="L852" s="328">
        <v>488890.93</v>
      </c>
      <c r="M852" s="151"/>
      <c r="N852" s="97"/>
      <c r="O852" s="273"/>
      <c r="P852" s="166"/>
      <c r="Q852" s="328">
        <v>454352.7</v>
      </c>
      <c r="R852" s="328">
        <v>488890.93</v>
      </c>
      <c r="S852" s="151"/>
      <c r="T852" s="97"/>
      <c r="U852" s="166"/>
      <c r="V852" s="328">
        <v>1969316.73</v>
      </c>
      <c r="W852" s="328">
        <v>3124587.15</v>
      </c>
      <c r="X852" s="151"/>
      <c r="Y852" s="97"/>
      <c r="Z852" s="140"/>
    </row>
    <row r="853" spans="1:26" s="69" customFormat="1" outlineLevel="1" x14ac:dyDescent="0.2">
      <c r="A853" s="64" t="s">
        <v>1055</v>
      </c>
      <c r="B853" s="65" t="s">
        <v>1505</v>
      </c>
      <c r="C853" s="66" t="s">
        <v>1954</v>
      </c>
      <c r="D853" s="67"/>
      <c r="E853" s="68"/>
      <c r="F853" s="328">
        <v>0</v>
      </c>
      <c r="G853" s="328">
        <v>25677.93</v>
      </c>
      <c r="H853" s="151"/>
      <c r="I853" s="97"/>
      <c r="J853" s="166"/>
      <c r="K853" s="328">
        <v>78564.759999999995</v>
      </c>
      <c r="L853" s="328">
        <v>45481.18</v>
      </c>
      <c r="M853" s="151"/>
      <c r="N853" s="97"/>
      <c r="O853" s="273"/>
      <c r="P853" s="166"/>
      <c r="Q853" s="328">
        <v>78564.759999999995</v>
      </c>
      <c r="R853" s="328">
        <v>45481.18</v>
      </c>
      <c r="S853" s="151"/>
      <c r="T853" s="97"/>
      <c r="U853" s="166"/>
      <c r="V853" s="328">
        <v>142325.69</v>
      </c>
      <c r="W853" s="328">
        <v>188836.87</v>
      </c>
      <c r="X853" s="151"/>
      <c r="Y853" s="97"/>
      <c r="Z853" s="140"/>
    </row>
    <row r="854" spans="1:26" s="69" customFormat="1" outlineLevel="1" x14ac:dyDescent="0.2">
      <c r="A854" s="64" t="s">
        <v>1056</v>
      </c>
      <c r="B854" s="65" t="s">
        <v>1506</v>
      </c>
      <c r="C854" s="66" t="s">
        <v>1955</v>
      </c>
      <c r="D854" s="67"/>
      <c r="E854" s="68"/>
      <c r="F854" s="328">
        <v>0</v>
      </c>
      <c r="G854" s="328">
        <v>0</v>
      </c>
      <c r="H854" s="151"/>
      <c r="I854" s="97"/>
      <c r="J854" s="166"/>
      <c r="K854" s="328">
        <v>0</v>
      </c>
      <c r="L854" s="328">
        <v>375.42</v>
      </c>
      <c r="M854" s="151"/>
      <c r="N854" s="97"/>
      <c r="O854" s="273"/>
      <c r="P854" s="166"/>
      <c r="Q854" s="328">
        <v>0</v>
      </c>
      <c r="R854" s="328">
        <v>375.42</v>
      </c>
      <c r="S854" s="151"/>
      <c r="T854" s="97"/>
      <c r="U854" s="166"/>
      <c r="V854" s="328">
        <v>0</v>
      </c>
      <c r="W854" s="328">
        <v>271675.76</v>
      </c>
      <c r="X854" s="151"/>
      <c r="Y854" s="97"/>
      <c r="Z854" s="140"/>
    </row>
    <row r="855" spans="1:26" s="69" customFormat="1" outlineLevel="1" x14ac:dyDescent="0.2">
      <c r="A855" s="64" t="s">
        <v>1057</v>
      </c>
      <c r="B855" s="65" t="s">
        <v>1507</v>
      </c>
      <c r="C855" s="66" t="s">
        <v>1956</v>
      </c>
      <c r="D855" s="67"/>
      <c r="E855" s="68"/>
      <c r="F855" s="328">
        <v>-0.41000000000000003</v>
      </c>
      <c r="G855" s="328">
        <v>3.2800000000000002</v>
      </c>
      <c r="H855" s="151"/>
      <c r="I855" s="97"/>
      <c r="J855" s="166"/>
      <c r="K855" s="328">
        <v>4.9400000000000004</v>
      </c>
      <c r="L855" s="328">
        <v>7.55</v>
      </c>
      <c r="M855" s="151"/>
      <c r="N855" s="97"/>
      <c r="O855" s="273"/>
      <c r="P855" s="166"/>
      <c r="Q855" s="328">
        <v>4.9400000000000004</v>
      </c>
      <c r="R855" s="328">
        <v>7.55</v>
      </c>
      <c r="S855" s="151"/>
      <c r="T855" s="97"/>
      <c r="U855" s="166"/>
      <c r="V855" s="328">
        <v>-7.19</v>
      </c>
      <c r="W855" s="328">
        <v>7.55</v>
      </c>
      <c r="X855" s="151"/>
      <c r="Y855" s="97"/>
      <c r="Z855" s="140"/>
    </row>
    <row r="856" spans="1:26" s="69" customFormat="1" outlineLevel="1" x14ac:dyDescent="0.2">
      <c r="A856" s="64" t="s">
        <v>1058</v>
      </c>
      <c r="B856" s="65" t="s">
        <v>1508</v>
      </c>
      <c r="C856" s="66" t="s">
        <v>1957</v>
      </c>
      <c r="D856" s="67"/>
      <c r="E856" s="68"/>
      <c r="F856" s="328">
        <v>-1611.75</v>
      </c>
      <c r="G856" s="328">
        <v>22676.7</v>
      </c>
      <c r="H856" s="151"/>
      <c r="I856" s="97"/>
      <c r="J856" s="166"/>
      <c r="K856" s="328">
        <v>11050.49</v>
      </c>
      <c r="L856" s="328">
        <v>98223.400000000009</v>
      </c>
      <c r="M856" s="151"/>
      <c r="N856" s="97"/>
      <c r="O856" s="273"/>
      <c r="P856" s="166"/>
      <c r="Q856" s="328">
        <v>11050.49</v>
      </c>
      <c r="R856" s="328">
        <v>98223.400000000009</v>
      </c>
      <c r="S856" s="151"/>
      <c r="T856" s="97"/>
      <c r="U856" s="166"/>
      <c r="V856" s="328">
        <v>94883.57</v>
      </c>
      <c r="W856" s="328">
        <v>329678.78000000003</v>
      </c>
      <c r="X856" s="151"/>
      <c r="Y856" s="97"/>
      <c r="Z856" s="140"/>
    </row>
    <row r="857" spans="1:26" s="69" customFormat="1" outlineLevel="1" x14ac:dyDescent="0.2">
      <c r="A857" s="64" t="s">
        <v>1059</v>
      </c>
      <c r="B857" s="65" t="s">
        <v>1509</v>
      </c>
      <c r="C857" s="66" t="s">
        <v>1958</v>
      </c>
      <c r="D857" s="67"/>
      <c r="E857" s="68"/>
      <c r="F857" s="328">
        <v>695373.77</v>
      </c>
      <c r="G857" s="328">
        <v>582959.71499999997</v>
      </c>
      <c r="H857" s="151"/>
      <c r="I857" s="97"/>
      <c r="J857" s="166"/>
      <c r="K857" s="328">
        <v>1758177.37</v>
      </c>
      <c r="L857" s="328">
        <v>704279.21499999997</v>
      </c>
      <c r="M857" s="151"/>
      <c r="N857" s="97"/>
      <c r="O857" s="273"/>
      <c r="P857" s="166"/>
      <c r="Q857" s="328">
        <v>1758177.37</v>
      </c>
      <c r="R857" s="328">
        <v>704279.21499999997</v>
      </c>
      <c r="S857" s="151"/>
      <c r="T857" s="97"/>
      <c r="U857" s="166"/>
      <c r="V857" s="328">
        <v>5925425.5199999996</v>
      </c>
      <c r="W857" s="328">
        <v>4595996.4879999999</v>
      </c>
      <c r="X857" s="151"/>
      <c r="Y857" s="97"/>
      <c r="Z857" s="140"/>
    </row>
    <row r="858" spans="1:26" s="69" customFormat="1" outlineLevel="1" x14ac:dyDescent="0.2">
      <c r="A858" s="64" t="s">
        <v>1060</v>
      </c>
      <c r="B858" s="65" t="s">
        <v>1510</v>
      </c>
      <c r="C858" s="66" t="s">
        <v>1959</v>
      </c>
      <c r="D858" s="67"/>
      <c r="E858" s="68"/>
      <c r="F858" s="328">
        <v>4517.6400000000003</v>
      </c>
      <c r="G858" s="328">
        <v>4600.9800000000005</v>
      </c>
      <c r="H858" s="151"/>
      <c r="I858" s="97"/>
      <c r="J858" s="166"/>
      <c r="K858" s="328">
        <v>13659.27</v>
      </c>
      <c r="L858" s="328">
        <v>12716.62</v>
      </c>
      <c r="M858" s="151"/>
      <c r="N858" s="97"/>
      <c r="O858" s="273"/>
      <c r="P858" s="166"/>
      <c r="Q858" s="328">
        <v>13659.27</v>
      </c>
      <c r="R858" s="328">
        <v>12716.62</v>
      </c>
      <c r="S858" s="151"/>
      <c r="T858" s="97"/>
      <c r="U858" s="166"/>
      <c r="V858" s="328">
        <v>46157.26</v>
      </c>
      <c r="W858" s="328">
        <v>42560.959999999999</v>
      </c>
      <c r="X858" s="151"/>
      <c r="Y858" s="97"/>
      <c r="Z858" s="140"/>
    </row>
    <row r="859" spans="1:26" s="69" customFormat="1" outlineLevel="1" x14ac:dyDescent="0.2">
      <c r="A859" s="64" t="s">
        <v>1061</v>
      </c>
      <c r="B859" s="65" t="s">
        <v>1511</v>
      </c>
      <c r="C859" s="66" t="s">
        <v>1960</v>
      </c>
      <c r="D859" s="67"/>
      <c r="E859" s="68"/>
      <c r="F859" s="328">
        <v>0</v>
      </c>
      <c r="G859" s="328">
        <v>0</v>
      </c>
      <c r="H859" s="151"/>
      <c r="I859" s="97"/>
      <c r="J859" s="166"/>
      <c r="K859" s="328">
        <v>0</v>
      </c>
      <c r="L859" s="328">
        <v>61.28</v>
      </c>
      <c r="M859" s="151"/>
      <c r="N859" s="97"/>
      <c r="O859" s="273"/>
      <c r="P859" s="166"/>
      <c r="Q859" s="328">
        <v>0</v>
      </c>
      <c r="R859" s="328">
        <v>61.28</v>
      </c>
      <c r="S859" s="151"/>
      <c r="T859" s="97"/>
      <c r="U859" s="166"/>
      <c r="V859" s="328">
        <v>13.75</v>
      </c>
      <c r="W859" s="328">
        <v>61.28</v>
      </c>
      <c r="X859" s="151"/>
      <c r="Y859" s="97"/>
      <c r="Z859" s="140"/>
    </row>
    <row r="860" spans="1:26" s="69" customFormat="1" outlineLevel="1" x14ac:dyDescent="0.2">
      <c r="A860" s="64" t="s">
        <v>1062</v>
      </c>
      <c r="B860" s="65" t="s">
        <v>1512</v>
      </c>
      <c r="C860" s="66" t="s">
        <v>1961</v>
      </c>
      <c r="D860" s="67"/>
      <c r="E860" s="68"/>
      <c r="F860" s="328">
        <v>0</v>
      </c>
      <c r="G860" s="328">
        <v>-11542.93</v>
      </c>
      <c r="H860" s="151"/>
      <c r="I860" s="97"/>
      <c r="J860" s="166"/>
      <c r="K860" s="328">
        <v>0</v>
      </c>
      <c r="L860" s="328">
        <v>-11542.93</v>
      </c>
      <c r="M860" s="151"/>
      <c r="N860" s="97"/>
      <c r="O860" s="273"/>
      <c r="P860" s="166"/>
      <c r="Q860" s="328">
        <v>0</v>
      </c>
      <c r="R860" s="328">
        <v>-11542.93</v>
      </c>
      <c r="S860" s="151"/>
      <c r="T860" s="97"/>
      <c r="U860" s="166"/>
      <c r="V860" s="328">
        <v>-68146</v>
      </c>
      <c r="W860" s="328">
        <v>-11542.93</v>
      </c>
      <c r="X860" s="151"/>
      <c r="Y860" s="97"/>
      <c r="Z860" s="140"/>
    </row>
    <row r="861" spans="1:26" s="69" customFormat="1" outlineLevel="1" x14ac:dyDescent="0.2">
      <c r="A861" s="64" t="s">
        <v>1063</v>
      </c>
      <c r="B861" s="65" t="s">
        <v>1513</v>
      </c>
      <c r="C861" s="66" t="s">
        <v>1962</v>
      </c>
      <c r="D861" s="67"/>
      <c r="E861" s="68"/>
      <c r="F861" s="328">
        <v>120.42</v>
      </c>
      <c r="G861" s="328">
        <v>0</v>
      </c>
      <c r="H861" s="151"/>
      <c r="I861" s="97"/>
      <c r="J861" s="166"/>
      <c r="K861" s="328">
        <v>736.99</v>
      </c>
      <c r="L861" s="328">
        <v>34.619999999999997</v>
      </c>
      <c r="M861" s="151"/>
      <c r="N861" s="97"/>
      <c r="O861" s="273"/>
      <c r="P861" s="166"/>
      <c r="Q861" s="328">
        <v>736.99</v>
      </c>
      <c r="R861" s="328">
        <v>34.619999999999997</v>
      </c>
      <c r="S861" s="151"/>
      <c r="T861" s="97"/>
      <c r="U861" s="166"/>
      <c r="V861" s="328">
        <v>1516.77</v>
      </c>
      <c r="W861" s="328">
        <v>2506.2799999999997</v>
      </c>
      <c r="X861" s="151"/>
      <c r="Y861" s="97"/>
      <c r="Z861" s="140"/>
    </row>
    <row r="862" spans="1:26" s="69" customFormat="1" outlineLevel="1" x14ac:dyDescent="0.2">
      <c r="A862" s="64" t="s">
        <v>1064</v>
      </c>
      <c r="B862" s="65" t="s">
        <v>1514</v>
      </c>
      <c r="C862" s="66" t="s">
        <v>1963</v>
      </c>
      <c r="D862" s="67"/>
      <c r="E862" s="68"/>
      <c r="F862" s="328">
        <v>0</v>
      </c>
      <c r="G862" s="328">
        <v>42.74</v>
      </c>
      <c r="H862" s="151"/>
      <c r="I862" s="97"/>
      <c r="J862" s="166"/>
      <c r="K862" s="328">
        <v>0</v>
      </c>
      <c r="L862" s="328">
        <v>73.83</v>
      </c>
      <c r="M862" s="151"/>
      <c r="N862" s="97"/>
      <c r="O862" s="273"/>
      <c r="P862" s="166"/>
      <c r="Q862" s="328">
        <v>0</v>
      </c>
      <c r="R862" s="328">
        <v>73.83</v>
      </c>
      <c r="S862" s="151"/>
      <c r="T862" s="97"/>
      <c r="U862" s="166"/>
      <c r="V862" s="328">
        <v>-73.790000000000006</v>
      </c>
      <c r="W862" s="328">
        <v>55.23</v>
      </c>
      <c r="X862" s="151"/>
      <c r="Y862" s="97"/>
      <c r="Z862" s="140"/>
    </row>
    <row r="863" spans="1:26" s="69" customFormat="1" outlineLevel="1" x14ac:dyDescent="0.2">
      <c r="A863" s="64" t="s">
        <v>1065</v>
      </c>
      <c r="B863" s="65" t="s">
        <v>1515</v>
      </c>
      <c r="C863" s="66" t="s">
        <v>1964</v>
      </c>
      <c r="D863" s="67"/>
      <c r="E863" s="68"/>
      <c r="F863" s="328">
        <v>0</v>
      </c>
      <c r="G863" s="328">
        <v>0</v>
      </c>
      <c r="H863" s="151"/>
      <c r="I863" s="97"/>
      <c r="J863" s="166"/>
      <c r="K863" s="328">
        <v>0</v>
      </c>
      <c r="L863" s="328">
        <v>0</v>
      </c>
      <c r="M863" s="151"/>
      <c r="N863" s="97"/>
      <c r="O863" s="273"/>
      <c r="P863" s="166"/>
      <c r="Q863" s="328">
        <v>0</v>
      </c>
      <c r="R863" s="328">
        <v>0</v>
      </c>
      <c r="S863" s="151"/>
      <c r="T863" s="97"/>
      <c r="U863" s="166"/>
      <c r="V863" s="328">
        <v>0</v>
      </c>
      <c r="W863" s="328">
        <v>-0.01</v>
      </c>
      <c r="X863" s="151"/>
      <c r="Y863" s="97"/>
      <c r="Z863" s="140"/>
    </row>
    <row r="864" spans="1:26" s="69" customFormat="1" outlineLevel="1" x14ac:dyDescent="0.2">
      <c r="A864" s="64" t="s">
        <v>1066</v>
      </c>
      <c r="B864" s="65" t="s">
        <v>1516</v>
      </c>
      <c r="C864" s="66" t="s">
        <v>1965</v>
      </c>
      <c r="D864" s="67"/>
      <c r="E864" s="68"/>
      <c r="F864" s="328">
        <v>3220.85</v>
      </c>
      <c r="G864" s="328">
        <v>158</v>
      </c>
      <c r="H864" s="151"/>
      <c r="I864" s="97"/>
      <c r="J864" s="166"/>
      <c r="K864" s="328">
        <v>10010.27</v>
      </c>
      <c r="L864" s="328">
        <v>11138.75</v>
      </c>
      <c r="M864" s="151"/>
      <c r="N864" s="97"/>
      <c r="O864" s="273"/>
      <c r="P864" s="166"/>
      <c r="Q864" s="328">
        <v>10010.27</v>
      </c>
      <c r="R864" s="328">
        <v>11138.75</v>
      </c>
      <c r="S864" s="151"/>
      <c r="T864" s="97"/>
      <c r="U864" s="166"/>
      <c r="V864" s="328">
        <v>51943.430000000008</v>
      </c>
      <c r="W864" s="328">
        <v>66831.62</v>
      </c>
      <c r="X864" s="151"/>
      <c r="Y864" s="97"/>
      <c r="Z864" s="140"/>
    </row>
    <row r="865" spans="1:26" s="69" customFormat="1" outlineLevel="1" x14ac:dyDescent="0.2">
      <c r="A865" s="64" t="s">
        <v>1067</v>
      </c>
      <c r="B865" s="65" t="s">
        <v>1517</v>
      </c>
      <c r="C865" s="66" t="s">
        <v>1966</v>
      </c>
      <c r="D865" s="67"/>
      <c r="E865" s="68"/>
      <c r="F865" s="328">
        <v>19.670000000000002</v>
      </c>
      <c r="G865" s="328">
        <v>1</v>
      </c>
      <c r="H865" s="151"/>
      <c r="I865" s="97"/>
      <c r="J865" s="166"/>
      <c r="K865" s="328">
        <v>63.96</v>
      </c>
      <c r="L865" s="328">
        <v>70.75</v>
      </c>
      <c r="M865" s="151"/>
      <c r="N865" s="97"/>
      <c r="O865" s="273"/>
      <c r="P865" s="166"/>
      <c r="Q865" s="328">
        <v>63.96</v>
      </c>
      <c r="R865" s="328">
        <v>70.75</v>
      </c>
      <c r="S865" s="151"/>
      <c r="T865" s="97"/>
      <c r="U865" s="166"/>
      <c r="V865" s="328">
        <v>327.58</v>
      </c>
      <c r="W865" s="328">
        <v>399.74</v>
      </c>
      <c r="X865" s="151"/>
      <c r="Y865" s="97"/>
      <c r="Z865" s="140"/>
    </row>
    <row r="866" spans="1:26" s="69" customFormat="1" outlineLevel="1" x14ac:dyDescent="0.2">
      <c r="A866" s="64" t="s">
        <v>1068</v>
      </c>
      <c r="B866" s="65" t="s">
        <v>1518</v>
      </c>
      <c r="C866" s="66" t="s">
        <v>1967</v>
      </c>
      <c r="D866" s="67"/>
      <c r="E866" s="68"/>
      <c r="F866" s="328">
        <v>450043.65</v>
      </c>
      <c r="G866" s="328">
        <v>0</v>
      </c>
      <c r="H866" s="151"/>
      <c r="I866" s="97"/>
      <c r="J866" s="166"/>
      <c r="K866" s="328">
        <v>450043.65</v>
      </c>
      <c r="L866" s="328">
        <v>0</v>
      </c>
      <c r="M866" s="151"/>
      <c r="N866" s="97"/>
      <c r="O866" s="273"/>
      <c r="P866" s="166"/>
      <c r="Q866" s="328">
        <v>450043.65</v>
      </c>
      <c r="R866" s="328">
        <v>0</v>
      </c>
      <c r="S866" s="151"/>
      <c r="T866" s="97"/>
      <c r="U866" s="166"/>
      <c r="V866" s="328">
        <v>450043.65</v>
      </c>
      <c r="W866" s="328">
        <v>0</v>
      </c>
      <c r="X866" s="151"/>
      <c r="Y866" s="97"/>
      <c r="Z866" s="140"/>
    </row>
    <row r="867" spans="1:26" s="69" customFormat="1" outlineLevel="1" x14ac:dyDescent="0.2">
      <c r="A867" s="64" t="s">
        <v>1069</v>
      </c>
      <c r="B867" s="65" t="s">
        <v>1519</v>
      </c>
      <c r="C867" s="66" t="s">
        <v>1968</v>
      </c>
      <c r="D867" s="67"/>
      <c r="E867" s="68"/>
      <c r="F867" s="328">
        <v>0.72</v>
      </c>
      <c r="G867" s="328">
        <v>20.85</v>
      </c>
      <c r="H867" s="151"/>
      <c r="I867" s="97"/>
      <c r="J867" s="166"/>
      <c r="K867" s="328">
        <v>-0.18</v>
      </c>
      <c r="L867" s="328">
        <v>20.85</v>
      </c>
      <c r="M867" s="151"/>
      <c r="N867" s="97"/>
      <c r="O867" s="273"/>
      <c r="P867" s="166"/>
      <c r="Q867" s="328">
        <v>-0.18</v>
      </c>
      <c r="R867" s="328">
        <v>20.85</v>
      </c>
      <c r="S867" s="151"/>
      <c r="T867" s="97"/>
      <c r="U867" s="166"/>
      <c r="V867" s="328">
        <v>-20.62</v>
      </c>
      <c r="W867" s="328">
        <v>20.85</v>
      </c>
      <c r="X867" s="151"/>
      <c r="Y867" s="97"/>
      <c r="Z867" s="140"/>
    </row>
    <row r="868" spans="1:26" s="69" customFormat="1" outlineLevel="1" x14ac:dyDescent="0.2">
      <c r="A868" s="64" t="s">
        <v>1070</v>
      </c>
      <c r="B868" s="65" t="s">
        <v>1520</v>
      </c>
      <c r="C868" s="66" t="s">
        <v>1969</v>
      </c>
      <c r="D868" s="67"/>
      <c r="E868" s="68"/>
      <c r="F868" s="328">
        <v>-75.78</v>
      </c>
      <c r="G868" s="328">
        <v>4.8100000000000005</v>
      </c>
      <c r="H868" s="151"/>
      <c r="I868" s="97"/>
      <c r="J868" s="166"/>
      <c r="K868" s="328">
        <v>77.239999999999995</v>
      </c>
      <c r="L868" s="328">
        <v>24.8</v>
      </c>
      <c r="M868" s="151"/>
      <c r="N868" s="97"/>
      <c r="O868" s="273"/>
      <c r="P868" s="166"/>
      <c r="Q868" s="328">
        <v>77.239999999999995</v>
      </c>
      <c r="R868" s="328">
        <v>24.8</v>
      </c>
      <c r="S868" s="151"/>
      <c r="T868" s="97"/>
      <c r="U868" s="166"/>
      <c r="V868" s="328">
        <v>-33.540000000000006</v>
      </c>
      <c r="W868" s="328">
        <v>31.67</v>
      </c>
      <c r="X868" s="151"/>
      <c r="Y868" s="97"/>
      <c r="Z868" s="140"/>
    </row>
    <row r="869" spans="1:26" s="69" customFormat="1" outlineLevel="1" x14ac:dyDescent="0.2">
      <c r="A869" s="64" t="s">
        <v>1071</v>
      </c>
      <c r="B869" s="65" t="s">
        <v>1521</v>
      </c>
      <c r="C869" s="66" t="s">
        <v>1970</v>
      </c>
      <c r="D869" s="67"/>
      <c r="E869" s="68"/>
      <c r="F869" s="328">
        <v>3760609.09</v>
      </c>
      <c r="G869" s="328">
        <v>19881750.640000001</v>
      </c>
      <c r="H869" s="151"/>
      <c r="I869" s="97"/>
      <c r="J869" s="166"/>
      <c r="K869" s="328">
        <v>24729157.68</v>
      </c>
      <c r="L869" s="328">
        <v>39031678.640000001</v>
      </c>
      <c r="M869" s="151"/>
      <c r="N869" s="97"/>
      <c r="O869" s="273"/>
      <c r="P869" s="166"/>
      <c r="Q869" s="328">
        <v>24729157.68</v>
      </c>
      <c r="R869" s="328">
        <v>39031678.640000001</v>
      </c>
      <c r="S869" s="151"/>
      <c r="T869" s="97"/>
      <c r="U869" s="166"/>
      <c r="V869" s="328">
        <v>184153428.09</v>
      </c>
      <c r="W869" s="328">
        <v>102823360.56999999</v>
      </c>
      <c r="X869" s="151"/>
      <c r="Y869" s="97"/>
      <c r="Z869" s="140"/>
    </row>
    <row r="870" spans="1:26" s="69" customFormat="1" outlineLevel="1" x14ac:dyDescent="0.2">
      <c r="A870" s="64" t="s">
        <v>1072</v>
      </c>
      <c r="B870" s="65" t="s">
        <v>1522</v>
      </c>
      <c r="C870" s="66" t="s">
        <v>1971</v>
      </c>
      <c r="D870" s="67"/>
      <c r="E870" s="68"/>
      <c r="F870" s="328">
        <v>236220</v>
      </c>
      <c r="G870" s="328">
        <v>0</v>
      </c>
      <c r="H870" s="151"/>
      <c r="I870" s="97"/>
      <c r="J870" s="166"/>
      <c r="K870" s="328">
        <v>670124.64</v>
      </c>
      <c r="L870" s="328">
        <v>0</v>
      </c>
      <c r="M870" s="151"/>
      <c r="N870" s="97"/>
      <c r="O870" s="273"/>
      <c r="P870" s="166"/>
      <c r="Q870" s="328">
        <v>670124.64</v>
      </c>
      <c r="R870" s="328">
        <v>0</v>
      </c>
      <c r="S870" s="151"/>
      <c r="T870" s="97"/>
      <c r="U870" s="166"/>
      <c r="V870" s="328">
        <v>868680</v>
      </c>
      <c r="W870" s="328">
        <v>0</v>
      </c>
      <c r="X870" s="151"/>
      <c r="Y870" s="97"/>
      <c r="Z870" s="140"/>
    </row>
    <row r="871" spans="1:26" s="69" customFormat="1" outlineLevel="1" x14ac:dyDescent="0.2">
      <c r="A871" s="64" t="s">
        <v>1073</v>
      </c>
      <c r="B871" s="65" t="s">
        <v>1523</v>
      </c>
      <c r="C871" s="66" t="s">
        <v>1972</v>
      </c>
      <c r="D871" s="67"/>
      <c r="E871" s="68"/>
      <c r="F871" s="328">
        <v>288828.68</v>
      </c>
      <c r="G871" s="328">
        <v>6631532.3200000003</v>
      </c>
      <c r="H871" s="151"/>
      <c r="I871" s="97"/>
      <c r="J871" s="166"/>
      <c r="K871" s="328">
        <v>307311.58</v>
      </c>
      <c r="L871" s="328">
        <v>18279839.390000001</v>
      </c>
      <c r="M871" s="151"/>
      <c r="N871" s="97"/>
      <c r="O871" s="273"/>
      <c r="P871" s="166"/>
      <c r="Q871" s="328">
        <v>307311.58</v>
      </c>
      <c r="R871" s="328">
        <v>18279839.390000001</v>
      </c>
      <c r="S871" s="151"/>
      <c r="T871" s="97"/>
      <c r="U871" s="166"/>
      <c r="V871" s="328">
        <v>46035950.589999996</v>
      </c>
      <c r="W871" s="328">
        <v>70391243.400000006</v>
      </c>
      <c r="X871" s="151"/>
      <c r="Y871" s="97"/>
      <c r="Z871" s="140"/>
    </row>
    <row r="872" spans="1:26" s="69" customFormat="1" outlineLevel="1" x14ac:dyDescent="0.2">
      <c r="A872" s="64" t="s">
        <v>1074</v>
      </c>
      <c r="B872" s="65" t="s">
        <v>1524</v>
      </c>
      <c r="C872" s="66" t="s">
        <v>1973</v>
      </c>
      <c r="D872" s="67"/>
      <c r="E872" s="68"/>
      <c r="F872" s="328">
        <v>0</v>
      </c>
      <c r="G872" s="328">
        <v>0</v>
      </c>
      <c r="H872" s="151"/>
      <c r="I872" s="97"/>
      <c r="J872" s="166"/>
      <c r="K872" s="328">
        <v>0</v>
      </c>
      <c r="L872" s="328">
        <v>0</v>
      </c>
      <c r="M872" s="151"/>
      <c r="N872" s="97"/>
      <c r="O872" s="273"/>
      <c r="P872" s="166"/>
      <c r="Q872" s="328">
        <v>0</v>
      </c>
      <c r="R872" s="328">
        <v>0</v>
      </c>
      <c r="S872" s="151"/>
      <c r="T872" s="97"/>
      <c r="U872" s="166"/>
      <c r="V872" s="328">
        <v>0</v>
      </c>
      <c r="W872" s="328">
        <v>0</v>
      </c>
      <c r="X872" s="151"/>
      <c r="Y872" s="97"/>
      <c r="Z872" s="140"/>
    </row>
    <row r="873" spans="1:26" s="69" customFormat="1" outlineLevel="1" x14ac:dyDescent="0.2">
      <c r="A873" s="64" t="s">
        <v>1075</v>
      </c>
      <c r="B873" s="65" t="s">
        <v>1525</v>
      </c>
      <c r="C873" s="66" t="s">
        <v>1974</v>
      </c>
      <c r="D873" s="67"/>
      <c r="E873" s="68"/>
      <c r="F873" s="328">
        <v>-22.05</v>
      </c>
      <c r="G873" s="328">
        <v>-87.63</v>
      </c>
      <c r="H873" s="151"/>
      <c r="I873" s="97"/>
      <c r="J873" s="166"/>
      <c r="K873" s="328">
        <v>-651.89</v>
      </c>
      <c r="L873" s="328">
        <v>204.93</v>
      </c>
      <c r="M873" s="151"/>
      <c r="N873" s="97"/>
      <c r="O873" s="273"/>
      <c r="P873" s="166"/>
      <c r="Q873" s="328">
        <v>-651.89</v>
      </c>
      <c r="R873" s="328">
        <v>204.93</v>
      </c>
      <c r="S873" s="151"/>
      <c r="T873" s="97"/>
      <c r="U873" s="166"/>
      <c r="V873" s="328">
        <v>213.18000000000006</v>
      </c>
      <c r="W873" s="328">
        <v>3600.7599999999998</v>
      </c>
      <c r="X873" s="151"/>
      <c r="Y873" s="97"/>
      <c r="Z873" s="140"/>
    </row>
    <row r="874" spans="1:26" s="69" customFormat="1" outlineLevel="1" x14ac:dyDescent="0.2">
      <c r="A874" s="64" t="s">
        <v>1076</v>
      </c>
      <c r="B874" s="65" t="s">
        <v>1526</v>
      </c>
      <c r="C874" s="66" t="s">
        <v>1975</v>
      </c>
      <c r="D874" s="67"/>
      <c r="E874" s="68"/>
      <c r="F874" s="328">
        <v>579.89</v>
      </c>
      <c r="G874" s="328">
        <v>-1885.6100000000001</v>
      </c>
      <c r="H874" s="151"/>
      <c r="I874" s="97"/>
      <c r="J874" s="166"/>
      <c r="K874" s="328">
        <v>-15227.960000000001</v>
      </c>
      <c r="L874" s="328">
        <v>-3016.4700000000003</v>
      </c>
      <c r="M874" s="151"/>
      <c r="N874" s="97"/>
      <c r="O874" s="273"/>
      <c r="P874" s="166"/>
      <c r="Q874" s="328">
        <v>-15227.960000000001</v>
      </c>
      <c r="R874" s="328">
        <v>-3016.4700000000003</v>
      </c>
      <c r="S874" s="151"/>
      <c r="T874" s="97"/>
      <c r="U874" s="166"/>
      <c r="V874" s="328">
        <v>-210771.3</v>
      </c>
      <c r="W874" s="328">
        <v>9255.7999999999993</v>
      </c>
      <c r="X874" s="151"/>
      <c r="Y874" s="97"/>
      <c r="Z874" s="140"/>
    </row>
    <row r="875" spans="1:26" s="69" customFormat="1" outlineLevel="1" x14ac:dyDescent="0.2">
      <c r="A875" s="64" t="s">
        <v>1077</v>
      </c>
      <c r="B875" s="65" t="s">
        <v>1527</v>
      </c>
      <c r="C875" s="66" t="s">
        <v>1976</v>
      </c>
      <c r="D875" s="67"/>
      <c r="E875" s="68"/>
      <c r="F875" s="328">
        <v>0</v>
      </c>
      <c r="G875" s="328">
        <v>125869</v>
      </c>
      <c r="H875" s="151"/>
      <c r="I875" s="97"/>
      <c r="J875" s="166"/>
      <c r="K875" s="328">
        <v>0</v>
      </c>
      <c r="L875" s="328">
        <v>6170190</v>
      </c>
      <c r="M875" s="151"/>
      <c r="N875" s="97"/>
      <c r="O875" s="273"/>
      <c r="P875" s="166"/>
      <c r="Q875" s="328">
        <v>0</v>
      </c>
      <c r="R875" s="328">
        <v>6170190</v>
      </c>
      <c r="S875" s="151"/>
      <c r="T875" s="97"/>
      <c r="U875" s="166"/>
      <c r="V875" s="328">
        <v>22759444.629999999</v>
      </c>
      <c r="W875" s="328">
        <v>25322906.039999999</v>
      </c>
      <c r="X875" s="151"/>
      <c r="Y875" s="97"/>
      <c r="Z875" s="140"/>
    </row>
    <row r="876" spans="1:26" s="69" customFormat="1" outlineLevel="1" x14ac:dyDescent="0.2">
      <c r="A876" s="64" t="s">
        <v>1078</v>
      </c>
      <c r="B876" s="65" t="s">
        <v>1528</v>
      </c>
      <c r="C876" s="66" t="s">
        <v>1977</v>
      </c>
      <c r="D876" s="67"/>
      <c r="E876" s="68"/>
      <c r="F876" s="328">
        <v>200435.05000000002</v>
      </c>
      <c r="G876" s="328">
        <v>177766.2</v>
      </c>
      <c r="H876" s="151"/>
      <c r="I876" s="97"/>
      <c r="J876" s="166"/>
      <c r="K876" s="328">
        <v>597994.23999999999</v>
      </c>
      <c r="L876" s="328">
        <v>531663.89</v>
      </c>
      <c r="M876" s="151"/>
      <c r="N876" s="97"/>
      <c r="O876" s="273"/>
      <c r="P876" s="166"/>
      <c r="Q876" s="328">
        <v>597994.23999999999</v>
      </c>
      <c r="R876" s="328">
        <v>531663.89</v>
      </c>
      <c r="S876" s="151"/>
      <c r="T876" s="97"/>
      <c r="U876" s="166"/>
      <c r="V876" s="328">
        <v>2342086.12</v>
      </c>
      <c r="W876" s="328">
        <v>2119810.0700000003</v>
      </c>
      <c r="X876" s="151"/>
      <c r="Y876" s="97"/>
      <c r="Z876" s="140"/>
    </row>
    <row r="877" spans="1:26" s="69" customFormat="1" outlineLevel="1" x14ac:dyDescent="0.2">
      <c r="A877" s="64" t="s">
        <v>1079</v>
      </c>
      <c r="B877" s="65" t="s">
        <v>1529</v>
      </c>
      <c r="C877" s="66" t="s">
        <v>1978</v>
      </c>
      <c r="D877" s="67"/>
      <c r="E877" s="68"/>
      <c r="F877" s="328">
        <v>-119573</v>
      </c>
      <c r="G877" s="328">
        <v>-119572.89</v>
      </c>
      <c r="H877" s="151"/>
      <c r="I877" s="97"/>
      <c r="J877" s="166"/>
      <c r="K877" s="328">
        <v>-358719</v>
      </c>
      <c r="L877" s="328">
        <v>-358718.66000000003</v>
      </c>
      <c r="M877" s="151"/>
      <c r="N877" s="97"/>
      <c r="O877" s="273"/>
      <c r="P877" s="166"/>
      <c r="Q877" s="328">
        <v>-358719</v>
      </c>
      <c r="R877" s="328">
        <v>-358718.66000000003</v>
      </c>
      <c r="S877" s="151"/>
      <c r="T877" s="97"/>
      <c r="U877" s="166"/>
      <c r="V877" s="328">
        <v>-1430890.08</v>
      </c>
      <c r="W877" s="328">
        <v>-1427032.5499999998</v>
      </c>
      <c r="X877" s="151"/>
      <c r="Y877" s="97"/>
      <c r="Z877" s="140"/>
    </row>
    <row r="878" spans="1:26" s="69" customFormat="1" outlineLevel="1" x14ac:dyDescent="0.2">
      <c r="A878" s="64" t="s">
        <v>1080</v>
      </c>
      <c r="B878" s="65" t="s">
        <v>1530</v>
      </c>
      <c r="C878" s="66" t="s">
        <v>1979</v>
      </c>
      <c r="D878" s="67"/>
      <c r="E878" s="68"/>
      <c r="F878" s="328">
        <v>72281.259999999995</v>
      </c>
      <c r="G878" s="328">
        <v>70325.88</v>
      </c>
      <c r="H878" s="151"/>
      <c r="I878" s="97"/>
      <c r="J878" s="166"/>
      <c r="K878" s="328">
        <v>215679.69</v>
      </c>
      <c r="L878" s="328">
        <v>210326.74</v>
      </c>
      <c r="M878" s="151"/>
      <c r="N878" s="97"/>
      <c r="O878" s="273"/>
      <c r="P878" s="166"/>
      <c r="Q878" s="328">
        <v>215679.69</v>
      </c>
      <c r="R878" s="328">
        <v>210326.74</v>
      </c>
      <c r="S878" s="151"/>
      <c r="T878" s="97"/>
      <c r="U878" s="166"/>
      <c r="V878" s="328">
        <v>850109.91999999993</v>
      </c>
      <c r="W878" s="328">
        <v>848601.87</v>
      </c>
      <c r="X878" s="151"/>
      <c r="Y878" s="97"/>
      <c r="Z878" s="140"/>
    </row>
    <row r="879" spans="1:26" s="69" customFormat="1" outlineLevel="1" x14ac:dyDescent="0.2">
      <c r="A879" s="64" t="s">
        <v>1081</v>
      </c>
      <c r="B879" s="65" t="s">
        <v>1531</v>
      </c>
      <c r="C879" s="66" t="s">
        <v>1980</v>
      </c>
      <c r="D879" s="67"/>
      <c r="E879" s="68"/>
      <c r="F879" s="328">
        <v>38189.78</v>
      </c>
      <c r="G879" s="328">
        <v>80035.360000000001</v>
      </c>
      <c r="H879" s="151"/>
      <c r="I879" s="97"/>
      <c r="J879" s="166"/>
      <c r="K879" s="328">
        <v>160403.43</v>
      </c>
      <c r="L879" s="328">
        <v>138658.72</v>
      </c>
      <c r="M879" s="151"/>
      <c r="N879" s="97"/>
      <c r="O879" s="273"/>
      <c r="P879" s="166"/>
      <c r="Q879" s="328">
        <v>160403.43</v>
      </c>
      <c r="R879" s="328">
        <v>138658.72</v>
      </c>
      <c r="S879" s="151"/>
      <c r="T879" s="97"/>
      <c r="U879" s="166"/>
      <c r="V879" s="328">
        <v>1174171.46</v>
      </c>
      <c r="W879" s="328">
        <v>560073.61</v>
      </c>
      <c r="X879" s="151"/>
      <c r="Y879" s="97"/>
      <c r="Z879" s="140"/>
    </row>
    <row r="880" spans="1:26" s="69" customFormat="1" outlineLevel="1" x14ac:dyDescent="0.2">
      <c r="A880" s="64" t="s">
        <v>1082</v>
      </c>
      <c r="B880" s="65" t="s">
        <v>1532</v>
      </c>
      <c r="C880" s="66" t="s">
        <v>1981</v>
      </c>
      <c r="D880" s="67"/>
      <c r="E880" s="68"/>
      <c r="F880" s="328">
        <v>-1618.8600000000001</v>
      </c>
      <c r="G880" s="328">
        <v>-12985.630000000001</v>
      </c>
      <c r="H880" s="151"/>
      <c r="I880" s="97"/>
      <c r="J880" s="166"/>
      <c r="K880" s="328">
        <v>-8836.24</v>
      </c>
      <c r="L880" s="328">
        <v>-32863.24</v>
      </c>
      <c r="M880" s="151"/>
      <c r="N880" s="97"/>
      <c r="O880" s="273"/>
      <c r="P880" s="166"/>
      <c r="Q880" s="328">
        <v>-8836.24</v>
      </c>
      <c r="R880" s="328">
        <v>-32863.24</v>
      </c>
      <c r="S880" s="151"/>
      <c r="T880" s="97"/>
      <c r="U880" s="166"/>
      <c r="V880" s="328">
        <v>-286835.15999999997</v>
      </c>
      <c r="W880" s="328">
        <v>-149362.99</v>
      </c>
      <c r="X880" s="151"/>
      <c r="Y880" s="97"/>
      <c r="Z880" s="140"/>
    </row>
    <row r="881" spans="1:26" s="69" customFormat="1" outlineLevel="1" x14ac:dyDescent="0.2">
      <c r="A881" s="64" t="s">
        <v>1083</v>
      </c>
      <c r="B881" s="65" t="s">
        <v>1533</v>
      </c>
      <c r="C881" s="66" t="s">
        <v>1982</v>
      </c>
      <c r="D881" s="67"/>
      <c r="E881" s="68"/>
      <c r="F881" s="328">
        <v>312578.2</v>
      </c>
      <c r="G881" s="328">
        <v>455830.66000000003</v>
      </c>
      <c r="H881" s="151"/>
      <c r="I881" s="97"/>
      <c r="J881" s="166"/>
      <c r="K881" s="328">
        <v>1672145.33</v>
      </c>
      <c r="L881" s="328">
        <v>6449813.7300000004</v>
      </c>
      <c r="M881" s="151"/>
      <c r="N881" s="97"/>
      <c r="O881" s="273"/>
      <c r="P881" s="166"/>
      <c r="Q881" s="328">
        <v>1672145.33</v>
      </c>
      <c r="R881" s="328">
        <v>6449813.7300000004</v>
      </c>
      <c r="S881" s="151"/>
      <c r="T881" s="97"/>
      <c r="U881" s="166"/>
      <c r="V881" s="328">
        <v>25184299.520000003</v>
      </c>
      <c r="W881" s="328">
        <v>17574369.84</v>
      </c>
      <c r="X881" s="151"/>
      <c r="Y881" s="97"/>
      <c r="Z881" s="140"/>
    </row>
    <row r="882" spans="1:26" s="69" customFormat="1" outlineLevel="1" x14ac:dyDescent="0.2">
      <c r="A882" s="64" t="s">
        <v>1084</v>
      </c>
      <c r="B882" s="65" t="s">
        <v>1534</v>
      </c>
      <c r="C882" s="66" t="s">
        <v>1983</v>
      </c>
      <c r="D882" s="67"/>
      <c r="E882" s="68"/>
      <c r="F882" s="328">
        <v>-7797.42</v>
      </c>
      <c r="G882" s="328">
        <v>45747.340000000004</v>
      </c>
      <c r="H882" s="151"/>
      <c r="I882" s="97"/>
      <c r="J882" s="166"/>
      <c r="K882" s="328">
        <v>28010.11</v>
      </c>
      <c r="L882" s="328">
        <v>164592.95000000001</v>
      </c>
      <c r="M882" s="151"/>
      <c r="N882" s="97"/>
      <c r="O882" s="273"/>
      <c r="P882" s="166"/>
      <c r="Q882" s="328">
        <v>28010.11</v>
      </c>
      <c r="R882" s="328">
        <v>164592.95000000001</v>
      </c>
      <c r="S882" s="151"/>
      <c r="T882" s="97"/>
      <c r="U882" s="166"/>
      <c r="V882" s="328">
        <v>714191.26</v>
      </c>
      <c r="W882" s="328">
        <v>579403.67000000004</v>
      </c>
      <c r="X882" s="151"/>
      <c r="Y882" s="97"/>
      <c r="Z882" s="140"/>
    </row>
    <row r="883" spans="1:26" s="69" customFormat="1" outlineLevel="1" x14ac:dyDescent="0.2">
      <c r="A883" s="64" t="s">
        <v>1085</v>
      </c>
      <c r="B883" s="65" t="s">
        <v>1535</v>
      </c>
      <c r="C883" s="66" t="s">
        <v>1984</v>
      </c>
      <c r="D883" s="67"/>
      <c r="E883" s="68"/>
      <c r="F883" s="328">
        <v>19875.689999999999</v>
      </c>
      <c r="G883" s="328">
        <v>-1361.79</v>
      </c>
      <c r="H883" s="151"/>
      <c r="I883" s="97"/>
      <c r="J883" s="166"/>
      <c r="K883" s="328">
        <v>19566.95</v>
      </c>
      <c r="L883" s="328">
        <v>-7429.46</v>
      </c>
      <c r="M883" s="151"/>
      <c r="N883" s="97"/>
      <c r="O883" s="273"/>
      <c r="P883" s="166"/>
      <c r="Q883" s="328">
        <v>19566.95</v>
      </c>
      <c r="R883" s="328">
        <v>-7429.46</v>
      </c>
      <c r="S883" s="151"/>
      <c r="T883" s="97"/>
      <c r="U883" s="166"/>
      <c r="V883" s="328">
        <v>-60312.490000000005</v>
      </c>
      <c r="W883" s="328">
        <v>-39645.94</v>
      </c>
      <c r="X883" s="151"/>
      <c r="Y883" s="97"/>
      <c r="Z883" s="140"/>
    </row>
    <row r="884" spans="1:26" s="69" customFormat="1" outlineLevel="1" x14ac:dyDescent="0.2">
      <c r="A884" s="64" t="s">
        <v>1086</v>
      </c>
      <c r="B884" s="65" t="s">
        <v>1536</v>
      </c>
      <c r="C884" s="66" t="s">
        <v>1985</v>
      </c>
      <c r="D884" s="67"/>
      <c r="E884" s="68"/>
      <c r="F884" s="328">
        <v>0</v>
      </c>
      <c r="G884" s="328">
        <v>510.6</v>
      </c>
      <c r="H884" s="151"/>
      <c r="I884" s="97"/>
      <c r="J884" s="166"/>
      <c r="K884" s="328">
        <v>0</v>
      </c>
      <c r="L884" s="328">
        <v>1353.3</v>
      </c>
      <c r="M884" s="151"/>
      <c r="N884" s="97"/>
      <c r="O884" s="273"/>
      <c r="P884" s="166"/>
      <c r="Q884" s="328">
        <v>0</v>
      </c>
      <c r="R884" s="328">
        <v>1353.3</v>
      </c>
      <c r="S884" s="151"/>
      <c r="T884" s="97"/>
      <c r="U884" s="166"/>
      <c r="V884" s="328">
        <v>43120.46</v>
      </c>
      <c r="W884" s="328">
        <v>47513.950000000004</v>
      </c>
      <c r="X884" s="151"/>
      <c r="Y884" s="97"/>
      <c r="Z884" s="140"/>
    </row>
    <row r="885" spans="1:26" s="69" customFormat="1" outlineLevel="1" x14ac:dyDescent="0.2">
      <c r="A885" s="64" t="s">
        <v>1087</v>
      </c>
      <c r="B885" s="65" t="s">
        <v>1537</v>
      </c>
      <c r="C885" s="66" t="s">
        <v>1986</v>
      </c>
      <c r="D885" s="67"/>
      <c r="E885" s="68"/>
      <c r="F885" s="328">
        <v>0</v>
      </c>
      <c r="G885" s="328">
        <v>0</v>
      </c>
      <c r="H885" s="151"/>
      <c r="I885" s="97"/>
      <c r="J885" s="166"/>
      <c r="K885" s="328">
        <v>0</v>
      </c>
      <c r="L885" s="328">
        <v>0</v>
      </c>
      <c r="M885" s="151"/>
      <c r="N885" s="97"/>
      <c r="O885" s="273"/>
      <c r="P885" s="166"/>
      <c r="Q885" s="328">
        <v>0</v>
      </c>
      <c r="R885" s="328">
        <v>0</v>
      </c>
      <c r="S885" s="151"/>
      <c r="T885" s="97"/>
      <c r="U885" s="166"/>
      <c r="V885" s="328">
        <v>0</v>
      </c>
      <c r="W885" s="328">
        <v>0</v>
      </c>
      <c r="X885" s="151"/>
      <c r="Y885" s="97"/>
      <c r="Z885" s="140"/>
    </row>
    <row r="886" spans="1:26" s="69" customFormat="1" outlineLevel="1" x14ac:dyDescent="0.2">
      <c r="A886" s="64" t="s">
        <v>1088</v>
      </c>
      <c r="B886" s="65" t="s">
        <v>1538</v>
      </c>
      <c r="C886" s="66" t="s">
        <v>1987</v>
      </c>
      <c r="D886" s="67"/>
      <c r="E886" s="68"/>
      <c r="F886" s="328">
        <v>30189.100000000002</v>
      </c>
      <c r="G886" s="328">
        <v>25918.58</v>
      </c>
      <c r="H886" s="151"/>
      <c r="I886" s="97"/>
      <c r="J886" s="166"/>
      <c r="K886" s="328">
        <v>126256.53</v>
      </c>
      <c r="L886" s="328">
        <v>117735.13</v>
      </c>
      <c r="M886" s="151"/>
      <c r="N886" s="97"/>
      <c r="O886" s="273"/>
      <c r="P886" s="166"/>
      <c r="Q886" s="328">
        <v>126256.53</v>
      </c>
      <c r="R886" s="328">
        <v>117735.13</v>
      </c>
      <c r="S886" s="151"/>
      <c r="T886" s="97"/>
      <c r="U886" s="166"/>
      <c r="V886" s="328">
        <v>1229635.79</v>
      </c>
      <c r="W886" s="328">
        <v>659259.54</v>
      </c>
      <c r="X886" s="151"/>
      <c r="Y886" s="97"/>
      <c r="Z886" s="140"/>
    </row>
    <row r="887" spans="1:26" s="69" customFormat="1" outlineLevel="1" x14ac:dyDescent="0.2">
      <c r="A887" s="64" t="s">
        <v>1089</v>
      </c>
      <c r="B887" s="65" t="s">
        <v>1539</v>
      </c>
      <c r="C887" s="66" t="s">
        <v>1988</v>
      </c>
      <c r="D887" s="67"/>
      <c r="E887" s="68"/>
      <c r="F887" s="328">
        <v>522281.51</v>
      </c>
      <c r="G887" s="328">
        <v>1114757.76</v>
      </c>
      <c r="H887" s="151"/>
      <c r="I887" s="97"/>
      <c r="J887" s="166"/>
      <c r="K887" s="328">
        <v>1350425.06</v>
      </c>
      <c r="L887" s="328">
        <v>3175923.09</v>
      </c>
      <c r="M887" s="151"/>
      <c r="N887" s="97"/>
      <c r="O887" s="273"/>
      <c r="P887" s="166"/>
      <c r="Q887" s="328">
        <v>1350425.06</v>
      </c>
      <c r="R887" s="328">
        <v>3175923.09</v>
      </c>
      <c r="S887" s="151"/>
      <c r="T887" s="97"/>
      <c r="U887" s="166"/>
      <c r="V887" s="328">
        <v>12030756.700000001</v>
      </c>
      <c r="W887" s="328">
        <v>10986938.6</v>
      </c>
      <c r="X887" s="151"/>
      <c r="Y887" s="97"/>
      <c r="Z887" s="140"/>
    </row>
    <row r="888" spans="1:26" s="69" customFormat="1" outlineLevel="1" x14ac:dyDescent="0.2">
      <c r="A888" s="64" t="s">
        <v>1090</v>
      </c>
      <c r="B888" s="65" t="s">
        <v>1540</v>
      </c>
      <c r="C888" s="66" t="s">
        <v>1989</v>
      </c>
      <c r="D888" s="67"/>
      <c r="E888" s="68"/>
      <c r="F888" s="328">
        <v>-268053.28000000003</v>
      </c>
      <c r="G888" s="328">
        <v>-613075.94000000006</v>
      </c>
      <c r="H888" s="151"/>
      <c r="I888" s="97"/>
      <c r="J888" s="166"/>
      <c r="K888" s="328">
        <v>-1307921.83</v>
      </c>
      <c r="L888" s="328">
        <v>-4138330.32</v>
      </c>
      <c r="M888" s="151"/>
      <c r="N888" s="97"/>
      <c r="O888" s="273"/>
      <c r="P888" s="166"/>
      <c r="Q888" s="328">
        <v>-1307921.83</v>
      </c>
      <c r="R888" s="328">
        <v>-4138330.32</v>
      </c>
      <c r="S888" s="151"/>
      <c r="T888" s="97"/>
      <c r="U888" s="166"/>
      <c r="V888" s="328">
        <v>-13079819.27</v>
      </c>
      <c r="W888" s="328">
        <v>-11354198</v>
      </c>
      <c r="X888" s="151"/>
      <c r="Y888" s="97"/>
      <c r="Z888" s="140"/>
    </row>
    <row r="889" spans="1:26" s="69" customFormat="1" outlineLevel="1" x14ac:dyDescent="0.2">
      <c r="A889" s="64" t="s">
        <v>1091</v>
      </c>
      <c r="B889" s="65" t="s">
        <v>1541</v>
      </c>
      <c r="C889" s="66" t="s">
        <v>1990</v>
      </c>
      <c r="D889" s="67"/>
      <c r="E889" s="68"/>
      <c r="F889" s="328">
        <v>-104621.25</v>
      </c>
      <c r="G889" s="328">
        <v>-6723.6</v>
      </c>
      <c r="H889" s="151"/>
      <c r="I889" s="97"/>
      <c r="J889" s="166"/>
      <c r="K889" s="328">
        <v>-112229.98</v>
      </c>
      <c r="L889" s="328">
        <v>-18509.71</v>
      </c>
      <c r="M889" s="151"/>
      <c r="N889" s="97"/>
      <c r="O889" s="273"/>
      <c r="P889" s="166"/>
      <c r="Q889" s="328">
        <v>-112229.98</v>
      </c>
      <c r="R889" s="328">
        <v>-18509.71</v>
      </c>
      <c r="S889" s="151"/>
      <c r="T889" s="97"/>
      <c r="U889" s="166"/>
      <c r="V889" s="328">
        <v>-236696</v>
      </c>
      <c r="W889" s="328">
        <v>-35937.82</v>
      </c>
      <c r="X889" s="151"/>
      <c r="Y889" s="97"/>
      <c r="Z889" s="140"/>
    </row>
    <row r="890" spans="1:26" s="69" customFormat="1" outlineLevel="1" x14ac:dyDescent="0.2">
      <c r="A890" s="64" t="s">
        <v>1092</v>
      </c>
      <c r="B890" s="65" t="s">
        <v>1542</v>
      </c>
      <c r="C890" s="66" t="s">
        <v>1991</v>
      </c>
      <c r="D890" s="67"/>
      <c r="E890" s="68"/>
      <c r="F890" s="328">
        <v>708109.8</v>
      </c>
      <c r="G890" s="328">
        <v>-1249999.99</v>
      </c>
      <c r="H890" s="151"/>
      <c r="I890" s="97"/>
      <c r="J890" s="166"/>
      <c r="K890" s="328">
        <v>2113690.8199999998</v>
      </c>
      <c r="L890" s="328">
        <v>-3749999.9699999997</v>
      </c>
      <c r="M890" s="151"/>
      <c r="N890" s="97"/>
      <c r="O890" s="273"/>
      <c r="P890" s="166"/>
      <c r="Q890" s="328">
        <v>2113690.8199999998</v>
      </c>
      <c r="R890" s="328">
        <v>-3749999.9699999997</v>
      </c>
      <c r="S890" s="151"/>
      <c r="T890" s="97"/>
      <c r="U890" s="166"/>
      <c r="V890" s="328">
        <v>-7690709.2199999988</v>
      </c>
      <c r="W890" s="328">
        <v>-14999999.879999999</v>
      </c>
      <c r="X890" s="151"/>
      <c r="Y890" s="97"/>
      <c r="Z890" s="140"/>
    </row>
    <row r="891" spans="1:26" s="69" customFormat="1" outlineLevel="1" x14ac:dyDescent="0.2">
      <c r="A891" s="64" t="s">
        <v>1093</v>
      </c>
      <c r="B891" s="65" t="s">
        <v>1543</v>
      </c>
      <c r="C891" s="66" t="s">
        <v>1992</v>
      </c>
      <c r="D891" s="67"/>
      <c r="E891" s="68"/>
      <c r="F891" s="328">
        <v>583041.14</v>
      </c>
      <c r="G891" s="328">
        <v>390203.57</v>
      </c>
      <c r="H891" s="151"/>
      <c r="I891" s="97"/>
      <c r="J891" s="166"/>
      <c r="K891" s="328">
        <v>1389250.9</v>
      </c>
      <c r="L891" s="328">
        <v>2022862.82</v>
      </c>
      <c r="M891" s="151"/>
      <c r="N891" s="97"/>
      <c r="O891" s="273"/>
      <c r="P891" s="166"/>
      <c r="Q891" s="328">
        <v>1389250.9</v>
      </c>
      <c r="R891" s="328">
        <v>2022862.82</v>
      </c>
      <c r="S891" s="151"/>
      <c r="T891" s="97"/>
      <c r="U891" s="166"/>
      <c r="V891" s="328">
        <v>13594068.91</v>
      </c>
      <c r="W891" s="328">
        <v>8784122.0299999993</v>
      </c>
      <c r="X891" s="151"/>
      <c r="Y891" s="97"/>
      <c r="Z891" s="140"/>
    </row>
    <row r="892" spans="1:26" s="69" customFormat="1" outlineLevel="1" x14ac:dyDescent="0.2">
      <c r="A892" s="64" t="s">
        <v>1094</v>
      </c>
      <c r="B892" s="65" t="s">
        <v>1544</v>
      </c>
      <c r="C892" s="66" t="s">
        <v>1993</v>
      </c>
      <c r="D892" s="67"/>
      <c r="E892" s="68"/>
      <c r="F892" s="328">
        <v>-138152.46</v>
      </c>
      <c r="G892" s="328">
        <v>-202352.64000000001</v>
      </c>
      <c r="H892" s="151"/>
      <c r="I892" s="97"/>
      <c r="J892" s="166"/>
      <c r="K892" s="328">
        <v>-534919.74</v>
      </c>
      <c r="L892" s="328">
        <v>-1028700.3</v>
      </c>
      <c r="M892" s="151"/>
      <c r="N892" s="97"/>
      <c r="O892" s="273"/>
      <c r="P892" s="166"/>
      <c r="Q892" s="328">
        <v>-534919.74</v>
      </c>
      <c r="R892" s="328">
        <v>-1028700.3</v>
      </c>
      <c r="S892" s="151"/>
      <c r="T892" s="97"/>
      <c r="U892" s="166"/>
      <c r="V892" s="328">
        <v>-4029286.83</v>
      </c>
      <c r="W892" s="328">
        <v>-2647957.4800000004</v>
      </c>
      <c r="X892" s="151"/>
      <c r="Y892" s="97"/>
      <c r="Z892" s="140"/>
    </row>
    <row r="893" spans="1:26" s="69" customFormat="1" outlineLevel="1" x14ac:dyDescent="0.2">
      <c r="A893" s="64" t="s">
        <v>1095</v>
      </c>
      <c r="B893" s="65" t="s">
        <v>1545</v>
      </c>
      <c r="C893" s="66" t="s">
        <v>1994</v>
      </c>
      <c r="D893" s="67"/>
      <c r="E893" s="68"/>
      <c r="F893" s="328">
        <v>-139.94</v>
      </c>
      <c r="G893" s="328">
        <v>0</v>
      </c>
      <c r="H893" s="151"/>
      <c r="I893" s="97"/>
      <c r="J893" s="166"/>
      <c r="K893" s="328">
        <v>-2423.5</v>
      </c>
      <c r="L893" s="328">
        <v>-617.48</v>
      </c>
      <c r="M893" s="151"/>
      <c r="N893" s="97"/>
      <c r="O893" s="273"/>
      <c r="P893" s="166"/>
      <c r="Q893" s="328">
        <v>-2423.5</v>
      </c>
      <c r="R893" s="328">
        <v>-617.48</v>
      </c>
      <c r="S893" s="151"/>
      <c r="T893" s="97"/>
      <c r="U893" s="166"/>
      <c r="V893" s="328">
        <v>-7632.81</v>
      </c>
      <c r="W893" s="328">
        <v>-5198.1000000000004</v>
      </c>
      <c r="X893" s="151"/>
      <c r="Y893" s="97"/>
      <c r="Z893" s="140"/>
    </row>
    <row r="894" spans="1:26" s="69" customFormat="1" outlineLevel="1" x14ac:dyDescent="0.2">
      <c r="A894" s="64" t="s">
        <v>1096</v>
      </c>
      <c r="B894" s="65" t="s">
        <v>1546</v>
      </c>
      <c r="C894" s="66" t="s">
        <v>1995</v>
      </c>
      <c r="D894" s="67"/>
      <c r="E894" s="68"/>
      <c r="F894" s="328">
        <v>0</v>
      </c>
      <c r="G894" s="328">
        <v>0</v>
      </c>
      <c r="H894" s="151"/>
      <c r="I894" s="97"/>
      <c r="J894" s="166"/>
      <c r="K894" s="328">
        <v>0</v>
      </c>
      <c r="L894" s="328">
        <v>0</v>
      </c>
      <c r="M894" s="151"/>
      <c r="N894" s="97"/>
      <c r="O894" s="273"/>
      <c r="P894" s="166"/>
      <c r="Q894" s="328">
        <v>0</v>
      </c>
      <c r="R894" s="328">
        <v>0</v>
      </c>
      <c r="S894" s="151"/>
      <c r="T894" s="97"/>
      <c r="U894" s="166"/>
      <c r="V894" s="328">
        <v>9020.42</v>
      </c>
      <c r="W894" s="328">
        <v>0</v>
      </c>
      <c r="X894" s="151"/>
      <c r="Y894" s="97"/>
      <c r="Z894" s="140"/>
    </row>
    <row r="895" spans="1:26" s="69" customFormat="1" outlineLevel="1" x14ac:dyDescent="0.2">
      <c r="A895" s="64" t="s">
        <v>1097</v>
      </c>
      <c r="B895" s="65" t="s">
        <v>1547</v>
      </c>
      <c r="C895" s="66" t="s">
        <v>1996</v>
      </c>
      <c r="D895" s="67"/>
      <c r="E895" s="68"/>
      <c r="F895" s="328">
        <v>2943.13</v>
      </c>
      <c r="G895" s="328">
        <v>33629.550000000003</v>
      </c>
      <c r="H895" s="151"/>
      <c r="I895" s="97"/>
      <c r="J895" s="166"/>
      <c r="K895" s="328">
        <v>4932.5600000000004</v>
      </c>
      <c r="L895" s="328">
        <v>98021.930000000008</v>
      </c>
      <c r="M895" s="151"/>
      <c r="N895" s="97"/>
      <c r="O895" s="273"/>
      <c r="P895" s="166"/>
      <c r="Q895" s="328">
        <v>4932.5600000000004</v>
      </c>
      <c r="R895" s="328">
        <v>98021.930000000008</v>
      </c>
      <c r="S895" s="151"/>
      <c r="T895" s="97"/>
      <c r="U895" s="166"/>
      <c r="V895" s="328">
        <v>174000.2</v>
      </c>
      <c r="W895" s="328">
        <v>327647.63</v>
      </c>
      <c r="X895" s="151"/>
      <c r="Y895" s="97"/>
      <c r="Z895" s="140"/>
    </row>
    <row r="896" spans="1:26" s="69" customFormat="1" outlineLevel="1" x14ac:dyDescent="0.2">
      <c r="A896" s="64" t="s">
        <v>1098</v>
      </c>
      <c r="B896" s="65" t="s">
        <v>1548</v>
      </c>
      <c r="C896" s="66" t="s">
        <v>1997</v>
      </c>
      <c r="D896" s="67"/>
      <c r="E896" s="68"/>
      <c r="F896" s="328">
        <v>85199.85</v>
      </c>
      <c r="G896" s="328">
        <v>54736.83</v>
      </c>
      <c r="H896" s="151"/>
      <c r="I896" s="97"/>
      <c r="J896" s="166"/>
      <c r="K896" s="328">
        <v>209019.04</v>
      </c>
      <c r="L896" s="328">
        <v>136869.19</v>
      </c>
      <c r="M896" s="151"/>
      <c r="N896" s="97"/>
      <c r="O896" s="273"/>
      <c r="P896" s="166"/>
      <c r="Q896" s="328">
        <v>209019.04</v>
      </c>
      <c r="R896" s="328">
        <v>136869.19</v>
      </c>
      <c r="S896" s="151"/>
      <c r="T896" s="97"/>
      <c r="U896" s="166"/>
      <c r="V896" s="328">
        <v>814455.17</v>
      </c>
      <c r="W896" s="328">
        <v>493547.49</v>
      </c>
      <c r="X896" s="151"/>
      <c r="Y896" s="97"/>
      <c r="Z896" s="140"/>
    </row>
    <row r="897" spans="1:26" s="69" customFormat="1" outlineLevel="1" x14ac:dyDescent="0.2">
      <c r="A897" s="64" t="s">
        <v>1099</v>
      </c>
      <c r="B897" s="65" t="s">
        <v>1549</v>
      </c>
      <c r="C897" s="66" t="s">
        <v>1998</v>
      </c>
      <c r="D897" s="67"/>
      <c r="E897" s="68"/>
      <c r="F897" s="328">
        <v>0</v>
      </c>
      <c r="G897" s="328">
        <v>0</v>
      </c>
      <c r="H897" s="151"/>
      <c r="I897" s="97"/>
      <c r="J897" s="166"/>
      <c r="K897" s="328">
        <v>0</v>
      </c>
      <c r="L897" s="328">
        <v>225.18</v>
      </c>
      <c r="M897" s="151"/>
      <c r="N897" s="97"/>
      <c r="O897" s="273"/>
      <c r="P897" s="166"/>
      <c r="Q897" s="328">
        <v>0</v>
      </c>
      <c r="R897" s="328">
        <v>225.18</v>
      </c>
      <c r="S897" s="151"/>
      <c r="T897" s="97"/>
      <c r="U897" s="166"/>
      <c r="V897" s="328">
        <v>32659.58</v>
      </c>
      <c r="W897" s="328">
        <v>52597.090000000004</v>
      </c>
      <c r="X897" s="151"/>
      <c r="Y897" s="97"/>
      <c r="Z897" s="140"/>
    </row>
    <row r="898" spans="1:26" s="69" customFormat="1" outlineLevel="1" x14ac:dyDescent="0.2">
      <c r="A898" s="64" t="s">
        <v>1100</v>
      </c>
      <c r="B898" s="65" t="s">
        <v>1550</v>
      </c>
      <c r="C898" s="66" t="s">
        <v>1999</v>
      </c>
      <c r="D898" s="67"/>
      <c r="E898" s="68"/>
      <c r="F898" s="328">
        <v>0</v>
      </c>
      <c r="G898" s="328">
        <v>15.14</v>
      </c>
      <c r="H898" s="151"/>
      <c r="I898" s="97"/>
      <c r="J898" s="166"/>
      <c r="K898" s="328">
        <v>0</v>
      </c>
      <c r="L898" s="328">
        <v>15.14</v>
      </c>
      <c r="M898" s="151"/>
      <c r="N898" s="97"/>
      <c r="O898" s="273"/>
      <c r="P898" s="166"/>
      <c r="Q898" s="328">
        <v>0</v>
      </c>
      <c r="R898" s="328">
        <v>15.14</v>
      </c>
      <c r="S898" s="151"/>
      <c r="T898" s="97"/>
      <c r="U898" s="166"/>
      <c r="V898" s="328">
        <v>157.91</v>
      </c>
      <c r="W898" s="328">
        <v>15.14</v>
      </c>
      <c r="X898" s="151"/>
      <c r="Y898" s="97"/>
      <c r="Z898" s="140"/>
    </row>
    <row r="899" spans="1:26" s="69" customFormat="1" outlineLevel="1" x14ac:dyDescent="0.2">
      <c r="A899" s="64" t="s">
        <v>1101</v>
      </c>
      <c r="B899" s="65" t="s">
        <v>1551</v>
      </c>
      <c r="C899" s="66" t="s">
        <v>2000</v>
      </c>
      <c r="D899" s="67"/>
      <c r="E899" s="68"/>
      <c r="F899" s="328">
        <v>0</v>
      </c>
      <c r="G899" s="328">
        <v>2.04</v>
      </c>
      <c r="H899" s="151"/>
      <c r="I899" s="97"/>
      <c r="J899" s="166"/>
      <c r="K899" s="328">
        <v>0</v>
      </c>
      <c r="L899" s="328">
        <v>2.04</v>
      </c>
      <c r="M899" s="151"/>
      <c r="N899" s="97"/>
      <c r="O899" s="273"/>
      <c r="P899" s="166"/>
      <c r="Q899" s="328">
        <v>0</v>
      </c>
      <c r="R899" s="328">
        <v>2.04</v>
      </c>
      <c r="S899" s="151"/>
      <c r="T899" s="97"/>
      <c r="U899" s="166"/>
      <c r="V899" s="328">
        <v>-2.04</v>
      </c>
      <c r="W899" s="328">
        <v>2.04</v>
      </c>
      <c r="X899" s="151"/>
      <c r="Y899" s="97"/>
      <c r="Z899" s="140"/>
    </row>
    <row r="900" spans="1:26" s="69" customFormat="1" outlineLevel="1" x14ac:dyDescent="0.2">
      <c r="A900" s="64" t="s">
        <v>1102</v>
      </c>
      <c r="B900" s="65" t="s">
        <v>1552</v>
      </c>
      <c r="C900" s="66" t="s">
        <v>2001</v>
      </c>
      <c r="D900" s="67"/>
      <c r="E900" s="68"/>
      <c r="F900" s="328">
        <v>0</v>
      </c>
      <c r="G900" s="328">
        <v>0</v>
      </c>
      <c r="H900" s="151"/>
      <c r="I900" s="97"/>
      <c r="J900" s="166"/>
      <c r="K900" s="328">
        <v>0</v>
      </c>
      <c r="L900" s="328">
        <v>0</v>
      </c>
      <c r="M900" s="151"/>
      <c r="N900" s="97"/>
      <c r="O900" s="273"/>
      <c r="P900" s="166"/>
      <c r="Q900" s="328">
        <v>0</v>
      </c>
      <c r="R900" s="328">
        <v>0</v>
      </c>
      <c r="S900" s="151"/>
      <c r="T900" s="97"/>
      <c r="U900" s="166"/>
      <c r="V900" s="328">
        <v>0</v>
      </c>
      <c r="W900" s="328">
        <v>10.51</v>
      </c>
      <c r="X900" s="151"/>
      <c r="Y900" s="97"/>
      <c r="Z900" s="140"/>
    </row>
    <row r="901" spans="1:26" s="69" customFormat="1" outlineLevel="1" x14ac:dyDescent="0.2">
      <c r="A901" s="64" t="s">
        <v>1103</v>
      </c>
      <c r="B901" s="65" t="s">
        <v>1553</v>
      </c>
      <c r="C901" s="66" t="s">
        <v>1948</v>
      </c>
      <c r="D901" s="67"/>
      <c r="E901" s="68"/>
      <c r="F901" s="328">
        <v>751863.65</v>
      </c>
      <c r="G901" s="328">
        <v>242891.4</v>
      </c>
      <c r="H901" s="151"/>
      <c r="I901" s="97"/>
      <c r="J901" s="166"/>
      <c r="K901" s="328">
        <v>1276212.1299999999</v>
      </c>
      <c r="L901" s="328">
        <v>795328.48</v>
      </c>
      <c r="M901" s="151"/>
      <c r="N901" s="97"/>
      <c r="O901" s="273"/>
      <c r="P901" s="166"/>
      <c r="Q901" s="328">
        <v>1276212.1299999999</v>
      </c>
      <c r="R901" s="328">
        <v>795328.48</v>
      </c>
      <c r="S901" s="151"/>
      <c r="T901" s="97"/>
      <c r="U901" s="166"/>
      <c r="V901" s="328">
        <v>3597391.25</v>
      </c>
      <c r="W901" s="328">
        <v>2602815.36</v>
      </c>
      <c r="X901" s="151"/>
      <c r="Y901" s="97"/>
      <c r="Z901" s="140"/>
    </row>
    <row r="902" spans="1:26" s="69" customFormat="1" outlineLevel="1" x14ac:dyDescent="0.2">
      <c r="A902" s="64" t="s">
        <v>1104</v>
      </c>
      <c r="B902" s="65" t="s">
        <v>1554</v>
      </c>
      <c r="C902" s="66" t="s">
        <v>2002</v>
      </c>
      <c r="D902" s="67"/>
      <c r="E902" s="68"/>
      <c r="F902" s="328">
        <v>0</v>
      </c>
      <c r="G902" s="328">
        <v>-2.06</v>
      </c>
      <c r="H902" s="151"/>
      <c r="I902" s="97"/>
      <c r="J902" s="166"/>
      <c r="K902" s="328">
        <v>0</v>
      </c>
      <c r="L902" s="328">
        <v>0</v>
      </c>
      <c r="M902" s="151"/>
      <c r="N902" s="97"/>
      <c r="O902" s="273"/>
      <c r="P902" s="166"/>
      <c r="Q902" s="328">
        <v>0</v>
      </c>
      <c r="R902" s="328">
        <v>0</v>
      </c>
      <c r="S902" s="151"/>
      <c r="T902" s="97"/>
      <c r="U902" s="166"/>
      <c r="V902" s="328">
        <v>0</v>
      </c>
      <c r="W902" s="328">
        <v>0</v>
      </c>
      <c r="X902" s="151"/>
      <c r="Y902" s="97"/>
      <c r="Z902" s="140"/>
    </row>
    <row r="903" spans="1:26" s="69" customFormat="1" outlineLevel="1" x14ac:dyDescent="0.2">
      <c r="A903" s="64" t="s">
        <v>1105</v>
      </c>
      <c r="B903" s="65" t="s">
        <v>1555</v>
      </c>
      <c r="C903" s="66" t="s">
        <v>2003</v>
      </c>
      <c r="D903" s="67"/>
      <c r="E903" s="68"/>
      <c r="F903" s="328">
        <v>29138.850000000002</v>
      </c>
      <c r="G903" s="328">
        <v>28444.03</v>
      </c>
      <c r="H903" s="151"/>
      <c r="I903" s="97"/>
      <c r="J903" s="166"/>
      <c r="K903" s="328">
        <v>85243.21</v>
      </c>
      <c r="L903" s="328">
        <v>80582.240000000005</v>
      </c>
      <c r="M903" s="151"/>
      <c r="N903" s="97"/>
      <c r="O903" s="273"/>
      <c r="P903" s="166"/>
      <c r="Q903" s="328">
        <v>85243.21</v>
      </c>
      <c r="R903" s="328">
        <v>80582.240000000005</v>
      </c>
      <c r="S903" s="151"/>
      <c r="T903" s="97"/>
      <c r="U903" s="166"/>
      <c r="V903" s="328">
        <v>317582.62</v>
      </c>
      <c r="W903" s="328">
        <v>309154.49</v>
      </c>
      <c r="X903" s="151"/>
      <c r="Y903" s="97"/>
      <c r="Z903" s="140"/>
    </row>
    <row r="904" spans="1:26" s="69" customFormat="1" outlineLevel="1" x14ac:dyDescent="0.2">
      <c r="A904" s="64" t="s">
        <v>1106</v>
      </c>
      <c r="B904" s="65" t="s">
        <v>1556</v>
      </c>
      <c r="C904" s="66" t="s">
        <v>2004</v>
      </c>
      <c r="D904" s="67"/>
      <c r="E904" s="68"/>
      <c r="F904" s="328">
        <v>3899.09</v>
      </c>
      <c r="G904" s="328">
        <v>2211.04</v>
      </c>
      <c r="H904" s="151"/>
      <c r="I904" s="97"/>
      <c r="J904" s="166"/>
      <c r="K904" s="328">
        <v>9561.86</v>
      </c>
      <c r="L904" s="328">
        <v>18479.77</v>
      </c>
      <c r="M904" s="151"/>
      <c r="N904" s="97"/>
      <c r="O904" s="273"/>
      <c r="P904" s="166"/>
      <c r="Q904" s="328">
        <v>9561.86</v>
      </c>
      <c r="R904" s="328">
        <v>18479.77</v>
      </c>
      <c r="S904" s="151"/>
      <c r="T904" s="97"/>
      <c r="U904" s="166"/>
      <c r="V904" s="328">
        <v>76554.790000000008</v>
      </c>
      <c r="W904" s="328">
        <v>113399.72</v>
      </c>
      <c r="X904" s="151"/>
      <c r="Y904" s="97"/>
      <c r="Z904" s="140"/>
    </row>
    <row r="905" spans="1:26" s="69" customFormat="1" outlineLevel="1" x14ac:dyDescent="0.2">
      <c r="A905" s="64" t="s">
        <v>1107</v>
      </c>
      <c r="B905" s="65" t="s">
        <v>1557</v>
      </c>
      <c r="C905" s="66" t="s">
        <v>2005</v>
      </c>
      <c r="D905" s="67"/>
      <c r="E905" s="68"/>
      <c r="F905" s="328">
        <v>94112.82</v>
      </c>
      <c r="G905" s="328">
        <v>87930.36</v>
      </c>
      <c r="H905" s="151"/>
      <c r="I905" s="97"/>
      <c r="J905" s="166"/>
      <c r="K905" s="328">
        <v>213372.14</v>
      </c>
      <c r="L905" s="328">
        <v>274047.92</v>
      </c>
      <c r="M905" s="151"/>
      <c r="N905" s="97"/>
      <c r="O905" s="273"/>
      <c r="P905" s="166"/>
      <c r="Q905" s="328">
        <v>213372.14</v>
      </c>
      <c r="R905" s="328">
        <v>274047.92</v>
      </c>
      <c r="S905" s="151"/>
      <c r="T905" s="97"/>
      <c r="U905" s="166"/>
      <c r="V905" s="328">
        <v>1080926.07</v>
      </c>
      <c r="W905" s="328">
        <v>964351.34000000008</v>
      </c>
      <c r="X905" s="151"/>
      <c r="Y905" s="97"/>
      <c r="Z905" s="140"/>
    </row>
    <row r="906" spans="1:26" s="69" customFormat="1" outlineLevel="1" x14ac:dyDescent="0.2">
      <c r="A906" s="64" t="s">
        <v>1108</v>
      </c>
      <c r="B906" s="65" t="s">
        <v>1558</v>
      </c>
      <c r="C906" s="66" t="s">
        <v>2006</v>
      </c>
      <c r="D906" s="67"/>
      <c r="E906" s="68"/>
      <c r="F906" s="328">
        <v>0</v>
      </c>
      <c r="G906" s="328">
        <v>0</v>
      </c>
      <c r="H906" s="151"/>
      <c r="I906" s="97"/>
      <c r="J906" s="166"/>
      <c r="K906" s="328">
        <v>0</v>
      </c>
      <c r="L906" s="328">
        <v>0</v>
      </c>
      <c r="M906" s="151"/>
      <c r="N906" s="97"/>
      <c r="O906" s="273"/>
      <c r="P906" s="166"/>
      <c r="Q906" s="328">
        <v>0</v>
      </c>
      <c r="R906" s="328">
        <v>0</v>
      </c>
      <c r="S906" s="151"/>
      <c r="T906" s="97"/>
      <c r="U906" s="166"/>
      <c r="V906" s="328">
        <v>0</v>
      </c>
      <c r="W906" s="328">
        <v>65.42</v>
      </c>
      <c r="X906" s="151"/>
      <c r="Y906" s="97"/>
      <c r="Z906" s="140"/>
    </row>
    <row r="907" spans="1:26" s="69" customFormat="1" outlineLevel="1" x14ac:dyDescent="0.2">
      <c r="A907" s="64" t="s">
        <v>1109</v>
      </c>
      <c r="B907" s="65" t="s">
        <v>1559</v>
      </c>
      <c r="C907" s="66" t="s">
        <v>2007</v>
      </c>
      <c r="D907" s="67"/>
      <c r="E907" s="68"/>
      <c r="F907" s="328">
        <v>4112.75</v>
      </c>
      <c r="G907" s="328">
        <v>4112.75</v>
      </c>
      <c r="H907" s="151"/>
      <c r="I907" s="97"/>
      <c r="J907" s="166"/>
      <c r="K907" s="328">
        <v>4112.75</v>
      </c>
      <c r="L907" s="328">
        <v>4112.75</v>
      </c>
      <c r="M907" s="151"/>
      <c r="N907" s="97"/>
      <c r="O907" s="273"/>
      <c r="P907" s="166"/>
      <c r="Q907" s="328">
        <v>4112.75</v>
      </c>
      <c r="R907" s="328">
        <v>4112.75</v>
      </c>
      <c r="S907" s="151"/>
      <c r="T907" s="97"/>
      <c r="U907" s="166"/>
      <c r="V907" s="328">
        <v>16451</v>
      </c>
      <c r="W907" s="328">
        <v>20582.170000000002</v>
      </c>
      <c r="X907" s="151"/>
      <c r="Y907" s="97"/>
      <c r="Z907" s="140"/>
    </row>
    <row r="908" spans="1:26" s="69" customFormat="1" outlineLevel="1" x14ac:dyDescent="0.2">
      <c r="A908" s="64" t="s">
        <v>1110</v>
      </c>
      <c r="B908" s="65" t="s">
        <v>1560</v>
      </c>
      <c r="C908" s="66" t="s">
        <v>2008</v>
      </c>
      <c r="D908" s="67"/>
      <c r="E908" s="68"/>
      <c r="F908" s="328">
        <v>8429.380000000001</v>
      </c>
      <c r="G908" s="328">
        <v>8429.4240000000009</v>
      </c>
      <c r="H908" s="151"/>
      <c r="I908" s="97"/>
      <c r="J908" s="166"/>
      <c r="K908" s="328">
        <v>25288.14</v>
      </c>
      <c r="L908" s="328">
        <v>25288.184000000001</v>
      </c>
      <c r="M908" s="151"/>
      <c r="N908" s="97"/>
      <c r="O908" s="273"/>
      <c r="P908" s="166"/>
      <c r="Q908" s="328">
        <v>25288.14</v>
      </c>
      <c r="R908" s="328">
        <v>25288.184000000001</v>
      </c>
      <c r="S908" s="151"/>
      <c r="T908" s="97"/>
      <c r="U908" s="166"/>
      <c r="V908" s="328">
        <v>101152.56</v>
      </c>
      <c r="W908" s="328">
        <v>100120.75400000002</v>
      </c>
      <c r="X908" s="151"/>
      <c r="Y908" s="97"/>
      <c r="Z908" s="140"/>
    </row>
    <row r="909" spans="1:26" s="69" customFormat="1" outlineLevel="1" x14ac:dyDescent="0.2">
      <c r="A909" s="64" t="s">
        <v>1111</v>
      </c>
      <c r="B909" s="65" t="s">
        <v>1561</v>
      </c>
      <c r="C909" s="66" t="s">
        <v>2009</v>
      </c>
      <c r="D909" s="67"/>
      <c r="E909" s="68"/>
      <c r="F909" s="328">
        <v>5516.49</v>
      </c>
      <c r="G909" s="328">
        <v>5015.99</v>
      </c>
      <c r="H909" s="151"/>
      <c r="I909" s="97"/>
      <c r="J909" s="166"/>
      <c r="K909" s="328">
        <v>18115.11</v>
      </c>
      <c r="L909" s="328">
        <v>25981.97</v>
      </c>
      <c r="M909" s="151"/>
      <c r="N909" s="97"/>
      <c r="O909" s="273"/>
      <c r="P909" s="166"/>
      <c r="Q909" s="328">
        <v>18115.11</v>
      </c>
      <c r="R909" s="328">
        <v>25981.97</v>
      </c>
      <c r="S909" s="151"/>
      <c r="T909" s="97"/>
      <c r="U909" s="166"/>
      <c r="V909" s="328">
        <v>72003.22</v>
      </c>
      <c r="W909" s="328">
        <v>122864.67</v>
      </c>
      <c r="X909" s="151"/>
      <c r="Y909" s="97"/>
      <c r="Z909" s="140"/>
    </row>
    <row r="910" spans="1:26" s="69" customFormat="1" outlineLevel="1" x14ac:dyDescent="0.2">
      <c r="A910" s="64" t="s">
        <v>1112</v>
      </c>
      <c r="B910" s="65" t="s">
        <v>1562</v>
      </c>
      <c r="C910" s="66" t="s">
        <v>2010</v>
      </c>
      <c r="D910" s="67"/>
      <c r="E910" s="68"/>
      <c r="F910" s="328">
        <v>0</v>
      </c>
      <c r="G910" s="328">
        <v>72.97</v>
      </c>
      <c r="H910" s="151"/>
      <c r="I910" s="97"/>
      <c r="J910" s="166"/>
      <c r="K910" s="328">
        <v>0</v>
      </c>
      <c r="L910" s="328">
        <v>72.97</v>
      </c>
      <c r="M910" s="151"/>
      <c r="N910" s="97"/>
      <c r="O910" s="273"/>
      <c r="P910" s="166"/>
      <c r="Q910" s="328">
        <v>0</v>
      </c>
      <c r="R910" s="328">
        <v>72.97</v>
      </c>
      <c r="S910" s="151"/>
      <c r="T910" s="97"/>
      <c r="U910" s="166"/>
      <c r="V910" s="328">
        <v>-72.97</v>
      </c>
      <c r="W910" s="328">
        <v>72.97</v>
      </c>
      <c r="X910" s="151"/>
      <c r="Y910" s="97"/>
      <c r="Z910" s="140"/>
    </row>
    <row r="911" spans="1:26" s="69" customFormat="1" outlineLevel="1" x14ac:dyDescent="0.2">
      <c r="A911" s="64" t="s">
        <v>1113</v>
      </c>
      <c r="B911" s="65" t="s">
        <v>1563</v>
      </c>
      <c r="C911" s="66" t="s">
        <v>2011</v>
      </c>
      <c r="D911" s="67"/>
      <c r="E911" s="68"/>
      <c r="F911" s="328">
        <v>1096.3600000000001</v>
      </c>
      <c r="G911" s="328">
        <v>391.28000000000003</v>
      </c>
      <c r="H911" s="151"/>
      <c r="I911" s="97"/>
      <c r="J911" s="166"/>
      <c r="K911" s="328">
        <v>3560.85</v>
      </c>
      <c r="L911" s="328">
        <v>6441.66</v>
      </c>
      <c r="M911" s="151"/>
      <c r="N911" s="97"/>
      <c r="O911" s="273"/>
      <c r="P911" s="166"/>
      <c r="Q911" s="328">
        <v>3560.85</v>
      </c>
      <c r="R911" s="328">
        <v>6441.66</v>
      </c>
      <c r="S911" s="151"/>
      <c r="T911" s="97"/>
      <c r="U911" s="166"/>
      <c r="V911" s="328">
        <v>22422.46</v>
      </c>
      <c r="W911" s="328">
        <v>32439.29</v>
      </c>
      <c r="X911" s="151"/>
      <c r="Y911" s="97"/>
      <c r="Z911" s="140"/>
    </row>
    <row r="912" spans="1:26" s="69" customFormat="1" outlineLevel="1" x14ac:dyDescent="0.2">
      <c r="A912" s="64" t="s">
        <v>1114</v>
      </c>
      <c r="B912" s="65" t="s">
        <v>1564</v>
      </c>
      <c r="C912" s="66" t="s">
        <v>2012</v>
      </c>
      <c r="D912" s="67"/>
      <c r="E912" s="68"/>
      <c r="F912" s="328">
        <v>26882.12</v>
      </c>
      <c r="G912" s="328">
        <v>20744.11</v>
      </c>
      <c r="H912" s="151"/>
      <c r="I912" s="97"/>
      <c r="J912" s="166"/>
      <c r="K912" s="328">
        <v>79794.5</v>
      </c>
      <c r="L912" s="328">
        <v>91676.180000000008</v>
      </c>
      <c r="M912" s="151"/>
      <c r="N912" s="97"/>
      <c r="O912" s="273"/>
      <c r="P912" s="166"/>
      <c r="Q912" s="328">
        <v>79794.5</v>
      </c>
      <c r="R912" s="328">
        <v>91676.180000000008</v>
      </c>
      <c r="S912" s="151"/>
      <c r="T912" s="97"/>
      <c r="U912" s="166"/>
      <c r="V912" s="328">
        <v>315394.39</v>
      </c>
      <c r="W912" s="328">
        <v>284887.24</v>
      </c>
      <c r="X912" s="151"/>
      <c r="Y912" s="97"/>
      <c r="Z912" s="140"/>
    </row>
    <row r="913" spans="1:26" s="69" customFormat="1" outlineLevel="1" x14ac:dyDescent="0.2">
      <c r="A913" s="64" t="s">
        <v>1115</v>
      </c>
      <c r="B913" s="65" t="s">
        <v>1565</v>
      </c>
      <c r="C913" s="66" t="s">
        <v>2013</v>
      </c>
      <c r="D913" s="67"/>
      <c r="E913" s="68"/>
      <c r="F913" s="328">
        <v>20907.45</v>
      </c>
      <c r="G913" s="328">
        <v>33221.620000000003</v>
      </c>
      <c r="H913" s="151"/>
      <c r="I913" s="97"/>
      <c r="J913" s="166"/>
      <c r="K913" s="328">
        <v>60591.01</v>
      </c>
      <c r="L913" s="328">
        <v>73464.98</v>
      </c>
      <c r="M913" s="151"/>
      <c r="N913" s="97"/>
      <c r="O913" s="273"/>
      <c r="P913" s="166"/>
      <c r="Q913" s="328">
        <v>60591.01</v>
      </c>
      <c r="R913" s="328">
        <v>73464.98</v>
      </c>
      <c r="S913" s="151"/>
      <c r="T913" s="97"/>
      <c r="U913" s="166"/>
      <c r="V913" s="328">
        <v>309788.84000000003</v>
      </c>
      <c r="W913" s="328">
        <v>200809.58000000002</v>
      </c>
      <c r="X913" s="151"/>
      <c r="Y913" s="97"/>
      <c r="Z913" s="140"/>
    </row>
    <row r="914" spans="1:26" s="69" customFormat="1" outlineLevel="1" x14ac:dyDescent="0.2">
      <c r="A914" s="64" t="s">
        <v>1116</v>
      </c>
      <c r="B914" s="65" t="s">
        <v>1566</v>
      </c>
      <c r="C914" s="66" t="s">
        <v>2014</v>
      </c>
      <c r="D914" s="67"/>
      <c r="E914" s="68"/>
      <c r="F914" s="328">
        <v>1392.6000000000001</v>
      </c>
      <c r="G914" s="328">
        <v>1602.13</v>
      </c>
      <c r="H914" s="151"/>
      <c r="I914" s="97"/>
      <c r="J914" s="166"/>
      <c r="K914" s="328">
        <v>4384.08</v>
      </c>
      <c r="L914" s="328">
        <v>4472.68</v>
      </c>
      <c r="M914" s="151"/>
      <c r="N914" s="97"/>
      <c r="O914" s="273"/>
      <c r="P914" s="166"/>
      <c r="Q914" s="328">
        <v>4384.08</v>
      </c>
      <c r="R914" s="328">
        <v>4472.68</v>
      </c>
      <c r="S914" s="151"/>
      <c r="T914" s="97"/>
      <c r="U914" s="166"/>
      <c r="V914" s="328">
        <v>23895.120000000003</v>
      </c>
      <c r="W914" s="328">
        <v>18298.09</v>
      </c>
      <c r="X914" s="151"/>
      <c r="Y914" s="97"/>
      <c r="Z914" s="140"/>
    </row>
    <row r="915" spans="1:26" s="69" customFormat="1" outlineLevel="1" x14ac:dyDescent="0.2">
      <c r="A915" s="64" t="s">
        <v>1117</v>
      </c>
      <c r="B915" s="65" t="s">
        <v>1567</v>
      </c>
      <c r="C915" s="66" t="s">
        <v>2015</v>
      </c>
      <c r="D915" s="67"/>
      <c r="E915" s="68"/>
      <c r="F915" s="328">
        <v>3605</v>
      </c>
      <c r="G915" s="328">
        <v>-1140</v>
      </c>
      <c r="H915" s="151"/>
      <c r="I915" s="97"/>
      <c r="J915" s="166"/>
      <c r="K915" s="328">
        <v>0</v>
      </c>
      <c r="L915" s="328">
        <v>4741.37</v>
      </c>
      <c r="M915" s="151"/>
      <c r="N915" s="97"/>
      <c r="O915" s="273"/>
      <c r="P915" s="166"/>
      <c r="Q915" s="328">
        <v>0</v>
      </c>
      <c r="R915" s="328">
        <v>4741.37</v>
      </c>
      <c r="S915" s="151"/>
      <c r="T915" s="97"/>
      <c r="U915" s="166"/>
      <c r="V915" s="328">
        <v>60012.22</v>
      </c>
      <c r="W915" s="328">
        <v>4741.37</v>
      </c>
      <c r="X915" s="151"/>
      <c r="Y915" s="97"/>
      <c r="Z915" s="140"/>
    </row>
    <row r="916" spans="1:26" s="69" customFormat="1" outlineLevel="1" x14ac:dyDescent="0.2">
      <c r="A916" s="64" t="s">
        <v>1118</v>
      </c>
      <c r="B916" s="65" t="s">
        <v>1568</v>
      </c>
      <c r="C916" s="66" t="s">
        <v>2016</v>
      </c>
      <c r="D916" s="67"/>
      <c r="E916" s="68"/>
      <c r="F916" s="328">
        <v>7660.5</v>
      </c>
      <c r="G916" s="328">
        <v>11470.5</v>
      </c>
      <c r="H916" s="151"/>
      <c r="I916" s="97"/>
      <c r="J916" s="166"/>
      <c r="K916" s="328">
        <v>25815</v>
      </c>
      <c r="L916" s="328">
        <v>39952.5</v>
      </c>
      <c r="M916" s="151"/>
      <c r="N916" s="97"/>
      <c r="O916" s="273"/>
      <c r="P916" s="166"/>
      <c r="Q916" s="328">
        <v>25815</v>
      </c>
      <c r="R916" s="328">
        <v>39952.5</v>
      </c>
      <c r="S916" s="151"/>
      <c r="T916" s="97"/>
      <c r="U916" s="166"/>
      <c r="V916" s="328">
        <v>117964.5</v>
      </c>
      <c r="W916" s="328">
        <v>136113</v>
      </c>
      <c r="X916" s="151"/>
      <c r="Y916" s="97"/>
      <c r="Z916" s="140"/>
    </row>
    <row r="917" spans="1:26" s="69" customFormat="1" outlineLevel="1" x14ac:dyDescent="0.2">
      <c r="A917" s="64" t="s">
        <v>1119</v>
      </c>
      <c r="B917" s="65" t="s">
        <v>1569</v>
      </c>
      <c r="C917" s="66" t="s">
        <v>2017</v>
      </c>
      <c r="D917" s="67"/>
      <c r="E917" s="68"/>
      <c r="F917" s="328">
        <v>0</v>
      </c>
      <c r="G917" s="328">
        <v>0</v>
      </c>
      <c r="H917" s="151"/>
      <c r="I917" s="97"/>
      <c r="J917" s="166"/>
      <c r="K917" s="328">
        <v>0</v>
      </c>
      <c r="L917" s="328">
        <v>0</v>
      </c>
      <c r="M917" s="151"/>
      <c r="N917" s="97"/>
      <c r="O917" s="273"/>
      <c r="P917" s="166"/>
      <c r="Q917" s="328">
        <v>0</v>
      </c>
      <c r="R917" s="328">
        <v>0</v>
      </c>
      <c r="S917" s="151"/>
      <c r="T917" s="97"/>
      <c r="U917" s="166"/>
      <c r="V917" s="328">
        <v>0</v>
      </c>
      <c r="W917" s="328">
        <v>0</v>
      </c>
      <c r="X917" s="151"/>
      <c r="Y917" s="97"/>
      <c r="Z917" s="140"/>
    </row>
    <row r="918" spans="1:26" s="69" customFormat="1" outlineLevel="1" x14ac:dyDescent="0.2">
      <c r="A918" s="64" t="s">
        <v>1120</v>
      </c>
      <c r="B918" s="65" t="s">
        <v>1570</v>
      </c>
      <c r="C918" s="66" t="s">
        <v>2018</v>
      </c>
      <c r="D918" s="67"/>
      <c r="E918" s="68"/>
      <c r="F918" s="328">
        <v>139978.86000000002</v>
      </c>
      <c r="G918" s="328">
        <v>-1867714.05</v>
      </c>
      <c r="H918" s="151"/>
      <c r="I918" s="97"/>
      <c r="J918" s="166"/>
      <c r="K918" s="328">
        <v>437138.71</v>
      </c>
      <c r="L918" s="328">
        <v>448153.52</v>
      </c>
      <c r="M918" s="151"/>
      <c r="N918" s="97"/>
      <c r="O918" s="273"/>
      <c r="P918" s="166"/>
      <c r="Q918" s="328">
        <v>437138.71</v>
      </c>
      <c r="R918" s="328">
        <v>448153.52</v>
      </c>
      <c r="S918" s="151"/>
      <c r="T918" s="97"/>
      <c r="U918" s="166"/>
      <c r="V918" s="328">
        <v>1769370.25</v>
      </c>
      <c r="W918" s="328">
        <v>1914996.03</v>
      </c>
      <c r="X918" s="151"/>
      <c r="Y918" s="97"/>
      <c r="Z918" s="140"/>
    </row>
    <row r="919" spans="1:26" s="69" customFormat="1" outlineLevel="1" x14ac:dyDescent="0.2">
      <c r="A919" s="64" t="s">
        <v>1121</v>
      </c>
      <c r="B919" s="65" t="s">
        <v>1571</v>
      </c>
      <c r="C919" s="66" t="s">
        <v>2019</v>
      </c>
      <c r="D919" s="67"/>
      <c r="E919" s="68"/>
      <c r="F919" s="328">
        <v>-4089.2200000000003</v>
      </c>
      <c r="G919" s="328">
        <v>9645.11</v>
      </c>
      <c r="H919" s="151"/>
      <c r="I919" s="97"/>
      <c r="J919" s="166"/>
      <c r="K919" s="328">
        <v>-12575.45</v>
      </c>
      <c r="L919" s="328">
        <v>32412.09</v>
      </c>
      <c r="M919" s="151"/>
      <c r="N919" s="97"/>
      <c r="O919" s="273"/>
      <c r="P919" s="166"/>
      <c r="Q919" s="328">
        <v>-12575.45</v>
      </c>
      <c r="R919" s="328">
        <v>32412.09</v>
      </c>
      <c r="S919" s="151"/>
      <c r="T919" s="97"/>
      <c r="U919" s="166"/>
      <c r="V919" s="328">
        <v>73833.03</v>
      </c>
      <c r="W919" s="328">
        <v>249637.18</v>
      </c>
      <c r="X919" s="151"/>
      <c r="Y919" s="97"/>
      <c r="Z919" s="140"/>
    </row>
    <row r="920" spans="1:26" s="69" customFormat="1" outlineLevel="1" x14ac:dyDescent="0.2">
      <c r="A920" s="64" t="s">
        <v>1122</v>
      </c>
      <c r="B920" s="65" t="s">
        <v>1572</v>
      </c>
      <c r="C920" s="66" t="s">
        <v>2020</v>
      </c>
      <c r="D920" s="67"/>
      <c r="E920" s="68"/>
      <c r="F920" s="328">
        <v>5854407.6799999997</v>
      </c>
      <c r="G920" s="328">
        <v>5076547.0999999996</v>
      </c>
      <c r="H920" s="151"/>
      <c r="I920" s="97"/>
      <c r="J920" s="166"/>
      <c r="K920" s="328">
        <v>17311922.75</v>
      </c>
      <c r="L920" s="328">
        <v>14736873.210000001</v>
      </c>
      <c r="M920" s="151"/>
      <c r="N920" s="97"/>
      <c r="O920" s="273"/>
      <c r="P920" s="166"/>
      <c r="Q920" s="328">
        <v>17311922.75</v>
      </c>
      <c r="R920" s="328">
        <v>14736873.210000001</v>
      </c>
      <c r="S920" s="151"/>
      <c r="T920" s="97"/>
      <c r="U920" s="166"/>
      <c r="V920" s="328">
        <v>62343822.530000001</v>
      </c>
      <c r="W920" s="328">
        <v>52864100.060000002</v>
      </c>
      <c r="X920" s="151"/>
      <c r="Y920" s="97"/>
      <c r="Z920" s="140"/>
    </row>
    <row r="921" spans="1:26" s="69" customFormat="1" outlineLevel="1" x14ac:dyDescent="0.2">
      <c r="A921" s="64" t="s">
        <v>1123</v>
      </c>
      <c r="B921" s="65" t="s">
        <v>1573</v>
      </c>
      <c r="C921" s="66" t="s">
        <v>2021</v>
      </c>
      <c r="D921" s="67"/>
      <c r="E921" s="68"/>
      <c r="F921" s="328">
        <v>448173.69</v>
      </c>
      <c r="G921" s="328">
        <v>429585.9</v>
      </c>
      <c r="H921" s="151"/>
      <c r="I921" s="97"/>
      <c r="J921" s="166"/>
      <c r="K921" s="328">
        <v>1357754.88</v>
      </c>
      <c r="L921" s="328">
        <v>1288757.71</v>
      </c>
      <c r="M921" s="151"/>
      <c r="N921" s="97"/>
      <c r="O921" s="273"/>
      <c r="P921" s="166"/>
      <c r="Q921" s="328">
        <v>1357754.88</v>
      </c>
      <c r="R921" s="328">
        <v>1288757.71</v>
      </c>
      <c r="S921" s="151"/>
      <c r="T921" s="97"/>
      <c r="U921" s="166"/>
      <c r="V921" s="328">
        <v>5224028.01</v>
      </c>
      <c r="W921" s="328">
        <v>5305504.95</v>
      </c>
      <c r="X921" s="151"/>
      <c r="Y921" s="97"/>
      <c r="Z921" s="140"/>
    </row>
    <row r="922" spans="1:26" s="69" customFormat="1" outlineLevel="1" x14ac:dyDescent="0.2">
      <c r="A922" s="64" t="s">
        <v>1124</v>
      </c>
      <c r="B922" s="65" t="s">
        <v>1574</v>
      </c>
      <c r="C922" s="66" t="s">
        <v>2022</v>
      </c>
      <c r="D922" s="67"/>
      <c r="E922" s="68"/>
      <c r="F922" s="328">
        <v>81882</v>
      </c>
      <c r="G922" s="328">
        <v>-7606.14</v>
      </c>
      <c r="H922" s="151"/>
      <c r="I922" s="97"/>
      <c r="J922" s="166"/>
      <c r="K922" s="328">
        <v>-4213</v>
      </c>
      <c r="L922" s="328">
        <v>-11828.51</v>
      </c>
      <c r="M922" s="151"/>
      <c r="N922" s="97"/>
      <c r="O922" s="273"/>
      <c r="P922" s="166"/>
      <c r="Q922" s="328">
        <v>-4213</v>
      </c>
      <c r="R922" s="328">
        <v>-11828.51</v>
      </c>
      <c r="S922" s="151"/>
      <c r="T922" s="97"/>
      <c r="U922" s="166"/>
      <c r="V922" s="328">
        <v>-1328334.06</v>
      </c>
      <c r="W922" s="328">
        <v>-829127.77</v>
      </c>
      <c r="X922" s="151"/>
      <c r="Y922" s="97"/>
      <c r="Z922" s="140"/>
    </row>
    <row r="923" spans="1:26" s="69" customFormat="1" outlineLevel="1" x14ac:dyDescent="0.2">
      <c r="A923" s="64" t="s">
        <v>1125</v>
      </c>
      <c r="B923" s="65" t="s">
        <v>1575</v>
      </c>
      <c r="C923" s="66" t="s">
        <v>2023</v>
      </c>
      <c r="D923" s="67"/>
      <c r="E923" s="68"/>
      <c r="F923" s="328">
        <v>52717.58</v>
      </c>
      <c r="G923" s="328">
        <v>42876.89</v>
      </c>
      <c r="H923" s="151"/>
      <c r="I923" s="97"/>
      <c r="J923" s="166"/>
      <c r="K923" s="328">
        <v>163618.94</v>
      </c>
      <c r="L923" s="328">
        <v>129664.98</v>
      </c>
      <c r="M923" s="151"/>
      <c r="N923" s="97"/>
      <c r="O923" s="273"/>
      <c r="P923" s="166"/>
      <c r="Q923" s="328">
        <v>163618.94</v>
      </c>
      <c r="R923" s="328">
        <v>129664.98</v>
      </c>
      <c r="S923" s="151"/>
      <c r="T923" s="97"/>
      <c r="U923" s="166"/>
      <c r="V923" s="328">
        <v>728804.02</v>
      </c>
      <c r="W923" s="328">
        <v>507186.26999999996</v>
      </c>
      <c r="X923" s="151"/>
      <c r="Y923" s="97"/>
      <c r="Z923" s="140"/>
    </row>
    <row r="924" spans="1:26" s="69" customFormat="1" outlineLevel="1" x14ac:dyDescent="0.2">
      <c r="A924" s="64" t="s">
        <v>1126</v>
      </c>
      <c r="B924" s="65" t="s">
        <v>1576</v>
      </c>
      <c r="C924" s="66" t="s">
        <v>2024</v>
      </c>
      <c r="D924" s="67"/>
      <c r="E924" s="68"/>
      <c r="F924" s="328">
        <v>107430.65000000001</v>
      </c>
      <c r="G924" s="328">
        <v>22253.670000000002</v>
      </c>
      <c r="H924" s="151"/>
      <c r="I924" s="97"/>
      <c r="J924" s="166"/>
      <c r="K924" s="328">
        <v>322291.95</v>
      </c>
      <c r="L924" s="328">
        <v>66761.009999999995</v>
      </c>
      <c r="M924" s="151"/>
      <c r="N924" s="97"/>
      <c r="O924" s="273"/>
      <c r="P924" s="166"/>
      <c r="Q924" s="328">
        <v>322291.95</v>
      </c>
      <c r="R924" s="328">
        <v>66761.009999999995</v>
      </c>
      <c r="S924" s="151"/>
      <c r="T924" s="97"/>
      <c r="U924" s="166"/>
      <c r="V924" s="328">
        <v>522576.98</v>
      </c>
      <c r="W924" s="328">
        <v>2170810.9299999997</v>
      </c>
      <c r="X924" s="151"/>
      <c r="Y924" s="97"/>
      <c r="Z924" s="140"/>
    </row>
    <row r="925" spans="1:26" s="69" customFormat="1" outlineLevel="1" x14ac:dyDescent="0.2">
      <c r="A925" s="64" t="s">
        <v>1127</v>
      </c>
      <c r="B925" s="65" t="s">
        <v>1577</v>
      </c>
      <c r="C925" s="66" t="s">
        <v>2025</v>
      </c>
      <c r="D925" s="67"/>
      <c r="E925" s="68"/>
      <c r="F925" s="328">
        <v>0</v>
      </c>
      <c r="G925" s="328">
        <v>0</v>
      </c>
      <c r="H925" s="151"/>
      <c r="I925" s="97"/>
      <c r="J925" s="166"/>
      <c r="K925" s="328">
        <v>0</v>
      </c>
      <c r="L925" s="328">
        <v>0</v>
      </c>
      <c r="M925" s="151"/>
      <c r="N925" s="97"/>
      <c r="O925" s="273"/>
      <c r="P925" s="166"/>
      <c r="Q925" s="328">
        <v>0</v>
      </c>
      <c r="R925" s="328">
        <v>0</v>
      </c>
      <c r="S925" s="151"/>
      <c r="T925" s="97"/>
      <c r="U925" s="166"/>
      <c r="V925" s="328">
        <v>327.95</v>
      </c>
      <c r="W925" s="328">
        <v>0</v>
      </c>
      <c r="X925" s="151"/>
      <c r="Y925" s="97"/>
      <c r="Z925" s="140"/>
    </row>
    <row r="926" spans="1:26" s="69" customFormat="1" outlineLevel="1" x14ac:dyDescent="0.2">
      <c r="A926" s="64" t="s">
        <v>1128</v>
      </c>
      <c r="B926" s="65" t="s">
        <v>1578</v>
      </c>
      <c r="C926" s="66" t="s">
        <v>2026</v>
      </c>
      <c r="D926" s="67"/>
      <c r="E926" s="68"/>
      <c r="F926" s="328">
        <v>0</v>
      </c>
      <c r="G926" s="328">
        <v>0</v>
      </c>
      <c r="H926" s="151"/>
      <c r="I926" s="97"/>
      <c r="J926" s="166"/>
      <c r="K926" s="328">
        <v>0</v>
      </c>
      <c r="L926" s="328">
        <v>0</v>
      </c>
      <c r="M926" s="151"/>
      <c r="N926" s="97"/>
      <c r="O926" s="273"/>
      <c r="P926" s="166"/>
      <c r="Q926" s="328">
        <v>0</v>
      </c>
      <c r="R926" s="328">
        <v>0</v>
      </c>
      <c r="S926" s="151"/>
      <c r="T926" s="97"/>
      <c r="U926" s="166"/>
      <c r="V926" s="328">
        <v>0</v>
      </c>
      <c r="W926" s="328">
        <v>626601.43000000005</v>
      </c>
      <c r="X926" s="151"/>
      <c r="Y926" s="97"/>
      <c r="Z926" s="140"/>
    </row>
    <row r="927" spans="1:26" s="69" customFormat="1" outlineLevel="1" x14ac:dyDescent="0.2">
      <c r="A927" s="64" t="s">
        <v>1129</v>
      </c>
      <c r="B927" s="65" t="s">
        <v>1579</v>
      </c>
      <c r="C927" s="66" t="s">
        <v>2027</v>
      </c>
      <c r="D927" s="67"/>
      <c r="E927" s="68"/>
      <c r="F927" s="328">
        <v>0</v>
      </c>
      <c r="G927" s="328">
        <v>81119</v>
      </c>
      <c r="H927" s="151"/>
      <c r="I927" s="97"/>
      <c r="J927" s="166"/>
      <c r="K927" s="328">
        <v>0</v>
      </c>
      <c r="L927" s="328">
        <v>243357</v>
      </c>
      <c r="M927" s="151"/>
      <c r="N927" s="97"/>
      <c r="O927" s="273"/>
      <c r="P927" s="166"/>
      <c r="Q927" s="328">
        <v>0</v>
      </c>
      <c r="R927" s="328">
        <v>243357</v>
      </c>
      <c r="S927" s="151"/>
      <c r="T927" s="97"/>
      <c r="U927" s="166"/>
      <c r="V927" s="328">
        <v>730068</v>
      </c>
      <c r="W927" s="328">
        <v>-730068</v>
      </c>
      <c r="X927" s="151"/>
      <c r="Y927" s="97"/>
      <c r="Z927" s="140"/>
    </row>
    <row r="928" spans="1:26" s="69" customFormat="1" outlineLevel="1" x14ac:dyDescent="0.2">
      <c r="A928" s="64" t="s">
        <v>1130</v>
      </c>
      <c r="B928" s="65" t="s">
        <v>1580</v>
      </c>
      <c r="C928" s="66" t="s">
        <v>2028</v>
      </c>
      <c r="D928" s="67"/>
      <c r="E928" s="68"/>
      <c r="F928" s="328">
        <v>110280.01000000001</v>
      </c>
      <c r="G928" s="328">
        <v>112708.874</v>
      </c>
      <c r="H928" s="151"/>
      <c r="I928" s="97"/>
      <c r="J928" s="166"/>
      <c r="K928" s="328">
        <v>209114.04</v>
      </c>
      <c r="L928" s="328">
        <v>133151.93400000001</v>
      </c>
      <c r="M928" s="151"/>
      <c r="N928" s="97"/>
      <c r="O928" s="273"/>
      <c r="P928" s="166"/>
      <c r="Q928" s="328">
        <v>209114.04</v>
      </c>
      <c r="R928" s="328">
        <v>133151.93400000001</v>
      </c>
      <c r="S928" s="151"/>
      <c r="T928" s="97"/>
      <c r="U928" s="166"/>
      <c r="V928" s="328">
        <v>1010521.2100000001</v>
      </c>
      <c r="W928" s="328">
        <v>1358127.8939999999</v>
      </c>
      <c r="X928" s="151"/>
      <c r="Y928" s="97"/>
      <c r="Z928" s="140"/>
    </row>
    <row r="929" spans="1:26" s="69" customFormat="1" outlineLevel="1" x14ac:dyDescent="0.2">
      <c r="A929" s="64" t="s">
        <v>1131</v>
      </c>
      <c r="B929" s="65" t="s">
        <v>1581</v>
      </c>
      <c r="C929" s="66" t="s">
        <v>2029</v>
      </c>
      <c r="D929" s="67"/>
      <c r="E929" s="68"/>
      <c r="F929" s="328">
        <v>-2228531</v>
      </c>
      <c r="G929" s="328">
        <v>661850.39</v>
      </c>
      <c r="H929" s="151"/>
      <c r="I929" s="97"/>
      <c r="J929" s="166"/>
      <c r="K929" s="328">
        <v>-7011970.4400000004</v>
      </c>
      <c r="L929" s="328">
        <v>-339366.38</v>
      </c>
      <c r="M929" s="151"/>
      <c r="N929" s="97"/>
      <c r="O929" s="273"/>
      <c r="P929" s="166"/>
      <c r="Q929" s="328">
        <v>-7011970.4400000004</v>
      </c>
      <c r="R929" s="328">
        <v>-339366.38</v>
      </c>
      <c r="S929" s="151"/>
      <c r="T929" s="97"/>
      <c r="U929" s="166"/>
      <c r="V929" s="328">
        <v>-6727358.2800000003</v>
      </c>
      <c r="W929" s="328">
        <v>2166936.8000000003</v>
      </c>
      <c r="X929" s="151"/>
      <c r="Y929" s="97"/>
      <c r="Z929" s="140"/>
    </row>
    <row r="930" spans="1:26" s="69" customFormat="1" outlineLevel="1" x14ac:dyDescent="0.2">
      <c r="A930" s="64" t="s">
        <v>1132</v>
      </c>
      <c r="B930" s="65" t="s">
        <v>1582</v>
      </c>
      <c r="C930" s="66" t="s">
        <v>2008</v>
      </c>
      <c r="D930" s="67"/>
      <c r="E930" s="68"/>
      <c r="F930" s="328">
        <v>0</v>
      </c>
      <c r="G930" s="328">
        <v>0</v>
      </c>
      <c r="H930" s="151"/>
      <c r="I930" s="97"/>
      <c r="J930" s="166"/>
      <c r="K930" s="328">
        <v>0</v>
      </c>
      <c r="L930" s="328">
        <v>0</v>
      </c>
      <c r="M930" s="151"/>
      <c r="N930" s="97"/>
      <c r="O930" s="273"/>
      <c r="P930" s="166"/>
      <c r="Q930" s="328">
        <v>0</v>
      </c>
      <c r="R930" s="328">
        <v>0</v>
      </c>
      <c r="S930" s="151"/>
      <c r="T930" s="97"/>
      <c r="U930" s="166"/>
      <c r="V930" s="328">
        <v>0</v>
      </c>
      <c r="W930" s="328">
        <v>-269.08</v>
      </c>
      <c r="X930" s="151"/>
      <c r="Y930" s="97"/>
      <c r="Z930" s="140"/>
    </row>
    <row r="931" spans="1:26" s="69" customFormat="1" outlineLevel="1" x14ac:dyDescent="0.2">
      <c r="A931" s="64" t="s">
        <v>1133</v>
      </c>
      <c r="B931" s="65" t="s">
        <v>1583</v>
      </c>
      <c r="C931" s="66" t="s">
        <v>2030</v>
      </c>
      <c r="D931" s="67"/>
      <c r="E931" s="68"/>
      <c r="F931" s="328">
        <v>411.3</v>
      </c>
      <c r="G931" s="328">
        <v>472.28000000000003</v>
      </c>
      <c r="H931" s="151"/>
      <c r="I931" s="97"/>
      <c r="J931" s="166"/>
      <c r="K931" s="328">
        <v>1114.32</v>
      </c>
      <c r="L931" s="328">
        <v>1245.3500000000001</v>
      </c>
      <c r="M931" s="151"/>
      <c r="N931" s="97"/>
      <c r="O931" s="273"/>
      <c r="P931" s="166"/>
      <c r="Q931" s="328">
        <v>1114.32</v>
      </c>
      <c r="R931" s="328">
        <v>1245.3500000000001</v>
      </c>
      <c r="S931" s="151"/>
      <c r="T931" s="97"/>
      <c r="U931" s="166"/>
      <c r="V931" s="328">
        <v>4079.41</v>
      </c>
      <c r="W931" s="328">
        <v>5507.88</v>
      </c>
      <c r="X931" s="151"/>
      <c r="Y931" s="97"/>
      <c r="Z931" s="140"/>
    </row>
    <row r="932" spans="1:26" s="69" customFormat="1" outlineLevel="1" x14ac:dyDescent="0.2">
      <c r="A932" s="64" t="s">
        <v>1134</v>
      </c>
      <c r="B932" s="65" t="s">
        <v>1584</v>
      </c>
      <c r="C932" s="66" t="s">
        <v>2031</v>
      </c>
      <c r="D932" s="67"/>
      <c r="E932" s="68"/>
      <c r="F932" s="328">
        <v>0</v>
      </c>
      <c r="G932" s="328">
        <v>0</v>
      </c>
      <c r="H932" s="151"/>
      <c r="I932" s="97"/>
      <c r="J932" s="166"/>
      <c r="K932" s="328">
        <v>0</v>
      </c>
      <c r="L932" s="328">
        <v>0</v>
      </c>
      <c r="M932" s="151"/>
      <c r="N932" s="97"/>
      <c r="O932" s="273"/>
      <c r="P932" s="166"/>
      <c r="Q932" s="328">
        <v>0</v>
      </c>
      <c r="R932" s="328">
        <v>0</v>
      </c>
      <c r="S932" s="151"/>
      <c r="T932" s="97"/>
      <c r="U932" s="166"/>
      <c r="V932" s="328">
        <v>277.29000000000002</v>
      </c>
      <c r="W932" s="328">
        <v>350</v>
      </c>
      <c r="X932" s="151"/>
      <c r="Y932" s="97"/>
      <c r="Z932" s="140"/>
    </row>
    <row r="933" spans="1:26" s="69" customFormat="1" outlineLevel="1" x14ac:dyDescent="0.2">
      <c r="A933" s="64" t="s">
        <v>1135</v>
      </c>
      <c r="B933" s="65" t="s">
        <v>1585</v>
      </c>
      <c r="C933" s="66" t="s">
        <v>2032</v>
      </c>
      <c r="D933" s="67"/>
      <c r="E933" s="68"/>
      <c r="F933" s="328">
        <v>0</v>
      </c>
      <c r="G933" s="328">
        <v>0</v>
      </c>
      <c r="H933" s="151"/>
      <c r="I933" s="97"/>
      <c r="J933" s="166"/>
      <c r="K933" s="328">
        <v>0</v>
      </c>
      <c r="L933" s="328">
        <v>0</v>
      </c>
      <c r="M933" s="151"/>
      <c r="N933" s="97"/>
      <c r="O933" s="273"/>
      <c r="P933" s="166"/>
      <c r="Q933" s="328">
        <v>0</v>
      </c>
      <c r="R933" s="328">
        <v>0</v>
      </c>
      <c r="S933" s="151"/>
      <c r="T933" s="97"/>
      <c r="U933" s="166"/>
      <c r="V933" s="328">
        <v>0</v>
      </c>
      <c r="W933" s="328">
        <v>0</v>
      </c>
      <c r="X933" s="151"/>
      <c r="Y933" s="97"/>
      <c r="Z933" s="140"/>
    </row>
    <row r="934" spans="1:26" s="69" customFormat="1" outlineLevel="1" x14ac:dyDescent="0.2">
      <c r="A934" s="64" t="s">
        <v>1136</v>
      </c>
      <c r="B934" s="65" t="s">
        <v>1586</v>
      </c>
      <c r="C934" s="66" t="s">
        <v>2033</v>
      </c>
      <c r="D934" s="67"/>
      <c r="E934" s="68"/>
      <c r="F934" s="328">
        <v>3476.55</v>
      </c>
      <c r="G934" s="328">
        <v>1195.48</v>
      </c>
      <c r="H934" s="151"/>
      <c r="I934" s="97"/>
      <c r="J934" s="166"/>
      <c r="K934" s="328">
        <v>8819.2800000000007</v>
      </c>
      <c r="L934" s="328">
        <v>18491.29</v>
      </c>
      <c r="M934" s="151"/>
      <c r="N934" s="97"/>
      <c r="O934" s="273"/>
      <c r="P934" s="166"/>
      <c r="Q934" s="328">
        <v>8819.2800000000007</v>
      </c>
      <c r="R934" s="328">
        <v>18491.29</v>
      </c>
      <c r="S934" s="151"/>
      <c r="T934" s="97"/>
      <c r="U934" s="166"/>
      <c r="V934" s="328">
        <v>65344.71</v>
      </c>
      <c r="W934" s="328">
        <v>116960.95000000001</v>
      </c>
      <c r="X934" s="151"/>
      <c r="Y934" s="97"/>
      <c r="Z934" s="140"/>
    </row>
    <row r="935" spans="1:26" s="69" customFormat="1" outlineLevel="1" x14ac:dyDescent="0.2">
      <c r="A935" s="64" t="s">
        <v>1137</v>
      </c>
      <c r="B935" s="65" t="s">
        <v>1587</v>
      </c>
      <c r="C935" s="66" t="s">
        <v>2034</v>
      </c>
      <c r="D935" s="67"/>
      <c r="E935" s="68"/>
      <c r="F935" s="328">
        <v>84291.85</v>
      </c>
      <c r="G935" s="328">
        <v>57684.4</v>
      </c>
      <c r="H935" s="151"/>
      <c r="I935" s="97"/>
      <c r="J935" s="166"/>
      <c r="K935" s="328">
        <v>203474.86000000002</v>
      </c>
      <c r="L935" s="328">
        <v>258490.88</v>
      </c>
      <c r="M935" s="151"/>
      <c r="N935" s="97"/>
      <c r="O935" s="273"/>
      <c r="P935" s="166"/>
      <c r="Q935" s="328">
        <v>203474.86000000002</v>
      </c>
      <c r="R935" s="328">
        <v>258490.88</v>
      </c>
      <c r="S935" s="151"/>
      <c r="T935" s="97"/>
      <c r="U935" s="166"/>
      <c r="V935" s="328">
        <v>895070.09</v>
      </c>
      <c r="W935" s="328">
        <v>980312.6</v>
      </c>
      <c r="X935" s="151"/>
      <c r="Y935" s="97"/>
      <c r="Z935" s="140"/>
    </row>
    <row r="936" spans="1:26" s="69" customFormat="1" outlineLevel="1" x14ac:dyDescent="0.2">
      <c r="A936" s="64" t="s">
        <v>1138</v>
      </c>
      <c r="B936" s="65" t="s">
        <v>1588</v>
      </c>
      <c r="C936" s="66" t="s">
        <v>1948</v>
      </c>
      <c r="D936" s="67"/>
      <c r="E936" s="68"/>
      <c r="F936" s="328">
        <v>83290.290000000008</v>
      </c>
      <c r="G936" s="328">
        <v>107311.34</v>
      </c>
      <c r="H936" s="151"/>
      <c r="I936" s="97"/>
      <c r="J936" s="166"/>
      <c r="K936" s="328">
        <v>238807.88</v>
      </c>
      <c r="L936" s="328">
        <v>202051.34</v>
      </c>
      <c r="M936" s="151"/>
      <c r="N936" s="97"/>
      <c r="O936" s="273"/>
      <c r="P936" s="166"/>
      <c r="Q936" s="328">
        <v>238807.88</v>
      </c>
      <c r="R936" s="328">
        <v>202051.34</v>
      </c>
      <c r="S936" s="151"/>
      <c r="T936" s="97"/>
      <c r="U936" s="166"/>
      <c r="V936" s="328">
        <v>842415.43</v>
      </c>
      <c r="W936" s="328">
        <v>807902.05999999994</v>
      </c>
      <c r="X936" s="151"/>
      <c r="Y936" s="97"/>
      <c r="Z936" s="140"/>
    </row>
    <row r="937" spans="1:26" s="69" customFormat="1" outlineLevel="1" x14ac:dyDescent="0.2">
      <c r="A937" s="64" t="s">
        <v>1139</v>
      </c>
      <c r="B937" s="65" t="s">
        <v>1589</v>
      </c>
      <c r="C937" s="66" t="s">
        <v>2035</v>
      </c>
      <c r="D937" s="67"/>
      <c r="E937" s="68"/>
      <c r="F937" s="328">
        <v>511.91</v>
      </c>
      <c r="G937" s="328">
        <v>84.36</v>
      </c>
      <c r="H937" s="151"/>
      <c r="I937" s="97"/>
      <c r="J937" s="166"/>
      <c r="K937" s="328">
        <v>843.41</v>
      </c>
      <c r="L937" s="328">
        <v>259.23</v>
      </c>
      <c r="M937" s="151"/>
      <c r="N937" s="97"/>
      <c r="O937" s="273"/>
      <c r="P937" s="166"/>
      <c r="Q937" s="328">
        <v>843.41</v>
      </c>
      <c r="R937" s="328">
        <v>259.23</v>
      </c>
      <c r="S937" s="151"/>
      <c r="T937" s="97"/>
      <c r="U937" s="166"/>
      <c r="V937" s="328">
        <v>2548.5700000000002</v>
      </c>
      <c r="W937" s="328">
        <v>3399.6800000000003</v>
      </c>
      <c r="X937" s="151"/>
      <c r="Y937" s="97"/>
      <c r="Z937" s="140"/>
    </row>
    <row r="938" spans="1:26" s="69" customFormat="1" outlineLevel="1" x14ac:dyDescent="0.2">
      <c r="A938" s="64" t="s">
        <v>1140</v>
      </c>
      <c r="B938" s="65" t="s">
        <v>1590</v>
      </c>
      <c r="C938" s="66" t="s">
        <v>2036</v>
      </c>
      <c r="D938" s="67"/>
      <c r="E938" s="68"/>
      <c r="F938" s="328">
        <v>60864.08</v>
      </c>
      <c r="G938" s="328">
        <v>19597.62</v>
      </c>
      <c r="H938" s="151"/>
      <c r="I938" s="97"/>
      <c r="J938" s="166"/>
      <c r="K938" s="328">
        <v>89456.49</v>
      </c>
      <c r="L938" s="328">
        <v>64475.41</v>
      </c>
      <c r="M938" s="151"/>
      <c r="N938" s="97"/>
      <c r="O938" s="273"/>
      <c r="P938" s="166"/>
      <c r="Q938" s="328">
        <v>89456.49</v>
      </c>
      <c r="R938" s="328">
        <v>64475.41</v>
      </c>
      <c r="S938" s="151"/>
      <c r="T938" s="97"/>
      <c r="U938" s="166"/>
      <c r="V938" s="328">
        <v>413459.65</v>
      </c>
      <c r="W938" s="328">
        <v>264361.09999999998</v>
      </c>
      <c r="X938" s="151"/>
      <c r="Y938" s="97"/>
      <c r="Z938" s="140"/>
    </row>
    <row r="939" spans="1:26" s="69" customFormat="1" outlineLevel="1" x14ac:dyDescent="0.2">
      <c r="A939" s="64" t="s">
        <v>1141</v>
      </c>
      <c r="B939" s="65" t="s">
        <v>1591</v>
      </c>
      <c r="C939" s="66" t="s">
        <v>2014</v>
      </c>
      <c r="D939" s="67"/>
      <c r="E939" s="68"/>
      <c r="F939" s="328">
        <v>13773.19</v>
      </c>
      <c r="G939" s="328">
        <v>46327.79</v>
      </c>
      <c r="H939" s="151"/>
      <c r="I939" s="97"/>
      <c r="J939" s="166"/>
      <c r="K939" s="328">
        <v>47937.74</v>
      </c>
      <c r="L939" s="328">
        <v>110357.82</v>
      </c>
      <c r="M939" s="151"/>
      <c r="N939" s="97"/>
      <c r="O939" s="273"/>
      <c r="P939" s="166"/>
      <c r="Q939" s="328">
        <v>47937.74</v>
      </c>
      <c r="R939" s="328">
        <v>110357.82</v>
      </c>
      <c r="S939" s="151"/>
      <c r="T939" s="97"/>
      <c r="U939" s="166"/>
      <c r="V939" s="328">
        <v>288720.61</v>
      </c>
      <c r="W939" s="328">
        <v>393419.22000000003</v>
      </c>
      <c r="X939" s="151"/>
      <c r="Y939" s="97"/>
      <c r="Z939" s="140"/>
    </row>
    <row r="940" spans="1:26" s="69" customFormat="1" outlineLevel="1" x14ac:dyDescent="0.2">
      <c r="A940" s="64" t="s">
        <v>1142</v>
      </c>
      <c r="B940" s="65" t="s">
        <v>1592</v>
      </c>
      <c r="C940" s="66" t="s">
        <v>2015</v>
      </c>
      <c r="D940" s="67"/>
      <c r="E940" s="68"/>
      <c r="F940" s="328">
        <v>19378.39</v>
      </c>
      <c r="G940" s="328">
        <v>21481.84</v>
      </c>
      <c r="H940" s="151"/>
      <c r="I940" s="97"/>
      <c r="J940" s="166"/>
      <c r="K940" s="328">
        <v>38153.730000000003</v>
      </c>
      <c r="L940" s="328">
        <v>40321.520000000004</v>
      </c>
      <c r="M940" s="151"/>
      <c r="N940" s="97"/>
      <c r="O940" s="273"/>
      <c r="P940" s="166"/>
      <c r="Q940" s="328">
        <v>38153.730000000003</v>
      </c>
      <c r="R940" s="328">
        <v>40321.520000000004</v>
      </c>
      <c r="S940" s="151"/>
      <c r="T940" s="97"/>
      <c r="U940" s="166"/>
      <c r="V940" s="328">
        <v>236693.18000000002</v>
      </c>
      <c r="W940" s="328">
        <v>171577.43</v>
      </c>
      <c r="X940" s="151"/>
      <c r="Y940" s="97"/>
      <c r="Z940" s="140"/>
    </row>
    <row r="941" spans="1:26" s="69" customFormat="1" outlineLevel="1" x14ac:dyDescent="0.2">
      <c r="A941" s="64" t="s">
        <v>1143</v>
      </c>
      <c r="B941" s="65" t="s">
        <v>1593</v>
      </c>
      <c r="C941" s="66" t="s">
        <v>2037</v>
      </c>
      <c r="D941" s="67"/>
      <c r="E941" s="68"/>
      <c r="F941" s="328">
        <v>12694.050000000001</v>
      </c>
      <c r="G941" s="328">
        <v>4004.01</v>
      </c>
      <c r="H941" s="151"/>
      <c r="I941" s="97"/>
      <c r="J941" s="166"/>
      <c r="K941" s="328">
        <v>20035.11</v>
      </c>
      <c r="L941" s="328">
        <v>5995.91</v>
      </c>
      <c r="M941" s="151"/>
      <c r="N941" s="97"/>
      <c r="O941" s="273"/>
      <c r="P941" s="166"/>
      <c r="Q941" s="328">
        <v>20035.11</v>
      </c>
      <c r="R941" s="328">
        <v>5995.91</v>
      </c>
      <c r="S941" s="151"/>
      <c r="T941" s="97"/>
      <c r="U941" s="166"/>
      <c r="V941" s="328">
        <v>60854.79</v>
      </c>
      <c r="W941" s="328">
        <v>72084.540000000008</v>
      </c>
      <c r="X941" s="151"/>
      <c r="Y941" s="97"/>
      <c r="Z941" s="140"/>
    </row>
    <row r="942" spans="1:26" s="69" customFormat="1" outlineLevel="1" x14ac:dyDescent="0.2">
      <c r="A942" s="64" t="s">
        <v>1144</v>
      </c>
      <c r="B942" s="65" t="s">
        <v>1594</v>
      </c>
      <c r="C942" s="66" t="s">
        <v>2038</v>
      </c>
      <c r="D942" s="67"/>
      <c r="E942" s="68"/>
      <c r="F942" s="328">
        <v>77978.55</v>
      </c>
      <c r="G942" s="328">
        <v>110141.22</v>
      </c>
      <c r="H942" s="151"/>
      <c r="I942" s="97"/>
      <c r="J942" s="166"/>
      <c r="K942" s="328">
        <v>272202.59000000003</v>
      </c>
      <c r="L942" s="328">
        <v>322201.63</v>
      </c>
      <c r="M942" s="151"/>
      <c r="N942" s="97"/>
      <c r="O942" s="273"/>
      <c r="P942" s="166"/>
      <c r="Q942" s="328">
        <v>272202.59000000003</v>
      </c>
      <c r="R942" s="328">
        <v>322201.63</v>
      </c>
      <c r="S942" s="151"/>
      <c r="T942" s="97"/>
      <c r="U942" s="166"/>
      <c r="V942" s="328">
        <v>1179732.93</v>
      </c>
      <c r="W942" s="328">
        <v>1203688.0899999999</v>
      </c>
      <c r="X942" s="151"/>
      <c r="Y942" s="97"/>
      <c r="Z942" s="140"/>
    </row>
    <row r="943" spans="1:26" s="69" customFormat="1" outlineLevel="1" x14ac:dyDescent="0.2">
      <c r="A943" s="64" t="s">
        <v>1145</v>
      </c>
      <c r="B943" s="65" t="s">
        <v>1595</v>
      </c>
      <c r="C943" s="66" t="s">
        <v>2039</v>
      </c>
      <c r="D943" s="67"/>
      <c r="E943" s="68"/>
      <c r="F943" s="328">
        <v>17193.740000000002</v>
      </c>
      <c r="G943" s="328">
        <v>17738.02</v>
      </c>
      <c r="H943" s="151"/>
      <c r="I943" s="97"/>
      <c r="J943" s="166"/>
      <c r="K943" s="328">
        <v>56618.85</v>
      </c>
      <c r="L943" s="328">
        <v>50961.020000000004</v>
      </c>
      <c r="M943" s="151"/>
      <c r="N943" s="97"/>
      <c r="O943" s="273"/>
      <c r="P943" s="166"/>
      <c r="Q943" s="328">
        <v>56618.85</v>
      </c>
      <c r="R943" s="328">
        <v>50961.020000000004</v>
      </c>
      <c r="S943" s="151"/>
      <c r="T943" s="97"/>
      <c r="U943" s="166"/>
      <c r="V943" s="328">
        <v>206567.6</v>
      </c>
      <c r="W943" s="328">
        <v>197693.53000000003</v>
      </c>
      <c r="X943" s="151"/>
      <c r="Y943" s="97"/>
      <c r="Z943" s="140"/>
    </row>
    <row r="944" spans="1:26" s="69" customFormat="1" outlineLevel="1" x14ac:dyDescent="0.2">
      <c r="A944" s="64" t="s">
        <v>1146</v>
      </c>
      <c r="B944" s="65" t="s">
        <v>1596</v>
      </c>
      <c r="C944" s="66" t="s">
        <v>2040</v>
      </c>
      <c r="D944" s="67"/>
      <c r="E944" s="68"/>
      <c r="F944" s="328">
        <v>367432.87</v>
      </c>
      <c r="G944" s="328">
        <v>433765.67</v>
      </c>
      <c r="H944" s="151"/>
      <c r="I944" s="97"/>
      <c r="J944" s="166"/>
      <c r="K944" s="328">
        <v>1024946.63</v>
      </c>
      <c r="L944" s="328">
        <v>580045.59</v>
      </c>
      <c r="M944" s="151"/>
      <c r="N944" s="97"/>
      <c r="O944" s="273"/>
      <c r="P944" s="166"/>
      <c r="Q944" s="328">
        <v>1024946.63</v>
      </c>
      <c r="R944" s="328">
        <v>580045.59</v>
      </c>
      <c r="S944" s="151"/>
      <c r="T944" s="97"/>
      <c r="U944" s="166"/>
      <c r="V944" s="328">
        <v>3637287.87</v>
      </c>
      <c r="W944" s="328">
        <v>3577006.8499999996</v>
      </c>
      <c r="X944" s="151"/>
      <c r="Y944" s="97"/>
      <c r="Z944" s="140"/>
    </row>
    <row r="945" spans="1:26" s="69" customFormat="1" outlineLevel="1" x14ac:dyDescent="0.2">
      <c r="A945" s="64" t="s">
        <v>1147</v>
      </c>
      <c r="B945" s="65" t="s">
        <v>1597</v>
      </c>
      <c r="C945" s="66" t="s">
        <v>2031</v>
      </c>
      <c r="D945" s="67"/>
      <c r="E945" s="68"/>
      <c r="F945" s="328">
        <v>79630.55</v>
      </c>
      <c r="G945" s="328">
        <v>79745.440000000002</v>
      </c>
      <c r="H945" s="151"/>
      <c r="I945" s="97"/>
      <c r="J945" s="166"/>
      <c r="K945" s="328">
        <v>233970.49</v>
      </c>
      <c r="L945" s="328">
        <v>233494.39999999999</v>
      </c>
      <c r="M945" s="151"/>
      <c r="N945" s="97"/>
      <c r="O945" s="273"/>
      <c r="P945" s="166"/>
      <c r="Q945" s="328">
        <v>233970.49</v>
      </c>
      <c r="R945" s="328">
        <v>233494.39999999999</v>
      </c>
      <c r="S945" s="151"/>
      <c r="T945" s="97"/>
      <c r="U945" s="166"/>
      <c r="V945" s="328">
        <v>924961.74</v>
      </c>
      <c r="W945" s="328">
        <v>118716.42</v>
      </c>
      <c r="X945" s="151"/>
      <c r="Y945" s="97"/>
      <c r="Z945" s="140"/>
    </row>
    <row r="946" spans="1:26" s="69" customFormat="1" outlineLevel="1" x14ac:dyDescent="0.2">
      <c r="A946" s="64" t="s">
        <v>1148</v>
      </c>
      <c r="B946" s="65" t="s">
        <v>1598</v>
      </c>
      <c r="C946" s="66" t="s">
        <v>2032</v>
      </c>
      <c r="D946" s="67"/>
      <c r="E946" s="68"/>
      <c r="F946" s="328">
        <v>1857.88</v>
      </c>
      <c r="G946" s="328">
        <v>753.51200000000006</v>
      </c>
      <c r="H946" s="151"/>
      <c r="I946" s="97"/>
      <c r="J946" s="166"/>
      <c r="K946" s="328">
        <v>5573.64</v>
      </c>
      <c r="L946" s="328">
        <v>2260.5360000000001</v>
      </c>
      <c r="M946" s="151"/>
      <c r="N946" s="97"/>
      <c r="O946" s="273"/>
      <c r="P946" s="166"/>
      <c r="Q946" s="328">
        <v>5573.64</v>
      </c>
      <c r="R946" s="328">
        <v>2260.5360000000001</v>
      </c>
      <c r="S946" s="151"/>
      <c r="T946" s="97"/>
      <c r="U946" s="166"/>
      <c r="V946" s="328">
        <v>12355.248</v>
      </c>
      <c r="W946" s="328">
        <v>14441.847</v>
      </c>
      <c r="X946" s="151"/>
      <c r="Y946" s="97"/>
      <c r="Z946" s="140"/>
    </row>
    <row r="947" spans="1:26" s="69" customFormat="1" outlineLevel="1" x14ac:dyDescent="0.2">
      <c r="A947" s="64" t="s">
        <v>1149</v>
      </c>
      <c r="B947" s="65" t="s">
        <v>1599</v>
      </c>
      <c r="C947" s="66" t="s">
        <v>2041</v>
      </c>
      <c r="D947" s="67"/>
      <c r="E947" s="68"/>
      <c r="F947" s="328">
        <v>1621.51</v>
      </c>
      <c r="G947" s="328">
        <v>1626.46</v>
      </c>
      <c r="H947" s="151"/>
      <c r="I947" s="97"/>
      <c r="J947" s="166"/>
      <c r="K947" s="328">
        <v>4900.1400000000003</v>
      </c>
      <c r="L947" s="328">
        <v>4796.83</v>
      </c>
      <c r="M947" s="151"/>
      <c r="N947" s="97"/>
      <c r="O947" s="273"/>
      <c r="P947" s="166"/>
      <c r="Q947" s="328">
        <v>4900.1400000000003</v>
      </c>
      <c r="R947" s="328">
        <v>4796.83</v>
      </c>
      <c r="S947" s="151"/>
      <c r="T947" s="97"/>
      <c r="U947" s="166"/>
      <c r="V947" s="328">
        <v>17501.600000000002</v>
      </c>
      <c r="W947" s="328">
        <v>21769.5</v>
      </c>
      <c r="X947" s="151"/>
      <c r="Y947" s="97"/>
      <c r="Z947" s="140"/>
    </row>
    <row r="948" spans="1:26" s="69" customFormat="1" outlineLevel="1" x14ac:dyDescent="0.2">
      <c r="A948" s="64" t="s">
        <v>1150</v>
      </c>
      <c r="B948" s="65" t="s">
        <v>1600</v>
      </c>
      <c r="C948" s="66" t="s">
        <v>2042</v>
      </c>
      <c r="D948" s="67"/>
      <c r="E948" s="68"/>
      <c r="F948" s="328">
        <v>979.53</v>
      </c>
      <c r="G948" s="328">
        <v>-29932.07</v>
      </c>
      <c r="H948" s="151"/>
      <c r="I948" s="97"/>
      <c r="J948" s="166"/>
      <c r="K948" s="328">
        <v>17978.54</v>
      </c>
      <c r="L948" s="328">
        <v>-41301.620000000003</v>
      </c>
      <c r="M948" s="151"/>
      <c r="N948" s="97"/>
      <c r="O948" s="273"/>
      <c r="P948" s="166"/>
      <c r="Q948" s="328">
        <v>17978.54</v>
      </c>
      <c r="R948" s="328">
        <v>-41301.620000000003</v>
      </c>
      <c r="S948" s="151"/>
      <c r="T948" s="97"/>
      <c r="U948" s="166"/>
      <c r="V948" s="328">
        <v>100438.42000000001</v>
      </c>
      <c r="W948" s="328">
        <v>-22235.120000000003</v>
      </c>
      <c r="X948" s="151"/>
      <c r="Y948" s="97"/>
      <c r="Z948" s="140"/>
    </row>
    <row r="949" spans="1:26" s="69" customFormat="1" outlineLevel="1" x14ac:dyDescent="0.2">
      <c r="A949" s="64" t="s">
        <v>1151</v>
      </c>
      <c r="B949" s="65" t="s">
        <v>1601</v>
      </c>
      <c r="C949" s="66" t="s">
        <v>2043</v>
      </c>
      <c r="D949" s="67"/>
      <c r="E949" s="68"/>
      <c r="F949" s="328">
        <v>24066.23</v>
      </c>
      <c r="G949" s="328">
        <v>47594.86</v>
      </c>
      <c r="H949" s="151"/>
      <c r="I949" s="97"/>
      <c r="J949" s="166"/>
      <c r="K949" s="328">
        <v>62858.68</v>
      </c>
      <c r="L949" s="328">
        <v>127406.97</v>
      </c>
      <c r="M949" s="151"/>
      <c r="N949" s="97"/>
      <c r="O949" s="273"/>
      <c r="P949" s="166"/>
      <c r="Q949" s="328">
        <v>62858.68</v>
      </c>
      <c r="R949" s="328">
        <v>127406.97</v>
      </c>
      <c r="S949" s="151"/>
      <c r="T949" s="97"/>
      <c r="U949" s="166"/>
      <c r="V949" s="328">
        <v>315022.85000000003</v>
      </c>
      <c r="W949" s="328">
        <v>478811.35</v>
      </c>
      <c r="X949" s="151"/>
      <c r="Y949" s="97"/>
      <c r="Z949" s="140"/>
    </row>
    <row r="950" spans="1:26" s="69" customFormat="1" outlineLevel="1" x14ac:dyDescent="0.2">
      <c r="A950" s="64" t="s">
        <v>1152</v>
      </c>
      <c r="B950" s="65" t="s">
        <v>1602</v>
      </c>
      <c r="C950" s="66" t="s">
        <v>2044</v>
      </c>
      <c r="D950" s="67"/>
      <c r="E950" s="68"/>
      <c r="F950" s="328">
        <v>3470.92</v>
      </c>
      <c r="G950" s="328">
        <v>1790.46</v>
      </c>
      <c r="H950" s="151"/>
      <c r="I950" s="97"/>
      <c r="J950" s="166"/>
      <c r="K950" s="328">
        <v>9895.44</v>
      </c>
      <c r="L950" s="328">
        <v>7014.8</v>
      </c>
      <c r="M950" s="151"/>
      <c r="N950" s="97"/>
      <c r="O950" s="273"/>
      <c r="P950" s="166"/>
      <c r="Q950" s="328">
        <v>9895.44</v>
      </c>
      <c r="R950" s="328">
        <v>7014.8</v>
      </c>
      <c r="S950" s="151"/>
      <c r="T950" s="97"/>
      <c r="U950" s="166"/>
      <c r="V950" s="328">
        <v>35736.639999999999</v>
      </c>
      <c r="W950" s="328">
        <v>51730.01</v>
      </c>
      <c r="X950" s="151"/>
      <c r="Y950" s="97"/>
      <c r="Z950" s="140"/>
    </row>
    <row r="951" spans="1:26" s="69" customFormat="1" outlineLevel="1" x14ac:dyDescent="0.2">
      <c r="A951" s="64" t="s">
        <v>1153</v>
      </c>
      <c r="B951" s="65" t="s">
        <v>1603</v>
      </c>
      <c r="C951" s="66" t="s">
        <v>2045</v>
      </c>
      <c r="D951" s="67"/>
      <c r="E951" s="68"/>
      <c r="F951" s="328">
        <v>25179.420000000002</v>
      </c>
      <c r="G951" s="328">
        <v>28910.31</v>
      </c>
      <c r="H951" s="151"/>
      <c r="I951" s="97"/>
      <c r="J951" s="166"/>
      <c r="K951" s="328">
        <v>76963.839999999997</v>
      </c>
      <c r="L951" s="328">
        <v>81355.350000000006</v>
      </c>
      <c r="M951" s="151"/>
      <c r="N951" s="97"/>
      <c r="O951" s="273"/>
      <c r="P951" s="166"/>
      <c r="Q951" s="328">
        <v>76963.839999999997</v>
      </c>
      <c r="R951" s="328">
        <v>81355.350000000006</v>
      </c>
      <c r="S951" s="151"/>
      <c r="T951" s="97"/>
      <c r="U951" s="166"/>
      <c r="V951" s="328">
        <v>315722.93</v>
      </c>
      <c r="W951" s="328">
        <v>329763.29000000004</v>
      </c>
      <c r="X951" s="151"/>
      <c r="Y951" s="97"/>
      <c r="Z951" s="140"/>
    </row>
    <row r="952" spans="1:26" s="69" customFormat="1" outlineLevel="1" x14ac:dyDescent="0.2">
      <c r="A952" s="64" t="s">
        <v>1154</v>
      </c>
      <c r="B952" s="65" t="s">
        <v>1604</v>
      </c>
      <c r="C952" s="66" t="s">
        <v>2046</v>
      </c>
      <c r="D952" s="67"/>
      <c r="E952" s="68"/>
      <c r="F952" s="328">
        <v>268652.44</v>
      </c>
      <c r="G952" s="328">
        <v>263834.81</v>
      </c>
      <c r="H952" s="151"/>
      <c r="I952" s="97"/>
      <c r="J952" s="166"/>
      <c r="K952" s="328">
        <v>832438.04</v>
      </c>
      <c r="L952" s="328">
        <v>772729.96</v>
      </c>
      <c r="M952" s="151"/>
      <c r="N952" s="97"/>
      <c r="O952" s="273"/>
      <c r="P952" s="166"/>
      <c r="Q952" s="328">
        <v>832438.04</v>
      </c>
      <c r="R952" s="328">
        <v>772729.96</v>
      </c>
      <c r="S952" s="151"/>
      <c r="T952" s="97"/>
      <c r="U952" s="166"/>
      <c r="V952" s="328">
        <v>3197936.3200000003</v>
      </c>
      <c r="W952" s="328">
        <v>3033016.31</v>
      </c>
      <c r="X952" s="151"/>
      <c r="Y952" s="97"/>
      <c r="Z952" s="140"/>
    </row>
    <row r="953" spans="1:26" s="69" customFormat="1" outlineLevel="1" x14ac:dyDescent="0.2">
      <c r="A953" s="64" t="s">
        <v>1155</v>
      </c>
      <c r="B953" s="65" t="s">
        <v>1605</v>
      </c>
      <c r="C953" s="66" t="s">
        <v>2047</v>
      </c>
      <c r="D953" s="67"/>
      <c r="E953" s="68"/>
      <c r="F953" s="328">
        <v>1400.3600000000001</v>
      </c>
      <c r="G953" s="328">
        <v>1492.3500000000001</v>
      </c>
      <c r="H953" s="151"/>
      <c r="I953" s="97"/>
      <c r="J953" s="166"/>
      <c r="K953" s="328">
        <v>4290.17</v>
      </c>
      <c r="L953" s="328">
        <v>4502.38</v>
      </c>
      <c r="M953" s="151"/>
      <c r="N953" s="97"/>
      <c r="O953" s="273"/>
      <c r="P953" s="166"/>
      <c r="Q953" s="328">
        <v>4290.17</v>
      </c>
      <c r="R953" s="328">
        <v>4502.38</v>
      </c>
      <c r="S953" s="151"/>
      <c r="T953" s="97"/>
      <c r="U953" s="166"/>
      <c r="V953" s="328">
        <v>15539</v>
      </c>
      <c r="W953" s="328">
        <v>16405.8</v>
      </c>
      <c r="X953" s="151"/>
      <c r="Y953" s="97"/>
      <c r="Z953" s="140"/>
    </row>
    <row r="954" spans="1:26" s="69" customFormat="1" outlineLevel="1" x14ac:dyDescent="0.2">
      <c r="A954" s="64" t="s">
        <v>1156</v>
      </c>
      <c r="B954" s="65" t="s">
        <v>1606</v>
      </c>
      <c r="C954" s="66" t="s">
        <v>2048</v>
      </c>
      <c r="D954" s="67"/>
      <c r="E954" s="68"/>
      <c r="F954" s="328">
        <v>54251</v>
      </c>
      <c r="G954" s="328">
        <v>50999.35</v>
      </c>
      <c r="H954" s="151"/>
      <c r="I954" s="97"/>
      <c r="J954" s="166"/>
      <c r="K954" s="328">
        <v>151086.26999999999</v>
      </c>
      <c r="L954" s="328">
        <v>144852.24</v>
      </c>
      <c r="M954" s="151"/>
      <c r="N954" s="97"/>
      <c r="O954" s="273"/>
      <c r="P954" s="166"/>
      <c r="Q954" s="328">
        <v>151086.26999999999</v>
      </c>
      <c r="R954" s="328">
        <v>144852.24</v>
      </c>
      <c r="S954" s="151"/>
      <c r="T954" s="97"/>
      <c r="U954" s="166"/>
      <c r="V954" s="328">
        <v>608077.35</v>
      </c>
      <c r="W954" s="328">
        <v>584592.31000000006</v>
      </c>
      <c r="X954" s="151"/>
      <c r="Y954" s="97"/>
      <c r="Z954" s="140"/>
    </row>
    <row r="955" spans="1:26" s="69" customFormat="1" outlineLevel="1" x14ac:dyDescent="0.2">
      <c r="A955" s="64" t="s">
        <v>1157</v>
      </c>
      <c r="B955" s="65" t="s">
        <v>1607</v>
      </c>
      <c r="C955" s="66" t="s">
        <v>2049</v>
      </c>
      <c r="D955" s="67"/>
      <c r="E955" s="68"/>
      <c r="F955" s="328">
        <v>4632.6500000000005</v>
      </c>
      <c r="G955" s="328">
        <v>4050.71</v>
      </c>
      <c r="H955" s="151"/>
      <c r="I955" s="97"/>
      <c r="J955" s="166"/>
      <c r="K955" s="328">
        <v>14116.32</v>
      </c>
      <c r="L955" s="328">
        <v>12327.09</v>
      </c>
      <c r="M955" s="151"/>
      <c r="N955" s="97"/>
      <c r="O955" s="273"/>
      <c r="P955" s="166"/>
      <c r="Q955" s="328">
        <v>14116.32</v>
      </c>
      <c r="R955" s="328">
        <v>12327.09</v>
      </c>
      <c r="S955" s="151"/>
      <c r="T955" s="97"/>
      <c r="U955" s="166"/>
      <c r="V955" s="328">
        <v>54880.19</v>
      </c>
      <c r="W955" s="328">
        <v>52599.69</v>
      </c>
      <c r="X955" s="151"/>
      <c r="Y955" s="97"/>
      <c r="Z955" s="140"/>
    </row>
    <row r="956" spans="1:26" s="69" customFormat="1" outlineLevel="1" x14ac:dyDescent="0.2">
      <c r="A956" s="64" t="s">
        <v>1158</v>
      </c>
      <c r="B956" s="65" t="s">
        <v>1608</v>
      </c>
      <c r="C956" s="66" t="s">
        <v>2050</v>
      </c>
      <c r="D956" s="67"/>
      <c r="E956" s="68"/>
      <c r="F956" s="328">
        <v>2252.52</v>
      </c>
      <c r="G956" s="328">
        <v>2063.06</v>
      </c>
      <c r="H956" s="151"/>
      <c r="I956" s="97"/>
      <c r="J956" s="166"/>
      <c r="K956" s="328">
        <v>6030.84</v>
      </c>
      <c r="L956" s="328">
        <v>8247.0400000000009</v>
      </c>
      <c r="M956" s="151"/>
      <c r="N956" s="97"/>
      <c r="O956" s="273"/>
      <c r="P956" s="166"/>
      <c r="Q956" s="328">
        <v>6030.84</v>
      </c>
      <c r="R956" s="328">
        <v>8247.0400000000009</v>
      </c>
      <c r="S956" s="151"/>
      <c r="T956" s="97"/>
      <c r="U956" s="166"/>
      <c r="V956" s="328">
        <v>22261.989999999998</v>
      </c>
      <c r="W956" s="328">
        <v>26300.010000000002</v>
      </c>
      <c r="X956" s="151"/>
      <c r="Y956" s="97"/>
      <c r="Z956" s="140"/>
    </row>
    <row r="957" spans="1:26" s="69" customFormat="1" outlineLevel="1" x14ac:dyDescent="0.2">
      <c r="A957" s="64" t="s">
        <v>1159</v>
      </c>
      <c r="B957" s="65" t="s">
        <v>1609</v>
      </c>
      <c r="C957" s="66" t="s">
        <v>2051</v>
      </c>
      <c r="D957" s="67"/>
      <c r="E957" s="68"/>
      <c r="F957" s="328">
        <v>44237.19</v>
      </c>
      <c r="G957" s="328">
        <v>82636.12</v>
      </c>
      <c r="H957" s="151"/>
      <c r="I957" s="97"/>
      <c r="J957" s="166"/>
      <c r="K957" s="328">
        <v>124585.67</v>
      </c>
      <c r="L957" s="328">
        <v>179040.62</v>
      </c>
      <c r="M957" s="151"/>
      <c r="N957" s="97"/>
      <c r="O957" s="273"/>
      <c r="P957" s="166"/>
      <c r="Q957" s="328">
        <v>124585.67</v>
      </c>
      <c r="R957" s="328">
        <v>179040.62</v>
      </c>
      <c r="S957" s="151"/>
      <c r="T957" s="97"/>
      <c r="U957" s="166"/>
      <c r="V957" s="328">
        <v>589247.97</v>
      </c>
      <c r="W957" s="328">
        <v>897457.47</v>
      </c>
      <c r="X957" s="151"/>
      <c r="Y957" s="97"/>
      <c r="Z957" s="140"/>
    </row>
    <row r="958" spans="1:26" s="69" customFormat="1" outlineLevel="1" x14ac:dyDescent="0.2">
      <c r="A958" s="64" t="s">
        <v>1160</v>
      </c>
      <c r="B958" s="65" t="s">
        <v>1610</v>
      </c>
      <c r="C958" s="66" t="s">
        <v>2052</v>
      </c>
      <c r="D958" s="67"/>
      <c r="E958" s="68"/>
      <c r="F958" s="328">
        <v>30872.41</v>
      </c>
      <c r="G958" s="328">
        <v>26597.56</v>
      </c>
      <c r="H958" s="151"/>
      <c r="I958" s="97"/>
      <c r="J958" s="166"/>
      <c r="K958" s="328">
        <v>98004</v>
      </c>
      <c r="L958" s="328">
        <v>81710.77</v>
      </c>
      <c r="M958" s="151"/>
      <c r="N958" s="97"/>
      <c r="O958" s="273"/>
      <c r="P958" s="166"/>
      <c r="Q958" s="328">
        <v>98004</v>
      </c>
      <c r="R958" s="328">
        <v>81710.77</v>
      </c>
      <c r="S958" s="151"/>
      <c r="T958" s="97"/>
      <c r="U958" s="166"/>
      <c r="V958" s="328">
        <v>356733.87</v>
      </c>
      <c r="W958" s="328">
        <v>297628.05</v>
      </c>
      <c r="X958" s="151"/>
      <c r="Y958" s="97"/>
      <c r="Z958" s="140"/>
    </row>
    <row r="959" spans="1:26" s="69" customFormat="1" outlineLevel="1" x14ac:dyDescent="0.2">
      <c r="A959" s="64" t="s">
        <v>1161</v>
      </c>
      <c r="B959" s="65" t="s">
        <v>1611</v>
      </c>
      <c r="C959" s="66" t="s">
        <v>2053</v>
      </c>
      <c r="D959" s="67"/>
      <c r="E959" s="68"/>
      <c r="F959" s="328">
        <v>3443.21</v>
      </c>
      <c r="G959" s="328">
        <v>6815.84</v>
      </c>
      <c r="H959" s="151"/>
      <c r="I959" s="97"/>
      <c r="J959" s="166"/>
      <c r="K959" s="328">
        <v>10380.41</v>
      </c>
      <c r="L959" s="328">
        <v>19263.560000000001</v>
      </c>
      <c r="M959" s="151"/>
      <c r="N959" s="97"/>
      <c r="O959" s="273"/>
      <c r="P959" s="166"/>
      <c r="Q959" s="328">
        <v>10380.41</v>
      </c>
      <c r="R959" s="328">
        <v>19263.560000000001</v>
      </c>
      <c r="S959" s="151"/>
      <c r="T959" s="97"/>
      <c r="U959" s="166"/>
      <c r="V959" s="328">
        <v>38194.82</v>
      </c>
      <c r="W959" s="328">
        <v>73411.460000000006</v>
      </c>
      <c r="X959" s="151"/>
      <c r="Y959" s="97"/>
      <c r="Z959" s="140"/>
    </row>
    <row r="960" spans="1:26" s="69" customFormat="1" outlineLevel="1" x14ac:dyDescent="0.2">
      <c r="A960" s="64" t="s">
        <v>1162</v>
      </c>
      <c r="B960" s="65" t="s">
        <v>1612</v>
      </c>
      <c r="C960" s="66" t="s">
        <v>2054</v>
      </c>
      <c r="D960" s="67"/>
      <c r="E960" s="68"/>
      <c r="F960" s="328">
        <v>0</v>
      </c>
      <c r="G960" s="328">
        <v>0</v>
      </c>
      <c r="H960" s="151"/>
      <c r="I960" s="97"/>
      <c r="J960" s="166"/>
      <c r="K960" s="328">
        <v>0</v>
      </c>
      <c r="L960" s="328">
        <v>0</v>
      </c>
      <c r="M960" s="151"/>
      <c r="N960" s="97"/>
      <c r="O960" s="273"/>
      <c r="P960" s="166"/>
      <c r="Q960" s="328">
        <v>0</v>
      </c>
      <c r="R960" s="328">
        <v>0</v>
      </c>
      <c r="S960" s="151"/>
      <c r="T960" s="97"/>
      <c r="U960" s="166"/>
      <c r="V960" s="328">
        <v>0</v>
      </c>
      <c r="W960" s="328">
        <v>0</v>
      </c>
      <c r="X960" s="151"/>
      <c r="Y960" s="97"/>
      <c r="Z960" s="140"/>
    </row>
    <row r="961" spans="1:26" s="69" customFormat="1" outlineLevel="1" x14ac:dyDescent="0.2">
      <c r="A961" s="64" t="s">
        <v>1163</v>
      </c>
      <c r="B961" s="65" t="s">
        <v>1613</v>
      </c>
      <c r="C961" s="66" t="s">
        <v>2055</v>
      </c>
      <c r="D961" s="67"/>
      <c r="E961" s="68"/>
      <c r="F961" s="328">
        <v>-419836.05</v>
      </c>
      <c r="G961" s="328">
        <v>865638.72</v>
      </c>
      <c r="H961" s="151"/>
      <c r="I961" s="97"/>
      <c r="J961" s="166"/>
      <c r="K961" s="328">
        <v>285568.09000000003</v>
      </c>
      <c r="L961" s="328">
        <v>865638.72</v>
      </c>
      <c r="M961" s="151"/>
      <c r="N961" s="97"/>
      <c r="O961" s="273"/>
      <c r="P961" s="166"/>
      <c r="Q961" s="328">
        <v>285568.09000000003</v>
      </c>
      <c r="R961" s="328">
        <v>865638.72</v>
      </c>
      <c r="S961" s="151"/>
      <c r="T961" s="97"/>
      <c r="U961" s="166"/>
      <c r="V961" s="328">
        <v>2164206.29</v>
      </c>
      <c r="W961" s="328">
        <v>865638.72</v>
      </c>
      <c r="X961" s="151"/>
      <c r="Y961" s="97"/>
      <c r="Z961" s="140"/>
    </row>
    <row r="962" spans="1:26" s="69" customFormat="1" outlineLevel="1" x14ac:dyDescent="0.2">
      <c r="A962" s="64" t="s">
        <v>1164</v>
      </c>
      <c r="B962" s="65" t="s">
        <v>1614</v>
      </c>
      <c r="C962" s="66" t="s">
        <v>2056</v>
      </c>
      <c r="D962" s="67"/>
      <c r="E962" s="68"/>
      <c r="F962" s="328">
        <v>3257.1</v>
      </c>
      <c r="G962" s="328">
        <v>-1051450.6499999999</v>
      </c>
      <c r="H962" s="151"/>
      <c r="I962" s="97"/>
      <c r="J962" s="166"/>
      <c r="K962" s="328">
        <v>5029.78</v>
      </c>
      <c r="L962" s="328">
        <v>3053.62</v>
      </c>
      <c r="M962" s="151"/>
      <c r="N962" s="97"/>
      <c r="O962" s="273"/>
      <c r="P962" s="166"/>
      <c r="Q962" s="328">
        <v>5029.78</v>
      </c>
      <c r="R962" s="328">
        <v>3053.62</v>
      </c>
      <c r="S962" s="151"/>
      <c r="T962" s="97"/>
      <c r="U962" s="166"/>
      <c r="V962" s="328">
        <v>557680.17000000004</v>
      </c>
      <c r="W962" s="328">
        <v>25687.75</v>
      </c>
      <c r="X962" s="151"/>
      <c r="Y962" s="97"/>
      <c r="Z962" s="140"/>
    </row>
    <row r="963" spans="1:26" s="69" customFormat="1" outlineLevel="1" x14ac:dyDescent="0.2">
      <c r="A963" s="64" t="s">
        <v>1165</v>
      </c>
      <c r="B963" s="65" t="s">
        <v>1615</v>
      </c>
      <c r="C963" s="66" t="s">
        <v>2057</v>
      </c>
      <c r="D963" s="67"/>
      <c r="E963" s="68"/>
      <c r="F963" s="328">
        <v>8771.76</v>
      </c>
      <c r="G963" s="328">
        <v>4479.07</v>
      </c>
      <c r="H963" s="151"/>
      <c r="I963" s="97"/>
      <c r="J963" s="166"/>
      <c r="K963" s="328">
        <v>12294.53</v>
      </c>
      <c r="L963" s="328">
        <v>6716.51</v>
      </c>
      <c r="M963" s="151"/>
      <c r="N963" s="97"/>
      <c r="O963" s="273"/>
      <c r="P963" s="166"/>
      <c r="Q963" s="328">
        <v>12294.53</v>
      </c>
      <c r="R963" s="328">
        <v>6716.51</v>
      </c>
      <c r="S963" s="151"/>
      <c r="T963" s="97"/>
      <c r="U963" s="166"/>
      <c r="V963" s="328">
        <v>23110.09</v>
      </c>
      <c r="W963" s="328">
        <v>26186.5</v>
      </c>
      <c r="X963" s="151"/>
      <c r="Y963" s="97"/>
      <c r="Z963" s="140"/>
    </row>
    <row r="964" spans="1:26" s="69" customFormat="1" outlineLevel="1" x14ac:dyDescent="0.2">
      <c r="A964" s="64" t="s">
        <v>1166</v>
      </c>
      <c r="B964" s="65" t="s">
        <v>1616</v>
      </c>
      <c r="C964" s="66" t="s">
        <v>2058</v>
      </c>
      <c r="D964" s="67"/>
      <c r="E964" s="68"/>
      <c r="F964" s="328">
        <v>1505.32</v>
      </c>
      <c r="G964" s="328">
        <v>2234.4</v>
      </c>
      <c r="H964" s="151"/>
      <c r="I964" s="97"/>
      <c r="J964" s="166"/>
      <c r="K964" s="328">
        <v>4799.96</v>
      </c>
      <c r="L964" s="328">
        <v>147521.28</v>
      </c>
      <c r="M964" s="151"/>
      <c r="N964" s="97"/>
      <c r="O964" s="273"/>
      <c r="P964" s="166"/>
      <c r="Q964" s="328">
        <v>4799.96</v>
      </c>
      <c r="R964" s="328">
        <v>147521.28</v>
      </c>
      <c r="S964" s="151"/>
      <c r="T964" s="97"/>
      <c r="U964" s="166"/>
      <c r="V964" s="328">
        <v>21931.86</v>
      </c>
      <c r="W964" s="328">
        <v>180005.75</v>
      </c>
      <c r="X964" s="151"/>
      <c r="Y964" s="97"/>
      <c r="Z964" s="140"/>
    </row>
    <row r="965" spans="1:26" s="69" customFormat="1" outlineLevel="1" x14ac:dyDescent="0.2">
      <c r="A965" s="64" t="s">
        <v>1167</v>
      </c>
      <c r="B965" s="65" t="s">
        <v>1617</v>
      </c>
      <c r="C965" s="66" t="s">
        <v>2059</v>
      </c>
      <c r="D965" s="67"/>
      <c r="E965" s="68"/>
      <c r="F965" s="328">
        <v>0</v>
      </c>
      <c r="G965" s="328">
        <v>-15.9</v>
      </c>
      <c r="H965" s="151"/>
      <c r="I965" s="97"/>
      <c r="J965" s="166"/>
      <c r="K965" s="328">
        <v>0</v>
      </c>
      <c r="L965" s="328">
        <v>0</v>
      </c>
      <c r="M965" s="151"/>
      <c r="N965" s="97"/>
      <c r="O965" s="273"/>
      <c r="P965" s="166"/>
      <c r="Q965" s="328">
        <v>0</v>
      </c>
      <c r="R965" s="328">
        <v>0</v>
      </c>
      <c r="S965" s="151"/>
      <c r="T965" s="97"/>
      <c r="U965" s="166"/>
      <c r="V965" s="328">
        <v>0</v>
      </c>
      <c r="W965" s="328">
        <v>0</v>
      </c>
      <c r="X965" s="151"/>
      <c r="Y965" s="97"/>
      <c r="Z965" s="140"/>
    </row>
    <row r="966" spans="1:26" s="69" customFormat="1" outlineLevel="1" x14ac:dyDescent="0.2">
      <c r="A966" s="64" t="s">
        <v>1168</v>
      </c>
      <c r="B966" s="65" t="s">
        <v>1618</v>
      </c>
      <c r="C966" s="66" t="s">
        <v>2060</v>
      </c>
      <c r="D966" s="67"/>
      <c r="E966" s="68"/>
      <c r="F966" s="328">
        <v>83628.479999999996</v>
      </c>
      <c r="G966" s="328">
        <v>89650.95</v>
      </c>
      <c r="H966" s="151"/>
      <c r="I966" s="97"/>
      <c r="J966" s="166"/>
      <c r="K966" s="328">
        <v>248931.56</v>
      </c>
      <c r="L966" s="328">
        <v>270334.86</v>
      </c>
      <c r="M966" s="151"/>
      <c r="N966" s="97"/>
      <c r="O966" s="273"/>
      <c r="P966" s="166"/>
      <c r="Q966" s="328">
        <v>248931.56</v>
      </c>
      <c r="R966" s="328">
        <v>270334.86</v>
      </c>
      <c r="S966" s="151"/>
      <c r="T966" s="97"/>
      <c r="U966" s="166"/>
      <c r="V966" s="328">
        <v>1019248.1300000001</v>
      </c>
      <c r="W966" s="328">
        <v>1085613.8</v>
      </c>
      <c r="X966" s="151"/>
      <c r="Y966" s="97"/>
      <c r="Z966" s="140"/>
    </row>
    <row r="967" spans="1:26" s="69" customFormat="1" outlineLevel="1" x14ac:dyDescent="0.2">
      <c r="A967" s="64" t="s">
        <v>1169</v>
      </c>
      <c r="B967" s="65" t="s">
        <v>1619</v>
      </c>
      <c r="C967" s="66" t="s">
        <v>2061</v>
      </c>
      <c r="D967" s="67"/>
      <c r="E967" s="68"/>
      <c r="F967" s="328">
        <v>36457.46</v>
      </c>
      <c r="G967" s="328">
        <v>24111.45</v>
      </c>
      <c r="H967" s="151"/>
      <c r="I967" s="97"/>
      <c r="J967" s="166"/>
      <c r="K967" s="328">
        <v>124419.79000000001</v>
      </c>
      <c r="L967" s="328">
        <v>86211.39</v>
      </c>
      <c r="M967" s="151"/>
      <c r="N967" s="97"/>
      <c r="O967" s="273"/>
      <c r="P967" s="166"/>
      <c r="Q967" s="328">
        <v>124419.79000000001</v>
      </c>
      <c r="R967" s="328">
        <v>86211.39</v>
      </c>
      <c r="S967" s="151"/>
      <c r="T967" s="97"/>
      <c r="U967" s="166"/>
      <c r="V967" s="328">
        <v>307541.79000000004</v>
      </c>
      <c r="W967" s="328">
        <v>257569.66999999998</v>
      </c>
      <c r="X967" s="151"/>
      <c r="Y967" s="97"/>
      <c r="Z967" s="140"/>
    </row>
    <row r="968" spans="1:26" s="69" customFormat="1" outlineLevel="1" x14ac:dyDescent="0.2">
      <c r="A968" s="64" t="s">
        <v>1170</v>
      </c>
      <c r="B968" s="65" t="s">
        <v>1620</v>
      </c>
      <c r="C968" s="66" t="s">
        <v>2062</v>
      </c>
      <c r="D968" s="67"/>
      <c r="E968" s="68"/>
      <c r="F968" s="328">
        <v>0</v>
      </c>
      <c r="G968" s="328">
        <v>12975</v>
      </c>
      <c r="H968" s="151"/>
      <c r="I968" s="97"/>
      <c r="J968" s="166"/>
      <c r="K968" s="328">
        <v>42919</v>
      </c>
      <c r="L968" s="328">
        <v>12975</v>
      </c>
      <c r="M968" s="151"/>
      <c r="N968" s="97"/>
      <c r="O968" s="273"/>
      <c r="P968" s="166"/>
      <c r="Q968" s="328">
        <v>42919</v>
      </c>
      <c r="R968" s="328">
        <v>12975</v>
      </c>
      <c r="S968" s="151"/>
      <c r="T968" s="97"/>
      <c r="U968" s="166"/>
      <c r="V968" s="328">
        <v>61011.19</v>
      </c>
      <c r="W968" s="328">
        <v>97753.8</v>
      </c>
      <c r="X968" s="151"/>
      <c r="Y968" s="97"/>
      <c r="Z968" s="140"/>
    </row>
    <row r="969" spans="1:26" s="69" customFormat="1" outlineLevel="1" x14ac:dyDescent="0.2">
      <c r="A969" s="64" t="s">
        <v>1171</v>
      </c>
      <c r="B969" s="65" t="s">
        <v>1621</v>
      </c>
      <c r="C969" s="66" t="s">
        <v>2063</v>
      </c>
      <c r="D969" s="67"/>
      <c r="E969" s="68"/>
      <c r="F969" s="328">
        <v>7536.85</v>
      </c>
      <c r="G969" s="328">
        <v>2036.71</v>
      </c>
      <c r="H969" s="151"/>
      <c r="I969" s="97"/>
      <c r="J969" s="166"/>
      <c r="K969" s="328">
        <v>10738.02</v>
      </c>
      <c r="L969" s="328">
        <v>5877.7300000000005</v>
      </c>
      <c r="M969" s="151"/>
      <c r="N969" s="97"/>
      <c r="O969" s="273"/>
      <c r="P969" s="166"/>
      <c r="Q969" s="328">
        <v>10738.02</v>
      </c>
      <c r="R969" s="328">
        <v>5877.7300000000005</v>
      </c>
      <c r="S969" s="151"/>
      <c r="T969" s="97"/>
      <c r="U969" s="166"/>
      <c r="V969" s="328">
        <v>36979.339999999997</v>
      </c>
      <c r="W969" s="328">
        <v>33123.03</v>
      </c>
      <c r="X969" s="151"/>
      <c r="Y969" s="97"/>
      <c r="Z969" s="140"/>
    </row>
    <row r="970" spans="1:26" s="69" customFormat="1" outlineLevel="1" x14ac:dyDescent="0.2">
      <c r="A970" s="64" t="s">
        <v>1172</v>
      </c>
      <c r="B970" s="65" t="s">
        <v>1622</v>
      </c>
      <c r="C970" s="66" t="s">
        <v>2064</v>
      </c>
      <c r="D970" s="67"/>
      <c r="E970" s="68"/>
      <c r="F970" s="328">
        <v>0.67</v>
      </c>
      <c r="G970" s="328">
        <v>0</v>
      </c>
      <c r="H970" s="151"/>
      <c r="I970" s="97"/>
      <c r="J970" s="166"/>
      <c r="K970" s="328">
        <v>0.67</v>
      </c>
      <c r="L970" s="328">
        <v>0</v>
      </c>
      <c r="M970" s="151"/>
      <c r="N970" s="97"/>
      <c r="O970" s="273"/>
      <c r="P970" s="166"/>
      <c r="Q970" s="328">
        <v>0.67</v>
      </c>
      <c r="R970" s="328">
        <v>0</v>
      </c>
      <c r="S970" s="151"/>
      <c r="T970" s="97"/>
      <c r="U970" s="166"/>
      <c r="V970" s="328">
        <v>0.67</v>
      </c>
      <c r="W970" s="328">
        <v>1791.51</v>
      </c>
      <c r="X970" s="151"/>
      <c r="Y970" s="97"/>
      <c r="Z970" s="140"/>
    </row>
    <row r="971" spans="1:26" s="69" customFormat="1" outlineLevel="1" x14ac:dyDescent="0.2">
      <c r="A971" s="64" t="s">
        <v>1173</v>
      </c>
      <c r="B971" s="65" t="s">
        <v>1623</v>
      </c>
      <c r="C971" s="66" t="s">
        <v>2065</v>
      </c>
      <c r="D971" s="67"/>
      <c r="E971" s="68"/>
      <c r="F971" s="328">
        <v>809.80000000000007</v>
      </c>
      <c r="G971" s="328">
        <v>2539.75</v>
      </c>
      <c r="H971" s="151"/>
      <c r="I971" s="97"/>
      <c r="J971" s="166"/>
      <c r="K971" s="328">
        <v>2588.6799999999998</v>
      </c>
      <c r="L971" s="328">
        <v>3688.65</v>
      </c>
      <c r="M971" s="151"/>
      <c r="N971" s="97"/>
      <c r="O971" s="273"/>
      <c r="P971" s="166"/>
      <c r="Q971" s="328">
        <v>2588.6799999999998</v>
      </c>
      <c r="R971" s="328">
        <v>3688.65</v>
      </c>
      <c r="S971" s="151"/>
      <c r="T971" s="97"/>
      <c r="U971" s="166"/>
      <c r="V971" s="328">
        <v>44813.31</v>
      </c>
      <c r="W971" s="328">
        <v>28497.780000000002</v>
      </c>
      <c r="X971" s="151"/>
      <c r="Y971" s="97"/>
      <c r="Z971" s="140"/>
    </row>
    <row r="972" spans="1:26" s="69" customFormat="1" outlineLevel="1" x14ac:dyDescent="0.2">
      <c r="A972" s="64" t="s">
        <v>1174</v>
      </c>
      <c r="B972" s="65" t="s">
        <v>1624</v>
      </c>
      <c r="C972" s="66" t="s">
        <v>2066</v>
      </c>
      <c r="D972" s="67"/>
      <c r="E972" s="68"/>
      <c r="F972" s="328">
        <v>0</v>
      </c>
      <c r="G972" s="328">
        <v>0</v>
      </c>
      <c r="H972" s="151"/>
      <c r="I972" s="97"/>
      <c r="J972" s="166"/>
      <c r="K972" s="328">
        <v>0</v>
      </c>
      <c r="L972" s="328">
        <v>0</v>
      </c>
      <c r="M972" s="151"/>
      <c r="N972" s="97"/>
      <c r="O972" s="273"/>
      <c r="P972" s="166"/>
      <c r="Q972" s="328">
        <v>0</v>
      </c>
      <c r="R972" s="328">
        <v>0</v>
      </c>
      <c r="S972" s="151"/>
      <c r="T972" s="97"/>
      <c r="U972" s="166"/>
      <c r="V972" s="328">
        <v>2587.02</v>
      </c>
      <c r="W972" s="328">
        <v>0</v>
      </c>
      <c r="X972" s="151"/>
      <c r="Y972" s="97"/>
      <c r="Z972" s="140"/>
    </row>
    <row r="973" spans="1:26" s="69" customFormat="1" outlineLevel="1" x14ac:dyDescent="0.2">
      <c r="A973" s="64" t="s">
        <v>1175</v>
      </c>
      <c r="B973" s="65" t="s">
        <v>1625</v>
      </c>
      <c r="C973" s="66" t="s">
        <v>2067</v>
      </c>
      <c r="D973" s="67"/>
      <c r="E973" s="68"/>
      <c r="F973" s="328">
        <v>0</v>
      </c>
      <c r="G973" s="328">
        <v>0.17</v>
      </c>
      <c r="H973" s="151"/>
      <c r="I973" s="97"/>
      <c r="J973" s="166"/>
      <c r="K973" s="328">
        <v>2.82</v>
      </c>
      <c r="L973" s="328">
        <v>1.68</v>
      </c>
      <c r="M973" s="151"/>
      <c r="N973" s="97"/>
      <c r="O973" s="273"/>
      <c r="P973" s="166"/>
      <c r="Q973" s="328">
        <v>2.82</v>
      </c>
      <c r="R973" s="328">
        <v>1.68</v>
      </c>
      <c r="S973" s="151"/>
      <c r="T973" s="97"/>
      <c r="U973" s="166"/>
      <c r="V973" s="328">
        <v>29.6</v>
      </c>
      <c r="W973" s="328">
        <v>8.67</v>
      </c>
      <c r="X973" s="151"/>
      <c r="Y973" s="97"/>
      <c r="Z973" s="140"/>
    </row>
    <row r="974" spans="1:26" s="69" customFormat="1" outlineLevel="1" x14ac:dyDescent="0.2">
      <c r="A974" s="64" t="s">
        <v>1176</v>
      </c>
      <c r="B974" s="65" t="s">
        <v>1626</v>
      </c>
      <c r="C974" s="66" t="s">
        <v>2068</v>
      </c>
      <c r="D974" s="67"/>
      <c r="E974" s="68"/>
      <c r="F974" s="328">
        <v>0</v>
      </c>
      <c r="G974" s="328">
        <v>0</v>
      </c>
      <c r="H974" s="151"/>
      <c r="I974" s="97"/>
      <c r="J974" s="166"/>
      <c r="K974" s="328">
        <v>0</v>
      </c>
      <c r="L974" s="328">
        <v>0</v>
      </c>
      <c r="M974" s="151"/>
      <c r="N974" s="97"/>
      <c r="O974" s="273"/>
      <c r="P974" s="166"/>
      <c r="Q974" s="328">
        <v>0</v>
      </c>
      <c r="R974" s="328">
        <v>0</v>
      </c>
      <c r="S974" s="151"/>
      <c r="T974" s="97"/>
      <c r="U974" s="166"/>
      <c r="V974" s="328">
        <v>0</v>
      </c>
      <c r="W974" s="328">
        <v>5902.49</v>
      </c>
      <c r="X974" s="151"/>
      <c r="Y974" s="97"/>
      <c r="Z974" s="140"/>
    </row>
    <row r="975" spans="1:26" s="69" customFormat="1" outlineLevel="1" x14ac:dyDescent="0.2">
      <c r="A975" s="64" t="s">
        <v>1177</v>
      </c>
      <c r="B975" s="65" t="s">
        <v>1627</v>
      </c>
      <c r="C975" s="66" t="s">
        <v>2069</v>
      </c>
      <c r="D975" s="67"/>
      <c r="E975" s="68"/>
      <c r="F975" s="328">
        <v>1022973.53</v>
      </c>
      <c r="G975" s="328">
        <v>1150024.19</v>
      </c>
      <c r="H975" s="151"/>
      <c r="I975" s="97"/>
      <c r="J975" s="166"/>
      <c r="K975" s="328">
        <v>2893730.1</v>
      </c>
      <c r="L975" s="328">
        <v>2968278.5700000003</v>
      </c>
      <c r="M975" s="151"/>
      <c r="N975" s="97"/>
      <c r="O975" s="273"/>
      <c r="P975" s="166"/>
      <c r="Q975" s="328">
        <v>2893730.1</v>
      </c>
      <c r="R975" s="328">
        <v>2968278.5700000003</v>
      </c>
      <c r="S975" s="151"/>
      <c r="T975" s="97"/>
      <c r="U975" s="166"/>
      <c r="V975" s="328">
        <v>10530346.91</v>
      </c>
      <c r="W975" s="328">
        <v>10588253.880000001</v>
      </c>
      <c r="X975" s="151"/>
      <c r="Y975" s="97"/>
      <c r="Z975" s="140"/>
    </row>
    <row r="976" spans="1:26" s="69" customFormat="1" outlineLevel="1" x14ac:dyDescent="0.2">
      <c r="A976" s="64" t="s">
        <v>1178</v>
      </c>
      <c r="B976" s="65" t="s">
        <v>1628</v>
      </c>
      <c r="C976" s="66" t="s">
        <v>2070</v>
      </c>
      <c r="D976" s="67"/>
      <c r="E976" s="68"/>
      <c r="F976" s="328">
        <v>31597.81</v>
      </c>
      <c r="G976" s="328">
        <v>61427.020000000004</v>
      </c>
      <c r="H976" s="151"/>
      <c r="I976" s="97"/>
      <c r="J976" s="166"/>
      <c r="K976" s="328">
        <v>186686.67</v>
      </c>
      <c r="L976" s="328">
        <v>195634.33000000002</v>
      </c>
      <c r="M976" s="151"/>
      <c r="N976" s="97"/>
      <c r="O976" s="273"/>
      <c r="P976" s="166"/>
      <c r="Q976" s="328">
        <v>186686.67</v>
      </c>
      <c r="R976" s="328">
        <v>195634.33000000002</v>
      </c>
      <c r="S976" s="151"/>
      <c r="T976" s="97"/>
      <c r="U976" s="166"/>
      <c r="V976" s="328">
        <v>730605.12</v>
      </c>
      <c r="W976" s="328">
        <v>533140.3600000001</v>
      </c>
      <c r="X976" s="151"/>
      <c r="Y976" s="97"/>
      <c r="Z976" s="140"/>
    </row>
    <row r="977" spans="1:26" s="69" customFormat="1" outlineLevel="1" x14ac:dyDescent="0.2">
      <c r="A977" s="64" t="s">
        <v>1179</v>
      </c>
      <c r="B977" s="65" t="s">
        <v>1629</v>
      </c>
      <c r="C977" s="66" t="s">
        <v>2071</v>
      </c>
      <c r="D977" s="67"/>
      <c r="E977" s="68"/>
      <c r="F977" s="328">
        <v>34.550000000000004</v>
      </c>
      <c r="G977" s="328">
        <v>314.41000000000003</v>
      </c>
      <c r="H977" s="151"/>
      <c r="I977" s="97"/>
      <c r="J977" s="166"/>
      <c r="K977" s="328">
        <v>54.730000000000004</v>
      </c>
      <c r="L977" s="328">
        <v>331.57</v>
      </c>
      <c r="M977" s="151"/>
      <c r="N977" s="97"/>
      <c r="O977" s="273"/>
      <c r="P977" s="166"/>
      <c r="Q977" s="328">
        <v>54.730000000000004</v>
      </c>
      <c r="R977" s="328">
        <v>331.57</v>
      </c>
      <c r="S977" s="151"/>
      <c r="T977" s="97"/>
      <c r="U977" s="166"/>
      <c r="V977" s="328">
        <v>289.29000000000002</v>
      </c>
      <c r="W977" s="328">
        <v>334.21</v>
      </c>
      <c r="X977" s="151"/>
      <c r="Y977" s="97"/>
      <c r="Z977" s="140"/>
    </row>
    <row r="978" spans="1:26" s="69" customFormat="1" outlineLevel="1" x14ac:dyDescent="0.2">
      <c r="A978" s="64" t="s">
        <v>1180</v>
      </c>
      <c r="B978" s="65" t="s">
        <v>1630</v>
      </c>
      <c r="C978" s="66" t="s">
        <v>2072</v>
      </c>
      <c r="D978" s="67"/>
      <c r="E978" s="68"/>
      <c r="F978" s="328">
        <v>9.9500000000000011</v>
      </c>
      <c r="G978" s="328">
        <v>24.69</v>
      </c>
      <c r="H978" s="151"/>
      <c r="I978" s="97"/>
      <c r="J978" s="166"/>
      <c r="K978" s="328">
        <v>38.47</v>
      </c>
      <c r="L978" s="328">
        <v>8.1999999999999993</v>
      </c>
      <c r="M978" s="151"/>
      <c r="N978" s="97"/>
      <c r="O978" s="273"/>
      <c r="P978" s="166"/>
      <c r="Q978" s="328">
        <v>38.47</v>
      </c>
      <c r="R978" s="328">
        <v>8.1999999999999993</v>
      </c>
      <c r="S978" s="151"/>
      <c r="T978" s="97"/>
      <c r="U978" s="166"/>
      <c r="V978" s="328">
        <v>99.87</v>
      </c>
      <c r="W978" s="328">
        <v>90.73</v>
      </c>
      <c r="X978" s="151"/>
      <c r="Y978" s="97"/>
      <c r="Z978" s="140"/>
    </row>
    <row r="979" spans="1:26" s="69" customFormat="1" outlineLevel="1" x14ac:dyDescent="0.2">
      <c r="A979" s="64" t="s">
        <v>1181</v>
      </c>
      <c r="B979" s="65" t="s">
        <v>1631</v>
      </c>
      <c r="C979" s="66" t="s">
        <v>2073</v>
      </c>
      <c r="D979" s="67"/>
      <c r="E979" s="68"/>
      <c r="F979" s="328">
        <v>0</v>
      </c>
      <c r="G979" s="328">
        <v>0</v>
      </c>
      <c r="H979" s="151"/>
      <c r="I979" s="97"/>
      <c r="J979" s="166"/>
      <c r="K979" s="328">
        <v>5.3</v>
      </c>
      <c r="L979" s="328">
        <v>0</v>
      </c>
      <c r="M979" s="151"/>
      <c r="N979" s="97"/>
      <c r="O979" s="273"/>
      <c r="P979" s="166"/>
      <c r="Q979" s="328">
        <v>5.3</v>
      </c>
      <c r="R979" s="328">
        <v>0</v>
      </c>
      <c r="S979" s="151"/>
      <c r="T979" s="97"/>
      <c r="U979" s="166"/>
      <c r="V979" s="328">
        <v>5.3</v>
      </c>
      <c r="W979" s="328">
        <v>0</v>
      </c>
      <c r="X979" s="151"/>
      <c r="Y979" s="97"/>
      <c r="Z979" s="140"/>
    </row>
    <row r="980" spans="1:26" s="69" customFormat="1" outlineLevel="1" x14ac:dyDescent="0.2">
      <c r="A980" s="64" t="s">
        <v>1182</v>
      </c>
      <c r="B980" s="65" t="s">
        <v>1632</v>
      </c>
      <c r="C980" s="66" t="s">
        <v>2074</v>
      </c>
      <c r="D980" s="67"/>
      <c r="E980" s="68"/>
      <c r="F980" s="328">
        <v>12.51</v>
      </c>
      <c r="G980" s="328">
        <v>0</v>
      </c>
      <c r="H980" s="151"/>
      <c r="I980" s="97"/>
      <c r="J980" s="166"/>
      <c r="K980" s="328">
        <v>12.51</v>
      </c>
      <c r="L980" s="328">
        <v>0</v>
      </c>
      <c r="M980" s="151"/>
      <c r="N980" s="97"/>
      <c r="O980" s="273"/>
      <c r="P980" s="166"/>
      <c r="Q980" s="328">
        <v>12.51</v>
      </c>
      <c r="R980" s="328">
        <v>0</v>
      </c>
      <c r="S980" s="151"/>
      <c r="T980" s="97"/>
      <c r="U980" s="166"/>
      <c r="V980" s="328">
        <v>12.58</v>
      </c>
      <c r="W980" s="328">
        <v>0</v>
      </c>
      <c r="X980" s="151"/>
      <c r="Y980" s="97"/>
      <c r="Z980" s="140"/>
    </row>
    <row r="981" spans="1:26" s="69" customFormat="1" outlineLevel="1" x14ac:dyDescent="0.2">
      <c r="A981" s="64" t="s">
        <v>1183</v>
      </c>
      <c r="B981" s="65" t="s">
        <v>1633</v>
      </c>
      <c r="C981" s="66" t="s">
        <v>2075</v>
      </c>
      <c r="D981" s="67"/>
      <c r="E981" s="68"/>
      <c r="F981" s="328">
        <v>2.96</v>
      </c>
      <c r="G981" s="328">
        <v>0</v>
      </c>
      <c r="H981" s="151"/>
      <c r="I981" s="97"/>
      <c r="J981" s="166"/>
      <c r="K981" s="328">
        <v>6.16</v>
      </c>
      <c r="L981" s="328">
        <v>0</v>
      </c>
      <c r="M981" s="151"/>
      <c r="N981" s="97"/>
      <c r="O981" s="273"/>
      <c r="P981" s="166"/>
      <c r="Q981" s="328">
        <v>6.16</v>
      </c>
      <c r="R981" s="328">
        <v>0</v>
      </c>
      <c r="S981" s="151"/>
      <c r="T981" s="97"/>
      <c r="U981" s="166"/>
      <c r="V981" s="328">
        <v>18.96</v>
      </c>
      <c r="W981" s="328">
        <v>1.73</v>
      </c>
      <c r="X981" s="151"/>
      <c r="Y981" s="97"/>
      <c r="Z981" s="140"/>
    </row>
    <row r="982" spans="1:26" s="69" customFormat="1" outlineLevel="1" x14ac:dyDescent="0.2">
      <c r="A982" s="64" t="s">
        <v>1184</v>
      </c>
      <c r="B982" s="65" t="s">
        <v>1634</v>
      </c>
      <c r="C982" s="66" t="s">
        <v>2076</v>
      </c>
      <c r="D982" s="67"/>
      <c r="E982" s="68"/>
      <c r="F982" s="328">
        <v>20.03</v>
      </c>
      <c r="G982" s="328">
        <v>9.91</v>
      </c>
      <c r="H982" s="151"/>
      <c r="I982" s="97"/>
      <c r="J982" s="166"/>
      <c r="K982" s="328">
        <v>20.420000000000002</v>
      </c>
      <c r="L982" s="328">
        <v>33.94</v>
      </c>
      <c r="M982" s="151"/>
      <c r="N982" s="97"/>
      <c r="O982" s="273"/>
      <c r="P982" s="166"/>
      <c r="Q982" s="328">
        <v>20.420000000000002</v>
      </c>
      <c r="R982" s="328">
        <v>33.94</v>
      </c>
      <c r="S982" s="151"/>
      <c r="T982" s="97"/>
      <c r="U982" s="166"/>
      <c r="V982" s="328">
        <v>286.52000000000004</v>
      </c>
      <c r="W982" s="328">
        <v>112.89</v>
      </c>
      <c r="X982" s="151"/>
      <c r="Y982" s="97"/>
      <c r="Z982" s="140"/>
    </row>
    <row r="983" spans="1:26" s="69" customFormat="1" outlineLevel="1" x14ac:dyDescent="0.2">
      <c r="A983" s="64" t="s">
        <v>1185</v>
      </c>
      <c r="B983" s="65" t="s">
        <v>1635</v>
      </c>
      <c r="C983" s="66" t="s">
        <v>2077</v>
      </c>
      <c r="D983" s="67"/>
      <c r="E983" s="68"/>
      <c r="F983" s="328">
        <v>154.09</v>
      </c>
      <c r="G983" s="328">
        <v>10.73</v>
      </c>
      <c r="H983" s="151"/>
      <c r="I983" s="97"/>
      <c r="J983" s="166"/>
      <c r="K983" s="328">
        <v>550.06000000000006</v>
      </c>
      <c r="L983" s="328">
        <v>30.37</v>
      </c>
      <c r="M983" s="151"/>
      <c r="N983" s="97"/>
      <c r="O983" s="273"/>
      <c r="P983" s="166"/>
      <c r="Q983" s="328">
        <v>550.06000000000006</v>
      </c>
      <c r="R983" s="328">
        <v>30.37</v>
      </c>
      <c r="S983" s="151"/>
      <c r="T983" s="97"/>
      <c r="U983" s="166"/>
      <c r="V983" s="328">
        <v>1282.8600000000001</v>
      </c>
      <c r="W983" s="328">
        <v>1990.49</v>
      </c>
      <c r="X983" s="151"/>
      <c r="Y983" s="97"/>
      <c r="Z983" s="140"/>
    </row>
    <row r="984" spans="1:26" s="69" customFormat="1" outlineLevel="1" x14ac:dyDescent="0.2">
      <c r="A984" s="64" t="s">
        <v>1186</v>
      </c>
      <c r="B984" s="65" t="s">
        <v>1636</v>
      </c>
      <c r="C984" s="66" t="s">
        <v>2078</v>
      </c>
      <c r="D984" s="67"/>
      <c r="E984" s="68"/>
      <c r="F984" s="328">
        <v>16.02</v>
      </c>
      <c r="G984" s="328">
        <v>0</v>
      </c>
      <c r="H984" s="151"/>
      <c r="I984" s="97"/>
      <c r="J984" s="166"/>
      <c r="K984" s="328">
        <v>32.54</v>
      </c>
      <c r="L984" s="328">
        <v>0</v>
      </c>
      <c r="M984" s="151"/>
      <c r="N984" s="97"/>
      <c r="O984" s="273"/>
      <c r="P984" s="166"/>
      <c r="Q984" s="328">
        <v>32.54</v>
      </c>
      <c r="R984" s="328">
        <v>0</v>
      </c>
      <c r="S984" s="151"/>
      <c r="T984" s="97"/>
      <c r="U984" s="166"/>
      <c r="V984" s="328">
        <v>146.05000000000001</v>
      </c>
      <c r="W984" s="328">
        <v>14.540000000000001</v>
      </c>
      <c r="X984" s="151"/>
      <c r="Y984" s="97"/>
      <c r="Z984" s="140"/>
    </row>
    <row r="985" spans="1:26" s="69" customFormat="1" outlineLevel="1" x14ac:dyDescent="0.2">
      <c r="A985" s="64" t="s">
        <v>1187</v>
      </c>
      <c r="B985" s="65" t="s">
        <v>1637</v>
      </c>
      <c r="C985" s="66" t="s">
        <v>2079</v>
      </c>
      <c r="D985" s="67"/>
      <c r="E985" s="68"/>
      <c r="F985" s="328">
        <v>9.85</v>
      </c>
      <c r="G985" s="328">
        <v>3.09</v>
      </c>
      <c r="H985" s="151"/>
      <c r="I985" s="97"/>
      <c r="J985" s="166"/>
      <c r="K985" s="328">
        <v>15.64</v>
      </c>
      <c r="L985" s="328">
        <v>3.09</v>
      </c>
      <c r="M985" s="151"/>
      <c r="N985" s="97"/>
      <c r="O985" s="273"/>
      <c r="P985" s="166"/>
      <c r="Q985" s="328">
        <v>15.64</v>
      </c>
      <c r="R985" s="328">
        <v>3.09</v>
      </c>
      <c r="S985" s="151"/>
      <c r="T985" s="97"/>
      <c r="U985" s="166"/>
      <c r="V985" s="328">
        <v>34.22</v>
      </c>
      <c r="W985" s="328">
        <v>3.17</v>
      </c>
      <c r="X985" s="151"/>
      <c r="Y985" s="97"/>
      <c r="Z985" s="140"/>
    </row>
    <row r="986" spans="1:26" s="69" customFormat="1" outlineLevel="1" x14ac:dyDescent="0.2">
      <c r="A986" s="64" t="s">
        <v>1188</v>
      </c>
      <c r="B986" s="65" t="s">
        <v>1638</v>
      </c>
      <c r="C986" s="66" t="s">
        <v>2080</v>
      </c>
      <c r="D986" s="67"/>
      <c r="E986" s="68"/>
      <c r="F986" s="328">
        <v>28.84</v>
      </c>
      <c r="G986" s="328">
        <v>0</v>
      </c>
      <c r="H986" s="151"/>
      <c r="I986" s="97"/>
      <c r="J986" s="166"/>
      <c r="K986" s="328">
        <v>38.119999999999997</v>
      </c>
      <c r="L986" s="328">
        <v>0</v>
      </c>
      <c r="M986" s="151"/>
      <c r="N986" s="97"/>
      <c r="O986" s="273"/>
      <c r="P986" s="166"/>
      <c r="Q986" s="328">
        <v>38.119999999999997</v>
      </c>
      <c r="R986" s="328">
        <v>0</v>
      </c>
      <c r="S986" s="151"/>
      <c r="T986" s="97"/>
      <c r="U986" s="166"/>
      <c r="V986" s="328">
        <v>46.839999999999996</v>
      </c>
      <c r="W986" s="328">
        <v>0</v>
      </c>
      <c r="X986" s="151"/>
      <c r="Y986" s="97"/>
      <c r="Z986" s="140"/>
    </row>
    <row r="987" spans="1:26" s="69" customFormat="1" outlineLevel="1" x14ac:dyDescent="0.2">
      <c r="A987" s="64" t="s">
        <v>1189</v>
      </c>
      <c r="B987" s="65" t="s">
        <v>1639</v>
      </c>
      <c r="C987" s="66" t="s">
        <v>2081</v>
      </c>
      <c r="D987" s="67"/>
      <c r="E987" s="68"/>
      <c r="F987" s="328">
        <v>0</v>
      </c>
      <c r="G987" s="328">
        <v>10.59</v>
      </c>
      <c r="H987" s="151"/>
      <c r="I987" s="97"/>
      <c r="J987" s="166"/>
      <c r="K987" s="328">
        <v>30.69</v>
      </c>
      <c r="L987" s="328">
        <v>10.59</v>
      </c>
      <c r="M987" s="151"/>
      <c r="N987" s="97"/>
      <c r="O987" s="273"/>
      <c r="P987" s="166"/>
      <c r="Q987" s="328">
        <v>30.69</v>
      </c>
      <c r="R987" s="328">
        <v>10.59</v>
      </c>
      <c r="S987" s="151"/>
      <c r="T987" s="97"/>
      <c r="U987" s="166"/>
      <c r="V987" s="328">
        <v>157.14000000000001</v>
      </c>
      <c r="W987" s="328">
        <v>28.830000000000002</v>
      </c>
      <c r="X987" s="151"/>
      <c r="Y987" s="97"/>
      <c r="Z987" s="140"/>
    </row>
    <row r="988" spans="1:26" s="69" customFormat="1" outlineLevel="1" x14ac:dyDescent="0.2">
      <c r="A988" s="64" t="s">
        <v>1190</v>
      </c>
      <c r="B988" s="65" t="s">
        <v>1640</v>
      </c>
      <c r="C988" s="66" t="s">
        <v>2082</v>
      </c>
      <c r="D988" s="67"/>
      <c r="E988" s="68"/>
      <c r="F988" s="328">
        <v>1.97</v>
      </c>
      <c r="G988" s="328">
        <v>0</v>
      </c>
      <c r="H988" s="151"/>
      <c r="I988" s="97"/>
      <c r="J988" s="166"/>
      <c r="K988" s="328">
        <v>1.97</v>
      </c>
      <c r="L988" s="328">
        <v>0</v>
      </c>
      <c r="M988" s="151"/>
      <c r="N988" s="97"/>
      <c r="O988" s="273"/>
      <c r="P988" s="166"/>
      <c r="Q988" s="328">
        <v>1.97</v>
      </c>
      <c r="R988" s="328">
        <v>0</v>
      </c>
      <c r="S988" s="151"/>
      <c r="T988" s="97"/>
      <c r="U988" s="166"/>
      <c r="V988" s="328">
        <v>28.53</v>
      </c>
      <c r="W988" s="328">
        <v>0</v>
      </c>
      <c r="X988" s="151"/>
      <c r="Y988" s="97"/>
      <c r="Z988" s="140"/>
    </row>
    <row r="989" spans="1:26" s="69" customFormat="1" outlineLevel="1" x14ac:dyDescent="0.2">
      <c r="A989" s="64" t="s">
        <v>1191</v>
      </c>
      <c r="B989" s="65" t="s">
        <v>1641</v>
      </c>
      <c r="C989" s="66" t="s">
        <v>2083</v>
      </c>
      <c r="D989" s="67"/>
      <c r="E989" s="68"/>
      <c r="F989" s="328">
        <v>182.34</v>
      </c>
      <c r="G989" s="328">
        <v>31</v>
      </c>
      <c r="H989" s="151"/>
      <c r="I989" s="97"/>
      <c r="J989" s="166"/>
      <c r="K989" s="328">
        <v>588.5</v>
      </c>
      <c r="L989" s="328">
        <v>42.59</v>
      </c>
      <c r="M989" s="151"/>
      <c r="N989" s="97"/>
      <c r="O989" s="273"/>
      <c r="P989" s="166"/>
      <c r="Q989" s="328">
        <v>588.5</v>
      </c>
      <c r="R989" s="328">
        <v>42.59</v>
      </c>
      <c r="S989" s="151"/>
      <c r="T989" s="97"/>
      <c r="U989" s="166"/>
      <c r="V989" s="328">
        <v>2114.75</v>
      </c>
      <c r="W989" s="328">
        <v>664.11</v>
      </c>
      <c r="X989" s="151"/>
      <c r="Y989" s="97"/>
      <c r="Z989" s="140"/>
    </row>
    <row r="990" spans="1:26" s="69" customFormat="1" outlineLevel="1" x14ac:dyDescent="0.2">
      <c r="A990" s="64" t="s">
        <v>1192</v>
      </c>
      <c r="B990" s="65" t="s">
        <v>1642</v>
      </c>
      <c r="C990" s="66" t="s">
        <v>2084</v>
      </c>
      <c r="D990" s="67"/>
      <c r="E990" s="68"/>
      <c r="F990" s="328">
        <v>0</v>
      </c>
      <c r="G990" s="328">
        <v>0</v>
      </c>
      <c r="H990" s="151"/>
      <c r="I990" s="97"/>
      <c r="J990" s="166"/>
      <c r="K990" s="328">
        <v>0</v>
      </c>
      <c r="L990" s="328">
        <v>0</v>
      </c>
      <c r="M990" s="151"/>
      <c r="N990" s="97"/>
      <c r="O990" s="273"/>
      <c r="P990" s="166"/>
      <c r="Q990" s="328">
        <v>0</v>
      </c>
      <c r="R990" s="328">
        <v>0</v>
      </c>
      <c r="S990" s="151"/>
      <c r="T990" s="97"/>
      <c r="U990" s="166"/>
      <c r="V990" s="328">
        <v>87.320000000000007</v>
      </c>
      <c r="W990" s="328">
        <v>0</v>
      </c>
      <c r="X990" s="151"/>
      <c r="Y990" s="97"/>
      <c r="Z990" s="140"/>
    </row>
    <row r="991" spans="1:26" s="69" customFormat="1" outlineLevel="1" x14ac:dyDescent="0.2">
      <c r="A991" s="64" t="s">
        <v>1193</v>
      </c>
      <c r="B991" s="65" t="s">
        <v>1643</v>
      </c>
      <c r="C991" s="66" t="s">
        <v>2085</v>
      </c>
      <c r="D991" s="67"/>
      <c r="E991" s="68"/>
      <c r="F991" s="328">
        <v>44.37</v>
      </c>
      <c r="G991" s="328">
        <v>9.49</v>
      </c>
      <c r="H991" s="151"/>
      <c r="I991" s="97"/>
      <c r="J991" s="166"/>
      <c r="K991" s="328">
        <v>44.37</v>
      </c>
      <c r="L991" s="328">
        <v>9.49</v>
      </c>
      <c r="M991" s="151"/>
      <c r="N991" s="97"/>
      <c r="O991" s="273"/>
      <c r="P991" s="166"/>
      <c r="Q991" s="328">
        <v>44.37</v>
      </c>
      <c r="R991" s="328">
        <v>9.49</v>
      </c>
      <c r="S991" s="151"/>
      <c r="T991" s="97"/>
      <c r="U991" s="166"/>
      <c r="V991" s="328">
        <v>158.96</v>
      </c>
      <c r="W991" s="328">
        <v>9.49</v>
      </c>
      <c r="X991" s="151"/>
      <c r="Y991" s="97"/>
      <c r="Z991" s="140"/>
    </row>
    <row r="992" spans="1:26" s="69" customFormat="1" outlineLevel="1" x14ac:dyDescent="0.2">
      <c r="A992" s="64" t="s">
        <v>1194</v>
      </c>
      <c r="B992" s="65" t="s">
        <v>1644</v>
      </c>
      <c r="C992" s="66" t="s">
        <v>2086</v>
      </c>
      <c r="D992" s="67"/>
      <c r="E992" s="68"/>
      <c r="F992" s="328">
        <v>0</v>
      </c>
      <c r="G992" s="328">
        <v>0</v>
      </c>
      <c r="H992" s="151"/>
      <c r="I992" s="97"/>
      <c r="J992" s="166"/>
      <c r="K992" s="328">
        <v>0</v>
      </c>
      <c r="L992" s="328">
        <v>91.36</v>
      </c>
      <c r="M992" s="151"/>
      <c r="N992" s="97"/>
      <c r="O992" s="273"/>
      <c r="P992" s="166"/>
      <c r="Q992" s="328">
        <v>0</v>
      </c>
      <c r="R992" s="328">
        <v>91.36</v>
      </c>
      <c r="S992" s="151"/>
      <c r="T992" s="97"/>
      <c r="U992" s="166"/>
      <c r="V992" s="328">
        <v>53.47</v>
      </c>
      <c r="W992" s="328">
        <v>447.78000000000003</v>
      </c>
      <c r="X992" s="151"/>
      <c r="Y992" s="97"/>
      <c r="Z992" s="140"/>
    </row>
    <row r="993" spans="1:26" s="69" customFormat="1" outlineLevel="1" x14ac:dyDescent="0.2">
      <c r="A993" s="64" t="s">
        <v>1195</v>
      </c>
      <c r="B993" s="65" t="s">
        <v>1645</v>
      </c>
      <c r="C993" s="66" t="s">
        <v>2087</v>
      </c>
      <c r="D993" s="67"/>
      <c r="E993" s="68"/>
      <c r="F993" s="328">
        <v>0.69000000000000006</v>
      </c>
      <c r="G993" s="328">
        <v>0</v>
      </c>
      <c r="H993" s="151"/>
      <c r="I993" s="97"/>
      <c r="J993" s="166"/>
      <c r="K993" s="328">
        <v>1.67</v>
      </c>
      <c r="L993" s="328">
        <v>1.52</v>
      </c>
      <c r="M993" s="151"/>
      <c r="N993" s="97"/>
      <c r="O993" s="273"/>
      <c r="P993" s="166"/>
      <c r="Q993" s="328">
        <v>1.67</v>
      </c>
      <c r="R993" s="328">
        <v>1.52</v>
      </c>
      <c r="S993" s="151"/>
      <c r="T993" s="97"/>
      <c r="U993" s="166"/>
      <c r="V993" s="328">
        <v>21.369999999999997</v>
      </c>
      <c r="W993" s="328">
        <v>42.010000000000005</v>
      </c>
      <c r="X993" s="151"/>
      <c r="Y993" s="97"/>
      <c r="Z993" s="140"/>
    </row>
    <row r="994" spans="1:26" s="69" customFormat="1" outlineLevel="1" x14ac:dyDescent="0.2">
      <c r="A994" s="64" t="s">
        <v>1196</v>
      </c>
      <c r="B994" s="65" t="s">
        <v>1646</v>
      </c>
      <c r="C994" s="66" t="s">
        <v>2088</v>
      </c>
      <c r="D994" s="67"/>
      <c r="E994" s="68"/>
      <c r="F994" s="328">
        <v>0</v>
      </c>
      <c r="G994" s="328">
        <v>0</v>
      </c>
      <c r="H994" s="151"/>
      <c r="I994" s="97"/>
      <c r="J994" s="166"/>
      <c r="K994" s="328">
        <v>8.1300000000000008</v>
      </c>
      <c r="L994" s="328">
        <v>0</v>
      </c>
      <c r="M994" s="151"/>
      <c r="N994" s="97"/>
      <c r="O994" s="273"/>
      <c r="P994" s="166"/>
      <c r="Q994" s="328">
        <v>8.1300000000000008</v>
      </c>
      <c r="R994" s="328">
        <v>0</v>
      </c>
      <c r="S994" s="151"/>
      <c r="T994" s="97"/>
      <c r="U994" s="166"/>
      <c r="V994" s="328">
        <v>60.77</v>
      </c>
      <c r="W994" s="328">
        <v>18.650000000000002</v>
      </c>
      <c r="X994" s="151"/>
      <c r="Y994" s="97"/>
      <c r="Z994" s="140"/>
    </row>
    <row r="995" spans="1:26" s="69" customFormat="1" outlineLevel="1" x14ac:dyDescent="0.2">
      <c r="A995" s="64" t="s">
        <v>1197</v>
      </c>
      <c r="B995" s="65" t="s">
        <v>1647</v>
      </c>
      <c r="C995" s="66" t="s">
        <v>2089</v>
      </c>
      <c r="D995" s="67"/>
      <c r="E995" s="68"/>
      <c r="F995" s="328">
        <v>0</v>
      </c>
      <c r="G995" s="328">
        <v>0</v>
      </c>
      <c r="H995" s="151"/>
      <c r="I995" s="97"/>
      <c r="J995" s="166"/>
      <c r="K995" s="328">
        <v>0</v>
      </c>
      <c r="L995" s="328">
        <v>0</v>
      </c>
      <c r="M995" s="151"/>
      <c r="N995" s="97"/>
      <c r="O995" s="273"/>
      <c r="P995" s="166"/>
      <c r="Q995" s="328">
        <v>0</v>
      </c>
      <c r="R995" s="328">
        <v>0</v>
      </c>
      <c r="S995" s="151"/>
      <c r="T995" s="97"/>
      <c r="U995" s="166"/>
      <c r="V995" s="328">
        <v>92.13</v>
      </c>
      <c r="W995" s="328">
        <v>54.34</v>
      </c>
      <c r="X995" s="151"/>
      <c r="Y995" s="97"/>
      <c r="Z995" s="140"/>
    </row>
    <row r="996" spans="1:26" s="69" customFormat="1" outlineLevel="1" x14ac:dyDescent="0.2">
      <c r="A996" s="64" t="s">
        <v>1198</v>
      </c>
      <c r="B996" s="65" t="s">
        <v>1648</v>
      </c>
      <c r="C996" s="66" t="s">
        <v>2090</v>
      </c>
      <c r="D996" s="67"/>
      <c r="E996" s="68"/>
      <c r="F996" s="328">
        <v>5.63</v>
      </c>
      <c r="G996" s="328">
        <v>0</v>
      </c>
      <c r="H996" s="151"/>
      <c r="I996" s="97"/>
      <c r="J996" s="166"/>
      <c r="K996" s="328">
        <v>5.63</v>
      </c>
      <c r="L996" s="328">
        <v>0</v>
      </c>
      <c r="M996" s="151"/>
      <c r="N996" s="97"/>
      <c r="O996" s="273"/>
      <c r="P996" s="166"/>
      <c r="Q996" s="328">
        <v>5.63</v>
      </c>
      <c r="R996" s="328">
        <v>0</v>
      </c>
      <c r="S996" s="151"/>
      <c r="T996" s="97"/>
      <c r="U996" s="166"/>
      <c r="V996" s="328">
        <v>32.24</v>
      </c>
      <c r="W996" s="328">
        <v>0</v>
      </c>
      <c r="X996" s="151"/>
      <c r="Y996" s="97"/>
      <c r="Z996" s="140"/>
    </row>
    <row r="997" spans="1:26" s="69" customFormat="1" outlineLevel="1" x14ac:dyDescent="0.2">
      <c r="A997" s="64" t="s">
        <v>1199</v>
      </c>
      <c r="B997" s="65" t="s">
        <v>1649</v>
      </c>
      <c r="C997" s="66" t="s">
        <v>2091</v>
      </c>
      <c r="D997" s="67"/>
      <c r="E997" s="68"/>
      <c r="F997" s="328">
        <v>41.97</v>
      </c>
      <c r="G997" s="328">
        <v>0</v>
      </c>
      <c r="H997" s="151"/>
      <c r="I997" s="97"/>
      <c r="J997" s="166"/>
      <c r="K997" s="328">
        <v>41.97</v>
      </c>
      <c r="L997" s="328">
        <v>0</v>
      </c>
      <c r="M997" s="151"/>
      <c r="N997" s="97"/>
      <c r="O997" s="273"/>
      <c r="P997" s="166"/>
      <c r="Q997" s="328">
        <v>41.97</v>
      </c>
      <c r="R997" s="328">
        <v>0</v>
      </c>
      <c r="S997" s="151"/>
      <c r="T997" s="97"/>
      <c r="U997" s="166"/>
      <c r="V997" s="328">
        <v>49.47</v>
      </c>
      <c r="W997" s="328">
        <v>0</v>
      </c>
      <c r="X997" s="151"/>
      <c r="Y997" s="97"/>
      <c r="Z997" s="140"/>
    </row>
    <row r="998" spans="1:26" s="69" customFormat="1" outlineLevel="1" x14ac:dyDescent="0.2">
      <c r="A998" s="64" t="s">
        <v>1200</v>
      </c>
      <c r="B998" s="65" t="s">
        <v>1650</v>
      </c>
      <c r="C998" s="66" t="s">
        <v>2092</v>
      </c>
      <c r="D998" s="67"/>
      <c r="E998" s="68"/>
      <c r="F998" s="328">
        <v>0</v>
      </c>
      <c r="G998" s="328">
        <v>0</v>
      </c>
      <c r="H998" s="151"/>
      <c r="I998" s="97"/>
      <c r="J998" s="166"/>
      <c r="K998" s="328">
        <v>0</v>
      </c>
      <c r="L998" s="328">
        <v>0</v>
      </c>
      <c r="M998" s="151"/>
      <c r="N998" s="97"/>
      <c r="O998" s="273"/>
      <c r="P998" s="166"/>
      <c r="Q998" s="328">
        <v>0</v>
      </c>
      <c r="R998" s="328">
        <v>0</v>
      </c>
      <c r="S998" s="151"/>
      <c r="T998" s="97"/>
      <c r="U998" s="166"/>
      <c r="V998" s="328">
        <v>129.65</v>
      </c>
      <c r="W998" s="328">
        <v>8.1300000000000008</v>
      </c>
      <c r="X998" s="151"/>
      <c r="Y998" s="97"/>
      <c r="Z998" s="140"/>
    </row>
    <row r="999" spans="1:26" s="69" customFormat="1" outlineLevel="1" x14ac:dyDescent="0.2">
      <c r="A999" s="64" t="s">
        <v>1201</v>
      </c>
      <c r="B999" s="65" t="s">
        <v>1651</v>
      </c>
      <c r="C999" s="66" t="s">
        <v>2093</v>
      </c>
      <c r="D999" s="67"/>
      <c r="E999" s="68"/>
      <c r="F999" s="328">
        <v>0</v>
      </c>
      <c r="G999" s="328">
        <v>4.3899999999999997</v>
      </c>
      <c r="H999" s="151"/>
      <c r="I999" s="97"/>
      <c r="J999" s="166"/>
      <c r="K999" s="328">
        <v>19.05</v>
      </c>
      <c r="L999" s="328">
        <v>14.51</v>
      </c>
      <c r="M999" s="151"/>
      <c r="N999" s="97"/>
      <c r="O999" s="273"/>
      <c r="P999" s="166"/>
      <c r="Q999" s="328">
        <v>19.05</v>
      </c>
      <c r="R999" s="328">
        <v>14.51</v>
      </c>
      <c r="S999" s="151"/>
      <c r="T999" s="97"/>
      <c r="U999" s="166"/>
      <c r="V999" s="328">
        <v>44.63</v>
      </c>
      <c r="W999" s="328">
        <v>14.51</v>
      </c>
      <c r="X999" s="151"/>
      <c r="Y999" s="97"/>
      <c r="Z999" s="140"/>
    </row>
    <row r="1000" spans="1:26" s="69" customFormat="1" outlineLevel="1" x14ac:dyDescent="0.2">
      <c r="A1000" s="64" t="s">
        <v>1202</v>
      </c>
      <c r="B1000" s="65" t="s">
        <v>1652</v>
      </c>
      <c r="C1000" s="66" t="s">
        <v>2094</v>
      </c>
      <c r="D1000" s="67"/>
      <c r="E1000" s="68"/>
      <c r="F1000" s="328">
        <v>-10257.94</v>
      </c>
      <c r="G1000" s="328">
        <v>-33042.550000000003</v>
      </c>
      <c r="H1000" s="151"/>
      <c r="I1000" s="97"/>
      <c r="J1000" s="166"/>
      <c r="K1000" s="328">
        <v>-32419.58</v>
      </c>
      <c r="L1000" s="328">
        <v>-113460.40000000001</v>
      </c>
      <c r="M1000" s="151"/>
      <c r="N1000" s="97"/>
      <c r="O1000" s="273"/>
      <c r="P1000" s="166"/>
      <c r="Q1000" s="328">
        <v>-32419.58</v>
      </c>
      <c r="R1000" s="328">
        <v>-113460.40000000001</v>
      </c>
      <c r="S1000" s="151"/>
      <c r="T1000" s="97"/>
      <c r="U1000" s="166"/>
      <c r="V1000" s="328">
        <v>-319594.66000000003</v>
      </c>
      <c r="W1000" s="328">
        <v>-673047.44000000006</v>
      </c>
      <c r="X1000" s="151"/>
      <c r="Y1000" s="97"/>
      <c r="Z1000" s="140"/>
    </row>
    <row r="1001" spans="1:26" s="69" customFormat="1" outlineLevel="1" x14ac:dyDescent="0.2">
      <c r="A1001" s="64" t="s">
        <v>1203</v>
      </c>
      <c r="B1001" s="65" t="s">
        <v>1653</v>
      </c>
      <c r="C1001" s="66" t="s">
        <v>2095</v>
      </c>
      <c r="D1001" s="67"/>
      <c r="E1001" s="68"/>
      <c r="F1001" s="328">
        <v>-57464</v>
      </c>
      <c r="G1001" s="328">
        <v>-31140</v>
      </c>
      <c r="H1001" s="151"/>
      <c r="I1001" s="97"/>
      <c r="J1001" s="166"/>
      <c r="K1001" s="328">
        <v>-172517</v>
      </c>
      <c r="L1001" s="328">
        <v>-96070</v>
      </c>
      <c r="M1001" s="151"/>
      <c r="N1001" s="97"/>
      <c r="O1001" s="273"/>
      <c r="P1001" s="166"/>
      <c r="Q1001" s="328">
        <v>-172517</v>
      </c>
      <c r="R1001" s="328">
        <v>-96070</v>
      </c>
      <c r="S1001" s="151"/>
      <c r="T1001" s="97"/>
      <c r="U1001" s="166"/>
      <c r="V1001" s="328">
        <v>-599930</v>
      </c>
      <c r="W1001" s="328">
        <v>-387891</v>
      </c>
      <c r="X1001" s="151"/>
      <c r="Y1001" s="97"/>
      <c r="Z1001" s="140"/>
    </row>
    <row r="1002" spans="1:26" s="69" customFormat="1" outlineLevel="1" x14ac:dyDescent="0.2">
      <c r="A1002" s="64" t="s">
        <v>1204</v>
      </c>
      <c r="B1002" s="65" t="s">
        <v>1654</v>
      </c>
      <c r="C1002" s="66" t="s">
        <v>2096</v>
      </c>
      <c r="D1002" s="67"/>
      <c r="E1002" s="68"/>
      <c r="F1002" s="328">
        <v>0.02</v>
      </c>
      <c r="G1002" s="328">
        <v>0.01</v>
      </c>
      <c r="H1002" s="151"/>
      <c r="I1002" s="97"/>
      <c r="J1002" s="166"/>
      <c r="K1002" s="328">
        <v>0.02</v>
      </c>
      <c r="L1002" s="328">
        <v>0.01</v>
      </c>
      <c r="M1002" s="151"/>
      <c r="N1002" s="97"/>
      <c r="O1002" s="273"/>
      <c r="P1002" s="166"/>
      <c r="Q1002" s="328">
        <v>0.02</v>
      </c>
      <c r="R1002" s="328">
        <v>0.01</v>
      </c>
      <c r="S1002" s="151"/>
      <c r="T1002" s="97"/>
      <c r="U1002" s="166"/>
      <c r="V1002" s="328">
        <v>9.0000000000000011E-2</v>
      </c>
      <c r="W1002" s="328">
        <v>0.03</v>
      </c>
      <c r="X1002" s="151"/>
      <c r="Y1002" s="97"/>
      <c r="Z1002" s="140"/>
    </row>
    <row r="1003" spans="1:26" s="69" customFormat="1" outlineLevel="1" x14ac:dyDescent="0.2">
      <c r="A1003" s="64" t="s">
        <v>1205</v>
      </c>
      <c r="B1003" s="65" t="s">
        <v>1655</v>
      </c>
      <c r="C1003" s="66" t="s">
        <v>2097</v>
      </c>
      <c r="D1003" s="67"/>
      <c r="E1003" s="68"/>
      <c r="F1003" s="328">
        <v>-276.2</v>
      </c>
      <c r="G1003" s="328">
        <v>-316.58</v>
      </c>
      <c r="H1003" s="151"/>
      <c r="I1003" s="97"/>
      <c r="J1003" s="166"/>
      <c r="K1003" s="328">
        <v>-780.69</v>
      </c>
      <c r="L1003" s="328">
        <v>-824.91</v>
      </c>
      <c r="M1003" s="151"/>
      <c r="N1003" s="97"/>
      <c r="O1003" s="273"/>
      <c r="P1003" s="166"/>
      <c r="Q1003" s="328">
        <v>-780.69</v>
      </c>
      <c r="R1003" s="328">
        <v>-824.91</v>
      </c>
      <c r="S1003" s="151"/>
      <c r="T1003" s="97"/>
      <c r="U1003" s="166"/>
      <c r="V1003" s="328">
        <v>-3518.46</v>
      </c>
      <c r="W1003" s="328">
        <v>-5017.34</v>
      </c>
      <c r="X1003" s="151"/>
      <c r="Y1003" s="97"/>
      <c r="Z1003" s="140"/>
    </row>
    <row r="1004" spans="1:26" s="69" customFormat="1" outlineLevel="1" x14ac:dyDescent="0.2">
      <c r="A1004" s="64" t="s">
        <v>1206</v>
      </c>
      <c r="B1004" s="65" t="s">
        <v>1656</v>
      </c>
      <c r="C1004" s="66" t="s">
        <v>2098</v>
      </c>
      <c r="D1004" s="67"/>
      <c r="E1004" s="68"/>
      <c r="F1004" s="328">
        <v>206474.47</v>
      </c>
      <c r="G1004" s="328">
        <v>225213.09</v>
      </c>
      <c r="H1004" s="151"/>
      <c r="I1004" s="97"/>
      <c r="J1004" s="166"/>
      <c r="K1004" s="328">
        <v>629748.41</v>
      </c>
      <c r="L1004" s="328">
        <v>619555.19000000006</v>
      </c>
      <c r="M1004" s="151"/>
      <c r="N1004" s="97"/>
      <c r="O1004" s="273"/>
      <c r="P1004" s="166"/>
      <c r="Q1004" s="328">
        <v>629748.41</v>
      </c>
      <c r="R1004" s="328">
        <v>619555.19000000006</v>
      </c>
      <c r="S1004" s="151"/>
      <c r="T1004" s="97"/>
      <c r="U1004" s="166"/>
      <c r="V1004" s="328">
        <v>2824558.8400000003</v>
      </c>
      <c r="W1004" s="328">
        <v>2998031.9619999998</v>
      </c>
      <c r="X1004" s="151"/>
      <c r="Y1004" s="97"/>
      <c r="Z1004" s="140"/>
    </row>
    <row r="1005" spans="1:26" s="69" customFormat="1" outlineLevel="1" x14ac:dyDescent="0.2">
      <c r="A1005" s="64" t="s">
        <v>1207</v>
      </c>
      <c r="B1005" s="65" t="s">
        <v>1657</v>
      </c>
      <c r="C1005" s="66" t="s">
        <v>2099</v>
      </c>
      <c r="D1005" s="67"/>
      <c r="E1005" s="68"/>
      <c r="F1005" s="328">
        <v>-78345.710000000006</v>
      </c>
      <c r="G1005" s="328">
        <v>-16548.900000000001</v>
      </c>
      <c r="H1005" s="151"/>
      <c r="I1005" s="97"/>
      <c r="J1005" s="166"/>
      <c r="K1005" s="328">
        <v>-358631.35000000003</v>
      </c>
      <c r="L1005" s="328">
        <v>257838.77000000002</v>
      </c>
      <c r="M1005" s="151"/>
      <c r="N1005" s="97"/>
      <c r="O1005" s="273"/>
      <c r="P1005" s="166"/>
      <c r="Q1005" s="328">
        <v>-358631.35000000003</v>
      </c>
      <c r="R1005" s="328">
        <v>257838.77000000002</v>
      </c>
      <c r="S1005" s="151"/>
      <c r="T1005" s="97"/>
      <c r="U1005" s="166"/>
      <c r="V1005" s="328">
        <v>775278.45</v>
      </c>
      <c r="W1005" s="328">
        <v>-267076.73</v>
      </c>
      <c r="X1005" s="151"/>
      <c r="Y1005" s="97"/>
      <c r="Z1005" s="140"/>
    </row>
    <row r="1006" spans="1:26" s="69" customFormat="1" outlineLevel="1" x14ac:dyDescent="0.2">
      <c r="A1006" s="64" t="s">
        <v>1208</v>
      </c>
      <c r="B1006" s="65" t="s">
        <v>1658</v>
      </c>
      <c r="C1006" s="66" t="s">
        <v>2100</v>
      </c>
      <c r="D1006" s="67"/>
      <c r="E1006" s="68"/>
      <c r="F1006" s="328">
        <v>0</v>
      </c>
      <c r="G1006" s="328">
        <v>0</v>
      </c>
      <c r="H1006" s="151"/>
      <c r="I1006" s="97"/>
      <c r="J1006" s="166"/>
      <c r="K1006" s="328">
        <v>20.14</v>
      </c>
      <c r="L1006" s="328">
        <v>0</v>
      </c>
      <c r="M1006" s="151"/>
      <c r="N1006" s="97"/>
      <c r="O1006" s="273"/>
      <c r="P1006" s="166"/>
      <c r="Q1006" s="328">
        <v>20.14</v>
      </c>
      <c r="R1006" s="328">
        <v>0</v>
      </c>
      <c r="S1006" s="151"/>
      <c r="T1006" s="97"/>
      <c r="U1006" s="166"/>
      <c r="V1006" s="328">
        <v>636.91999999999996</v>
      </c>
      <c r="W1006" s="328">
        <v>0</v>
      </c>
      <c r="X1006" s="151"/>
      <c r="Y1006" s="97"/>
      <c r="Z1006" s="140"/>
    </row>
    <row r="1007" spans="1:26" s="69" customFormat="1" outlineLevel="1" x14ac:dyDescent="0.2">
      <c r="A1007" s="64" t="s">
        <v>1209</v>
      </c>
      <c r="B1007" s="65" t="s">
        <v>1659</v>
      </c>
      <c r="C1007" s="66" t="s">
        <v>2101</v>
      </c>
      <c r="D1007" s="67"/>
      <c r="E1007" s="68"/>
      <c r="F1007" s="328">
        <v>120347.84</v>
      </c>
      <c r="G1007" s="328">
        <v>42505.840000000004</v>
      </c>
      <c r="H1007" s="151"/>
      <c r="I1007" s="97"/>
      <c r="J1007" s="166"/>
      <c r="K1007" s="328">
        <v>294750.10000000003</v>
      </c>
      <c r="L1007" s="328">
        <v>190998.44</v>
      </c>
      <c r="M1007" s="151"/>
      <c r="N1007" s="97"/>
      <c r="O1007" s="273"/>
      <c r="P1007" s="166"/>
      <c r="Q1007" s="328">
        <v>294750.10000000003</v>
      </c>
      <c r="R1007" s="328">
        <v>190998.44</v>
      </c>
      <c r="S1007" s="151"/>
      <c r="T1007" s="97"/>
      <c r="U1007" s="166"/>
      <c r="V1007" s="328">
        <v>1064153.72</v>
      </c>
      <c r="W1007" s="328">
        <v>865197.40999999992</v>
      </c>
      <c r="X1007" s="151"/>
      <c r="Y1007" s="97"/>
      <c r="Z1007" s="140"/>
    </row>
    <row r="1008" spans="1:26" s="69" customFormat="1" outlineLevel="1" x14ac:dyDescent="0.2">
      <c r="A1008" s="64" t="s">
        <v>1210</v>
      </c>
      <c r="B1008" s="65" t="s">
        <v>1660</v>
      </c>
      <c r="C1008" s="66" t="s">
        <v>2102</v>
      </c>
      <c r="D1008" s="67"/>
      <c r="E1008" s="68"/>
      <c r="F1008" s="328">
        <v>105380.62</v>
      </c>
      <c r="G1008" s="328">
        <v>35135.870000000003</v>
      </c>
      <c r="H1008" s="151"/>
      <c r="I1008" s="97"/>
      <c r="J1008" s="166"/>
      <c r="K1008" s="328">
        <v>375853.78</v>
      </c>
      <c r="L1008" s="328">
        <v>259445.97</v>
      </c>
      <c r="M1008" s="151"/>
      <c r="N1008" s="97"/>
      <c r="O1008" s="273"/>
      <c r="P1008" s="166"/>
      <c r="Q1008" s="328">
        <v>375853.78</v>
      </c>
      <c r="R1008" s="328">
        <v>259445.97</v>
      </c>
      <c r="S1008" s="151"/>
      <c r="T1008" s="97"/>
      <c r="U1008" s="166"/>
      <c r="V1008" s="328">
        <v>-1133131.31</v>
      </c>
      <c r="W1008" s="328">
        <v>1318649.818</v>
      </c>
      <c r="X1008" s="151"/>
      <c r="Y1008" s="97"/>
      <c r="Z1008" s="140"/>
    </row>
    <row r="1009" spans="1:26" s="69" customFormat="1" outlineLevel="1" x14ac:dyDescent="0.2">
      <c r="A1009" s="64" t="s">
        <v>1211</v>
      </c>
      <c r="B1009" s="65" t="s">
        <v>1661</v>
      </c>
      <c r="C1009" s="66" t="s">
        <v>2103</v>
      </c>
      <c r="D1009" s="67"/>
      <c r="E1009" s="68"/>
      <c r="F1009" s="328">
        <v>159</v>
      </c>
      <c r="G1009" s="328">
        <v>5.19</v>
      </c>
      <c r="H1009" s="151"/>
      <c r="I1009" s="97"/>
      <c r="J1009" s="166"/>
      <c r="K1009" s="328">
        <v>159</v>
      </c>
      <c r="L1009" s="328">
        <v>5.19</v>
      </c>
      <c r="M1009" s="151"/>
      <c r="N1009" s="97"/>
      <c r="O1009" s="273"/>
      <c r="P1009" s="166"/>
      <c r="Q1009" s="328">
        <v>159</v>
      </c>
      <c r="R1009" s="328">
        <v>5.19</v>
      </c>
      <c r="S1009" s="151"/>
      <c r="T1009" s="97"/>
      <c r="U1009" s="166"/>
      <c r="V1009" s="328">
        <v>4730.97</v>
      </c>
      <c r="W1009" s="328">
        <v>6024.87</v>
      </c>
      <c r="X1009" s="151"/>
      <c r="Y1009" s="97"/>
      <c r="Z1009" s="140"/>
    </row>
    <row r="1010" spans="1:26" s="69" customFormat="1" outlineLevel="1" x14ac:dyDescent="0.2">
      <c r="A1010" s="64" t="s">
        <v>1212</v>
      </c>
      <c r="B1010" s="65" t="s">
        <v>1662</v>
      </c>
      <c r="C1010" s="66" t="s">
        <v>2104</v>
      </c>
      <c r="D1010" s="67"/>
      <c r="E1010" s="68"/>
      <c r="F1010" s="328">
        <v>50.04</v>
      </c>
      <c r="G1010" s="328">
        <v>72.78</v>
      </c>
      <c r="H1010" s="151"/>
      <c r="I1010" s="97"/>
      <c r="J1010" s="166"/>
      <c r="K1010" s="328">
        <v>71.55</v>
      </c>
      <c r="L1010" s="328">
        <v>198.98000000000002</v>
      </c>
      <c r="M1010" s="151"/>
      <c r="N1010" s="97"/>
      <c r="O1010" s="273"/>
      <c r="P1010" s="166"/>
      <c r="Q1010" s="328">
        <v>71.55</v>
      </c>
      <c r="R1010" s="328">
        <v>198.98000000000002</v>
      </c>
      <c r="S1010" s="151"/>
      <c r="T1010" s="97"/>
      <c r="U1010" s="166"/>
      <c r="V1010" s="328">
        <v>-198.20999999999998</v>
      </c>
      <c r="W1010" s="328">
        <v>-243.05</v>
      </c>
      <c r="X1010" s="151"/>
      <c r="Y1010" s="97"/>
      <c r="Z1010" s="140"/>
    </row>
    <row r="1011" spans="1:26" s="69" customFormat="1" outlineLevel="1" x14ac:dyDescent="0.2">
      <c r="A1011" s="64" t="s">
        <v>1213</v>
      </c>
      <c r="B1011" s="65" t="s">
        <v>1663</v>
      </c>
      <c r="C1011" s="66" t="s">
        <v>2105</v>
      </c>
      <c r="D1011" s="67"/>
      <c r="E1011" s="68"/>
      <c r="F1011" s="328">
        <v>-106572.7</v>
      </c>
      <c r="G1011" s="328">
        <v>-53037.55</v>
      </c>
      <c r="H1011" s="151"/>
      <c r="I1011" s="97"/>
      <c r="J1011" s="166"/>
      <c r="K1011" s="328">
        <v>99014.07</v>
      </c>
      <c r="L1011" s="328">
        <v>543826.28</v>
      </c>
      <c r="M1011" s="151"/>
      <c r="N1011" s="97"/>
      <c r="O1011" s="273"/>
      <c r="P1011" s="166"/>
      <c r="Q1011" s="328">
        <v>99014.07</v>
      </c>
      <c r="R1011" s="328">
        <v>543826.28</v>
      </c>
      <c r="S1011" s="151"/>
      <c r="T1011" s="97"/>
      <c r="U1011" s="166"/>
      <c r="V1011" s="328">
        <v>-215078.53999999998</v>
      </c>
      <c r="W1011" s="328">
        <v>1402223.96</v>
      </c>
      <c r="X1011" s="151"/>
      <c r="Y1011" s="97"/>
      <c r="Z1011" s="140"/>
    </row>
    <row r="1012" spans="1:26" s="69" customFormat="1" outlineLevel="1" x14ac:dyDescent="0.2">
      <c r="A1012" s="64" t="s">
        <v>1214</v>
      </c>
      <c r="B1012" s="65" t="s">
        <v>1664</v>
      </c>
      <c r="C1012" s="66" t="s">
        <v>2106</v>
      </c>
      <c r="D1012" s="67"/>
      <c r="E1012" s="68"/>
      <c r="F1012" s="328">
        <v>344.86</v>
      </c>
      <c r="G1012" s="328">
        <v>161.25</v>
      </c>
      <c r="H1012" s="151"/>
      <c r="I1012" s="97"/>
      <c r="J1012" s="166"/>
      <c r="K1012" s="328">
        <v>880.75</v>
      </c>
      <c r="L1012" s="328">
        <v>228.6</v>
      </c>
      <c r="M1012" s="151"/>
      <c r="N1012" s="97"/>
      <c r="O1012" s="273"/>
      <c r="P1012" s="166"/>
      <c r="Q1012" s="328">
        <v>880.75</v>
      </c>
      <c r="R1012" s="328">
        <v>228.6</v>
      </c>
      <c r="S1012" s="151"/>
      <c r="T1012" s="97"/>
      <c r="U1012" s="166"/>
      <c r="V1012" s="328">
        <v>2562.34</v>
      </c>
      <c r="W1012" s="328">
        <v>736.12</v>
      </c>
      <c r="X1012" s="151"/>
      <c r="Y1012" s="97"/>
      <c r="Z1012" s="140"/>
    </row>
    <row r="1013" spans="1:26" s="69" customFormat="1" outlineLevel="1" x14ac:dyDescent="0.2">
      <c r="A1013" s="64" t="s">
        <v>1215</v>
      </c>
      <c r="B1013" s="65" t="s">
        <v>1665</v>
      </c>
      <c r="C1013" s="66" t="s">
        <v>2107</v>
      </c>
      <c r="D1013" s="67"/>
      <c r="E1013" s="68"/>
      <c r="F1013" s="328">
        <v>-49460.03</v>
      </c>
      <c r="G1013" s="328">
        <v>-20481.240000000002</v>
      </c>
      <c r="H1013" s="151"/>
      <c r="I1013" s="97"/>
      <c r="J1013" s="166"/>
      <c r="K1013" s="328">
        <v>-146060.58000000002</v>
      </c>
      <c r="L1013" s="328">
        <v>-63837.120000000003</v>
      </c>
      <c r="M1013" s="151"/>
      <c r="N1013" s="97"/>
      <c r="O1013" s="273"/>
      <c r="P1013" s="166"/>
      <c r="Q1013" s="328">
        <v>-146060.58000000002</v>
      </c>
      <c r="R1013" s="328">
        <v>-63837.120000000003</v>
      </c>
      <c r="S1013" s="151"/>
      <c r="T1013" s="97"/>
      <c r="U1013" s="166"/>
      <c r="V1013" s="328">
        <v>-586369.41</v>
      </c>
      <c r="W1013" s="328">
        <v>-706788.92</v>
      </c>
      <c r="X1013" s="151"/>
      <c r="Y1013" s="97"/>
      <c r="Z1013" s="140"/>
    </row>
    <row r="1014" spans="1:26" s="69" customFormat="1" outlineLevel="1" x14ac:dyDescent="0.2">
      <c r="A1014" s="64" t="s">
        <v>1216</v>
      </c>
      <c r="B1014" s="65" t="s">
        <v>1666</v>
      </c>
      <c r="C1014" s="66" t="s">
        <v>2108</v>
      </c>
      <c r="D1014" s="67"/>
      <c r="E1014" s="68"/>
      <c r="F1014" s="328">
        <v>215.18</v>
      </c>
      <c r="G1014" s="328">
        <v>260.59000000000003</v>
      </c>
      <c r="H1014" s="151"/>
      <c r="I1014" s="97"/>
      <c r="J1014" s="166"/>
      <c r="K1014" s="328">
        <v>952.16</v>
      </c>
      <c r="L1014" s="328">
        <v>1278.3800000000001</v>
      </c>
      <c r="M1014" s="151"/>
      <c r="N1014" s="97"/>
      <c r="O1014" s="273"/>
      <c r="P1014" s="166"/>
      <c r="Q1014" s="328">
        <v>952.16</v>
      </c>
      <c r="R1014" s="328">
        <v>1278.3800000000001</v>
      </c>
      <c r="S1014" s="151"/>
      <c r="T1014" s="97"/>
      <c r="U1014" s="166"/>
      <c r="V1014" s="328">
        <v>13695.44</v>
      </c>
      <c r="W1014" s="328">
        <v>4043.92</v>
      </c>
      <c r="X1014" s="151"/>
      <c r="Y1014" s="97"/>
      <c r="Z1014" s="140"/>
    </row>
    <row r="1015" spans="1:26" s="69" customFormat="1" outlineLevel="1" x14ac:dyDescent="0.2">
      <c r="A1015" s="64" t="s">
        <v>1217</v>
      </c>
      <c r="B1015" s="65" t="s">
        <v>1667</v>
      </c>
      <c r="C1015" s="66" t="s">
        <v>2109</v>
      </c>
      <c r="D1015" s="67"/>
      <c r="E1015" s="68"/>
      <c r="F1015" s="328">
        <v>0</v>
      </c>
      <c r="G1015" s="328">
        <v>0</v>
      </c>
      <c r="H1015" s="151"/>
      <c r="I1015" s="97"/>
      <c r="J1015" s="166"/>
      <c r="K1015" s="328">
        <v>0</v>
      </c>
      <c r="L1015" s="328">
        <v>0</v>
      </c>
      <c r="M1015" s="151"/>
      <c r="N1015" s="97"/>
      <c r="O1015" s="273"/>
      <c r="P1015" s="166"/>
      <c r="Q1015" s="328">
        <v>0</v>
      </c>
      <c r="R1015" s="328">
        <v>0</v>
      </c>
      <c r="S1015" s="151"/>
      <c r="T1015" s="97"/>
      <c r="U1015" s="166"/>
      <c r="V1015" s="328">
        <v>5.92</v>
      </c>
      <c r="W1015" s="328">
        <v>18.43</v>
      </c>
      <c r="X1015" s="151"/>
      <c r="Y1015" s="97"/>
      <c r="Z1015" s="140"/>
    </row>
    <row r="1016" spans="1:26" s="69" customFormat="1" outlineLevel="1" x14ac:dyDescent="0.2">
      <c r="A1016" s="64" t="s">
        <v>1218</v>
      </c>
      <c r="B1016" s="65" t="s">
        <v>1668</v>
      </c>
      <c r="C1016" s="66" t="s">
        <v>2110</v>
      </c>
      <c r="D1016" s="67"/>
      <c r="E1016" s="68"/>
      <c r="F1016" s="328">
        <v>2966.07</v>
      </c>
      <c r="G1016" s="328">
        <v>3449.87</v>
      </c>
      <c r="H1016" s="151"/>
      <c r="I1016" s="97"/>
      <c r="J1016" s="166"/>
      <c r="K1016" s="328">
        <v>11188.82</v>
      </c>
      <c r="L1016" s="328">
        <v>10596.34</v>
      </c>
      <c r="M1016" s="151"/>
      <c r="N1016" s="97"/>
      <c r="O1016" s="273"/>
      <c r="P1016" s="166"/>
      <c r="Q1016" s="328">
        <v>11188.82</v>
      </c>
      <c r="R1016" s="328">
        <v>10596.34</v>
      </c>
      <c r="S1016" s="151"/>
      <c r="T1016" s="97"/>
      <c r="U1016" s="166"/>
      <c r="V1016" s="328">
        <v>35521.46</v>
      </c>
      <c r="W1016" s="328">
        <v>20361.849999999999</v>
      </c>
      <c r="X1016" s="151"/>
      <c r="Y1016" s="97"/>
      <c r="Z1016" s="140"/>
    </row>
    <row r="1017" spans="1:26" s="69" customFormat="1" outlineLevel="1" x14ac:dyDescent="0.2">
      <c r="A1017" s="64" t="s">
        <v>1219</v>
      </c>
      <c r="B1017" s="65" t="s">
        <v>1669</v>
      </c>
      <c r="C1017" s="66" t="s">
        <v>2111</v>
      </c>
      <c r="D1017" s="67"/>
      <c r="E1017" s="68"/>
      <c r="F1017" s="328">
        <v>147915.62</v>
      </c>
      <c r="G1017" s="328">
        <v>184455.54</v>
      </c>
      <c r="H1017" s="151"/>
      <c r="I1017" s="97"/>
      <c r="J1017" s="166"/>
      <c r="K1017" s="328">
        <v>484996.14</v>
      </c>
      <c r="L1017" s="328">
        <v>630519.62</v>
      </c>
      <c r="M1017" s="151"/>
      <c r="N1017" s="97"/>
      <c r="O1017" s="273"/>
      <c r="P1017" s="166"/>
      <c r="Q1017" s="328">
        <v>484996.14</v>
      </c>
      <c r="R1017" s="328">
        <v>630519.62</v>
      </c>
      <c r="S1017" s="151"/>
      <c r="T1017" s="97"/>
      <c r="U1017" s="166"/>
      <c r="V1017" s="328">
        <v>2376555.0300000003</v>
      </c>
      <c r="W1017" s="328">
        <v>2665530.6800000002</v>
      </c>
      <c r="X1017" s="151"/>
      <c r="Y1017" s="97"/>
      <c r="Z1017" s="140"/>
    </row>
    <row r="1018" spans="1:26" s="69" customFormat="1" outlineLevel="1" x14ac:dyDescent="0.2">
      <c r="A1018" s="64" t="s">
        <v>1220</v>
      </c>
      <c r="B1018" s="65" t="s">
        <v>1670</v>
      </c>
      <c r="C1018" s="66" t="s">
        <v>2112</v>
      </c>
      <c r="D1018" s="67"/>
      <c r="E1018" s="68"/>
      <c r="F1018" s="328">
        <v>9564.75</v>
      </c>
      <c r="G1018" s="328">
        <v>11957.84</v>
      </c>
      <c r="H1018" s="151"/>
      <c r="I1018" s="97"/>
      <c r="J1018" s="166"/>
      <c r="K1018" s="328">
        <v>35917.629999999997</v>
      </c>
      <c r="L1018" s="328">
        <v>33894.730000000003</v>
      </c>
      <c r="M1018" s="151"/>
      <c r="N1018" s="97"/>
      <c r="O1018" s="273"/>
      <c r="P1018" s="166"/>
      <c r="Q1018" s="328">
        <v>35917.629999999997</v>
      </c>
      <c r="R1018" s="328">
        <v>33894.730000000003</v>
      </c>
      <c r="S1018" s="151"/>
      <c r="T1018" s="97"/>
      <c r="U1018" s="166"/>
      <c r="V1018" s="328">
        <v>142455.88</v>
      </c>
      <c r="W1018" s="328">
        <v>140944.55000000002</v>
      </c>
      <c r="X1018" s="151"/>
      <c r="Y1018" s="97"/>
      <c r="Z1018" s="140"/>
    </row>
    <row r="1019" spans="1:26" s="69" customFormat="1" outlineLevel="1" x14ac:dyDescent="0.2">
      <c r="A1019" s="64" t="s">
        <v>1221</v>
      </c>
      <c r="B1019" s="65" t="s">
        <v>1671</v>
      </c>
      <c r="C1019" s="66" t="s">
        <v>2113</v>
      </c>
      <c r="D1019" s="67"/>
      <c r="E1019" s="68"/>
      <c r="F1019" s="328">
        <v>416478.44</v>
      </c>
      <c r="G1019" s="328">
        <v>371998.94</v>
      </c>
      <c r="H1019" s="151"/>
      <c r="I1019" s="97"/>
      <c r="J1019" s="166"/>
      <c r="K1019" s="328">
        <v>1238556.17</v>
      </c>
      <c r="L1019" s="328">
        <v>1110866.21</v>
      </c>
      <c r="M1019" s="151"/>
      <c r="N1019" s="97"/>
      <c r="O1019" s="273"/>
      <c r="P1019" s="166"/>
      <c r="Q1019" s="328">
        <v>1238556.17</v>
      </c>
      <c r="R1019" s="328">
        <v>1110866.21</v>
      </c>
      <c r="S1019" s="151"/>
      <c r="T1019" s="97"/>
      <c r="U1019" s="166"/>
      <c r="V1019" s="328">
        <v>4592220.8100000005</v>
      </c>
      <c r="W1019" s="328">
        <v>4447137.82</v>
      </c>
      <c r="X1019" s="151"/>
      <c r="Y1019" s="97"/>
      <c r="Z1019" s="140"/>
    </row>
    <row r="1020" spans="1:26" s="69" customFormat="1" outlineLevel="1" x14ac:dyDescent="0.2">
      <c r="A1020" s="64" t="s">
        <v>1222</v>
      </c>
      <c r="B1020" s="65" t="s">
        <v>1672</v>
      </c>
      <c r="C1020" s="66" t="s">
        <v>2114</v>
      </c>
      <c r="D1020" s="67"/>
      <c r="E1020" s="68"/>
      <c r="F1020" s="328">
        <v>35160.400000000001</v>
      </c>
      <c r="G1020" s="328">
        <v>42300.04</v>
      </c>
      <c r="H1020" s="151"/>
      <c r="I1020" s="97"/>
      <c r="J1020" s="166"/>
      <c r="K1020" s="328">
        <v>112917.24</v>
      </c>
      <c r="L1020" s="328">
        <v>105572.42</v>
      </c>
      <c r="M1020" s="151"/>
      <c r="N1020" s="97"/>
      <c r="O1020" s="273"/>
      <c r="P1020" s="166"/>
      <c r="Q1020" s="328">
        <v>112917.24</v>
      </c>
      <c r="R1020" s="328">
        <v>105572.42</v>
      </c>
      <c r="S1020" s="151"/>
      <c r="T1020" s="97"/>
      <c r="U1020" s="166"/>
      <c r="V1020" s="328">
        <v>249006.97999999998</v>
      </c>
      <c r="W1020" s="328">
        <v>412009.04</v>
      </c>
      <c r="X1020" s="151"/>
      <c r="Y1020" s="97"/>
      <c r="Z1020" s="140"/>
    </row>
    <row r="1021" spans="1:26" s="69" customFormat="1" outlineLevel="1" x14ac:dyDescent="0.2">
      <c r="A1021" s="64" t="s">
        <v>1223</v>
      </c>
      <c r="B1021" s="65" t="s">
        <v>1673</v>
      </c>
      <c r="C1021" s="66" t="s">
        <v>2115</v>
      </c>
      <c r="D1021" s="67"/>
      <c r="E1021" s="68"/>
      <c r="F1021" s="328">
        <v>16064.24</v>
      </c>
      <c r="G1021" s="328">
        <v>13632.48</v>
      </c>
      <c r="H1021" s="151"/>
      <c r="I1021" s="97"/>
      <c r="J1021" s="166"/>
      <c r="K1021" s="328">
        <v>48550.32</v>
      </c>
      <c r="L1021" s="328">
        <v>42178.85</v>
      </c>
      <c r="M1021" s="151"/>
      <c r="N1021" s="97"/>
      <c r="O1021" s="273"/>
      <c r="P1021" s="166"/>
      <c r="Q1021" s="328">
        <v>48550.32</v>
      </c>
      <c r="R1021" s="328">
        <v>42178.85</v>
      </c>
      <c r="S1021" s="151"/>
      <c r="T1021" s="97"/>
      <c r="U1021" s="166"/>
      <c r="V1021" s="328">
        <v>176585.25</v>
      </c>
      <c r="W1021" s="328">
        <v>170120.98</v>
      </c>
      <c r="X1021" s="151"/>
      <c r="Y1021" s="97"/>
      <c r="Z1021" s="140"/>
    </row>
    <row r="1022" spans="1:26" s="69" customFormat="1" outlineLevel="1" x14ac:dyDescent="0.2">
      <c r="A1022" s="64" t="s">
        <v>1224</v>
      </c>
      <c r="B1022" s="65" t="s">
        <v>1674</v>
      </c>
      <c r="C1022" s="66" t="s">
        <v>2116</v>
      </c>
      <c r="D1022" s="67"/>
      <c r="E1022" s="68"/>
      <c r="F1022" s="328">
        <v>-2.0300000000000002</v>
      </c>
      <c r="G1022" s="328">
        <v>871.73</v>
      </c>
      <c r="H1022" s="151"/>
      <c r="I1022" s="97"/>
      <c r="J1022" s="166"/>
      <c r="K1022" s="328">
        <v>3821.98</v>
      </c>
      <c r="L1022" s="328">
        <v>1811.67</v>
      </c>
      <c r="M1022" s="151"/>
      <c r="N1022" s="97"/>
      <c r="O1022" s="273"/>
      <c r="P1022" s="166"/>
      <c r="Q1022" s="328">
        <v>3821.98</v>
      </c>
      <c r="R1022" s="328">
        <v>1811.67</v>
      </c>
      <c r="S1022" s="151"/>
      <c r="T1022" s="97"/>
      <c r="U1022" s="166"/>
      <c r="V1022" s="328">
        <v>13743.73</v>
      </c>
      <c r="W1022" s="328">
        <v>8955.7999999999993</v>
      </c>
      <c r="X1022" s="151"/>
      <c r="Y1022" s="97"/>
      <c r="Z1022" s="140"/>
    </row>
    <row r="1023" spans="1:26" s="69" customFormat="1" outlineLevel="1" x14ac:dyDescent="0.2">
      <c r="A1023" s="64" t="s">
        <v>1225</v>
      </c>
      <c r="B1023" s="65" t="s">
        <v>1675</v>
      </c>
      <c r="C1023" s="66" t="s">
        <v>2117</v>
      </c>
      <c r="D1023" s="67"/>
      <c r="E1023" s="68"/>
      <c r="F1023" s="328">
        <v>1175.52</v>
      </c>
      <c r="G1023" s="328">
        <v>571.26</v>
      </c>
      <c r="H1023" s="151"/>
      <c r="I1023" s="97"/>
      <c r="J1023" s="166"/>
      <c r="K1023" s="328">
        <v>1901.14</v>
      </c>
      <c r="L1023" s="328">
        <v>3289.07</v>
      </c>
      <c r="M1023" s="151"/>
      <c r="N1023" s="97"/>
      <c r="O1023" s="273"/>
      <c r="P1023" s="166"/>
      <c r="Q1023" s="328">
        <v>1901.14</v>
      </c>
      <c r="R1023" s="328">
        <v>3289.07</v>
      </c>
      <c r="S1023" s="151"/>
      <c r="T1023" s="97"/>
      <c r="U1023" s="166"/>
      <c r="V1023" s="328">
        <v>9893.4600000000009</v>
      </c>
      <c r="W1023" s="328">
        <v>20533.939999999999</v>
      </c>
      <c r="X1023" s="151"/>
      <c r="Y1023" s="97"/>
      <c r="Z1023" s="140"/>
    </row>
    <row r="1024" spans="1:26" s="69" customFormat="1" outlineLevel="1" x14ac:dyDescent="0.2">
      <c r="A1024" s="64" t="s">
        <v>1226</v>
      </c>
      <c r="B1024" s="65" t="s">
        <v>1676</v>
      </c>
      <c r="C1024" s="66" t="s">
        <v>2118</v>
      </c>
      <c r="D1024" s="67"/>
      <c r="E1024" s="68"/>
      <c r="F1024" s="328">
        <v>0</v>
      </c>
      <c r="G1024" s="328">
        <v>0</v>
      </c>
      <c r="H1024" s="151"/>
      <c r="I1024" s="97"/>
      <c r="J1024" s="166"/>
      <c r="K1024" s="328">
        <v>0</v>
      </c>
      <c r="L1024" s="328">
        <v>0</v>
      </c>
      <c r="M1024" s="151"/>
      <c r="N1024" s="97"/>
      <c r="O1024" s="273"/>
      <c r="P1024" s="166"/>
      <c r="Q1024" s="328">
        <v>0</v>
      </c>
      <c r="R1024" s="328">
        <v>0</v>
      </c>
      <c r="S1024" s="151"/>
      <c r="T1024" s="97"/>
      <c r="U1024" s="166"/>
      <c r="V1024" s="328">
        <v>0</v>
      </c>
      <c r="W1024" s="328">
        <v>30829.59</v>
      </c>
      <c r="X1024" s="151"/>
      <c r="Y1024" s="97"/>
      <c r="Z1024" s="140"/>
    </row>
    <row r="1025" spans="1:26" s="69" customFormat="1" outlineLevel="1" x14ac:dyDescent="0.2">
      <c r="A1025" s="64" t="s">
        <v>1227</v>
      </c>
      <c r="B1025" s="65" t="s">
        <v>1677</v>
      </c>
      <c r="C1025" s="66" t="s">
        <v>2119</v>
      </c>
      <c r="D1025" s="67"/>
      <c r="E1025" s="68"/>
      <c r="F1025" s="328">
        <v>8158.49</v>
      </c>
      <c r="G1025" s="328">
        <v>10550.51</v>
      </c>
      <c r="H1025" s="151"/>
      <c r="I1025" s="97"/>
      <c r="J1025" s="166"/>
      <c r="K1025" s="328">
        <v>25363.010000000002</v>
      </c>
      <c r="L1025" s="328">
        <v>38164.75</v>
      </c>
      <c r="M1025" s="151"/>
      <c r="N1025" s="97"/>
      <c r="O1025" s="273"/>
      <c r="P1025" s="166"/>
      <c r="Q1025" s="328">
        <v>25363.010000000002</v>
      </c>
      <c r="R1025" s="328">
        <v>38164.75</v>
      </c>
      <c r="S1025" s="151"/>
      <c r="T1025" s="97"/>
      <c r="U1025" s="166"/>
      <c r="V1025" s="328">
        <v>139857.27000000002</v>
      </c>
      <c r="W1025" s="328">
        <v>193017.58000000002</v>
      </c>
      <c r="X1025" s="151"/>
      <c r="Y1025" s="97"/>
      <c r="Z1025" s="140"/>
    </row>
    <row r="1026" spans="1:26" s="69" customFormat="1" outlineLevel="1" x14ac:dyDescent="0.2">
      <c r="A1026" s="64" t="s">
        <v>1228</v>
      </c>
      <c r="B1026" s="65" t="s">
        <v>1678</v>
      </c>
      <c r="C1026" s="66" t="s">
        <v>2120</v>
      </c>
      <c r="D1026" s="67"/>
      <c r="E1026" s="68"/>
      <c r="F1026" s="328">
        <v>141542.99</v>
      </c>
      <c r="G1026" s="328">
        <v>120006.88</v>
      </c>
      <c r="H1026" s="151"/>
      <c r="I1026" s="97"/>
      <c r="J1026" s="166"/>
      <c r="K1026" s="328">
        <v>415304.97000000003</v>
      </c>
      <c r="L1026" s="328">
        <v>364723.57</v>
      </c>
      <c r="M1026" s="151"/>
      <c r="N1026" s="97"/>
      <c r="O1026" s="273"/>
      <c r="P1026" s="166"/>
      <c r="Q1026" s="328">
        <v>415304.97000000003</v>
      </c>
      <c r="R1026" s="328">
        <v>364723.57</v>
      </c>
      <c r="S1026" s="151"/>
      <c r="T1026" s="97"/>
      <c r="U1026" s="166"/>
      <c r="V1026" s="328">
        <v>1804684.4</v>
      </c>
      <c r="W1026" s="328">
        <v>1672933.8800000001</v>
      </c>
      <c r="X1026" s="151"/>
      <c r="Y1026" s="97"/>
      <c r="Z1026" s="140"/>
    </row>
    <row r="1027" spans="1:26" s="69" customFormat="1" outlineLevel="1" x14ac:dyDescent="0.2">
      <c r="A1027" s="64" t="s">
        <v>1229</v>
      </c>
      <c r="B1027" s="65" t="s">
        <v>1679</v>
      </c>
      <c r="C1027" s="66" t="s">
        <v>2121</v>
      </c>
      <c r="D1027" s="67"/>
      <c r="E1027" s="68"/>
      <c r="F1027" s="328">
        <v>1533.8500000000001</v>
      </c>
      <c r="G1027" s="328">
        <v>-290.52</v>
      </c>
      <c r="H1027" s="151"/>
      <c r="I1027" s="97"/>
      <c r="J1027" s="166"/>
      <c r="K1027" s="328">
        <v>1533.8500000000001</v>
      </c>
      <c r="L1027" s="328">
        <v>-290.52</v>
      </c>
      <c r="M1027" s="151"/>
      <c r="N1027" s="97"/>
      <c r="O1027" s="273"/>
      <c r="P1027" s="166"/>
      <c r="Q1027" s="328">
        <v>1533.8500000000001</v>
      </c>
      <c r="R1027" s="328">
        <v>-290.52</v>
      </c>
      <c r="S1027" s="151"/>
      <c r="T1027" s="97"/>
      <c r="U1027" s="166"/>
      <c r="V1027" s="328">
        <v>-3597.08</v>
      </c>
      <c r="W1027" s="328">
        <v>2755.4300000000003</v>
      </c>
      <c r="X1027" s="151"/>
      <c r="Y1027" s="97"/>
      <c r="Z1027" s="140"/>
    </row>
    <row r="1028" spans="1:26" s="69" customFormat="1" outlineLevel="1" x14ac:dyDescent="0.2">
      <c r="A1028" s="64" t="s">
        <v>1230</v>
      </c>
      <c r="B1028" s="65" t="s">
        <v>1680</v>
      </c>
      <c r="C1028" s="66" t="s">
        <v>2122</v>
      </c>
      <c r="D1028" s="67"/>
      <c r="E1028" s="68"/>
      <c r="F1028" s="328">
        <v>453.79</v>
      </c>
      <c r="G1028" s="328">
        <v>311</v>
      </c>
      <c r="H1028" s="151"/>
      <c r="I1028" s="97"/>
      <c r="J1028" s="166"/>
      <c r="K1028" s="328">
        <v>485.63</v>
      </c>
      <c r="L1028" s="328">
        <v>1018.74</v>
      </c>
      <c r="M1028" s="151"/>
      <c r="N1028" s="97"/>
      <c r="O1028" s="273"/>
      <c r="P1028" s="166"/>
      <c r="Q1028" s="328">
        <v>485.63</v>
      </c>
      <c r="R1028" s="328">
        <v>1018.74</v>
      </c>
      <c r="S1028" s="151"/>
      <c r="T1028" s="97"/>
      <c r="U1028" s="166"/>
      <c r="V1028" s="328">
        <v>3541.8500000000004</v>
      </c>
      <c r="W1028" s="328">
        <v>3969.21</v>
      </c>
      <c r="X1028" s="151"/>
      <c r="Y1028" s="97"/>
      <c r="Z1028" s="140"/>
    </row>
    <row r="1029" spans="1:26" s="69" customFormat="1" outlineLevel="1" x14ac:dyDescent="0.2">
      <c r="A1029" s="64" t="s">
        <v>1231</v>
      </c>
      <c r="B1029" s="65" t="s">
        <v>1681</v>
      </c>
      <c r="C1029" s="66" t="s">
        <v>2123</v>
      </c>
      <c r="D1029" s="67"/>
      <c r="E1029" s="68"/>
      <c r="F1029" s="328">
        <v>0</v>
      </c>
      <c r="G1029" s="328">
        <v>-75541</v>
      </c>
      <c r="H1029" s="151"/>
      <c r="I1029" s="97"/>
      <c r="J1029" s="166"/>
      <c r="K1029" s="328">
        <v>0</v>
      </c>
      <c r="L1029" s="328">
        <v>-75541</v>
      </c>
      <c r="M1029" s="151"/>
      <c r="N1029" s="97"/>
      <c r="O1029" s="273"/>
      <c r="P1029" s="166"/>
      <c r="Q1029" s="328">
        <v>0</v>
      </c>
      <c r="R1029" s="328">
        <v>-75541</v>
      </c>
      <c r="S1029" s="151"/>
      <c r="T1029" s="97"/>
      <c r="U1029" s="166"/>
      <c r="V1029" s="328">
        <v>0</v>
      </c>
      <c r="W1029" s="328">
        <v>-75541</v>
      </c>
      <c r="X1029" s="151"/>
      <c r="Y1029" s="97"/>
      <c r="Z1029" s="140"/>
    </row>
    <row r="1030" spans="1:26" s="69" customFormat="1" outlineLevel="1" x14ac:dyDescent="0.2">
      <c r="A1030" s="64" t="s">
        <v>1232</v>
      </c>
      <c r="B1030" s="65" t="s">
        <v>1682</v>
      </c>
      <c r="C1030" s="66" t="s">
        <v>2124</v>
      </c>
      <c r="D1030" s="67"/>
      <c r="E1030" s="68"/>
      <c r="F1030" s="328">
        <v>-899.29</v>
      </c>
      <c r="G1030" s="328">
        <v>476.29</v>
      </c>
      <c r="H1030" s="151"/>
      <c r="I1030" s="97"/>
      <c r="J1030" s="166"/>
      <c r="K1030" s="328">
        <v>230.13</v>
      </c>
      <c r="L1030" s="328">
        <v>1401.6100000000001</v>
      </c>
      <c r="M1030" s="151"/>
      <c r="N1030" s="97"/>
      <c r="O1030" s="273"/>
      <c r="P1030" s="166"/>
      <c r="Q1030" s="328">
        <v>230.13</v>
      </c>
      <c r="R1030" s="328">
        <v>1401.6100000000001</v>
      </c>
      <c r="S1030" s="151"/>
      <c r="T1030" s="97"/>
      <c r="U1030" s="166"/>
      <c r="V1030" s="328">
        <v>4435.0200000000004</v>
      </c>
      <c r="W1030" s="328">
        <v>5429.83</v>
      </c>
      <c r="X1030" s="151"/>
      <c r="Y1030" s="97"/>
      <c r="Z1030" s="140"/>
    </row>
    <row r="1031" spans="1:26" s="69" customFormat="1" outlineLevel="1" x14ac:dyDescent="0.2">
      <c r="A1031" s="64" t="s">
        <v>1233</v>
      </c>
      <c r="B1031" s="65" t="s">
        <v>1683</v>
      </c>
      <c r="C1031" s="66" t="s">
        <v>2125</v>
      </c>
      <c r="D1031" s="67"/>
      <c r="E1031" s="68"/>
      <c r="F1031" s="328">
        <v>-318587.3</v>
      </c>
      <c r="G1031" s="328">
        <v>-464423.74</v>
      </c>
      <c r="H1031" s="151"/>
      <c r="I1031" s="97"/>
      <c r="J1031" s="166"/>
      <c r="K1031" s="328">
        <v>-944342.64</v>
      </c>
      <c r="L1031" s="328">
        <v>-1269774.5</v>
      </c>
      <c r="M1031" s="151"/>
      <c r="N1031" s="97"/>
      <c r="O1031" s="273"/>
      <c r="P1031" s="166"/>
      <c r="Q1031" s="328">
        <v>-944342.64</v>
      </c>
      <c r="R1031" s="328">
        <v>-1269774.5</v>
      </c>
      <c r="S1031" s="151"/>
      <c r="T1031" s="97"/>
      <c r="U1031" s="166"/>
      <c r="V1031" s="328">
        <v>-4753666.12</v>
      </c>
      <c r="W1031" s="328">
        <v>-4511833.16</v>
      </c>
      <c r="X1031" s="151"/>
      <c r="Y1031" s="97"/>
      <c r="Z1031" s="140"/>
    </row>
    <row r="1032" spans="1:26" s="69" customFormat="1" outlineLevel="1" x14ac:dyDescent="0.2">
      <c r="A1032" s="64" t="s">
        <v>1234</v>
      </c>
      <c r="B1032" s="65" t="s">
        <v>1684</v>
      </c>
      <c r="C1032" s="66" t="s">
        <v>2126</v>
      </c>
      <c r="D1032" s="67"/>
      <c r="E1032" s="68"/>
      <c r="F1032" s="328">
        <v>-97774.7</v>
      </c>
      <c r="G1032" s="328">
        <v>-95715.51</v>
      </c>
      <c r="H1032" s="151"/>
      <c r="I1032" s="97"/>
      <c r="J1032" s="166"/>
      <c r="K1032" s="328">
        <v>-287921.19</v>
      </c>
      <c r="L1032" s="328">
        <v>-280159.95</v>
      </c>
      <c r="M1032" s="151"/>
      <c r="N1032" s="97"/>
      <c r="O1032" s="273"/>
      <c r="P1032" s="166"/>
      <c r="Q1032" s="328">
        <v>-287921.19</v>
      </c>
      <c r="R1032" s="328">
        <v>-280159.95</v>
      </c>
      <c r="S1032" s="151"/>
      <c r="T1032" s="97"/>
      <c r="U1032" s="166"/>
      <c r="V1032" s="328">
        <v>-1185984.48</v>
      </c>
      <c r="W1032" s="328">
        <v>-1212733.95</v>
      </c>
      <c r="X1032" s="151"/>
      <c r="Y1032" s="97"/>
      <c r="Z1032" s="140"/>
    </row>
    <row r="1033" spans="1:26" s="69" customFormat="1" outlineLevel="1" x14ac:dyDescent="0.2">
      <c r="A1033" s="64" t="s">
        <v>1235</v>
      </c>
      <c r="B1033" s="65" t="s">
        <v>1685</v>
      </c>
      <c r="C1033" s="66" t="s">
        <v>2127</v>
      </c>
      <c r="D1033" s="67"/>
      <c r="E1033" s="68"/>
      <c r="F1033" s="328">
        <v>-200312.30000000002</v>
      </c>
      <c r="G1033" s="328">
        <v>-202460.25</v>
      </c>
      <c r="H1033" s="151"/>
      <c r="I1033" s="97"/>
      <c r="J1033" s="166"/>
      <c r="K1033" s="328">
        <v>-589546.34</v>
      </c>
      <c r="L1033" s="328">
        <v>-592652.09</v>
      </c>
      <c r="M1033" s="151"/>
      <c r="N1033" s="97"/>
      <c r="O1033" s="273"/>
      <c r="P1033" s="166"/>
      <c r="Q1033" s="328">
        <v>-589546.34</v>
      </c>
      <c r="R1033" s="328">
        <v>-592652.09</v>
      </c>
      <c r="S1033" s="151"/>
      <c r="T1033" s="97"/>
      <c r="U1033" s="166"/>
      <c r="V1033" s="328">
        <v>-2405884.6799999997</v>
      </c>
      <c r="W1033" s="328">
        <v>-2508203.7799999998</v>
      </c>
      <c r="X1033" s="151"/>
      <c r="Y1033" s="97"/>
      <c r="Z1033" s="140"/>
    </row>
    <row r="1034" spans="1:26" s="69" customFormat="1" outlineLevel="1" x14ac:dyDescent="0.2">
      <c r="A1034" s="64" t="s">
        <v>1236</v>
      </c>
      <c r="B1034" s="65" t="s">
        <v>1686</v>
      </c>
      <c r="C1034" s="66" t="s">
        <v>2128</v>
      </c>
      <c r="D1034" s="67"/>
      <c r="E1034" s="68"/>
      <c r="F1034" s="328">
        <v>-70092.45</v>
      </c>
      <c r="G1034" s="328">
        <v>-55592.25</v>
      </c>
      <c r="H1034" s="151"/>
      <c r="I1034" s="97"/>
      <c r="J1034" s="166"/>
      <c r="K1034" s="328">
        <v>-190469.73</v>
      </c>
      <c r="L1034" s="328">
        <v>-169937.33000000002</v>
      </c>
      <c r="M1034" s="151"/>
      <c r="N1034" s="97"/>
      <c r="O1034" s="273"/>
      <c r="P1034" s="166"/>
      <c r="Q1034" s="328">
        <v>-190469.73</v>
      </c>
      <c r="R1034" s="328">
        <v>-169937.33000000002</v>
      </c>
      <c r="S1034" s="151"/>
      <c r="T1034" s="97"/>
      <c r="U1034" s="166"/>
      <c r="V1034" s="328">
        <v>-770409.22</v>
      </c>
      <c r="W1034" s="328">
        <v>-697673.13000000012</v>
      </c>
      <c r="X1034" s="151"/>
      <c r="Y1034" s="97"/>
      <c r="Z1034" s="140"/>
    </row>
    <row r="1035" spans="1:26" s="69" customFormat="1" outlineLevel="1" x14ac:dyDescent="0.2">
      <c r="A1035" s="64" t="s">
        <v>1237</v>
      </c>
      <c r="B1035" s="65" t="s">
        <v>1687</v>
      </c>
      <c r="C1035" s="66" t="s">
        <v>2129</v>
      </c>
      <c r="D1035" s="67"/>
      <c r="E1035" s="68"/>
      <c r="F1035" s="328">
        <v>-11746.1</v>
      </c>
      <c r="G1035" s="328">
        <v>-12300.57</v>
      </c>
      <c r="H1035" s="151"/>
      <c r="I1035" s="97"/>
      <c r="J1035" s="166"/>
      <c r="K1035" s="328">
        <v>-34614.99</v>
      </c>
      <c r="L1035" s="328">
        <v>-36096</v>
      </c>
      <c r="M1035" s="151"/>
      <c r="N1035" s="97"/>
      <c r="O1035" s="273"/>
      <c r="P1035" s="166"/>
      <c r="Q1035" s="328">
        <v>-34614.99</v>
      </c>
      <c r="R1035" s="328">
        <v>-36096</v>
      </c>
      <c r="S1035" s="151"/>
      <c r="T1035" s="97"/>
      <c r="U1035" s="166"/>
      <c r="V1035" s="328">
        <v>-143737.03</v>
      </c>
      <c r="W1035" s="328">
        <v>-164630.35999999999</v>
      </c>
      <c r="X1035" s="151"/>
      <c r="Y1035" s="97"/>
      <c r="Z1035" s="140"/>
    </row>
    <row r="1036" spans="1:26" s="69" customFormat="1" outlineLevel="1" x14ac:dyDescent="0.2">
      <c r="A1036" s="64" t="s">
        <v>1238</v>
      </c>
      <c r="B1036" s="65" t="s">
        <v>1688</v>
      </c>
      <c r="C1036" s="66" t="s">
        <v>2130</v>
      </c>
      <c r="D1036" s="67"/>
      <c r="E1036" s="68"/>
      <c r="F1036" s="328">
        <v>-34909.15</v>
      </c>
      <c r="G1036" s="328">
        <v>-109242.12</v>
      </c>
      <c r="H1036" s="151"/>
      <c r="I1036" s="97"/>
      <c r="J1036" s="166"/>
      <c r="K1036" s="328">
        <v>-104830.90000000001</v>
      </c>
      <c r="L1036" s="328">
        <v>-211748.47</v>
      </c>
      <c r="M1036" s="151"/>
      <c r="N1036" s="97"/>
      <c r="O1036" s="273"/>
      <c r="P1036" s="166"/>
      <c r="Q1036" s="328">
        <v>-104830.90000000001</v>
      </c>
      <c r="R1036" s="328">
        <v>-211748.47</v>
      </c>
      <c r="S1036" s="151"/>
      <c r="T1036" s="97"/>
      <c r="U1036" s="166"/>
      <c r="V1036" s="328">
        <v>-713427.07000000007</v>
      </c>
      <c r="W1036" s="328">
        <v>-680257.18</v>
      </c>
      <c r="X1036" s="151"/>
      <c r="Y1036" s="97"/>
      <c r="Z1036" s="140"/>
    </row>
    <row r="1037" spans="1:26" s="69" customFormat="1" outlineLevel="1" x14ac:dyDescent="0.2">
      <c r="A1037" s="64" t="s">
        <v>1239</v>
      </c>
      <c r="B1037" s="65" t="s">
        <v>1689</v>
      </c>
      <c r="C1037" s="66" t="s">
        <v>2131</v>
      </c>
      <c r="D1037" s="67"/>
      <c r="E1037" s="68"/>
      <c r="F1037" s="328">
        <v>-37455.57</v>
      </c>
      <c r="G1037" s="328">
        <v>-74701.11</v>
      </c>
      <c r="H1037" s="151"/>
      <c r="I1037" s="97"/>
      <c r="J1037" s="166"/>
      <c r="K1037" s="328">
        <v>-145283.98000000001</v>
      </c>
      <c r="L1037" s="328">
        <v>-124268.77</v>
      </c>
      <c r="M1037" s="151"/>
      <c r="N1037" s="97"/>
      <c r="O1037" s="273"/>
      <c r="P1037" s="166"/>
      <c r="Q1037" s="328">
        <v>-145283.98000000001</v>
      </c>
      <c r="R1037" s="328">
        <v>-124268.77</v>
      </c>
      <c r="S1037" s="151"/>
      <c r="T1037" s="97"/>
      <c r="U1037" s="166"/>
      <c r="V1037" s="328">
        <v>-21699.010000000009</v>
      </c>
      <c r="W1037" s="328">
        <v>-43001.820000000007</v>
      </c>
      <c r="X1037" s="151"/>
      <c r="Y1037" s="97"/>
      <c r="Z1037" s="140"/>
    </row>
    <row r="1038" spans="1:26" s="69" customFormat="1" outlineLevel="1" x14ac:dyDescent="0.2">
      <c r="A1038" s="64" t="s">
        <v>1240</v>
      </c>
      <c r="B1038" s="65" t="s">
        <v>1690</v>
      </c>
      <c r="C1038" s="66" t="s">
        <v>2132</v>
      </c>
      <c r="D1038" s="67"/>
      <c r="E1038" s="68"/>
      <c r="F1038" s="328">
        <v>18051.68</v>
      </c>
      <c r="G1038" s="328">
        <v>18051.68</v>
      </c>
      <c r="H1038" s="151"/>
      <c r="I1038" s="97"/>
      <c r="J1038" s="166"/>
      <c r="K1038" s="328">
        <v>54155.040000000001</v>
      </c>
      <c r="L1038" s="328">
        <v>54155.040000000001</v>
      </c>
      <c r="M1038" s="151"/>
      <c r="N1038" s="97"/>
      <c r="O1038" s="273"/>
      <c r="P1038" s="166"/>
      <c r="Q1038" s="328">
        <v>54155.040000000001</v>
      </c>
      <c r="R1038" s="328">
        <v>54155.040000000001</v>
      </c>
      <c r="S1038" s="151"/>
      <c r="T1038" s="97"/>
      <c r="U1038" s="166"/>
      <c r="V1038" s="328">
        <v>216620.16</v>
      </c>
      <c r="W1038" s="328">
        <v>216620.16</v>
      </c>
      <c r="X1038" s="151"/>
      <c r="Y1038" s="97"/>
      <c r="Z1038" s="140"/>
    </row>
    <row r="1039" spans="1:26" s="69" customFormat="1" outlineLevel="1" x14ac:dyDescent="0.2">
      <c r="A1039" s="64" t="s">
        <v>1241</v>
      </c>
      <c r="B1039" s="65" t="s">
        <v>1691</v>
      </c>
      <c r="C1039" s="66" t="s">
        <v>2133</v>
      </c>
      <c r="D1039" s="67"/>
      <c r="E1039" s="68"/>
      <c r="F1039" s="328">
        <v>-328619.96000000002</v>
      </c>
      <c r="G1039" s="328">
        <v>-130877.58</v>
      </c>
      <c r="H1039" s="151"/>
      <c r="I1039" s="97"/>
      <c r="J1039" s="166"/>
      <c r="K1039" s="328">
        <v>-949821.64</v>
      </c>
      <c r="L1039" s="328">
        <v>-354024.74</v>
      </c>
      <c r="M1039" s="151"/>
      <c r="N1039" s="97"/>
      <c r="O1039" s="273"/>
      <c r="P1039" s="166"/>
      <c r="Q1039" s="328">
        <v>-949821.64</v>
      </c>
      <c r="R1039" s="328">
        <v>-354024.74</v>
      </c>
      <c r="S1039" s="151"/>
      <c r="T1039" s="97"/>
      <c r="U1039" s="166"/>
      <c r="V1039" s="328">
        <v>-2011895.8399999999</v>
      </c>
      <c r="W1039" s="328">
        <v>-221761.55</v>
      </c>
      <c r="X1039" s="151"/>
      <c r="Y1039" s="97"/>
      <c r="Z1039" s="140"/>
    </row>
    <row r="1040" spans="1:26" s="69" customFormat="1" outlineLevel="1" x14ac:dyDescent="0.2">
      <c r="A1040" s="64" t="s">
        <v>1242</v>
      </c>
      <c r="B1040" s="65" t="s">
        <v>1692</v>
      </c>
      <c r="C1040" s="66" t="s">
        <v>2134</v>
      </c>
      <c r="D1040" s="67"/>
      <c r="E1040" s="68"/>
      <c r="F1040" s="328">
        <v>11696.64</v>
      </c>
      <c r="G1040" s="328">
        <v>11620.74</v>
      </c>
      <c r="H1040" s="151"/>
      <c r="I1040" s="97"/>
      <c r="J1040" s="166"/>
      <c r="K1040" s="328">
        <v>35066.51</v>
      </c>
      <c r="L1040" s="328">
        <v>34894.230000000003</v>
      </c>
      <c r="M1040" s="151"/>
      <c r="N1040" s="97"/>
      <c r="O1040" s="273"/>
      <c r="P1040" s="166"/>
      <c r="Q1040" s="328">
        <v>35066.51</v>
      </c>
      <c r="R1040" s="328">
        <v>34894.230000000003</v>
      </c>
      <c r="S1040" s="151"/>
      <c r="T1040" s="97"/>
      <c r="U1040" s="166"/>
      <c r="V1040" s="328">
        <v>139720.06</v>
      </c>
      <c r="W1040" s="328">
        <v>139760.73000000001</v>
      </c>
      <c r="X1040" s="151"/>
      <c r="Y1040" s="97"/>
      <c r="Z1040" s="140"/>
    </row>
    <row r="1041" spans="1:26" s="69" customFormat="1" outlineLevel="1" x14ac:dyDescent="0.2">
      <c r="A1041" s="64" t="s">
        <v>1243</v>
      </c>
      <c r="B1041" s="65" t="s">
        <v>1693</v>
      </c>
      <c r="C1041" s="66" t="s">
        <v>2135</v>
      </c>
      <c r="D1041" s="67"/>
      <c r="E1041" s="68"/>
      <c r="F1041" s="328">
        <v>57.18</v>
      </c>
      <c r="G1041" s="328">
        <v>89.76</v>
      </c>
      <c r="H1041" s="151"/>
      <c r="I1041" s="97"/>
      <c r="J1041" s="166"/>
      <c r="K1041" s="328">
        <v>939.71</v>
      </c>
      <c r="L1041" s="328">
        <v>297.22000000000003</v>
      </c>
      <c r="M1041" s="151"/>
      <c r="N1041" s="97"/>
      <c r="O1041" s="273"/>
      <c r="P1041" s="166"/>
      <c r="Q1041" s="328">
        <v>939.71</v>
      </c>
      <c r="R1041" s="328">
        <v>297.22000000000003</v>
      </c>
      <c r="S1041" s="151"/>
      <c r="T1041" s="97"/>
      <c r="U1041" s="166"/>
      <c r="V1041" s="328">
        <v>3002.78</v>
      </c>
      <c r="W1041" s="328">
        <v>1108092.6099999999</v>
      </c>
      <c r="X1041" s="151"/>
      <c r="Y1041" s="97"/>
      <c r="Z1041" s="140"/>
    </row>
    <row r="1042" spans="1:26" s="69" customFormat="1" outlineLevel="1" x14ac:dyDescent="0.2">
      <c r="A1042" s="64" t="s">
        <v>1244</v>
      </c>
      <c r="B1042" s="65" t="s">
        <v>1694</v>
      </c>
      <c r="C1042" s="66" t="s">
        <v>2136</v>
      </c>
      <c r="D1042" s="67"/>
      <c r="E1042" s="68"/>
      <c r="F1042" s="328">
        <v>0</v>
      </c>
      <c r="G1042" s="328">
        <v>0</v>
      </c>
      <c r="H1042" s="151"/>
      <c r="I1042" s="97"/>
      <c r="J1042" s="166"/>
      <c r="K1042" s="328">
        <v>-4.82</v>
      </c>
      <c r="L1042" s="328">
        <v>0</v>
      </c>
      <c r="M1042" s="151"/>
      <c r="N1042" s="97"/>
      <c r="O1042" s="273"/>
      <c r="P1042" s="166"/>
      <c r="Q1042" s="328">
        <v>-4.82</v>
      </c>
      <c r="R1042" s="328">
        <v>0</v>
      </c>
      <c r="S1042" s="151"/>
      <c r="T1042" s="97"/>
      <c r="U1042" s="166"/>
      <c r="V1042" s="328">
        <v>0</v>
      </c>
      <c r="W1042" s="328">
        <v>0</v>
      </c>
      <c r="X1042" s="151"/>
      <c r="Y1042" s="97"/>
      <c r="Z1042" s="140"/>
    </row>
    <row r="1043" spans="1:26" s="69" customFormat="1" outlineLevel="1" x14ac:dyDescent="0.2">
      <c r="A1043" s="64" t="s">
        <v>1245</v>
      </c>
      <c r="B1043" s="65" t="s">
        <v>1695</v>
      </c>
      <c r="C1043" s="66" t="s">
        <v>2137</v>
      </c>
      <c r="D1043" s="67"/>
      <c r="E1043" s="68"/>
      <c r="F1043" s="328">
        <v>175807.72</v>
      </c>
      <c r="G1043" s="328">
        <v>52174.89</v>
      </c>
      <c r="H1043" s="151"/>
      <c r="I1043" s="97"/>
      <c r="J1043" s="166"/>
      <c r="K1043" s="328">
        <v>425865.24</v>
      </c>
      <c r="L1043" s="328">
        <v>110844.6</v>
      </c>
      <c r="M1043" s="151"/>
      <c r="N1043" s="97"/>
      <c r="O1043" s="273"/>
      <c r="P1043" s="166"/>
      <c r="Q1043" s="328">
        <v>425865.24</v>
      </c>
      <c r="R1043" s="328">
        <v>110844.6</v>
      </c>
      <c r="S1043" s="151"/>
      <c r="T1043" s="97"/>
      <c r="U1043" s="166"/>
      <c r="V1043" s="328">
        <v>1711551.41</v>
      </c>
      <c r="W1043" s="328">
        <v>680364.09</v>
      </c>
      <c r="X1043" s="151"/>
      <c r="Y1043" s="97"/>
      <c r="Z1043" s="140"/>
    </row>
    <row r="1044" spans="1:26" s="69" customFormat="1" outlineLevel="1" x14ac:dyDescent="0.2">
      <c r="A1044" s="64" t="s">
        <v>1246</v>
      </c>
      <c r="B1044" s="65" t="s">
        <v>1696</v>
      </c>
      <c r="C1044" s="66" t="s">
        <v>2138</v>
      </c>
      <c r="D1044" s="67"/>
      <c r="E1044" s="68"/>
      <c r="F1044" s="328">
        <v>2217.71</v>
      </c>
      <c r="G1044" s="328">
        <v>1406.8700000000001</v>
      </c>
      <c r="H1044" s="151"/>
      <c r="I1044" s="97"/>
      <c r="J1044" s="166"/>
      <c r="K1044" s="328">
        <v>3553.4900000000002</v>
      </c>
      <c r="L1044" s="328">
        <v>2983.48</v>
      </c>
      <c r="M1044" s="151"/>
      <c r="N1044" s="97"/>
      <c r="O1044" s="273"/>
      <c r="P1044" s="166"/>
      <c r="Q1044" s="328">
        <v>3553.4900000000002</v>
      </c>
      <c r="R1044" s="328">
        <v>2983.48</v>
      </c>
      <c r="S1044" s="151"/>
      <c r="T1044" s="97"/>
      <c r="U1044" s="166"/>
      <c r="V1044" s="328">
        <v>9943.65</v>
      </c>
      <c r="W1044" s="328">
        <v>17263.14</v>
      </c>
      <c r="X1044" s="151"/>
      <c r="Y1044" s="97"/>
      <c r="Z1044" s="140"/>
    </row>
    <row r="1045" spans="1:26" s="69" customFormat="1" outlineLevel="1" x14ac:dyDescent="0.2">
      <c r="A1045" s="64" t="s">
        <v>1247</v>
      </c>
      <c r="B1045" s="65" t="s">
        <v>1697</v>
      </c>
      <c r="C1045" s="66" t="s">
        <v>2139</v>
      </c>
      <c r="D1045" s="67"/>
      <c r="E1045" s="68"/>
      <c r="F1045" s="328">
        <v>77023.650000000009</v>
      </c>
      <c r="G1045" s="328">
        <v>260089.26</v>
      </c>
      <c r="H1045" s="151"/>
      <c r="I1045" s="97"/>
      <c r="J1045" s="166"/>
      <c r="K1045" s="328">
        <v>231161.95</v>
      </c>
      <c r="L1045" s="328">
        <v>260089.26</v>
      </c>
      <c r="M1045" s="151"/>
      <c r="N1045" s="97"/>
      <c r="O1045" s="273"/>
      <c r="P1045" s="166"/>
      <c r="Q1045" s="328">
        <v>231161.95</v>
      </c>
      <c r="R1045" s="328">
        <v>260089.26</v>
      </c>
      <c r="S1045" s="151"/>
      <c r="T1045" s="97"/>
      <c r="U1045" s="166"/>
      <c r="V1045" s="328">
        <v>953393.08000000007</v>
      </c>
      <c r="W1045" s="328">
        <v>260089.26</v>
      </c>
      <c r="X1045" s="151"/>
      <c r="Y1045" s="97"/>
      <c r="Z1045" s="140"/>
    </row>
    <row r="1046" spans="1:26" s="69" customFormat="1" outlineLevel="1" x14ac:dyDescent="0.2">
      <c r="A1046" s="64" t="s">
        <v>1248</v>
      </c>
      <c r="B1046" s="65" t="s">
        <v>1698</v>
      </c>
      <c r="C1046" s="66" t="s">
        <v>2140</v>
      </c>
      <c r="D1046" s="67"/>
      <c r="E1046" s="68"/>
      <c r="F1046" s="328">
        <v>5500</v>
      </c>
      <c r="G1046" s="328">
        <v>3295.37</v>
      </c>
      <c r="H1046" s="151"/>
      <c r="I1046" s="97"/>
      <c r="J1046" s="166"/>
      <c r="K1046" s="328">
        <v>-23232.02</v>
      </c>
      <c r="L1046" s="328">
        <v>38162.71</v>
      </c>
      <c r="M1046" s="151"/>
      <c r="N1046" s="97"/>
      <c r="O1046" s="273"/>
      <c r="P1046" s="166"/>
      <c r="Q1046" s="328">
        <v>-23232.02</v>
      </c>
      <c r="R1046" s="328">
        <v>38162.71</v>
      </c>
      <c r="S1046" s="151"/>
      <c r="T1046" s="97"/>
      <c r="U1046" s="166"/>
      <c r="V1046" s="328">
        <v>43526.729999999996</v>
      </c>
      <c r="W1046" s="328">
        <v>55007.67</v>
      </c>
      <c r="X1046" s="151"/>
      <c r="Y1046" s="97"/>
      <c r="Z1046" s="140"/>
    </row>
    <row r="1047" spans="1:26" s="69" customFormat="1" outlineLevel="1" x14ac:dyDescent="0.2">
      <c r="A1047" s="64" t="s">
        <v>1249</v>
      </c>
      <c r="B1047" s="65" t="s">
        <v>1699</v>
      </c>
      <c r="C1047" s="66" t="s">
        <v>2141</v>
      </c>
      <c r="D1047" s="67"/>
      <c r="E1047" s="68"/>
      <c r="F1047" s="328">
        <v>0</v>
      </c>
      <c r="G1047" s="328">
        <v>0</v>
      </c>
      <c r="H1047" s="151"/>
      <c r="I1047" s="97"/>
      <c r="J1047" s="166"/>
      <c r="K1047" s="328">
        <v>2000</v>
      </c>
      <c r="L1047" s="328">
        <v>1871.33</v>
      </c>
      <c r="M1047" s="151"/>
      <c r="N1047" s="97"/>
      <c r="O1047" s="273"/>
      <c r="P1047" s="166"/>
      <c r="Q1047" s="328">
        <v>2000</v>
      </c>
      <c r="R1047" s="328">
        <v>1871.33</v>
      </c>
      <c r="S1047" s="151"/>
      <c r="T1047" s="97"/>
      <c r="U1047" s="166"/>
      <c r="V1047" s="328">
        <v>4487.7800000000007</v>
      </c>
      <c r="W1047" s="328">
        <v>3480.98</v>
      </c>
      <c r="X1047" s="151"/>
      <c r="Y1047" s="97"/>
      <c r="Z1047" s="140"/>
    </row>
    <row r="1048" spans="1:26" s="69" customFormat="1" outlineLevel="1" x14ac:dyDescent="0.2">
      <c r="A1048" s="64" t="s">
        <v>1250</v>
      </c>
      <c r="B1048" s="65" t="s">
        <v>1700</v>
      </c>
      <c r="C1048" s="66" t="s">
        <v>2142</v>
      </c>
      <c r="D1048" s="67"/>
      <c r="E1048" s="68"/>
      <c r="F1048" s="328">
        <v>0</v>
      </c>
      <c r="G1048" s="328">
        <v>0</v>
      </c>
      <c r="H1048" s="151"/>
      <c r="I1048" s="97"/>
      <c r="J1048" s="166"/>
      <c r="K1048" s="328">
        <v>0</v>
      </c>
      <c r="L1048" s="328">
        <v>0</v>
      </c>
      <c r="M1048" s="151"/>
      <c r="N1048" s="97"/>
      <c r="O1048" s="273"/>
      <c r="P1048" s="166"/>
      <c r="Q1048" s="328">
        <v>0</v>
      </c>
      <c r="R1048" s="328">
        <v>0</v>
      </c>
      <c r="S1048" s="151"/>
      <c r="T1048" s="97"/>
      <c r="U1048" s="166"/>
      <c r="V1048" s="328">
        <v>0</v>
      </c>
      <c r="W1048" s="328">
        <v>16000</v>
      </c>
      <c r="X1048" s="151"/>
      <c r="Y1048" s="97"/>
      <c r="Z1048" s="140"/>
    </row>
    <row r="1049" spans="1:26" s="69" customFormat="1" outlineLevel="1" x14ac:dyDescent="0.2">
      <c r="A1049" s="64" t="s">
        <v>1251</v>
      </c>
      <c r="B1049" s="65" t="s">
        <v>1701</v>
      </c>
      <c r="C1049" s="66" t="s">
        <v>2143</v>
      </c>
      <c r="D1049" s="67"/>
      <c r="E1049" s="68"/>
      <c r="F1049" s="328">
        <v>6000</v>
      </c>
      <c r="G1049" s="328">
        <v>3000</v>
      </c>
      <c r="H1049" s="151"/>
      <c r="I1049" s="97"/>
      <c r="J1049" s="166"/>
      <c r="K1049" s="328">
        <v>6000</v>
      </c>
      <c r="L1049" s="328">
        <v>6000</v>
      </c>
      <c r="M1049" s="151"/>
      <c r="N1049" s="97"/>
      <c r="O1049" s="273"/>
      <c r="P1049" s="166"/>
      <c r="Q1049" s="328">
        <v>6000</v>
      </c>
      <c r="R1049" s="328">
        <v>6000</v>
      </c>
      <c r="S1049" s="151"/>
      <c r="T1049" s="97"/>
      <c r="U1049" s="166"/>
      <c r="V1049" s="328">
        <v>26500.03</v>
      </c>
      <c r="W1049" s="328">
        <v>6064.96</v>
      </c>
      <c r="X1049" s="151"/>
      <c r="Y1049" s="97"/>
      <c r="Z1049" s="140"/>
    </row>
    <row r="1050" spans="1:26" s="69" customFormat="1" outlineLevel="1" x14ac:dyDescent="0.2">
      <c r="A1050" s="64" t="s">
        <v>1252</v>
      </c>
      <c r="B1050" s="65" t="s">
        <v>1702</v>
      </c>
      <c r="C1050" s="66" t="s">
        <v>2144</v>
      </c>
      <c r="D1050" s="67"/>
      <c r="E1050" s="68"/>
      <c r="F1050" s="328">
        <v>0</v>
      </c>
      <c r="G1050" s="328">
        <v>42.31</v>
      </c>
      <c r="H1050" s="151"/>
      <c r="I1050" s="97"/>
      <c r="J1050" s="166"/>
      <c r="K1050" s="328">
        <v>60.17</v>
      </c>
      <c r="L1050" s="328">
        <v>45.79</v>
      </c>
      <c r="M1050" s="151"/>
      <c r="N1050" s="97"/>
      <c r="O1050" s="273"/>
      <c r="P1050" s="166"/>
      <c r="Q1050" s="328">
        <v>60.17</v>
      </c>
      <c r="R1050" s="328">
        <v>45.79</v>
      </c>
      <c r="S1050" s="151"/>
      <c r="T1050" s="97"/>
      <c r="U1050" s="166"/>
      <c r="V1050" s="328">
        <v>509</v>
      </c>
      <c r="W1050" s="328">
        <v>92.06</v>
      </c>
      <c r="X1050" s="151"/>
      <c r="Y1050" s="97"/>
      <c r="Z1050" s="140"/>
    </row>
    <row r="1051" spans="1:26" s="69" customFormat="1" outlineLevel="1" x14ac:dyDescent="0.2">
      <c r="A1051" s="64" t="s">
        <v>1253</v>
      </c>
      <c r="B1051" s="65" t="s">
        <v>1703</v>
      </c>
      <c r="C1051" s="66" t="s">
        <v>2145</v>
      </c>
      <c r="D1051" s="67"/>
      <c r="E1051" s="68"/>
      <c r="F1051" s="328">
        <v>0</v>
      </c>
      <c r="G1051" s="328">
        <v>302</v>
      </c>
      <c r="H1051" s="151"/>
      <c r="I1051" s="97"/>
      <c r="J1051" s="166"/>
      <c r="K1051" s="328">
        <v>0.19</v>
      </c>
      <c r="L1051" s="328">
        <v>4355.32</v>
      </c>
      <c r="M1051" s="151"/>
      <c r="N1051" s="97"/>
      <c r="O1051" s="273"/>
      <c r="P1051" s="166"/>
      <c r="Q1051" s="328">
        <v>0.19</v>
      </c>
      <c r="R1051" s="328">
        <v>4355.32</v>
      </c>
      <c r="S1051" s="151"/>
      <c r="T1051" s="97"/>
      <c r="U1051" s="166"/>
      <c r="V1051" s="328">
        <v>147954.44</v>
      </c>
      <c r="W1051" s="328">
        <v>26145.99</v>
      </c>
      <c r="X1051" s="151"/>
      <c r="Y1051" s="97"/>
      <c r="Z1051" s="140"/>
    </row>
    <row r="1052" spans="1:26" s="69" customFormat="1" outlineLevel="1" x14ac:dyDescent="0.2">
      <c r="A1052" s="64" t="s">
        <v>1254</v>
      </c>
      <c r="B1052" s="65" t="s">
        <v>1704</v>
      </c>
      <c r="C1052" s="66" t="s">
        <v>2146</v>
      </c>
      <c r="D1052" s="67"/>
      <c r="E1052" s="68"/>
      <c r="F1052" s="328">
        <v>0</v>
      </c>
      <c r="G1052" s="328">
        <v>1.58</v>
      </c>
      <c r="H1052" s="151"/>
      <c r="I1052" s="97"/>
      <c r="J1052" s="166"/>
      <c r="K1052" s="328">
        <v>0</v>
      </c>
      <c r="L1052" s="328">
        <v>1.58</v>
      </c>
      <c r="M1052" s="151"/>
      <c r="N1052" s="97"/>
      <c r="O1052" s="273"/>
      <c r="P1052" s="166"/>
      <c r="Q1052" s="328">
        <v>0</v>
      </c>
      <c r="R1052" s="328">
        <v>1.58</v>
      </c>
      <c r="S1052" s="151"/>
      <c r="T1052" s="97"/>
      <c r="U1052" s="166"/>
      <c r="V1052" s="328">
        <v>234.58</v>
      </c>
      <c r="W1052" s="328">
        <v>149.50000000000003</v>
      </c>
      <c r="X1052" s="151"/>
      <c r="Y1052" s="97"/>
      <c r="Z1052" s="140"/>
    </row>
    <row r="1053" spans="1:26" s="69" customFormat="1" outlineLevel="1" x14ac:dyDescent="0.2">
      <c r="A1053" s="64" t="s">
        <v>1255</v>
      </c>
      <c r="B1053" s="65" t="s">
        <v>1705</v>
      </c>
      <c r="C1053" s="66" t="s">
        <v>2147</v>
      </c>
      <c r="D1053" s="67"/>
      <c r="E1053" s="68"/>
      <c r="F1053" s="328">
        <v>370.95</v>
      </c>
      <c r="G1053" s="328">
        <v>275.54000000000002</v>
      </c>
      <c r="H1053" s="151"/>
      <c r="I1053" s="97"/>
      <c r="J1053" s="166"/>
      <c r="K1053" s="328">
        <v>2107.31</v>
      </c>
      <c r="L1053" s="328">
        <v>540.26</v>
      </c>
      <c r="M1053" s="151"/>
      <c r="N1053" s="97"/>
      <c r="O1053" s="273"/>
      <c r="P1053" s="166"/>
      <c r="Q1053" s="328">
        <v>2107.31</v>
      </c>
      <c r="R1053" s="328">
        <v>540.26</v>
      </c>
      <c r="S1053" s="151"/>
      <c r="T1053" s="97"/>
      <c r="U1053" s="166"/>
      <c r="V1053" s="328">
        <v>8110.84</v>
      </c>
      <c r="W1053" s="328">
        <v>7722.3600000000006</v>
      </c>
      <c r="X1053" s="151"/>
      <c r="Y1053" s="97"/>
      <c r="Z1053" s="140"/>
    </row>
    <row r="1054" spans="1:26" s="69" customFormat="1" outlineLevel="1" x14ac:dyDescent="0.2">
      <c r="A1054" s="64" t="s">
        <v>1256</v>
      </c>
      <c r="B1054" s="65" t="s">
        <v>1706</v>
      </c>
      <c r="C1054" s="66" t="s">
        <v>2148</v>
      </c>
      <c r="D1054" s="67"/>
      <c r="E1054" s="68"/>
      <c r="F1054" s="328">
        <v>142358.09</v>
      </c>
      <c r="G1054" s="328">
        <v>18173.28</v>
      </c>
      <c r="H1054" s="151"/>
      <c r="I1054" s="97"/>
      <c r="J1054" s="166"/>
      <c r="K1054" s="328">
        <v>128668.86</v>
      </c>
      <c r="L1054" s="328">
        <v>86112.88</v>
      </c>
      <c r="M1054" s="151"/>
      <c r="N1054" s="97"/>
      <c r="O1054" s="273"/>
      <c r="P1054" s="166"/>
      <c r="Q1054" s="328">
        <v>128668.86</v>
      </c>
      <c r="R1054" s="328">
        <v>86112.88</v>
      </c>
      <c r="S1054" s="151"/>
      <c r="T1054" s="97"/>
      <c r="U1054" s="166"/>
      <c r="V1054" s="328">
        <v>368293.97000000003</v>
      </c>
      <c r="W1054" s="328">
        <v>258217.44</v>
      </c>
      <c r="X1054" s="151"/>
      <c r="Y1054" s="97"/>
      <c r="Z1054" s="140"/>
    </row>
    <row r="1055" spans="1:26" s="69" customFormat="1" outlineLevel="1" x14ac:dyDescent="0.2">
      <c r="A1055" s="64" t="s">
        <v>1257</v>
      </c>
      <c r="B1055" s="65" t="s">
        <v>1707</v>
      </c>
      <c r="C1055" s="66" t="s">
        <v>2149</v>
      </c>
      <c r="D1055" s="67"/>
      <c r="E1055" s="68"/>
      <c r="F1055" s="328">
        <v>6747.2300000000005</v>
      </c>
      <c r="G1055" s="328">
        <v>9897.02</v>
      </c>
      <c r="H1055" s="151"/>
      <c r="I1055" s="97"/>
      <c r="J1055" s="166"/>
      <c r="K1055" s="328">
        <v>17158.428</v>
      </c>
      <c r="L1055" s="328">
        <v>22565.846000000001</v>
      </c>
      <c r="M1055" s="151"/>
      <c r="N1055" s="97"/>
      <c r="O1055" s="273"/>
      <c r="P1055" s="166"/>
      <c r="Q1055" s="328">
        <v>17158.428</v>
      </c>
      <c r="R1055" s="328">
        <v>22565.846000000001</v>
      </c>
      <c r="S1055" s="151"/>
      <c r="T1055" s="97"/>
      <c r="U1055" s="166"/>
      <c r="V1055" s="328">
        <v>77318.877000000008</v>
      </c>
      <c r="W1055" s="328">
        <v>75631.986000000004</v>
      </c>
      <c r="X1055" s="151"/>
      <c r="Y1055" s="97"/>
      <c r="Z1055" s="140"/>
    </row>
    <row r="1056" spans="1:26" s="69" customFormat="1" outlineLevel="1" x14ac:dyDescent="0.2">
      <c r="A1056" s="64" t="s">
        <v>1258</v>
      </c>
      <c r="B1056" s="65" t="s">
        <v>1708</v>
      </c>
      <c r="C1056" s="66" t="s">
        <v>2150</v>
      </c>
      <c r="D1056" s="67"/>
      <c r="E1056" s="68"/>
      <c r="F1056" s="328">
        <v>345.37</v>
      </c>
      <c r="G1056" s="328">
        <v>54.78</v>
      </c>
      <c r="H1056" s="151"/>
      <c r="I1056" s="97"/>
      <c r="J1056" s="166"/>
      <c r="K1056" s="328">
        <v>460.11</v>
      </c>
      <c r="L1056" s="328">
        <v>89.79</v>
      </c>
      <c r="M1056" s="151"/>
      <c r="N1056" s="97"/>
      <c r="O1056" s="273"/>
      <c r="P1056" s="166"/>
      <c r="Q1056" s="328">
        <v>460.11</v>
      </c>
      <c r="R1056" s="328">
        <v>89.79</v>
      </c>
      <c r="S1056" s="151"/>
      <c r="T1056" s="97"/>
      <c r="U1056" s="166"/>
      <c r="V1056" s="328">
        <v>785.96</v>
      </c>
      <c r="W1056" s="328">
        <v>274.86</v>
      </c>
      <c r="X1056" s="151"/>
      <c r="Y1056" s="97"/>
      <c r="Z1056" s="140"/>
    </row>
    <row r="1057" spans="1:26" s="69" customFormat="1" outlineLevel="1" x14ac:dyDescent="0.2">
      <c r="A1057" s="64" t="s">
        <v>1259</v>
      </c>
      <c r="B1057" s="65" t="s">
        <v>1709</v>
      </c>
      <c r="C1057" s="66" t="s">
        <v>2151</v>
      </c>
      <c r="D1057" s="67"/>
      <c r="E1057" s="68"/>
      <c r="F1057" s="328">
        <v>2862</v>
      </c>
      <c r="G1057" s="328">
        <v>65605.03</v>
      </c>
      <c r="H1057" s="151"/>
      <c r="I1057" s="97"/>
      <c r="J1057" s="166"/>
      <c r="K1057" s="328">
        <v>-84542</v>
      </c>
      <c r="L1057" s="328">
        <v>170600.98</v>
      </c>
      <c r="M1057" s="151"/>
      <c r="N1057" s="97"/>
      <c r="O1057" s="273"/>
      <c r="P1057" s="166"/>
      <c r="Q1057" s="328">
        <v>-84542</v>
      </c>
      <c r="R1057" s="328">
        <v>170600.98</v>
      </c>
      <c r="S1057" s="151"/>
      <c r="T1057" s="97"/>
      <c r="U1057" s="166"/>
      <c r="V1057" s="328">
        <v>14449.970000000001</v>
      </c>
      <c r="W1057" s="328">
        <v>249424.13</v>
      </c>
      <c r="X1057" s="151"/>
      <c r="Y1057" s="97"/>
      <c r="Z1057" s="140"/>
    </row>
    <row r="1058" spans="1:26" s="69" customFormat="1" outlineLevel="1" x14ac:dyDescent="0.2">
      <c r="A1058" s="64" t="s">
        <v>1260</v>
      </c>
      <c r="B1058" s="65" t="s">
        <v>1710</v>
      </c>
      <c r="C1058" s="66" t="s">
        <v>2152</v>
      </c>
      <c r="D1058" s="67"/>
      <c r="E1058" s="68"/>
      <c r="F1058" s="328">
        <v>21740.55</v>
      </c>
      <c r="G1058" s="328">
        <v>15111.48</v>
      </c>
      <c r="H1058" s="151"/>
      <c r="I1058" s="97"/>
      <c r="J1058" s="166"/>
      <c r="K1058" s="328">
        <v>49598.89</v>
      </c>
      <c r="L1058" s="328">
        <v>71343.75</v>
      </c>
      <c r="M1058" s="151"/>
      <c r="N1058" s="97"/>
      <c r="O1058" s="273"/>
      <c r="P1058" s="166"/>
      <c r="Q1058" s="328">
        <v>49598.89</v>
      </c>
      <c r="R1058" s="328">
        <v>71343.75</v>
      </c>
      <c r="S1058" s="151"/>
      <c r="T1058" s="97"/>
      <c r="U1058" s="166"/>
      <c r="V1058" s="328">
        <v>724195.4</v>
      </c>
      <c r="W1058" s="328">
        <v>411084.89799999999</v>
      </c>
      <c r="X1058" s="151"/>
      <c r="Y1058" s="97"/>
      <c r="Z1058" s="140"/>
    </row>
    <row r="1059" spans="1:26" s="69" customFormat="1" outlineLevel="1" x14ac:dyDescent="0.2">
      <c r="A1059" s="64" t="s">
        <v>1261</v>
      </c>
      <c r="B1059" s="65" t="s">
        <v>1711</v>
      </c>
      <c r="C1059" s="66" t="s">
        <v>2153</v>
      </c>
      <c r="D1059" s="67"/>
      <c r="E1059" s="68"/>
      <c r="F1059" s="328">
        <v>700</v>
      </c>
      <c r="G1059" s="328">
        <v>700</v>
      </c>
      <c r="H1059" s="151"/>
      <c r="I1059" s="97"/>
      <c r="J1059" s="166"/>
      <c r="K1059" s="328">
        <v>2100</v>
      </c>
      <c r="L1059" s="328">
        <v>2100</v>
      </c>
      <c r="M1059" s="151"/>
      <c r="N1059" s="97"/>
      <c r="O1059" s="273"/>
      <c r="P1059" s="166"/>
      <c r="Q1059" s="328">
        <v>2100</v>
      </c>
      <c r="R1059" s="328">
        <v>2100</v>
      </c>
      <c r="S1059" s="151"/>
      <c r="T1059" s="97"/>
      <c r="U1059" s="166"/>
      <c r="V1059" s="328">
        <v>15929.52</v>
      </c>
      <c r="W1059" s="328">
        <v>20446.12</v>
      </c>
      <c r="X1059" s="151"/>
      <c r="Y1059" s="97"/>
      <c r="Z1059" s="140"/>
    </row>
    <row r="1060" spans="1:26" s="69" customFormat="1" outlineLevel="1" x14ac:dyDescent="0.2">
      <c r="A1060" s="64" t="s">
        <v>1262</v>
      </c>
      <c r="B1060" s="65" t="s">
        <v>1712</v>
      </c>
      <c r="C1060" s="66" t="s">
        <v>2154</v>
      </c>
      <c r="D1060" s="67"/>
      <c r="E1060" s="68"/>
      <c r="F1060" s="328">
        <v>1233.83</v>
      </c>
      <c r="G1060" s="328">
        <v>11191.2</v>
      </c>
      <c r="H1060" s="151"/>
      <c r="I1060" s="97"/>
      <c r="J1060" s="166"/>
      <c r="K1060" s="328">
        <v>3568.4900000000002</v>
      </c>
      <c r="L1060" s="328">
        <v>33858.120000000003</v>
      </c>
      <c r="M1060" s="151"/>
      <c r="N1060" s="97"/>
      <c r="O1060" s="273"/>
      <c r="P1060" s="166"/>
      <c r="Q1060" s="328">
        <v>3568.4900000000002</v>
      </c>
      <c r="R1060" s="328">
        <v>33858.120000000003</v>
      </c>
      <c r="S1060" s="151"/>
      <c r="T1060" s="97"/>
      <c r="U1060" s="166"/>
      <c r="V1060" s="328">
        <v>164993.15</v>
      </c>
      <c r="W1060" s="328">
        <v>135689.22</v>
      </c>
      <c r="X1060" s="151"/>
      <c r="Y1060" s="97"/>
      <c r="Z1060" s="140"/>
    </row>
    <row r="1061" spans="1:26" s="69" customFormat="1" outlineLevel="1" x14ac:dyDescent="0.2">
      <c r="A1061" s="64" t="s">
        <v>1263</v>
      </c>
      <c r="B1061" s="65" t="s">
        <v>1713</v>
      </c>
      <c r="C1061" s="66" t="s">
        <v>2155</v>
      </c>
      <c r="D1061" s="67"/>
      <c r="E1061" s="68"/>
      <c r="F1061" s="328">
        <v>0</v>
      </c>
      <c r="G1061" s="328">
        <v>6792.18</v>
      </c>
      <c r="H1061" s="151"/>
      <c r="I1061" s="97"/>
      <c r="J1061" s="166"/>
      <c r="K1061" s="328">
        <v>0</v>
      </c>
      <c r="L1061" s="328">
        <v>21183.14</v>
      </c>
      <c r="M1061" s="151"/>
      <c r="N1061" s="97"/>
      <c r="O1061" s="273"/>
      <c r="P1061" s="166"/>
      <c r="Q1061" s="328">
        <v>0</v>
      </c>
      <c r="R1061" s="328">
        <v>21183.14</v>
      </c>
      <c r="S1061" s="151"/>
      <c r="T1061" s="97"/>
      <c r="U1061" s="166"/>
      <c r="V1061" s="328">
        <v>10677.14</v>
      </c>
      <c r="W1061" s="328">
        <v>79088.05</v>
      </c>
      <c r="X1061" s="151"/>
      <c r="Y1061" s="97"/>
      <c r="Z1061" s="140"/>
    </row>
    <row r="1062" spans="1:26" s="76" customFormat="1" x14ac:dyDescent="0.2">
      <c r="A1062" s="76" t="s">
        <v>750</v>
      </c>
      <c r="C1062" s="78" t="s">
        <v>284</v>
      </c>
      <c r="D1062" s="43" t="s">
        <v>283</v>
      </c>
      <c r="E1062" s="49"/>
      <c r="F1062" s="301">
        <v>22098513.280000009</v>
      </c>
      <c r="G1062" s="301">
        <v>31548662.965000018</v>
      </c>
      <c r="H1062" s="301"/>
      <c r="J1062" s="275"/>
      <c r="K1062" s="321">
        <v>102832754.82799998</v>
      </c>
      <c r="L1062" s="321">
        <v>113267628.08500005</v>
      </c>
      <c r="M1062" s="321"/>
      <c r="P1062" s="275"/>
      <c r="Q1062" s="321">
        <v>102832754.82799998</v>
      </c>
      <c r="R1062" s="321">
        <v>113267628.08500005</v>
      </c>
      <c r="S1062" s="321"/>
      <c r="U1062" s="275"/>
      <c r="V1062" s="321">
        <v>513304445.60399985</v>
      </c>
      <c r="W1062" s="321">
        <v>412142172.48699993</v>
      </c>
      <c r="X1062" s="321"/>
    </row>
    <row r="1063" spans="1:26" s="69" customFormat="1" outlineLevel="1" x14ac:dyDescent="0.2">
      <c r="A1063" s="64" t="s">
        <v>1264</v>
      </c>
      <c r="B1063" s="65" t="s">
        <v>1714</v>
      </c>
      <c r="C1063" s="66" t="s">
        <v>2156</v>
      </c>
      <c r="D1063" s="67"/>
      <c r="E1063" s="68"/>
      <c r="F1063" s="328">
        <v>143815.01</v>
      </c>
      <c r="G1063" s="328">
        <v>184528.44</v>
      </c>
      <c r="H1063" s="151"/>
      <c r="I1063" s="97"/>
      <c r="J1063" s="166"/>
      <c r="K1063" s="328">
        <v>442713.22000000003</v>
      </c>
      <c r="L1063" s="328">
        <v>456810.87</v>
      </c>
      <c r="M1063" s="151"/>
      <c r="N1063" s="97"/>
      <c r="O1063" s="273"/>
      <c r="P1063" s="166"/>
      <c r="Q1063" s="328">
        <v>442713.22000000003</v>
      </c>
      <c r="R1063" s="328">
        <v>456810.87</v>
      </c>
      <c r="S1063" s="151"/>
      <c r="T1063" s="97"/>
      <c r="U1063" s="166"/>
      <c r="V1063" s="328">
        <v>1615369.51</v>
      </c>
      <c r="W1063" s="328">
        <v>1588854.63</v>
      </c>
      <c r="X1063" s="151"/>
      <c r="Y1063" s="97"/>
      <c r="Z1063" s="140"/>
    </row>
    <row r="1064" spans="1:26" s="69" customFormat="1" outlineLevel="1" x14ac:dyDescent="0.2">
      <c r="A1064" s="64" t="s">
        <v>1265</v>
      </c>
      <c r="B1064" s="65" t="s">
        <v>1715</v>
      </c>
      <c r="C1064" s="66" t="s">
        <v>2157</v>
      </c>
      <c r="D1064" s="67"/>
      <c r="E1064" s="68"/>
      <c r="F1064" s="328">
        <v>146280.34</v>
      </c>
      <c r="G1064" s="328">
        <v>103067.79000000001</v>
      </c>
      <c r="H1064" s="151"/>
      <c r="I1064" s="97"/>
      <c r="J1064" s="166"/>
      <c r="K1064" s="328">
        <v>642826.71</v>
      </c>
      <c r="L1064" s="328">
        <v>460309.5</v>
      </c>
      <c r="M1064" s="151"/>
      <c r="N1064" s="97"/>
      <c r="O1064" s="273"/>
      <c r="P1064" s="166"/>
      <c r="Q1064" s="328">
        <v>642826.71</v>
      </c>
      <c r="R1064" s="328">
        <v>460309.5</v>
      </c>
      <c r="S1064" s="151"/>
      <c r="T1064" s="97"/>
      <c r="U1064" s="166"/>
      <c r="V1064" s="328">
        <v>2131947.41</v>
      </c>
      <c r="W1064" s="328">
        <v>1565660.85</v>
      </c>
      <c r="X1064" s="151"/>
      <c r="Y1064" s="97"/>
      <c r="Z1064" s="140"/>
    </row>
    <row r="1065" spans="1:26" s="69" customFormat="1" outlineLevel="1" x14ac:dyDescent="0.2">
      <c r="A1065" s="64" t="s">
        <v>1266</v>
      </c>
      <c r="B1065" s="65" t="s">
        <v>1716</v>
      </c>
      <c r="C1065" s="66" t="s">
        <v>2158</v>
      </c>
      <c r="D1065" s="67"/>
      <c r="E1065" s="68"/>
      <c r="F1065" s="328">
        <v>762059.75</v>
      </c>
      <c r="G1065" s="328">
        <v>825324.74</v>
      </c>
      <c r="H1065" s="151"/>
      <c r="I1065" s="97"/>
      <c r="J1065" s="166"/>
      <c r="K1065" s="328">
        <v>2703614.73</v>
      </c>
      <c r="L1065" s="328">
        <v>2011617</v>
      </c>
      <c r="M1065" s="151"/>
      <c r="N1065" s="97"/>
      <c r="O1065" s="273"/>
      <c r="P1065" s="166"/>
      <c r="Q1065" s="328">
        <v>2703614.73</v>
      </c>
      <c r="R1065" s="328">
        <v>2011617</v>
      </c>
      <c r="S1065" s="151"/>
      <c r="T1065" s="97"/>
      <c r="U1065" s="166"/>
      <c r="V1065" s="328">
        <v>13580372.883000001</v>
      </c>
      <c r="W1065" s="328">
        <v>10313358.978</v>
      </c>
      <c r="X1065" s="151"/>
      <c r="Y1065" s="97"/>
      <c r="Z1065" s="140"/>
    </row>
    <row r="1066" spans="1:26" s="69" customFormat="1" outlineLevel="1" x14ac:dyDescent="0.2">
      <c r="A1066" s="64" t="s">
        <v>1267</v>
      </c>
      <c r="B1066" s="65" t="s">
        <v>1717</v>
      </c>
      <c r="C1066" s="66" t="s">
        <v>2159</v>
      </c>
      <c r="D1066" s="67"/>
      <c r="E1066" s="68"/>
      <c r="F1066" s="328">
        <v>-75.38</v>
      </c>
      <c r="G1066" s="328">
        <v>0</v>
      </c>
      <c r="H1066" s="151"/>
      <c r="I1066" s="97"/>
      <c r="J1066" s="166"/>
      <c r="K1066" s="328">
        <v>8.26</v>
      </c>
      <c r="L1066" s="328">
        <v>0</v>
      </c>
      <c r="M1066" s="151"/>
      <c r="N1066" s="97"/>
      <c r="O1066" s="273"/>
      <c r="P1066" s="166"/>
      <c r="Q1066" s="328">
        <v>8.26</v>
      </c>
      <c r="R1066" s="328">
        <v>0</v>
      </c>
      <c r="S1066" s="151"/>
      <c r="T1066" s="97"/>
      <c r="U1066" s="166"/>
      <c r="V1066" s="328">
        <v>19.71</v>
      </c>
      <c r="W1066" s="328">
        <v>0</v>
      </c>
      <c r="X1066" s="151"/>
      <c r="Y1066" s="97"/>
      <c r="Z1066" s="140"/>
    </row>
    <row r="1067" spans="1:26" s="69" customFormat="1" outlineLevel="1" x14ac:dyDescent="0.2">
      <c r="A1067" s="64" t="s">
        <v>1268</v>
      </c>
      <c r="B1067" s="65" t="s">
        <v>1718</v>
      </c>
      <c r="C1067" s="66" t="s">
        <v>2160</v>
      </c>
      <c r="D1067" s="67"/>
      <c r="E1067" s="68"/>
      <c r="F1067" s="328">
        <v>-122.13</v>
      </c>
      <c r="G1067" s="328">
        <v>0</v>
      </c>
      <c r="H1067" s="151"/>
      <c r="I1067" s="97"/>
      <c r="J1067" s="166"/>
      <c r="K1067" s="328">
        <v>-736.26</v>
      </c>
      <c r="L1067" s="328">
        <v>-36.090000000000003</v>
      </c>
      <c r="M1067" s="151"/>
      <c r="N1067" s="97"/>
      <c r="O1067" s="273"/>
      <c r="P1067" s="166"/>
      <c r="Q1067" s="328">
        <v>-736.26</v>
      </c>
      <c r="R1067" s="328">
        <v>-36.090000000000003</v>
      </c>
      <c r="S1067" s="151"/>
      <c r="T1067" s="97"/>
      <c r="U1067" s="166"/>
      <c r="V1067" s="328">
        <v>-3903.6499999999996</v>
      </c>
      <c r="W1067" s="328">
        <v>-2537.88</v>
      </c>
      <c r="X1067" s="151"/>
      <c r="Y1067" s="97"/>
      <c r="Z1067" s="140"/>
    </row>
    <row r="1068" spans="1:26" s="69" customFormat="1" outlineLevel="1" x14ac:dyDescent="0.2">
      <c r="A1068" s="64" t="s">
        <v>1269</v>
      </c>
      <c r="B1068" s="65" t="s">
        <v>1719</v>
      </c>
      <c r="C1068" s="66" t="s">
        <v>2161</v>
      </c>
      <c r="D1068" s="67"/>
      <c r="E1068" s="68"/>
      <c r="F1068" s="328">
        <v>19338.72</v>
      </c>
      <c r="G1068" s="328">
        <v>19338.72</v>
      </c>
      <c r="H1068" s="151"/>
      <c r="I1068" s="97"/>
      <c r="J1068" s="166"/>
      <c r="K1068" s="328">
        <v>58016.160000000003</v>
      </c>
      <c r="L1068" s="328">
        <v>58016.160000000003</v>
      </c>
      <c r="M1068" s="151"/>
      <c r="N1068" s="97"/>
      <c r="O1068" s="273"/>
      <c r="P1068" s="166"/>
      <c r="Q1068" s="328">
        <v>58016.160000000003</v>
      </c>
      <c r="R1068" s="328">
        <v>58016.160000000003</v>
      </c>
      <c r="S1068" s="151"/>
      <c r="T1068" s="97"/>
      <c r="U1068" s="166"/>
      <c r="V1068" s="328">
        <v>232064.64000000001</v>
      </c>
      <c r="W1068" s="328">
        <v>232064.64000000001</v>
      </c>
      <c r="X1068" s="151"/>
      <c r="Y1068" s="97"/>
      <c r="Z1068" s="140"/>
    </row>
    <row r="1069" spans="1:26" s="69" customFormat="1" outlineLevel="1" x14ac:dyDescent="0.2">
      <c r="A1069" s="64" t="s">
        <v>1270</v>
      </c>
      <c r="B1069" s="65" t="s">
        <v>1720</v>
      </c>
      <c r="C1069" s="66" t="s">
        <v>2162</v>
      </c>
      <c r="D1069" s="67"/>
      <c r="E1069" s="68"/>
      <c r="F1069" s="328">
        <v>62252.82</v>
      </c>
      <c r="G1069" s="328">
        <v>229868.61000000002</v>
      </c>
      <c r="H1069" s="151"/>
      <c r="I1069" s="97"/>
      <c r="J1069" s="166"/>
      <c r="K1069" s="328">
        <v>673961.74</v>
      </c>
      <c r="L1069" s="328">
        <v>561249.37</v>
      </c>
      <c r="M1069" s="151"/>
      <c r="N1069" s="97"/>
      <c r="O1069" s="273"/>
      <c r="P1069" s="166"/>
      <c r="Q1069" s="328">
        <v>673961.74</v>
      </c>
      <c r="R1069" s="328">
        <v>561249.37</v>
      </c>
      <c r="S1069" s="151"/>
      <c r="T1069" s="97"/>
      <c r="U1069" s="166"/>
      <c r="V1069" s="328">
        <v>4686151.29</v>
      </c>
      <c r="W1069" s="328">
        <v>3489961.3969999999</v>
      </c>
      <c r="X1069" s="151"/>
      <c r="Y1069" s="97"/>
      <c r="Z1069" s="140"/>
    </row>
    <row r="1070" spans="1:26" s="69" customFormat="1" outlineLevel="1" x14ac:dyDescent="0.2">
      <c r="A1070" s="64" t="s">
        <v>1271</v>
      </c>
      <c r="B1070" s="65" t="s">
        <v>1721</v>
      </c>
      <c r="C1070" s="66" t="s">
        <v>2163</v>
      </c>
      <c r="D1070" s="67"/>
      <c r="E1070" s="68"/>
      <c r="F1070" s="328">
        <v>103397.48</v>
      </c>
      <c r="G1070" s="328">
        <v>56736.06</v>
      </c>
      <c r="H1070" s="151"/>
      <c r="I1070" s="97"/>
      <c r="J1070" s="166"/>
      <c r="K1070" s="328">
        <v>423233.95</v>
      </c>
      <c r="L1070" s="328">
        <v>220558.18</v>
      </c>
      <c r="M1070" s="151"/>
      <c r="N1070" s="97"/>
      <c r="O1070" s="273"/>
      <c r="P1070" s="166"/>
      <c r="Q1070" s="328">
        <v>423233.95</v>
      </c>
      <c r="R1070" s="328">
        <v>220558.18</v>
      </c>
      <c r="S1070" s="151"/>
      <c r="T1070" s="97"/>
      <c r="U1070" s="166"/>
      <c r="V1070" s="328">
        <v>1230389.53</v>
      </c>
      <c r="W1070" s="328">
        <v>1360047.8099999998</v>
      </c>
      <c r="X1070" s="151"/>
      <c r="Y1070" s="97"/>
      <c r="Z1070" s="140"/>
    </row>
    <row r="1071" spans="1:26" s="69" customFormat="1" outlineLevel="1" x14ac:dyDescent="0.2">
      <c r="A1071" s="64" t="s">
        <v>1272</v>
      </c>
      <c r="B1071" s="65" t="s">
        <v>1722</v>
      </c>
      <c r="C1071" s="66" t="s">
        <v>2164</v>
      </c>
      <c r="D1071" s="67"/>
      <c r="E1071" s="68"/>
      <c r="F1071" s="328">
        <v>0</v>
      </c>
      <c r="G1071" s="328">
        <v>0</v>
      </c>
      <c r="H1071" s="151"/>
      <c r="I1071" s="97"/>
      <c r="J1071" s="166"/>
      <c r="K1071" s="328">
        <v>0</v>
      </c>
      <c r="L1071" s="328">
        <v>0</v>
      </c>
      <c r="M1071" s="151"/>
      <c r="N1071" s="97"/>
      <c r="O1071" s="273"/>
      <c r="P1071" s="166"/>
      <c r="Q1071" s="328">
        <v>0</v>
      </c>
      <c r="R1071" s="328">
        <v>0</v>
      </c>
      <c r="S1071" s="151"/>
      <c r="T1071" s="97"/>
      <c r="U1071" s="166"/>
      <c r="V1071" s="328">
        <v>-25.82</v>
      </c>
      <c r="W1071" s="328">
        <v>0</v>
      </c>
      <c r="X1071" s="151"/>
      <c r="Y1071" s="97"/>
      <c r="Z1071" s="140"/>
    </row>
    <row r="1072" spans="1:26" s="69" customFormat="1" outlineLevel="1" x14ac:dyDescent="0.2">
      <c r="A1072" s="64" t="s">
        <v>1273</v>
      </c>
      <c r="B1072" s="65" t="s">
        <v>1723</v>
      </c>
      <c r="C1072" s="66" t="s">
        <v>2165</v>
      </c>
      <c r="D1072" s="67"/>
      <c r="E1072" s="68"/>
      <c r="F1072" s="328">
        <v>0</v>
      </c>
      <c r="G1072" s="328">
        <v>0</v>
      </c>
      <c r="H1072" s="151"/>
      <c r="I1072" s="97"/>
      <c r="J1072" s="166"/>
      <c r="K1072" s="328">
        <v>0</v>
      </c>
      <c r="L1072" s="328">
        <v>0</v>
      </c>
      <c r="M1072" s="151"/>
      <c r="N1072" s="97"/>
      <c r="O1072" s="273"/>
      <c r="P1072" s="166"/>
      <c r="Q1072" s="328">
        <v>0</v>
      </c>
      <c r="R1072" s="328">
        <v>0</v>
      </c>
      <c r="S1072" s="151"/>
      <c r="T1072" s="97"/>
      <c r="U1072" s="166"/>
      <c r="V1072" s="328">
        <v>0</v>
      </c>
      <c r="W1072" s="328">
        <v>0</v>
      </c>
      <c r="X1072" s="151"/>
      <c r="Y1072" s="97"/>
      <c r="Z1072" s="140"/>
    </row>
    <row r="1073" spans="1:26" s="69" customFormat="1" outlineLevel="1" x14ac:dyDescent="0.2">
      <c r="A1073" s="64" t="s">
        <v>1274</v>
      </c>
      <c r="B1073" s="65" t="s">
        <v>1724</v>
      </c>
      <c r="C1073" s="66" t="s">
        <v>2156</v>
      </c>
      <c r="D1073" s="67"/>
      <c r="E1073" s="68"/>
      <c r="F1073" s="328">
        <v>139.19</v>
      </c>
      <c r="G1073" s="328">
        <v>425.17</v>
      </c>
      <c r="H1073" s="151"/>
      <c r="I1073" s="97"/>
      <c r="J1073" s="166"/>
      <c r="K1073" s="328">
        <v>1030.01</v>
      </c>
      <c r="L1073" s="328">
        <v>974.55000000000007</v>
      </c>
      <c r="M1073" s="151"/>
      <c r="N1073" s="97"/>
      <c r="O1073" s="273"/>
      <c r="P1073" s="166"/>
      <c r="Q1073" s="328">
        <v>1030.01</v>
      </c>
      <c r="R1073" s="328">
        <v>974.55000000000007</v>
      </c>
      <c r="S1073" s="151"/>
      <c r="T1073" s="97"/>
      <c r="U1073" s="166"/>
      <c r="V1073" s="328">
        <v>1574.65</v>
      </c>
      <c r="W1073" s="328">
        <v>3100.53</v>
      </c>
      <c r="X1073" s="151"/>
      <c r="Y1073" s="97"/>
      <c r="Z1073" s="140"/>
    </row>
    <row r="1074" spans="1:26" s="69" customFormat="1" outlineLevel="1" x14ac:dyDescent="0.2">
      <c r="A1074" s="64" t="s">
        <v>1275</v>
      </c>
      <c r="B1074" s="65" t="s">
        <v>1725</v>
      </c>
      <c r="C1074" s="66" t="s">
        <v>2157</v>
      </c>
      <c r="D1074" s="67"/>
      <c r="E1074" s="68"/>
      <c r="F1074" s="328">
        <v>88.99</v>
      </c>
      <c r="G1074" s="328">
        <v>1234.1300000000001</v>
      </c>
      <c r="H1074" s="151"/>
      <c r="I1074" s="97"/>
      <c r="J1074" s="166"/>
      <c r="K1074" s="328">
        <v>1256.07</v>
      </c>
      <c r="L1074" s="328">
        <v>2623.67</v>
      </c>
      <c r="M1074" s="151"/>
      <c r="N1074" s="97"/>
      <c r="O1074" s="273"/>
      <c r="P1074" s="166"/>
      <c r="Q1074" s="328">
        <v>1256.07</v>
      </c>
      <c r="R1074" s="328">
        <v>2623.67</v>
      </c>
      <c r="S1074" s="151"/>
      <c r="T1074" s="97"/>
      <c r="U1074" s="166"/>
      <c r="V1074" s="328">
        <v>8246.75</v>
      </c>
      <c r="W1074" s="328">
        <v>7344.85</v>
      </c>
      <c r="X1074" s="151"/>
      <c r="Y1074" s="97"/>
      <c r="Z1074" s="140"/>
    </row>
    <row r="1075" spans="1:26" s="69" customFormat="1" outlineLevel="1" x14ac:dyDescent="0.2">
      <c r="A1075" s="64" t="s">
        <v>1276</v>
      </c>
      <c r="B1075" s="65" t="s">
        <v>1726</v>
      </c>
      <c r="C1075" s="66" t="s">
        <v>2166</v>
      </c>
      <c r="D1075" s="67"/>
      <c r="E1075" s="68"/>
      <c r="F1075" s="328">
        <v>1151.07</v>
      </c>
      <c r="G1075" s="328">
        <v>487.51</v>
      </c>
      <c r="H1075" s="151"/>
      <c r="I1075" s="97"/>
      <c r="J1075" s="166"/>
      <c r="K1075" s="328">
        <v>2779.92</v>
      </c>
      <c r="L1075" s="328">
        <v>1469.66</v>
      </c>
      <c r="M1075" s="151"/>
      <c r="N1075" s="97"/>
      <c r="O1075" s="273"/>
      <c r="P1075" s="166"/>
      <c r="Q1075" s="328">
        <v>2779.92</v>
      </c>
      <c r="R1075" s="328">
        <v>1469.66</v>
      </c>
      <c r="S1075" s="151"/>
      <c r="T1075" s="97"/>
      <c r="U1075" s="166"/>
      <c r="V1075" s="328">
        <v>6063.6</v>
      </c>
      <c r="W1075" s="328">
        <v>5085.21</v>
      </c>
      <c r="X1075" s="151"/>
      <c r="Y1075" s="97"/>
      <c r="Z1075" s="140"/>
    </row>
    <row r="1076" spans="1:26" s="69" customFormat="1" outlineLevel="1" x14ac:dyDescent="0.2">
      <c r="A1076" s="64" t="s">
        <v>1277</v>
      </c>
      <c r="B1076" s="65" t="s">
        <v>1727</v>
      </c>
      <c r="C1076" s="66" t="s">
        <v>2167</v>
      </c>
      <c r="D1076" s="67"/>
      <c r="E1076" s="68"/>
      <c r="F1076" s="328">
        <v>15116.550000000001</v>
      </c>
      <c r="G1076" s="328">
        <v>13770.43</v>
      </c>
      <c r="H1076" s="151"/>
      <c r="I1076" s="97"/>
      <c r="J1076" s="166"/>
      <c r="K1076" s="328">
        <v>45231.79</v>
      </c>
      <c r="L1076" s="328">
        <v>31829.63</v>
      </c>
      <c r="M1076" s="151"/>
      <c r="N1076" s="97"/>
      <c r="O1076" s="273"/>
      <c r="P1076" s="166"/>
      <c r="Q1076" s="328">
        <v>45231.79</v>
      </c>
      <c r="R1076" s="328">
        <v>31829.63</v>
      </c>
      <c r="S1076" s="151"/>
      <c r="T1076" s="97"/>
      <c r="U1076" s="166"/>
      <c r="V1076" s="328">
        <v>145501.08000000002</v>
      </c>
      <c r="W1076" s="328">
        <v>104875.13</v>
      </c>
      <c r="X1076" s="151"/>
      <c r="Y1076" s="97"/>
      <c r="Z1076" s="140"/>
    </row>
    <row r="1077" spans="1:26" s="69" customFormat="1" outlineLevel="1" x14ac:dyDescent="0.2">
      <c r="A1077" s="64" t="s">
        <v>1278</v>
      </c>
      <c r="B1077" s="65" t="s">
        <v>1728</v>
      </c>
      <c r="C1077" s="66" t="s">
        <v>2168</v>
      </c>
      <c r="D1077" s="67"/>
      <c r="E1077" s="68"/>
      <c r="F1077" s="328">
        <v>2003.39</v>
      </c>
      <c r="G1077" s="328">
        <v>1744.8400000000001</v>
      </c>
      <c r="H1077" s="151"/>
      <c r="I1077" s="97"/>
      <c r="J1077" s="166"/>
      <c r="K1077" s="328">
        <v>6685.41</v>
      </c>
      <c r="L1077" s="328">
        <v>5836.25</v>
      </c>
      <c r="M1077" s="151"/>
      <c r="N1077" s="97"/>
      <c r="O1077" s="273"/>
      <c r="P1077" s="166"/>
      <c r="Q1077" s="328">
        <v>6685.41</v>
      </c>
      <c r="R1077" s="328">
        <v>5836.25</v>
      </c>
      <c r="S1077" s="151"/>
      <c r="T1077" s="97"/>
      <c r="U1077" s="166"/>
      <c r="V1077" s="328">
        <v>2558.13</v>
      </c>
      <c r="W1077" s="328">
        <v>4098.92</v>
      </c>
      <c r="X1077" s="151"/>
      <c r="Y1077" s="97"/>
      <c r="Z1077" s="140"/>
    </row>
    <row r="1078" spans="1:26" s="69" customFormat="1" outlineLevel="1" x14ac:dyDescent="0.2">
      <c r="A1078" s="64" t="s">
        <v>1279</v>
      </c>
      <c r="B1078" s="65" t="s">
        <v>1729</v>
      </c>
      <c r="C1078" s="66" t="s">
        <v>2169</v>
      </c>
      <c r="D1078" s="67"/>
      <c r="E1078" s="68"/>
      <c r="F1078" s="328">
        <v>68472.960000000006</v>
      </c>
      <c r="G1078" s="328">
        <v>70702.41</v>
      </c>
      <c r="H1078" s="151"/>
      <c r="I1078" s="97"/>
      <c r="J1078" s="166"/>
      <c r="K1078" s="328">
        <v>244585.30000000002</v>
      </c>
      <c r="L1078" s="328">
        <v>155763.97899999999</v>
      </c>
      <c r="M1078" s="151"/>
      <c r="N1078" s="97"/>
      <c r="O1078" s="273"/>
      <c r="P1078" s="166"/>
      <c r="Q1078" s="328">
        <v>244585.30000000002</v>
      </c>
      <c r="R1078" s="328">
        <v>155763.97899999999</v>
      </c>
      <c r="S1078" s="151"/>
      <c r="T1078" s="97"/>
      <c r="U1078" s="166"/>
      <c r="V1078" s="328">
        <v>643167.69200000004</v>
      </c>
      <c r="W1078" s="328">
        <v>516439.489</v>
      </c>
      <c r="X1078" s="151"/>
      <c r="Y1078" s="97"/>
      <c r="Z1078" s="140"/>
    </row>
    <row r="1079" spans="1:26" s="69" customFormat="1" outlineLevel="1" x14ac:dyDescent="0.2">
      <c r="A1079" s="64" t="s">
        <v>1280</v>
      </c>
      <c r="B1079" s="65" t="s">
        <v>1730</v>
      </c>
      <c r="C1079" s="66" t="s">
        <v>2170</v>
      </c>
      <c r="D1079" s="67"/>
      <c r="E1079" s="68"/>
      <c r="F1079" s="328">
        <v>436377.67</v>
      </c>
      <c r="G1079" s="328">
        <v>418118.68</v>
      </c>
      <c r="H1079" s="151"/>
      <c r="I1079" s="97"/>
      <c r="J1079" s="166"/>
      <c r="K1079" s="328">
        <v>1223819.1299999999</v>
      </c>
      <c r="L1079" s="328">
        <v>1220836.54</v>
      </c>
      <c r="M1079" s="151"/>
      <c r="N1079" s="97"/>
      <c r="O1079" s="273"/>
      <c r="P1079" s="166"/>
      <c r="Q1079" s="328">
        <v>1223819.1299999999</v>
      </c>
      <c r="R1079" s="328">
        <v>1220836.54</v>
      </c>
      <c r="S1079" s="151"/>
      <c r="T1079" s="97"/>
      <c r="U1079" s="166"/>
      <c r="V1079" s="328">
        <v>5445751.04</v>
      </c>
      <c r="W1079" s="328">
        <v>7024398.8399999999</v>
      </c>
      <c r="X1079" s="151"/>
      <c r="Y1079" s="97"/>
      <c r="Z1079" s="140"/>
    </row>
    <row r="1080" spans="1:26" s="69" customFormat="1" outlineLevel="1" x14ac:dyDescent="0.2">
      <c r="A1080" s="64" t="s">
        <v>1281</v>
      </c>
      <c r="B1080" s="65" t="s">
        <v>1731</v>
      </c>
      <c r="C1080" s="66" t="s">
        <v>2171</v>
      </c>
      <c r="D1080" s="67"/>
      <c r="E1080" s="68"/>
      <c r="F1080" s="328">
        <v>136.84</v>
      </c>
      <c r="G1080" s="328">
        <v>221.1</v>
      </c>
      <c r="H1080" s="151"/>
      <c r="I1080" s="97"/>
      <c r="J1080" s="166"/>
      <c r="K1080" s="328">
        <v>456.77</v>
      </c>
      <c r="L1080" s="328">
        <v>302.40000000000003</v>
      </c>
      <c r="M1080" s="151"/>
      <c r="N1080" s="97"/>
      <c r="O1080" s="273"/>
      <c r="P1080" s="166"/>
      <c r="Q1080" s="328">
        <v>456.77</v>
      </c>
      <c r="R1080" s="328">
        <v>302.40000000000003</v>
      </c>
      <c r="S1080" s="151"/>
      <c r="T1080" s="97"/>
      <c r="U1080" s="166"/>
      <c r="V1080" s="328">
        <v>666.24</v>
      </c>
      <c r="W1080" s="328">
        <v>559.54999999999995</v>
      </c>
      <c r="X1080" s="151"/>
      <c r="Y1080" s="97"/>
      <c r="Z1080" s="140"/>
    </row>
    <row r="1081" spans="1:26" s="69" customFormat="1" outlineLevel="1" x14ac:dyDescent="0.2">
      <c r="A1081" s="64" t="s">
        <v>1282</v>
      </c>
      <c r="B1081" s="65" t="s">
        <v>1732</v>
      </c>
      <c r="C1081" s="66" t="s">
        <v>2172</v>
      </c>
      <c r="D1081" s="67"/>
      <c r="E1081" s="68"/>
      <c r="F1081" s="328">
        <v>271.55</v>
      </c>
      <c r="G1081" s="328">
        <v>990.56000000000006</v>
      </c>
      <c r="H1081" s="151"/>
      <c r="I1081" s="97"/>
      <c r="J1081" s="166"/>
      <c r="K1081" s="328">
        <v>724.28</v>
      </c>
      <c r="L1081" s="328">
        <v>3841.57</v>
      </c>
      <c r="M1081" s="151"/>
      <c r="N1081" s="97"/>
      <c r="O1081" s="273"/>
      <c r="P1081" s="166"/>
      <c r="Q1081" s="328">
        <v>724.28</v>
      </c>
      <c r="R1081" s="328">
        <v>3841.57</v>
      </c>
      <c r="S1081" s="151"/>
      <c r="T1081" s="97"/>
      <c r="U1081" s="166"/>
      <c r="V1081" s="328">
        <v>3160.8</v>
      </c>
      <c r="W1081" s="328">
        <v>9693.2000000000007</v>
      </c>
      <c r="X1081" s="151"/>
      <c r="Y1081" s="97"/>
      <c r="Z1081" s="140"/>
    </row>
    <row r="1082" spans="1:26" s="69" customFormat="1" outlineLevel="1" x14ac:dyDescent="0.2">
      <c r="A1082" s="64" t="s">
        <v>1283</v>
      </c>
      <c r="B1082" s="65" t="s">
        <v>1733</v>
      </c>
      <c r="C1082" s="66" t="s">
        <v>2156</v>
      </c>
      <c r="D1082" s="67"/>
      <c r="E1082" s="68"/>
      <c r="F1082" s="328">
        <v>2733.84</v>
      </c>
      <c r="G1082" s="328">
        <v>430.19</v>
      </c>
      <c r="H1082" s="151"/>
      <c r="I1082" s="97"/>
      <c r="J1082" s="166"/>
      <c r="K1082" s="328">
        <v>3744.1</v>
      </c>
      <c r="L1082" s="328">
        <v>1025.98</v>
      </c>
      <c r="M1082" s="151"/>
      <c r="N1082" s="97"/>
      <c r="O1082" s="273"/>
      <c r="P1082" s="166"/>
      <c r="Q1082" s="328">
        <v>3744.1</v>
      </c>
      <c r="R1082" s="328">
        <v>1025.98</v>
      </c>
      <c r="S1082" s="151"/>
      <c r="T1082" s="97"/>
      <c r="U1082" s="166"/>
      <c r="V1082" s="328">
        <v>7828.26</v>
      </c>
      <c r="W1082" s="328">
        <v>26478.41</v>
      </c>
      <c r="X1082" s="151"/>
      <c r="Y1082" s="97"/>
      <c r="Z1082" s="140"/>
    </row>
    <row r="1083" spans="1:26" s="69" customFormat="1" outlineLevel="1" x14ac:dyDescent="0.2">
      <c r="A1083" s="64" t="s">
        <v>1284</v>
      </c>
      <c r="B1083" s="65" t="s">
        <v>1734</v>
      </c>
      <c r="C1083" s="66" t="s">
        <v>2157</v>
      </c>
      <c r="D1083" s="67"/>
      <c r="E1083" s="68"/>
      <c r="F1083" s="328">
        <v>-11.68</v>
      </c>
      <c r="G1083" s="328">
        <v>1228.43</v>
      </c>
      <c r="H1083" s="151"/>
      <c r="I1083" s="97"/>
      <c r="J1083" s="166"/>
      <c r="K1083" s="328">
        <v>-2.37</v>
      </c>
      <c r="L1083" s="328">
        <v>1715.51</v>
      </c>
      <c r="M1083" s="151"/>
      <c r="N1083" s="97"/>
      <c r="O1083" s="273"/>
      <c r="P1083" s="166"/>
      <c r="Q1083" s="328">
        <v>-2.37</v>
      </c>
      <c r="R1083" s="328">
        <v>1715.51</v>
      </c>
      <c r="S1083" s="151"/>
      <c r="T1083" s="97"/>
      <c r="U1083" s="166"/>
      <c r="V1083" s="328">
        <v>19054.740000000002</v>
      </c>
      <c r="W1083" s="328">
        <v>8790.17</v>
      </c>
      <c r="X1083" s="151"/>
      <c r="Y1083" s="97"/>
      <c r="Z1083" s="140"/>
    </row>
    <row r="1084" spans="1:26" s="69" customFormat="1" outlineLevel="1" x14ac:dyDescent="0.2">
      <c r="A1084" s="64" t="s">
        <v>1285</v>
      </c>
      <c r="B1084" s="65" t="s">
        <v>1735</v>
      </c>
      <c r="C1084" s="66" t="s">
        <v>2169</v>
      </c>
      <c r="D1084" s="67"/>
      <c r="E1084" s="68"/>
      <c r="F1084" s="328">
        <v>56053.520000000004</v>
      </c>
      <c r="G1084" s="328">
        <v>-30717.100000000002</v>
      </c>
      <c r="H1084" s="151"/>
      <c r="I1084" s="97"/>
      <c r="J1084" s="166"/>
      <c r="K1084" s="328">
        <v>79521.42</v>
      </c>
      <c r="L1084" s="328">
        <v>109681.14</v>
      </c>
      <c r="M1084" s="151"/>
      <c r="N1084" s="97"/>
      <c r="O1084" s="273"/>
      <c r="P1084" s="166"/>
      <c r="Q1084" s="328">
        <v>79521.42</v>
      </c>
      <c r="R1084" s="328">
        <v>109681.14</v>
      </c>
      <c r="S1084" s="151"/>
      <c r="T1084" s="97"/>
      <c r="U1084" s="166"/>
      <c r="V1084" s="328">
        <v>307280.48</v>
      </c>
      <c r="W1084" s="328">
        <v>356903.53</v>
      </c>
      <c r="X1084" s="151"/>
      <c r="Y1084" s="97"/>
      <c r="Z1084" s="140"/>
    </row>
    <row r="1085" spans="1:26" s="69" customFormat="1" outlineLevel="1" x14ac:dyDescent="0.2">
      <c r="A1085" s="64" t="s">
        <v>1286</v>
      </c>
      <c r="B1085" s="65" t="s">
        <v>1736</v>
      </c>
      <c r="C1085" s="66" t="s">
        <v>2170</v>
      </c>
      <c r="D1085" s="67"/>
      <c r="E1085" s="68"/>
      <c r="F1085" s="328">
        <v>7785026.6600000001</v>
      </c>
      <c r="G1085" s="328">
        <v>2422603.36</v>
      </c>
      <c r="H1085" s="151"/>
      <c r="I1085" s="97"/>
      <c r="J1085" s="166"/>
      <c r="K1085" s="328">
        <v>10478314.619999999</v>
      </c>
      <c r="L1085" s="328">
        <v>7831238.7400000002</v>
      </c>
      <c r="M1085" s="151"/>
      <c r="N1085" s="97"/>
      <c r="O1085" s="273"/>
      <c r="P1085" s="166"/>
      <c r="Q1085" s="328">
        <v>10478314.619999999</v>
      </c>
      <c r="R1085" s="328">
        <v>7831238.7400000002</v>
      </c>
      <c r="S1085" s="151"/>
      <c r="T1085" s="97"/>
      <c r="U1085" s="166"/>
      <c r="V1085" s="328">
        <v>33400380.009999998</v>
      </c>
      <c r="W1085" s="328">
        <v>27193787.215000004</v>
      </c>
      <c r="X1085" s="151"/>
      <c r="Y1085" s="97"/>
      <c r="Z1085" s="140"/>
    </row>
    <row r="1086" spans="1:26" s="69" customFormat="1" outlineLevel="1" x14ac:dyDescent="0.2">
      <c r="A1086" s="64" t="s">
        <v>1287</v>
      </c>
      <c r="B1086" s="65" t="s">
        <v>1737</v>
      </c>
      <c r="C1086" s="66" t="s">
        <v>2173</v>
      </c>
      <c r="D1086" s="67"/>
      <c r="E1086" s="68"/>
      <c r="F1086" s="328">
        <v>26627.79</v>
      </c>
      <c r="G1086" s="328">
        <v>34471.9</v>
      </c>
      <c r="H1086" s="151"/>
      <c r="I1086" s="97"/>
      <c r="J1086" s="166"/>
      <c r="K1086" s="328">
        <v>92527.33</v>
      </c>
      <c r="L1086" s="328">
        <v>116123.59</v>
      </c>
      <c r="M1086" s="151"/>
      <c r="N1086" s="97"/>
      <c r="O1086" s="273"/>
      <c r="P1086" s="166"/>
      <c r="Q1086" s="328">
        <v>92527.33</v>
      </c>
      <c r="R1086" s="328">
        <v>116123.59</v>
      </c>
      <c r="S1086" s="151"/>
      <c r="T1086" s="97"/>
      <c r="U1086" s="166"/>
      <c r="V1086" s="328">
        <v>349118.69</v>
      </c>
      <c r="W1086" s="328">
        <v>448642.56999999995</v>
      </c>
      <c r="X1086" s="151"/>
      <c r="Y1086" s="97"/>
      <c r="Z1086" s="140"/>
    </row>
    <row r="1087" spans="1:26" s="69" customFormat="1" outlineLevel="1" x14ac:dyDescent="0.2">
      <c r="A1087" s="64" t="s">
        <v>1288</v>
      </c>
      <c r="B1087" s="65" t="s">
        <v>1738</v>
      </c>
      <c r="C1087" s="66" t="s">
        <v>2174</v>
      </c>
      <c r="D1087" s="67"/>
      <c r="E1087" s="68"/>
      <c r="F1087" s="328">
        <v>0</v>
      </c>
      <c r="G1087" s="328">
        <v>172213.24</v>
      </c>
      <c r="H1087" s="151"/>
      <c r="I1087" s="97"/>
      <c r="J1087" s="166"/>
      <c r="K1087" s="328">
        <v>99994.559999999998</v>
      </c>
      <c r="L1087" s="328">
        <v>518153.4</v>
      </c>
      <c r="M1087" s="151"/>
      <c r="N1087" s="97"/>
      <c r="O1087" s="273"/>
      <c r="P1087" s="166"/>
      <c r="Q1087" s="328">
        <v>99994.559999999998</v>
      </c>
      <c r="R1087" s="328">
        <v>518153.4</v>
      </c>
      <c r="S1087" s="151"/>
      <c r="T1087" s="97"/>
      <c r="U1087" s="166"/>
      <c r="V1087" s="328">
        <v>1649913.7200000002</v>
      </c>
      <c r="W1087" s="328">
        <v>2068072.56</v>
      </c>
      <c r="X1087" s="151"/>
      <c r="Y1087" s="97"/>
      <c r="Z1087" s="140"/>
    </row>
    <row r="1088" spans="1:26" s="69" customFormat="1" outlineLevel="1" x14ac:dyDescent="0.2">
      <c r="A1088" s="64" t="s">
        <v>1289</v>
      </c>
      <c r="B1088" s="65" t="s">
        <v>1739</v>
      </c>
      <c r="C1088" s="66" t="s">
        <v>2171</v>
      </c>
      <c r="D1088" s="67"/>
      <c r="E1088" s="68"/>
      <c r="F1088" s="328">
        <v>12308.61</v>
      </c>
      <c r="G1088" s="328">
        <v>2543.7200000000003</v>
      </c>
      <c r="H1088" s="151"/>
      <c r="I1088" s="97"/>
      <c r="J1088" s="166"/>
      <c r="K1088" s="328">
        <v>13538.31</v>
      </c>
      <c r="L1088" s="328">
        <v>10689.43</v>
      </c>
      <c r="M1088" s="151"/>
      <c r="N1088" s="97"/>
      <c r="O1088" s="273"/>
      <c r="P1088" s="166"/>
      <c r="Q1088" s="328">
        <v>13538.31</v>
      </c>
      <c r="R1088" s="328">
        <v>10689.43</v>
      </c>
      <c r="S1088" s="151"/>
      <c r="T1088" s="97"/>
      <c r="U1088" s="166"/>
      <c r="V1088" s="328">
        <v>51244.11</v>
      </c>
      <c r="W1088" s="328">
        <v>14527.11</v>
      </c>
      <c r="X1088" s="151"/>
      <c r="Y1088" s="97"/>
      <c r="Z1088" s="140"/>
    </row>
    <row r="1089" spans="1:26" s="69" customFormat="1" outlineLevel="1" x14ac:dyDescent="0.2">
      <c r="A1089" s="64" t="s">
        <v>1290</v>
      </c>
      <c r="B1089" s="65" t="s">
        <v>1740</v>
      </c>
      <c r="C1089" s="66" t="s">
        <v>2175</v>
      </c>
      <c r="D1089" s="67"/>
      <c r="E1089" s="68"/>
      <c r="F1089" s="328">
        <v>11187.45</v>
      </c>
      <c r="G1089" s="328">
        <v>1252.98</v>
      </c>
      <c r="H1089" s="151"/>
      <c r="I1089" s="97"/>
      <c r="J1089" s="166"/>
      <c r="K1089" s="328">
        <v>12493.87</v>
      </c>
      <c r="L1089" s="328">
        <v>5092.8</v>
      </c>
      <c r="M1089" s="151"/>
      <c r="N1089" s="97"/>
      <c r="O1089" s="273"/>
      <c r="P1089" s="166"/>
      <c r="Q1089" s="328">
        <v>12493.87</v>
      </c>
      <c r="R1089" s="328">
        <v>5092.8</v>
      </c>
      <c r="S1089" s="151"/>
      <c r="T1089" s="97"/>
      <c r="U1089" s="166"/>
      <c r="V1089" s="328">
        <v>30987.040000000001</v>
      </c>
      <c r="W1089" s="328">
        <v>47607.850000000006</v>
      </c>
      <c r="X1089" s="151"/>
      <c r="Y1089" s="97"/>
      <c r="Z1089" s="140"/>
    </row>
    <row r="1090" spans="1:26" s="69" customFormat="1" outlineLevel="1" x14ac:dyDescent="0.2">
      <c r="A1090" s="64" t="s">
        <v>1291</v>
      </c>
      <c r="B1090" s="65" t="s">
        <v>1741</v>
      </c>
      <c r="C1090" s="66" t="s">
        <v>2176</v>
      </c>
      <c r="D1090" s="67"/>
      <c r="E1090" s="68"/>
      <c r="F1090" s="328">
        <v>2088.64</v>
      </c>
      <c r="G1090" s="328">
        <v>4574.1900000000005</v>
      </c>
      <c r="H1090" s="151"/>
      <c r="I1090" s="97"/>
      <c r="J1090" s="166"/>
      <c r="K1090" s="328">
        <v>3832.89</v>
      </c>
      <c r="L1090" s="328">
        <v>13412.08</v>
      </c>
      <c r="M1090" s="151"/>
      <c r="N1090" s="97"/>
      <c r="O1090" s="273"/>
      <c r="P1090" s="166"/>
      <c r="Q1090" s="328">
        <v>3832.89</v>
      </c>
      <c r="R1090" s="328">
        <v>13412.08</v>
      </c>
      <c r="S1090" s="151"/>
      <c r="T1090" s="97"/>
      <c r="U1090" s="166"/>
      <c r="V1090" s="328">
        <v>11275.02</v>
      </c>
      <c r="W1090" s="328">
        <v>-1356.130000000001</v>
      </c>
      <c r="X1090" s="151"/>
      <c r="Y1090" s="97"/>
      <c r="Z1090" s="140"/>
    </row>
    <row r="1091" spans="1:26" s="69" customFormat="1" outlineLevel="1" x14ac:dyDescent="0.2">
      <c r="A1091" s="64" t="s">
        <v>1292</v>
      </c>
      <c r="B1091" s="65" t="s">
        <v>1742</v>
      </c>
      <c r="C1091" s="66" t="s">
        <v>2177</v>
      </c>
      <c r="D1091" s="67"/>
      <c r="E1091" s="68"/>
      <c r="F1091" s="328">
        <v>919.37</v>
      </c>
      <c r="G1091" s="328">
        <v>2163.5300000000002</v>
      </c>
      <c r="H1091" s="151"/>
      <c r="I1091" s="97"/>
      <c r="J1091" s="166"/>
      <c r="K1091" s="328">
        <v>8591.76</v>
      </c>
      <c r="L1091" s="328">
        <v>11193.2</v>
      </c>
      <c r="M1091" s="151"/>
      <c r="N1091" s="97"/>
      <c r="O1091" s="273"/>
      <c r="P1091" s="166"/>
      <c r="Q1091" s="328">
        <v>8591.76</v>
      </c>
      <c r="R1091" s="328">
        <v>11193.2</v>
      </c>
      <c r="S1091" s="151"/>
      <c r="T1091" s="97"/>
      <c r="U1091" s="166"/>
      <c r="V1091" s="328">
        <v>30875.4</v>
      </c>
      <c r="W1091" s="328">
        <v>51019.3</v>
      </c>
      <c r="X1091" s="151"/>
      <c r="Y1091" s="97"/>
      <c r="Z1091" s="140"/>
    </row>
    <row r="1092" spans="1:26" s="69" customFormat="1" outlineLevel="1" x14ac:dyDescent="0.2">
      <c r="A1092" s="64" t="s">
        <v>1293</v>
      </c>
      <c r="B1092" s="65" t="s">
        <v>1743</v>
      </c>
      <c r="C1092" s="66" t="s">
        <v>2178</v>
      </c>
      <c r="D1092" s="67"/>
      <c r="E1092" s="68"/>
      <c r="F1092" s="328">
        <v>446.6</v>
      </c>
      <c r="G1092" s="328">
        <v>2517.5500000000002</v>
      </c>
      <c r="H1092" s="151"/>
      <c r="I1092" s="97"/>
      <c r="J1092" s="166"/>
      <c r="K1092" s="328">
        <v>4850.58</v>
      </c>
      <c r="L1092" s="328">
        <v>7242.1</v>
      </c>
      <c r="M1092" s="151"/>
      <c r="N1092" s="97"/>
      <c r="O1092" s="273"/>
      <c r="P1092" s="166"/>
      <c r="Q1092" s="328">
        <v>4850.58</v>
      </c>
      <c r="R1092" s="328">
        <v>7242.1</v>
      </c>
      <c r="S1092" s="151"/>
      <c r="T1092" s="97"/>
      <c r="U1092" s="166"/>
      <c r="V1092" s="328">
        <v>23125.1</v>
      </c>
      <c r="W1092" s="328">
        <v>21569.260000000002</v>
      </c>
      <c r="X1092" s="151"/>
      <c r="Y1092" s="97"/>
      <c r="Z1092" s="140"/>
    </row>
    <row r="1093" spans="1:26" s="69" customFormat="1" outlineLevel="1" x14ac:dyDescent="0.2">
      <c r="A1093" s="64" t="s">
        <v>1294</v>
      </c>
      <c r="B1093" s="65" t="s">
        <v>1744</v>
      </c>
      <c r="C1093" s="66" t="s">
        <v>2179</v>
      </c>
      <c r="D1093" s="67"/>
      <c r="E1093" s="68"/>
      <c r="F1093" s="328">
        <v>1255.95</v>
      </c>
      <c r="G1093" s="328">
        <v>0</v>
      </c>
      <c r="H1093" s="151"/>
      <c r="I1093" s="97"/>
      <c r="J1093" s="166"/>
      <c r="K1093" s="328">
        <v>3976.05</v>
      </c>
      <c r="L1093" s="328">
        <v>0</v>
      </c>
      <c r="M1093" s="151"/>
      <c r="N1093" s="97"/>
      <c r="O1093" s="273"/>
      <c r="P1093" s="166"/>
      <c r="Q1093" s="328">
        <v>3976.05</v>
      </c>
      <c r="R1093" s="328">
        <v>0</v>
      </c>
      <c r="S1093" s="151"/>
      <c r="T1093" s="97"/>
      <c r="U1093" s="166"/>
      <c r="V1093" s="328">
        <v>19645.850000000002</v>
      </c>
      <c r="W1093" s="328">
        <v>4265.4800000000005</v>
      </c>
      <c r="X1093" s="151"/>
      <c r="Y1093" s="97"/>
      <c r="Z1093" s="140"/>
    </row>
    <row r="1094" spans="1:26" s="69" customFormat="1" outlineLevel="1" x14ac:dyDescent="0.2">
      <c r="A1094" s="64" t="s">
        <v>1295</v>
      </c>
      <c r="B1094" s="65" t="s">
        <v>1745</v>
      </c>
      <c r="C1094" s="66" t="s">
        <v>2180</v>
      </c>
      <c r="D1094" s="67"/>
      <c r="E1094" s="68"/>
      <c r="F1094" s="328">
        <v>51140.33</v>
      </c>
      <c r="G1094" s="328">
        <v>57714.559999999998</v>
      </c>
      <c r="H1094" s="151"/>
      <c r="I1094" s="97"/>
      <c r="J1094" s="166"/>
      <c r="K1094" s="328">
        <v>126995.04000000001</v>
      </c>
      <c r="L1094" s="328">
        <v>163703.61000000002</v>
      </c>
      <c r="M1094" s="151"/>
      <c r="N1094" s="97"/>
      <c r="O1094" s="273"/>
      <c r="P1094" s="166"/>
      <c r="Q1094" s="328">
        <v>126995.04000000001</v>
      </c>
      <c r="R1094" s="328">
        <v>163703.61000000002</v>
      </c>
      <c r="S1094" s="151"/>
      <c r="T1094" s="97"/>
      <c r="U1094" s="166"/>
      <c r="V1094" s="328">
        <v>763130.82000000007</v>
      </c>
      <c r="W1094" s="328">
        <v>896844.03</v>
      </c>
      <c r="X1094" s="151"/>
      <c r="Y1094" s="97"/>
      <c r="Z1094" s="140"/>
    </row>
    <row r="1095" spans="1:26" s="69" customFormat="1" outlineLevel="1" x14ac:dyDescent="0.2">
      <c r="A1095" s="64" t="s">
        <v>1296</v>
      </c>
      <c r="B1095" s="65" t="s">
        <v>1746</v>
      </c>
      <c r="C1095" s="66" t="s">
        <v>2181</v>
      </c>
      <c r="D1095" s="67"/>
      <c r="E1095" s="68"/>
      <c r="F1095" s="328">
        <v>525.54999999999995</v>
      </c>
      <c r="G1095" s="328">
        <v>3930.4900000000002</v>
      </c>
      <c r="H1095" s="151"/>
      <c r="I1095" s="97"/>
      <c r="J1095" s="166"/>
      <c r="K1095" s="328">
        <v>526.51</v>
      </c>
      <c r="L1095" s="328">
        <v>14782.02</v>
      </c>
      <c r="M1095" s="151"/>
      <c r="N1095" s="97"/>
      <c r="O1095" s="273"/>
      <c r="P1095" s="166"/>
      <c r="Q1095" s="328">
        <v>526.51</v>
      </c>
      <c r="R1095" s="328">
        <v>14782.02</v>
      </c>
      <c r="S1095" s="151"/>
      <c r="T1095" s="97"/>
      <c r="U1095" s="166"/>
      <c r="V1095" s="328">
        <v>1582.67</v>
      </c>
      <c r="W1095" s="328">
        <v>198223.47</v>
      </c>
      <c r="X1095" s="151"/>
      <c r="Y1095" s="97"/>
      <c r="Z1095" s="140"/>
    </row>
    <row r="1096" spans="1:26" s="69" customFormat="1" outlineLevel="1" x14ac:dyDescent="0.2">
      <c r="A1096" s="64" t="s">
        <v>1297</v>
      </c>
      <c r="B1096" s="65" t="s">
        <v>1747</v>
      </c>
      <c r="C1096" s="66" t="s">
        <v>2182</v>
      </c>
      <c r="D1096" s="67"/>
      <c r="E1096" s="68"/>
      <c r="F1096" s="328">
        <v>1013.26</v>
      </c>
      <c r="G1096" s="328">
        <v>240.33</v>
      </c>
      <c r="H1096" s="151"/>
      <c r="I1096" s="97"/>
      <c r="J1096" s="166"/>
      <c r="K1096" s="328">
        <v>1998.9</v>
      </c>
      <c r="L1096" s="328">
        <v>6720.04</v>
      </c>
      <c r="M1096" s="151"/>
      <c r="N1096" s="97"/>
      <c r="O1096" s="273"/>
      <c r="P1096" s="166"/>
      <c r="Q1096" s="328">
        <v>1998.9</v>
      </c>
      <c r="R1096" s="328">
        <v>6720.04</v>
      </c>
      <c r="S1096" s="151"/>
      <c r="T1096" s="97"/>
      <c r="U1096" s="166"/>
      <c r="V1096" s="328">
        <v>5248.47</v>
      </c>
      <c r="W1096" s="328">
        <v>9090.619999999999</v>
      </c>
      <c r="X1096" s="151"/>
      <c r="Y1096" s="97"/>
      <c r="Z1096" s="140"/>
    </row>
    <row r="1097" spans="1:26" s="69" customFormat="1" outlineLevel="1" x14ac:dyDescent="0.2">
      <c r="A1097" s="64" t="s">
        <v>1298</v>
      </c>
      <c r="B1097" s="65" t="s">
        <v>1748</v>
      </c>
      <c r="C1097" s="66" t="s">
        <v>2183</v>
      </c>
      <c r="D1097" s="67"/>
      <c r="E1097" s="68"/>
      <c r="F1097" s="328">
        <v>91235.35</v>
      </c>
      <c r="G1097" s="328">
        <v>80851.92</v>
      </c>
      <c r="H1097" s="151"/>
      <c r="I1097" s="97"/>
      <c r="J1097" s="166"/>
      <c r="K1097" s="328">
        <v>269587.75</v>
      </c>
      <c r="L1097" s="328">
        <v>254136.26</v>
      </c>
      <c r="M1097" s="151"/>
      <c r="N1097" s="97"/>
      <c r="O1097" s="273"/>
      <c r="P1097" s="166"/>
      <c r="Q1097" s="328">
        <v>269587.75</v>
      </c>
      <c r="R1097" s="328">
        <v>254136.26</v>
      </c>
      <c r="S1097" s="151"/>
      <c r="T1097" s="97"/>
      <c r="U1097" s="166"/>
      <c r="V1097" s="328">
        <v>1025205.87</v>
      </c>
      <c r="W1097" s="328">
        <v>1069320.8400000001</v>
      </c>
      <c r="X1097" s="151"/>
      <c r="Y1097" s="97"/>
      <c r="Z1097" s="140"/>
    </row>
    <row r="1098" spans="1:26" s="69" customFormat="1" outlineLevel="1" x14ac:dyDescent="0.2">
      <c r="A1098" s="64" t="s">
        <v>1299</v>
      </c>
      <c r="B1098" s="65" t="s">
        <v>1749</v>
      </c>
      <c r="C1098" s="66" t="s">
        <v>2184</v>
      </c>
      <c r="D1098" s="67"/>
      <c r="E1098" s="68"/>
      <c r="F1098" s="328">
        <v>51650.35</v>
      </c>
      <c r="G1098" s="328">
        <v>72963.070000000007</v>
      </c>
      <c r="H1098" s="151"/>
      <c r="I1098" s="97"/>
      <c r="J1098" s="166"/>
      <c r="K1098" s="328">
        <v>176558.86000000002</v>
      </c>
      <c r="L1098" s="328">
        <v>165197.51999999999</v>
      </c>
      <c r="M1098" s="151"/>
      <c r="N1098" s="97"/>
      <c r="O1098" s="273"/>
      <c r="P1098" s="166"/>
      <c r="Q1098" s="328">
        <v>176558.86000000002</v>
      </c>
      <c r="R1098" s="328">
        <v>165197.51999999999</v>
      </c>
      <c r="S1098" s="151"/>
      <c r="T1098" s="97"/>
      <c r="U1098" s="166"/>
      <c r="V1098" s="328">
        <v>803924.99</v>
      </c>
      <c r="W1098" s="328">
        <v>743543.28</v>
      </c>
      <c r="X1098" s="151"/>
      <c r="Y1098" s="97"/>
      <c r="Z1098" s="140"/>
    </row>
    <row r="1099" spans="1:26" s="69" customFormat="1" outlineLevel="1" x14ac:dyDescent="0.2">
      <c r="A1099" s="64" t="s">
        <v>1300</v>
      </c>
      <c r="B1099" s="65" t="s">
        <v>1750</v>
      </c>
      <c r="C1099" s="66" t="s">
        <v>2185</v>
      </c>
      <c r="D1099" s="67"/>
      <c r="E1099" s="68"/>
      <c r="F1099" s="328">
        <v>0</v>
      </c>
      <c r="G1099" s="328">
        <v>31.330000000000002</v>
      </c>
      <c r="H1099" s="151"/>
      <c r="I1099" s="97"/>
      <c r="J1099" s="166"/>
      <c r="K1099" s="328">
        <v>0</v>
      </c>
      <c r="L1099" s="328">
        <v>31.330000000000002</v>
      </c>
      <c r="M1099" s="151"/>
      <c r="N1099" s="97"/>
      <c r="O1099" s="273"/>
      <c r="P1099" s="166"/>
      <c r="Q1099" s="328">
        <v>0</v>
      </c>
      <c r="R1099" s="328">
        <v>31.330000000000002</v>
      </c>
      <c r="S1099" s="151"/>
      <c r="T1099" s="97"/>
      <c r="U1099" s="166"/>
      <c r="V1099" s="328">
        <v>0</v>
      </c>
      <c r="W1099" s="328">
        <v>42.36</v>
      </c>
      <c r="X1099" s="151"/>
      <c r="Y1099" s="97"/>
      <c r="Z1099" s="140"/>
    </row>
    <row r="1100" spans="1:26" s="69" customFormat="1" outlineLevel="1" x14ac:dyDescent="0.2">
      <c r="A1100" s="64" t="s">
        <v>1301</v>
      </c>
      <c r="B1100" s="65" t="s">
        <v>1751</v>
      </c>
      <c r="C1100" s="66" t="s">
        <v>2186</v>
      </c>
      <c r="D1100" s="67"/>
      <c r="E1100" s="68"/>
      <c r="F1100" s="328">
        <v>0</v>
      </c>
      <c r="G1100" s="328">
        <v>97.68</v>
      </c>
      <c r="H1100" s="151"/>
      <c r="I1100" s="97"/>
      <c r="J1100" s="166"/>
      <c r="K1100" s="328">
        <v>0</v>
      </c>
      <c r="L1100" s="328">
        <v>792.45</v>
      </c>
      <c r="M1100" s="151"/>
      <c r="N1100" s="97"/>
      <c r="O1100" s="273"/>
      <c r="P1100" s="166"/>
      <c r="Q1100" s="328">
        <v>0</v>
      </c>
      <c r="R1100" s="328">
        <v>792.45</v>
      </c>
      <c r="S1100" s="151"/>
      <c r="T1100" s="97"/>
      <c r="U1100" s="166"/>
      <c r="V1100" s="328">
        <v>576.07000000000005</v>
      </c>
      <c r="W1100" s="328">
        <v>1496.91</v>
      </c>
      <c r="X1100" s="151"/>
      <c r="Y1100" s="97"/>
      <c r="Z1100" s="140"/>
    </row>
    <row r="1101" spans="1:26" s="69" customFormat="1" outlineLevel="1" x14ac:dyDescent="0.2">
      <c r="A1101" s="64" t="s">
        <v>1302</v>
      </c>
      <c r="B1101" s="65" t="s">
        <v>1752</v>
      </c>
      <c r="C1101" s="66" t="s">
        <v>2187</v>
      </c>
      <c r="D1101" s="67"/>
      <c r="E1101" s="68"/>
      <c r="F1101" s="328">
        <v>16.48</v>
      </c>
      <c r="G1101" s="328">
        <v>86.42</v>
      </c>
      <c r="H1101" s="151"/>
      <c r="I1101" s="97"/>
      <c r="J1101" s="166"/>
      <c r="K1101" s="328">
        <v>121.86</v>
      </c>
      <c r="L1101" s="328">
        <v>260.66000000000003</v>
      </c>
      <c r="M1101" s="151"/>
      <c r="N1101" s="97"/>
      <c r="O1101" s="273"/>
      <c r="P1101" s="166"/>
      <c r="Q1101" s="328">
        <v>121.86</v>
      </c>
      <c r="R1101" s="328">
        <v>260.66000000000003</v>
      </c>
      <c r="S1101" s="151"/>
      <c r="T1101" s="97"/>
      <c r="U1101" s="166"/>
      <c r="V1101" s="328">
        <v>917.36</v>
      </c>
      <c r="W1101" s="328">
        <v>1128.52</v>
      </c>
      <c r="X1101" s="151"/>
      <c r="Y1101" s="97"/>
      <c r="Z1101" s="140"/>
    </row>
    <row r="1102" spans="1:26" s="69" customFormat="1" outlineLevel="1" x14ac:dyDescent="0.2">
      <c r="A1102" s="64" t="s">
        <v>1303</v>
      </c>
      <c r="B1102" s="65" t="s">
        <v>1753</v>
      </c>
      <c r="C1102" s="66" t="s">
        <v>2188</v>
      </c>
      <c r="D1102" s="67"/>
      <c r="E1102" s="68"/>
      <c r="F1102" s="328">
        <v>1.22</v>
      </c>
      <c r="G1102" s="328">
        <v>35.93</v>
      </c>
      <c r="H1102" s="151"/>
      <c r="I1102" s="97"/>
      <c r="J1102" s="166"/>
      <c r="K1102" s="328">
        <v>18.93</v>
      </c>
      <c r="L1102" s="328">
        <v>69.58</v>
      </c>
      <c r="M1102" s="151"/>
      <c r="N1102" s="97"/>
      <c r="O1102" s="273"/>
      <c r="P1102" s="166"/>
      <c r="Q1102" s="328">
        <v>18.93</v>
      </c>
      <c r="R1102" s="328">
        <v>69.58</v>
      </c>
      <c r="S1102" s="151"/>
      <c r="T1102" s="97"/>
      <c r="U1102" s="166"/>
      <c r="V1102" s="328">
        <v>160.66</v>
      </c>
      <c r="W1102" s="328">
        <v>69.58</v>
      </c>
      <c r="X1102" s="151"/>
      <c r="Y1102" s="97"/>
      <c r="Z1102" s="140"/>
    </row>
    <row r="1103" spans="1:26" s="69" customFormat="1" outlineLevel="1" x14ac:dyDescent="0.2">
      <c r="A1103" s="64" t="s">
        <v>1304</v>
      </c>
      <c r="B1103" s="65" t="s">
        <v>1754</v>
      </c>
      <c r="C1103" s="66" t="s">
        <v>2189</v>
      </c>
      <c r="D1103" s="67"/>
      <c r="E1103" s="68"/>
      <c r="F1103" s="328">
        <v>843.87</v>
      </c>
      <c r="G1103" s="328">
        <v>1220.22</v>
      </c>
      <c r="H1103" s="151"/>
      <c r="I1103" s="97"/>
      <c r="J1103" s="166"/>
      <c r="K1103" s="328">
        <v>1838.51</v>
      </c>
      <c r="L1103" s="328">
        <v>6439.03</v>
      </c>
      <c r="M1103" s="151"/>
      <c r="N1103" s="97"/>
      <c r="O1103" s="273"/>
      <c r="P1103" s="166"/>
      <c r="Q1103" s="328">
        <v>1838.51</v>
      </c>
      <c r="R1103" s="328">
        <v>6439.03</v>
      </c>
      <c r="S1103" s="151"/>
      <c r="T1103" s="97"/>
      <c r="U1103" s="166"/>
      <c r="V1103" s="328">
        <v>13156.29</v>
      </c>
      <c r="W1103" s="328">
        <v>22391.01</v>
      </c>
      <c r="X1103" s="151"/>
      <c r="Y1103" s="97"/>
      <c r="Z1103" s="140"/>
    </row>
    <row r="1104" spans="1:26" s="76" customFormat="1" x14ac:dyDescent="0.2">
      <c r="A1104" s="41" t="s">
        <v>751</v>
      </c>
      <c r="C1104" s="78" t="s">
        <v>282</v>
      </c>
      <c r="D1104" s="89" t="s">
        <v>281</v>
      </c>
      <c r="E1104" s="72"/>
      <c r="F1104" s="301">
        <v>9855767.9799999967</v>
      </c>
      <c r="G1104" s="301">
        <v>4757013.13</v>
      </c>
      <c r="H1104" s="301"/>
      <c r="J1104" s="275"/>
      <c r="K1104" s="321">
        <v>17849236.669999998</v>
      </c>
      <c r="L1104" s="321">
        <v>14429703.708999997</v>
      </c>
      <c r="M1104" s="321"/>
      <c r="P1104" s="275"/>
      <c r="Q1104" s="321">
        <v>17849236.669999998</v>
      </c>
      <c r="R1104" s="321">
        <v>14429703.708999997</v>
      </c>
      <c r="S1104" s="321"/>
      <c r="U1104" s="275"/>
      <c r="V1104" s="321">
        <v>68243707.105000034</v>
      </c>
      <c r="W1104" s="321">
        <v>59405464.088999972</v>
      </c>
      <c r="X1104" s="321"/>
    </row>
    <row r="1105" spans="1:26" s="46" customFormat="1" x14ac:dyDescent="0.2">
      <c r="A1105" s="41"/>
      <c r="B1105" s="71"/>
      <c r="C1105" s="60" t="s">
        <v>280</v>
      </c>
      <c r="D1105" s="89"/>
      <c r="E1105" s="49"/>
      <c r="F1105" s="326"/>
      <c r="G1105" s="326"/>
      <c r="H1105" s="326"/>
      <c r="J1105" s="267"/>
      <c r="K1105" s="301"/>
      <c r="L1105" s="301"/>
      <c r="M1105" s="301"/>
      <c r="P1105" s="267"/>
      <c r="Q1105" s="301"/>
      <c r="R1105" s="301"/>
      <c r="S1105" s="301"/>
      <c r="U1105" s="267"/>
      <c r="V1105" s="301"/>
      <c r="W1105" s="301"/>
      <c r="X1105" s="301"/>
    </row>
    <row r="1106" spans="1:26" s="46" customFormat="1" x14ac:dyDescent="0.2">
      <c r="A1106" s="41"/>
      <c r="B1106" s="71"/>
      <c r="C1106" s="41"/>
      <c r="D1106" s="41"/>
      <c r="E1106" s="74"/>
      <c r="F1106" s="326"/>
      <c r="G1106" s="326"/>
      <c r="H1106" s="326"/>
      <c r="J1106" s="267"/>
      <c r="K1106" s="301"/>
      <c r="L1106" s="301"/>
      <c r="M1106" s="301"/>
      <c r="P1106" s="267"/>
      <c r="Q1106" s="301"/>
      <c r="R1106" s="301"/>
      <c r="S1106" s="301"/>
      <c r="U1106" s="267"/>
      <c r="V1106" s="301"/>
      <c r="W1106" s="301"/>
      <c r="X1106" s="301"/>
    </row>
    <row r="1107" spans="1:26" s="46" customFormat="1" x14ac:dyDescent="0.2">
      <c r="A1107" s="41"/>
      <c r="B1107" s="71"/>
      <c r="C1107" s="75" t="s">
        <v>279</v>
      </c>
      <c r="D1107" s="41"/>
      <c r="E1107" s="74"/>
      <c r="F1107" s="326"/>
      <c r="G1107" s="326"/>
      <c r="H1107" s="326"/>
      <c r="J1107" s="267"/>
      <c r="K1107" s="301"/>
      <c r="L1107" s="301"/>
      <c r="M1107" s="301"/>
      <c r="P1107" s="267"/>
      <c r="Q1107" s="301"/>
      <c r="R1107" s="301"/>
      <c r="S1107" s="301"/>
      <c r="U1107" s="267"/>
      <c r="V1107" s="301"/>
      <c r="W1107" s="301"/>
      <c r="X1107" s="301"/>
    </row>
    <row r="1108" spans="1:26" s="69" customFormat="1" outlineLevel="1" x14ac:dyDescent="0.2">
      <c r="A1108" s="64" t="s">
        <v>1049</v>
      </c>
      <c r="B1108" s="65" t="s">
        <v>1499</v>
      </c>
      <c r="C1108" s="66" t="s">
        <v>1948</v>
      </c>
      <c r="D1108" s="67"/>
      <c r="E1108" s="68"/>
      <c r="F1108" s="328">
        <v>429791.92</v>
      </c>
      <c r="G1108" s="328">
        <v>448307.20000000001</v>
      </c>
      <c r="H1108" s="151"/>
      <c r="I1108" s="97"/>
      <c r="J1108" s="166"/>
      <c r="K1108" s="328">
        <v>1259501.44</v>
      </c>
      <c r="L1108" s="328">
        <v>1267293.3900000001</v>
      </c>
      <c r="M1108" s="151"/>
      <c r="N1108" s="97"/>
      <c r="O1108" s="273"/>
      <c r="P1108" s="166"/>
      <c r="Q1108" s="328">
        <v>1259501.44</v>
      </c>
      <c r="R1108" s="328">
        <v>1267293.3900000001</v>
      </c>
      <c r="S1108" s="151"/>
      <c r="T1108" s="97"/>
      <c r="U1108" s="166"/>
      <c r="V1108" s="328">
        <v>5717095.8800000008</v>
      </c>
      <c r="W1108" s="328">
        <v>4929984.4000000004</v>
      </c>
      <c r="X1108" s="151"/>
      <c r="Y1108" s="97"/>
      <c r="Z1108" s="140"/>
    </row>
    <row r="1109" spans="1:26" s="69" customFormat="1" outlineLevel="1" x14ac:dyDescent="0.2">
      <c r="A1109" s="64" t="s">
        <v>1050</v>
      </c>
      <c r="B1109" s="65" t="s">
        <v>1500</v>
      </c>
      <c r="C1109" s="66" t="s">
        <v>1949</v>
      </c>
      <c r="D1109" s="67"/>
      <c r="E1109" s="68"/>
      <c r="F1109" s="328">
        <v>0</v>
      </c>
      <c r="G1109" s="328">
        <v>0</v>
      </c>
      <c r="H1109" s="151"/>
      <c r="I1109" s="97"/>
      <c r="J1109" s="166"/>
      <c r="K1109" s="328">
        <v>0</v>
      </c>
      <c r="L1109" s="328">
        <v>0</v>
      </c>
      <c r="M1109" s="151"/>
      <c r="N1109" s="97"/>
      <c r="O1109" s="273"/>
      <c r="P1109" s="166"/>
      <c r="Q1109" s="328">
        <v>0</v>
      </c>
      <c r="R1109" s="328">
        <v>0</v>
      </c>
      <c r="S1109" s="151"/>
      <c r="T1109" s="97"/>
      <c r="U1109" s="166"/>
      <c r="V1109" s="328">
        <v>0</v>
      </c>
      <c r="W1109" s="328">
        <v>15359.324000000001</v>
      </c>
      <c r="X1109" s="151"/>
      <c r="Y1109" s="97"/>
      <c r="Z1109" s="140"/>
    </row>
    <row r="1110" spans="1:26" s="69" customFormat="1" outlineLevel="1" x14ac:dyDescent="0.2">
      <c r="A1110" s="64" t="s">
        <v>1035</v>
      </c>
      <c r="B1110" s="65" t="s">
        <v>1485</v>
      </c>
      <c r="C1110" s="66" t="s">
        <v>1934</v>
      </c>
      <c r="D1110" s="67"/>
      <c r="E1110" s="68"/>
      <c r="F1110" s="328">
        <v>557819.46</v>
      </c>
      <c r="G1110" s="328">
        <v>531008.28</v>
      </c>
      <c r="H1110" s="151"/>
      <c r="I1110" s="97"/>
      <c r="J1110" s="166"/>
      <c r="K1110" s="328">
        <v>792109.49</v>
      </c>
      <c r="L1110" s="328">
        <v>1498332.12</v>
      </c>
      <c r="M1110" s="151"/>
      <c r="N1110" s="97"/>
      <c r="O1110" s="273"/>
      <c r="P1110" s="166"/>
      <c r="Q1110" s="328">
        <v>792109.49</v>
      </c>
      <c r="R1110" s="328">
        <v>1498332.12</v>
      </c>
      <c r="S1110" s="151"/>
      <c r="T1110" s="97"/>
      <c r="U1110" s="166"/>
      <c r="V1110" s="328">
        <v>6765493.7089999998</v>
      </c>
      <c r="W1110" s="328">
        <v>5724010.0959999999</v>
      </c>
      <c r="X1110" s="151"/>
      <c r="Y1110" s="97"/>
      <c r="Z1110" s="140"/>
    </row>
    <row r="1111" spans="1:26" s="69" customFormat="1" outlineLevel="1" x14ac:dyDescent="0.2">
      <c r="A1111" s="64" t="s">
        <v>1036</v>
      </c>
      <c r="B1111" s="65" t="s">
        <v>1486</v>
      </c>
      <c r="C1111" s="66" t="s">
        <v>1935</v>
      </c>
      <c r="D1111" s="67"/>
      <c r="E1111" s="68"/>
      <c r="F1111" s="328">
        <v>6740326.6299999999</v>
      </c>
      <c r="G1111" s="328">
        <v>13308.17</v>
      </c>
      <c r="H1111" s="151"/>
      <c r="I1111" s="97"/>
      <c r="J1111" s="166"/>
      <c r="K1111" s="328">
        <v>13846030.32</v>
      </c>
      <c r="L1111" s="328">
        <v>8269776.9100000001</v>
      </c>
      <c r="M1111" s="151"/>
      <c r="N1111" s="97"/>
      <c r="O1111" s="273"/>
      <c r="P1111" s="166"/>
      <c r="Q1111" s="328">
        <v>13846030.32</v>
      </c>
      <c r="R1111" s="328">
        <v>8269776.9100000001</v>
      </c>
      <c r="S1111" s="151"/>
      <c r="T1111" s="97"/>
      <c r="U1111" s="166"/>
      <c r="V1111" s="328">
        <v>48218495.590000004</v>
      </c>
      <c r="W1111" s="328">
        <v>51442022.450000003</v>
      </c>
      <c r="X1111" s="151"/>
      <c r="Y1111" s="97"/>
      <c r="Z1111" s="140"/>
    </row>
    <row r="1112" spans="1:26" s="69" customFormat="1" outlineLevel="1" x14ac:dyDescent="0.2">
      <c r="A1112" s="64" t="s">
        <v>1037</v>
      </c>
      <c r="B1112" s="65" t="s">
        <v>1487</v>
      </c>
      <c r="C1112" s="66" t="s">
        <v>1936</v>
      </c>
      <c r="D1112" s="67"/>
      <c r="E1112" s="68"/>
      <c r="F1112" s="328">
        <v>236080.75</v>
      </c>
      <c r="G1112" s="328">
        <v>162946.55000000002</v>
      </c>
      <c r="H1112" s="151"/>
      <c r="I1112" s="97"/>
      <c r="J1112" s="166"/>
      <c r="K1112" s="328">
        <v>523173.34</v>
      </c>
      <c r="L1112" s="328">
        <v>770370.87</v>
      </c>
      <c r="M1112" s="151"/>
      <c r="N1112" s="97"/>
      <c r="O1112" s="273"/>
      <c r="P1112" s="166"/>
      <c r="Q1112" s="328">
        <v>523173.34</v>
      </c>
      <c r="R1112" s="328">
        <v>770370.87</v>
      </c>
      <c r="S1112" s="151"/>
      <c r="T1112" s="97"/>
      <c r="U1112" s="166"/>
      <c r="V1112" s="328">
        <v>2321885.6999999997</v>
      </c>
      <c r="W1112" s="328">
        <v>3774924.64</v>
      </c>
      <c r="X1112" s="151"/>
      <c r="Y1112" s="97"/>
      <c r="Z1112" s="140"/>
    </row>
    <row r="1113" spans="1:26" s="69" customFormat="1" outlineLevel="1" x14ac:dyDescent="0.2">
      <c r="A1113" s="64" t="s">
        <v>1038</v>
      </c>
      <c r="B1113" s="65" t="s">
        <v>1488</v>
      </c>
      <c r="C1113" s="66" t="s">
        <v>1937</v>
      </c>
      <c r="D1113" s="67"/>
      <c r="E1113" s="68"/>
      <c r="F1113" s="328">
        <v>-5232792.21</v>
      </c>
      <c r="G1113" s="328">
        <v>-7067631</v>
      </c>
      <c r="H1113" s="151"/>
      <c r="I1113" s="97"/>
      <c r="J1113" s="166"/>
      <c r="K1113" s="328">
        <v>17775329.550000001</v>
      </c>
      <c r="L1113" s="328">
        <v>-7335973.9800000004</v>
      </c>
      <c r="M1113" s="151"/>
      <c r="N1113" s="97"/>
      <c r="O1113" s="273"/>
      <c r="P1113" s="166"/>
      <c r="Q1113" s="328">
        <v>17775329.550000001</v>
      </c>
      <c r="R1113" s="328">
        <v>-7335973.9800000004</v>
      </c>
      <c r="S1113" s="151"/>
      <c r="T1113" s="97"/>
      <c r="U1113" s="166"/>
      <c r="V1113" s="328">
        <v>10086011.790000001</v>
      </c>
      <c r="W1113" s="328">
        <v>-13085993.030000001</v>
      </c>
      <c r="X1113" s="151"/>
      <c r="Y1113" s="97"/>
      <c r="Z1113" s="140"/>
    </row>
    <row r="1114" spans="1:26" s="69" customFormat="1" outlineLevel="1" x14ac:dyDescent="0.2">
      <c r="A1114" s="64" t="s">
        <v>1039</v>
      </c>
      <c r="B1114" s="65" t="s">
        <v>1489</v>
      </c>
      <c r="C1114" s="66" t="s">
        <v>1938</v>
      </c>
      <c r="D1114" s="67"/>
      <c r="E1114" s="68"/>
      <c r="F1114" s="328">
        <v>0</v>
      </c>
      <c r="G1114" s="328">
        <v>0</v>
      </c>
      <c r="H1114" s="151"/>
      <c r="I1114" s="97"/>
      <c r="J1114" s="166"/>
      <c r="K1114" s="328">
        <v>0</v>
      </c>
      <c r="L1114" s="328">
        <v>0</v>
      </c>
      <c r="M1114" s="151"/>
      <c r="N1114" s="97"/>
      <c r="O1114" s="273"/>
      <c r="P1114" s="166"/>
      <c r="Q1114" s="328">
        <v>0</v>
      </c>
      <c r="R1114" s="328">
        <v>0</v>
      </c>
      <c r="S1114" s="151"/>
      <c r="T1114" s="97"/>
      <c r="U1114" s="166"/>
      <c r="V1114" s="328">
        <v>0</v>
      </c>
      <c r="W1114" s="328">
        <v>1500</v>
      </c>
      <c r="X1114" s="151"/>
      <c r="Y1114" s="97"/>
      <c r="Z1114" s="140"/>
    </row>
    <row r="1115" spans="1:26" s="69" customFormat="1" outlineLevel="1" x14ac:dyDescent="0.2">
      <c r="A1115" s="64" t="s">
        <v>1040</v>
      </c>
      <c r="B1115" s="65" t="s">
        <v>1490</v>
      </c>
      <c r="C1115" s="66" t="s">
        <v>1939</v>
      </c>
      <c r="D1115" s="67"/>
      <c r="E1115" s="68"/>
      <c r="F1115" s="328">
        <v>0</v>
      </c>
      <c r="G1115" s="328">
        <v>0</v>
      </c>
      <c r="H1115" s="151"/>
      <c r="I1115" s="97"/>
      <c r="J1115" s="166"/>
      <c r="K1115" s="328">
        <v>0</v>
      </c>
      <c r="L1115" s="328">
        <v>0</v>
      </c>
      <c r="M1115" s="151"/>
      <c r="N1115" s="97"/>
      <c r="O1115" s="273"/>
      <c r="P1115" s="166"/>
      <c r="Q1115" s="328">
        <v>0</v>
      </c>
      <c r="R1115" s="328">
        <v>0</v>
      </c>
      <c r="S1115" s="151"/>
      <c r="T1115" s="97"/>
      <c r="U1115" s="166"/>
      <c r="V1115" s="328">
        <v>221526.38</v>
      </c>
      <c r="W1115" s="328">
        <v>22922.93</v>
      </c>
      <c r="X1115" s="151"/>
      <c r="Y1115" s="97"/>
      <c r="Z1115" s="140"/>
    </row>
    <row r="1116" spans="1:26" s="69" customFormat="1" outlineLevel="1" x14ac:dyDescent="0.2">
      <c r="A1116" s="64" t="s">
        <v>1041</v>
      </c>
      <c r="B1116" s="65" t="s">
        <v>1491</v>
      </c>
      <c r="C1116" s="66" t="s">
        <v>1940</v>
      </c>
      <c r="D1116" s="67"/>
      <c r="E1116" s="68"/>
      <c r="F1116" s="328">
        <v>160547.45000000001</v>
      </c>
      <c r="G1116" s="328">
        <v>237737.59</v>
      </c>
      <c r="H1116" s="151"/>
      <c r="I1116" s="97"/>
      <c r="J1116" s="166"/>
      <c r="K1116" s="328">
        <v>952830.34</v>
      </c>
      <c r="L1116" s="328">
        <v>668356.57000000007</v>
      </c>
      <c r="M1116" s="151"/>
      <c r="N1116" s="97"/>
      <c r="O1116" s="273"/>
      <c r="P1116" s="166"/>
      <c r="Q1116" s="328">
        <v>952830.34</v>
      </c>
      <c r="R1116" s="328">
        <v>668356.57000000007</v>
      </c>
      <c r="S1116" s="151"/>
      <c r="T1116" s="97"/>
      <c r="U1116" s="166"/>
      <c r="V1116" s="328">
        <v>4710090.41</v>
      </c>
      <c r="W1116" s="328">
        <v>2858338.71</v>
      </c>
      <c r="X1116" s="151"/>
      <c r="Y1116" s="97"/>
      <c r="Z1116" s="140"/>
    </row>
    <row r="1117" spans="1:26" s="69" customFormat="1" outlineLevel="1" x14ac:dyDescent="0.2">
      <c r="A1117" s="64" t="s">
        <v>1042</v>
      </c>
      <c r="B1117" s="65" t="s">
        <v>1492</v>
      </c>
      <c r="C1117" s="66" t="s">
        <v>1941</v>
      </c>
      <c r="D1117" s="67"/>
      <c r="E1117" s="68"/>
      <c r="F1117" s="328">
        <v>2870475.3200000003</v>
      </c>
      <c r="G1117" s="328">
        <v>1426400.02</v>
      </c>
      <c r="H1117" s="151"/>
      <c r="I1117" s="97"/>
      <c r="J1117" s="166"/>
      <c r="K1117" s="328">
        <v>8621819.7300000004</v>
      </c>
      <c r="L1117" s="328">
        <v>9646917.0399999991</v>
      </c>
      <c r="M1117" s="151"/>
      <c r="N1117" s="97"/>
      <c r="O1117" s="273"/>
      <c r="P1117" s="166"/>
      <c r="Q1117" s="328">
        <v>8621819.7300000004</v>
      </c>
      <c r="R1117" s="328">
        <v>9646917.0399999991</v>
      </c>
      <c r="S1117" s="151"/>
      <c r="T1117" s="97"/>
      <c r="U1117" s="166"/>
      <c r="V1117" s="328">
        <v>28179483.449999999</v>
      </c>
      <c r="W1117" s="328">
        <v>22179928.489999998</v>
      </c>
      <c r="X1117" s="151"/>
      <c r="Y1117" s="97"/>
      <c r="Z1117" s="140"/>
    </row>
    <row r="1118" spans="1:26" s="69" customFormat="1" outlineLevel="1" x14ac:dyDescent="0.2">
      <c r="A1118" s="64" t="s">
        <v>1043</v>
      </c>
      <c r="B1118" s="65" t="s">
        <v>1493</v>
      </c>
      <c r="C1118" s="66" t="s">
        <v>1942</v>
      </c>
      <c r="D1118" s="67"/>
      <c r="E1118" s="68"/>
      <c r="F1118" s="328">
        <v>17131.91</v>
      </c>
      <c r="G1118" s="328">
        <v>-66625.5</v>
      </c>
      <c r="H1118" s="151"/>
      <c r="I1118" s="97"/>
      <c r="J1118" s="166"/>
      <c r="K1118" s="328">
        <v>54933.78</v>
      </c>
      <c r="L1118" s="328">
        <v>5878.59</v>
      </c>
      <c r="M1118" s="151"/>
      <c r="N1118" s="97"/>
      <c r="O1118" s="273"/>
      <c r="P1118" s="166"/>
      <c r="Q1118" s="328">
        <v>54933.78</v>
      </c>
      <c r="R1118" s="328">
        <v>5878.59</v>
      </c>
      <c r="S1118" s="151"/>
      <c r="T1118" s="97"/>
      <c r="U1118" s="166"/>
      <c r="V1118" s="328">
        <v>75598.78</v>
      </c>
      <c r="W1118" s="328">
        <v>132649.18</v>
      </c>
      <c r="X1118" s="151"/>
      <c r="Y1118" s="97"/>
      <c r="Z1118" s="140"/>
    </row>
    <row r="1119" spans="1:26" s="69" customFormat="1" outlineLevel="1" x14ac:dyDescent="0.2">
      <c r="A1119" s="64" t="s">
        <v>1044</v>
      </c>
      <c r="B1119" s="65" t="s">
        <v>1494</v>
      </c>
      <c r="C1119" s="66" t="s">
        <v>1943</v>
      </c>
      <c r="D1119" s="67"/>
      <c r="E1119" s="68"/>
      <c r="F1119" s="328">
        <v>64183.270000000004</v>
      </c>
      <c r="G1119" s="328">
        <v>56648.14</v>
      </c>
      <c r="H1119" s="151"/>
      <c r="I1119" s="97"/>
      <c r="J1119" s="166"/>
      <c r="K1119" s="328">
        <v>178928.5</v>
      </c>
      <c r="L1119" s="328">
        <v>165000.47</v>
      </c>
      <c r="M1119" s="151"/>
      <c r="N1119" s="97"/>
      <c r="O1119" s="273"/>
      <c r="P1119" s="166"/>
      <c r="Q1119" s="328">
        <v>178928.5</v>
      </c>
      <c r="R1119" s="328">
        <v>165000.47</v>
      </c>
      <c r="S1119" s="151"/>
      <c r="T1119" s="97"/>
      <c r="U1119" s="166"/>
      <c r="V1119" s="328">
        <v>727836.34</v>
      </c>
      <c r="W1119" s="328">
        <v>523082.20999999996</v>
      </c>
      <c r="X1119" s="151"/>
      <c r="Y1119" s="97"/>
      <c r="Z1119" s="140"/>
    </row>
    <row r="1120" spans="1:26" s="69" customFormat="1" outlineLevel="1" x14ac:dyDescent="0.2">
      <c r="A1120" s="64" t="s">
        <v>1045</v>
      </c>
      <c r="B1120" s="65" t="s">
        <v>1495</v>
      </c>
      <c r="C1120" s="66" t="s">
        <v>1944</v>
      </c>
      <c r="D1120" s="67"/>
      <c r="E1120" s="68"/>
      <c r="F1120" s="328">
        <v>-94719.11</v>
      </c>
      <c r="G1120" s="328">
        <v>-62218.8</v>
      </c>
      <c r="H1120" s="151"/>
      <c r="I1120" s="97"/>
      <c r="J1120" s="166"/>
      <c r="K1120" s="328">
        <v>-206985.29</v>
      </c>
      <c r="L1120" s="328">
        <v>-264582.13</v>
      </c>
      <c r="M1120" s="151"/>
      <c r="N1120" s="97"/>
      <c r="O1120" s="273"/>
      <c r="P1120" s="166"/>
      <c r="Q1120" s="328">
        <v>-206985.29</v>
      </c>
      <c r="R1120" s="328">
        <v>-264582.13</v>
      </c>
      <c r="S1120" s="151"/>
      <c r="T1120" s="97"/>
      <c r="U1120" s="166"/>
      <c r="V1120" s="328">
        <v>-540210.82000000007</v>
      </c>
      <c r="W1120" s="328">
        <v>-1041490.0700000001</v>
      </c>
      <c r="X1120" s="151"/>
      <c r="Y1120" s="97"/>
      <c r="Z1120" s="140"/>
    </row>
    <row r="1121" spans="1:26" s="69" customFormat="1" outlineLevel="1" x14ac:dyDescent="0.2">
      <c r="A1121" s="64" t="s">
        <v>1046</v>
      </c>
      <c r="B1121" s="65" t="s">
        <v>1496</v>
      </c>
      <c r="C1121" s="66" t="s">
        <v>1945</v>
      </c>
      <c r="D1121" s="67"/>
      <c r="E1121" s="68"/>
      <c r="F1121" s="328">
        <v>0</v>
      </c>
      <c r="G1121" s="328">
        <v>0</v>
      </c>
      <c r="H1121" s="151"/>
      <c r="I1121" s="97"/>
      <c r="J1121" s="166"/>
      <c r="K1121" s="328">
        <v>0</v>
      </c>
      <c r="L1121" s="328">
        <v>0</v>
      </c>
      <c r="M1121" s="151"/>
      <c r="N1121" s="97"/>
      <c r="O1121" s="273"/>
      <c r="P1121" s="166"/>
      <c r="Q1121" s="328">
        <v>0</v>
      </c>
      <c r="R1121" s="328">
        <v>0</v>
      </c>
      <c r="S1121" s="151"/>
      <c r="T1121" s="97"/>
      <c r="U1121" s="166"/>
      <c r="V1121" s="328">
        <v>-680000</v>
      </c>
      <c r="W1121" s="328">
        <v>0</v>
      </c>
      <c r="X1121" s="151"/>
      <c r="Y1121" s="97"/>
      <c r="Z1121" s="140"/>
    </row>
    <row r="1122" spans="1:26" s="69" customFormat="1" outlineLevel="1" x14ac:dyDescent="0.2">
      <c r="A1122" s="64" t="s">
        <v>1047</v>
      </c>
      <c r="B1122" s="65" t="s">
        <v>1497</v>
      </c>
      <c r="C1122" s="66" t="s">
        <v>1946</v>
      </c>
      <c r="D1122" s="67"/>
      <c r="E1122" s="68"/>
      <c r="F1122" s="328">
        <v>504295.2</v>
      </c>
      <c r="G1122" s="328">
        <v>485705.52</v>
      </c>
      <c r="H1122" s="151"/>
      <c r="I1122" s="97"/>
      <c r="J1122" s="166"/>
      <c r="K1122" s="328">
        <v>1469489.78</v>
      </c>
      <c r="L1122" s="328">
        <v>1417798.08</v>
      </c>
      <c r="M1122" s="151"/>
      <c r="N1122" s="97"/>
      <c r="O1122" s="273"/>
      <c r="P1122" s="166"/>
      <c r="Q1122" s="328">
        <v>1469489.78</v>
      </c>
      <c r="R1122" s="328">
        <v>1417798.08</v>
      </c>
      <c r="S1122" s="151"/>
      <c r="T1122" s="97"/>
      <c r="U1122" s="166"/>
      <c r="V1122" s="328">
        <v>5948283.6200000001</v>
      </c>
      <c r="W1122" s="328">
        <v>5686973.9900000002</v>
      </c>
      <c r="X1122" s="151"/>
      <c r="Y1122" s="97"/>
      <c r="Z1122" s="140"/>
    </row>
    <row r="1123" spans="1:26" s="69" customFormat="1" outlineLevel="1" x14ac:dyDescent="0.2">
      <c r="A1123" s="64" t="s">
        <v>1048</v>
      </c>
      <c r="B1123" s="65" t="s">
        <v>1498</v>
      </c>
      <c r="C1123" s="66" t="s">
        <v>1947</v>
      </c>
      <c r="D1123" s="67"/>
      <c r="E1123" s="68"/>
      <c r="F1123" s="328">
        <v>0.15</v>
      </c>
      <c r="G1123" s="328">
        <v>0</v>
      </c>
      <c r="H1123" s="151"/>
      <c r="I1123" s="97"/>
      <c r="J1123" s="166"/>
      <c r="K1123" s="328">
        <v>0.13</v>
      </c>
      <c r="L1123" s="328">
        <v>0</v>
      </c>
      <c r="M1123" s="151"/>
      <c r="N1123" s="97"/>
      <c r="O1123" s="273"/>
      <c r="P1123" s="166"/>
      <c r="Q1123" s="328">
        <v>0.13</v>
      </c>
      <c r="R1123" s="328">
        <v>0</v>
      </c>
      <c r="S1123" s="151"/>
      <c r="T1123" s="97"/>
      <c r="U1123" s="166"/>
      <c r="V1123" s="328">
        <v>0.13</v>
      </c>
      <c r="W1123" s="328">
        <v>-0.33</v>
      </c>
      <c r="X1123" s="151"/>
      <c r="Y1123" s="97"/>
      <c r="Z1123" s="140"/>
    </row>
    <row r="1124" spans="1:26" s="69" customFormat="1" outlineLevel="1" x14ac:dyDescent="0.2">
      <c r="A1124" s="64" t="s">
        <v>1051</v>
      </c>
      <c r="B1124" s="65" t="s">
        <v>1501</v>
      </c>
      <c r="C1124" s="66" t="s">
        <v>1950</v>
      </c>
      <c r="D1124" s="67"/>
      <c r="E1124" s="68"/>
      <c r="F1124" s="328">
        <v>109327.69</v>
      </c>
      <c r="G1124" s="328">
        <v>143849.24</v>
      </c>
      <c r="H1124" s="151"/>
      <c r="I1124" s="97"/>
      <c r="J1124" s="166"/>
      <c r="K1124" s="328">
        <v>376334.36</v>
      </c>
      <c r="L1124" s="328">
        <v>503330.15</v>
      </c>
      <c r="M1124" s="151"/>
      <c r="N1124" s="97"/>
      <c r="O1124" s="273"/>
      <c r="P1124" s="166"/>
      <c r="Q1124" s="328">
        <v>376334.36</v>
      </c>
      <c r="R1124" s="328">
        <v>503330.15</v>
      </c>
      <c r="S1124" s="151"/>
      <c r="T1124" s="97"/>
      <c r="U1124" s="166"/>
      <c r="V1124" s="328">
        <v>1975739.9100000001</v>
      </c>
      <c r="W1124" s="328">
        <v>2119507.37</v>
      </c>
      <c r="X1124" s="151"/>
      <c r="Y1124" s="97"/>
      <c r="Z1124" s="140"/>
    </row>
    <row r="1125" spans="1:26" s="69" customFormat="1" outlineLevel="1" x14ac:dyDescent="0.2">
      <c r="A1125" s="64" t="s">
        <v>1052</v>
      </c>
      <c r="B1125" s="65" t="s">
        <v>1502</v>
      </c>
      <c r="C1125" s="66" t="s">
        <v>1951</v>
      </c>
      <c r="D1125" s="67"/>
      <c r="E1125" s="68"/>
      <c r="F1125" s="328">
        <v>263449.16000000003</v>
      </c>
      <c r="G1125" s="328">
        <v>930.01</v>
      </c>
      <c r="H1125" s="151"/>
      <c r="I1125" s="97"/>
      <c r="J1125" s="166"/>
      <c r="K1125" s="328">
        <v>424307</v>
      </c>
      <c r="L1125" s="328">
        <v>237922.1</v>
      </c>
      <c r="M1125" s="151"/>
      <c r="N1125" s="97"/>
      <c r="O1125" s="273"/>
      <c r="P1125" s="166"/>
      <c r="Q1125" s="328">
        <v>424307</v>
      </c>
      <c r="R1125" s="328">
        <v>237922.1</v>
      </c>
      <c r="S1125" s="151"/>
      <c r="T1125" s="97"/>
      <c r="U1125" s="166"/>
      <c r="V1125" s="328">
        <v>1278849.78</v>
      </c>
      <c r="W1125" s="328">
        <v>951108.13</v>
      </c>
      <c r="X1125" s="151"/>
      <c r="Y1125" s="97"/>
      <c r="Z1125" s="140"/>
    </row>
    <row r="1126" spans="1:26" s="69" customFormat="1" outlineLevel="1" x14ac:dyDescent="0.2">
      <c r="A1126" s="64" t="s">
        <v>1053</v>
      </c>
      <c r="B1126" s="65" t="s">
        <v>1503</v>
      </c>
      <c r="C1126" s="66" t="s">
        <v>1952</v>
      </c>
      <c r="D1126" s="67"/>
      <c r="E1126" s="68"/>
      <c r="F1126" s="328">
        <v>546.03</v>
      </c>
      <c r="G1126" s="328">
        <v>794.5</v>
      </c>
      <c r="H1126" s="151"/>
      <c r="I1126" s="97"/>
      <c r="J1126" s="166"/>
      <c r="K1126" s="328">
        <v>1668.39</v>
      </c>
      <c r="L1126" s="328">
        <v>93049.82</v>
      </c>
      <c r="M1126" s="151"/>
      <c r="N1126" s="97"/>
      <c r="O1126" s="273"/>
      <c r="P1126" s="166"/>
      <c r="Q1126" s="328">
        <v>1668.39</v>
      </c>
      <c r="R1126" s="328">
        <v>93049.82</v>
      </c>
      <c r="S1126" s="151"/>
      <c r="T1126" s="97"/>
      <c r="U1126" s="166"/>
      <c r="V1126" s="328">
        <v>296763.01</v>
      </c>
      <c r="W1126" s="328">
        <v>353389.51</v>
      </c>
      <c r="X1126" s="151"/>
      <c r="Y1126" s="97"/>
      <c r="Z1126" s="140"/>
    </row>
    <row r="1127" spans="1:26" s="69" customFormat="1" outlineLevel="1" x14ac:dyDescent="0.2">
      <c r="A1127" s="64" t="s">
        <v>1054</v>
      </c>
      <c r="B1127" s="65" t="s">
        <v>1504</v>
      </c>
      <c r="C1127" s="66" t="s">
        <v>1953</v>
      </c>
      <c r="D1127" s="67"/>
      <c r="E1127" s="68"/>
      <c r="F1127" s="328">
        <v>229153.21</v>
      </c>
      <c r="G1127" s="328">
        <v>6699.45</v>
      </c>
      <c r="H1127" s="151"/>
      <c r="I1127" s="97"/>
      <c r="J1127" s="166"/>
      <c r="K1127" s="328">
        <v>454352.7</v>
      </c>
      <c r="L1127" s="328">
        <v>488890.93</v>
      </c>
      <c r="M1127" s="151"/>
      <c r="N1127" s="97"/>
      <c r="O1127" s="273"/>
      <c r="P1127" s="166"/>
      <c r="Q1127" s="328">
        <v>454352.7</v>
      </c>
      <c r="R1127" s="328">
        <v>488890.93</v>
      </c>
      <c r="S1127" s="151"/>
      <c r="T1127" s="97"/>
      <c r="U1127" s="166"/>
      <c r="V1127" s="328">
        <v>1969316.73</v>
      </c>
      <c r="W1127" s="328">
        <v>3124587.15</v>
      </c>
      <c r="X1127" s="151"/>
      <c r="Y1127" s="97"/>
      <c r="Z1127" s="140"/>
    </row>
    <row r="1128" spans="1:26" s="69" customFormat="1" outlineLevel="1" x14ac:dyDescent="0.2">
      <c r="A1128" s="64" t="s">
        <v>1055</v>
      </c>
      <c r="B1128" s="65" t="s">
        <v>1505</v>
      </c>
      <c r="C1128" s="66" t="s">
        <v>1954</v>
      </c>
      <c r="D1128" s="67"/>
      <c r="E1128" s="68"/>
      <c r="F1128" s="328">
        <v>0</v>
      </c>
      <c r="G1128" s="328">
        <v>25677.93</v>
      </c>
      <c r="H1128" s="151"/>
      <c r="I1128" s="97"/>
      <c r="J1128" s="166"/>
      <c r="K1128" s="328">
        <v>78564.759999999995</v>
      </c>
      <c r="L1128" s="328">
        <v>45481.18</v>
      </c>
      <c r="M1128" s="151"/>
      <c r="N1128" s="97"/>
      <c r="O1128" s="273"/>
      <c r="P1128" s="166"/>
      <c r="Q1128" s="328">
        <v>78564.759999999995</v>
      </c>
      <c r="R1128" s="328">
        <v>45481.18</v>
      </c>
      <c r="S1128" s="151"/>
      <c r="T1128" s="97"/>
      <c r="U1128" s="166"/>
      <c r="V1128" s="328">
        <v>142325.69</v>
      </c>
      <c r="W1128" s="328">
        <v>188836.87</v>
      </c>
      <c r="X1128" s="151"/>
      <c r="Y1128" s="97"/>
      <c r="Z1128" s="140"/>
    </row>
    <row r="1129" spans="1:26" s="69" customFormat="1" outlineLevel="1" x14ac:dyDescent="0.2">
      <c r="A1129" s="64" t="s">
        <v>1056</v>
      </c>
      <c r="B1129" s="65" t="s">
        <v>1506</v>
      </c>
      <c r="C1129" s="66" t="s">
        <v>1955</v>
      </c>
      <c r="D1129" s="67"/>
      <c r="E1129" s="68"/>
      <c r="F1129" s="328">
        <v>0</v>
      </c>
      <c r="G1129" s="328">
        <v>0</v>
      </c>
      <c r="H1129" s="151"/>
      <c r="I1129" s="97"/>
      <c r="J1129" s="166"/>
      <c r="K1129" s="328">
        <v>0</v>
      </c>
      <c r="L1129" s="328">
        <v>375.42</v>
      </c>
      <c r="M1129" s="151"/>
      <c r="N1129" s="97"/>
      <c r="O1129" s="273"/>
      <c r="P1129" s="166"/>
      <c r="Q1129" s="328">
        <v>0</v>
      </c>
      <c r="R1129" s="328">
        <v>375.42</v>
      </c>
      <c r="S1129" s="151"/>
      <c r="T1129" s="97"/>
      <c r="U1129" s="166"/>
      <c r="V1129" s="328">
        <v>0</v>
      </c>
      <c r="W1129" s="328">
        <v>271675.76</v>
      </c>
      <c r="X1129" s="151"/>
      <c r="Y1129" s="97"/>
      <c r="Z1129" s="140"/>
    </row>
    <row r="1130" spans="1:26" s="69" customFormat="1" outlineLevel="1" x14ac:dyDescent="0.2">
      <c r="A1130" s="64" t="s">
        <v>1057</v>
      </c>
      <c r="B1130" s="65" t="s">
        <v>1507</v>
      </c>
      <c r="C1130" s="66" t="s">
        <v>1956</v>
      </c>
      <c r="D1130" s="67"/>
      <c r="E1130" s="68"/>
      <c r="F1130" s="328">
        <v>-0.41000000000000003</v>
      </c>
      <c r="G1130" s="328">
        <v>3.2800000000000002</v>
      </c>
      <c r="H1130" s="151"/>
      <c r="I1130" s="97"/>
      <c r="J1130" s="166"/>
      <c r="K1130" s="328">
        <v>4.9400000000000004</v>
      </c>
      <c r="L1130" s="328">
        <v>7.55</v>
      </c>
      <c r="M1130" s="151"/>
      <c r="N1130" s="97"/>
      <c r="O1130" s="273"/>
      <c r="P1130" s="166"/>
      <c r="Q1130" s="328">
        <v>4.9400000000000004</v>
      </c>
      <c r="R1130" s="328">
        <v>7.55</v>
      </c>
      <c r="S1130" s="151"/>
      <c r="T1130" s="97"/>
      <c r="U1130" s="166"/>
      <c r="V1130" s="328">
        <v>-7.19</v>
      </c>
      <c r="W1130" s="328">
        <v>7.55</v>
      </c>
      <c r="X1130" s="151"/>
      <c r="Y1130" s="97"/>
      <c r="Z1130" s="140"/>
    </row>
    <row r="1131" spans="1:26" s="69" customFormat="1" outlineLevel="1" x14ac:dyDescent="0.2">
      <c r="A1131" s="64" t="s">
        <v>1058</v>
      </c>
      <c r="B1131" s="65" t="s">
        <v>1508</v>
      </c>
      <c r="C1131" s="66" t="s">
        <v>1957</v>
      </c>
      <c r="D1131" s="67"/>
      <c r="E1131" s="68"/>
      <c r="F1131" s="328">
        <v>-1611.75</v>
      </c>
      <c r="G1131" s="328">
        <v>22676.7</v>
      </c>
      <c r="H1131" s="151"/>
      <c r="I1131" s="97"/>
      <c r="J1131" s="166"/>
      <c r="K1131" s="328">
        <v>11050.49</v>
      </c>
      <c r="L1131" s="328">
        <v>98223.400000000009</v>
      </c>
      <c r="M1131" s="151"/>
      <c r="N1131" s="97"/>
      <c r="O1131" s="273"/>
      <c r="P1131" s="166"/>
      <c r="Q1131" s="328">
        <v>11050.49</v>
      </c>
      <c r="R1131" s="328">
        <v>98223.400000000009</v>
      </c>
      <c r="S1131" s="151"/>
      <c r="T1131" s="97"/>
      <c r="U1131" s="166"/>
      <c r="V1131" s="328">
        <v>94883.57</v>
      </c>
      <c r="W1131" s="328">
        <v>329678.78000000003</v>
      </c>
      <c r="X1131" s="151"/>
      <c r="Y1131" s="97"/>
      <c r="Z1131" s="140"/>
    </row>
    <row r="1132" spans="1:26" s="69" customFormat="1" outlineLevel="1" x14ac:dyDescent="0.2">
      <c r="A1132" s="64" t="s">
        <v>1059</v>
      </c>
      <c r="B1132" s="65" t="s">
        <v>1509</v>
      </c>
      <c r="C1132" s="66" t="s">
        <v>1958</v>
      </c>
      <c r="D1132" s="67"/>
      <c r="E1132" s="68"/>
      <c r="F1132" s="328">
        <v>695373.77</v>
      </c>
      <c r="G1132" s="328">
        <v>582959.71499999997</v>
      </c>
      <c r="H1132" s="151"/>
      <c r="I1132" s="97"/>
      <c r="J1132" s="166"/>
      <c r="K1132" s="328">
        <v>1758177.37</v>
      </c>
      <c r="L1132" s="328">
        <v>704279.21499999997</v>
      </c>
      <c r="M1132" s="151"/>
      <c r="N1132" s="97"/>
      <c r="O1132" s="273"/>
      <c r="P1132" s="166"/>
      <c r="Q1132" s="328">
        <v>1758177.37</v>
      </c>
      <c r="R1132" s="328">
        <v>704279.21499999997</v>
      </c>
      <c r="S1132" s="151"/>
      <c r="T1132" s="97"/>
      <c r="U1132" s="166"/>
      <c r="V1132" s="328">
        <v>5925425.5199999996</v>
      </c>
      <c r="W1132" s="328">
        <v>4595996.4879999999</v>
      </c>
      <c r="X1132" s="151"/>
      <c r="Y1132" s="97"/>
      <c r="Z1132" s="140"/>
    </row>
    <row r="1133" spans="1:26" s="69" customFormat="1" outlineLevel="1" x14ac:dyDescent="0.2">
      <c r="A1133" s="64" t="s">
        <v>1060</v>
      </c>
      <c r="B1133" s="65" t="s">
        <v>1510</v>
      </c>
      <c r="C1133" s="66" t="s">
        <v>1959</v>
      </c>
      <c r="D1133" s="67"/>
      <c r="E1133" s="68"/>
      <c r="F1133" s="328">
        <v>4517.6400000000003</v>
      </c>
      <c r="G1133" s="328">
        <v>4600.9800000000005</v>
      </c>
      <c r="H1133" s="151"/>
      <c r="I1133" s="97"/>
      <c r="J1133" s="166"/>
      <c r="K1133" s="328">
        <v>13659.27</v>
      </c>
      <c r="L1133" s="328">
        <v>12716.62</v>
      </c>
      <c r="M1133" s="151"/>
      <c r="N1133" s="97"/>
      <c r="O1133" s="273"/>
      <c r="P1133" s="166"/>
      <c r="Q1133" s="328">
        <v>13659.27</v>
      </c>
      <c r="R1133" s="328">
        <v>12716.62</v>
      </c>
      <c r="S1133" s="151"/>
      <c r="T1133" s="97"/>
      <c r="U1133" s="166"/>
      <c r="V1133" s="328">
        <v>46157.26</v>
      </c>
      <c r="W1133" s="328">
        <v>42560.959999999999</v>
      </c>
      <c r="X1133" s="151"/>
      <c r="Y1133" s="97"/>
      <c r="Z1133" s="140"/>
    </row>
    <row r="1134" spans="1:26" s="69" customFormat="1" outlineLevel="1" x14ac:dyDescent="0.2">
      <c r="A1134" s="64" t="s">
        <v>1061</v>
      </c>
      <c r="B1134" s="65" t="s">
        <v>1511</v>
      </c>
      <c r="C1134" s="66" t="s">
        <v>1960</v>
      </c>
      <c r="D1134" s="67"/>
      <c r="E1134" s="68"/>
      <c r="F1134" s="328">
        <v>0</v>
      </c>
      <c r="G1134" s="328">
        <v>0</v>
      </c>
      <c r="H1134" s="151"/>
      <c r="I1134" s="97"/>
      <c r="J1134" s="166"/>
      <c r="K1134" s="328">
        <v>0</v>
      </c>
      <c r="L1134" s="328">
        <v>61.28</v>
      </c>
      <c r="M1134" s="151"/>
      <c r="N1134" s="97"/>
      <c r="O1134" s="273"/>
      <c r="P1134" s="166"/>
      <c r="Q1134" s="328">
        <v>0</v>
      </c>
      <c r="R1134" s="328">
        <v>61.28</v>
      </c>
      <c r="S1134" s="151"/>
      <c r="T1134" s="97"/>
      <c r="U1134" s="166"/>
      <c r="V1134" s="328">
        <v>13.75</v>
      </c>
      <c r="W1134" s="328">
        <v>61.28</v>
      </c>
      <c r="X1134" s="151"/>
      <c r="Y1134" s="97"/>
      <c r="Z1134" s="140"/>
    </row>
    <row r="1135" spans="1:26" s="69" customFormat="1" outlineLevel="1" x14ac:dyDescent="0.2">
      <c r="A1135" s="64" t="s">
        <v>1062</v>
      </c>
      <c r="B1135" s="65" t="s">
        <v>1512</v>
      </c>
      <c r="C1135" s="66" t="s">
        <v>1961</v>
      </c>
      <c r="D1135" s="67"/>
      <c r="E1135" s="68"/>
      <c r="F1135" s="328">
        <v>0</v>
      </c>
      <c r="G1135" s="328">
        <v>-11542.93</v>
      </c>
      <c r="H1135" s="151"/>
      <c r="I1135" s="97"/>
      <c r="J1135" s="166"/>
      <c r="K1135" s="328">
        <v>0</v>
      </c>
      <c r="L1135" s="328">
        <v>-11542.93</v>
      </c>
      <c r="M1135" s="151"/>
      <c r="N1135" s="97"/>
      <c r="O1135" s="273"/>
      <c r="P1135" s="166"/>
      <c r="Q1135" s="328">
        <v>0</v>
      </c>
      <c r="R1135" s="328">
        <v>-11542.93</v>
      </c>
      <c r="S1135" s="151"/>
      <c r="T1135" s="97"/>
      <c r="U1135" s="166"/>
      <c r="V1135" s="328">
        <v>-68146</v>
      </c>
      <c r="W1135" s="328">
        <v>-11542.93</v>
      </c>
      <c r="X1135" s="151"/>
      <c r="Y1135" s="97"/>
      <c r="Z1135" s="140"/>
    </row>
    <row r="1136" spans="1:26" s="69" customFormat="1" outlineLevel="1" x14ac:dyDescent="0.2">
      <c r="A1136" s="64" t="s">
        <v>1063</v>
      </c>
      <c r="B1136" s="65" t="s">
        <v>1513</v>
      </c>
      <c r="C1136" s="66" t="s">
        <v>1962</v>
      </c>
      <c r="D1136" s="67"/>
      <c r="E1136" s="68"/>
      <c r="F1136" s="328">
        <v>120.42</v>
      </c>
      <c r="G1136" s="328">
        <v>0</v>
      </c>
      <c r="H1136" s="151"/>
      <c r="I1136" s="97"/>
      <c r="J1136" s="166"/>
      <c r="K1136" s="328">
        <v>736.99</v>
      </c>
      <c r="L1136" s="328">
        <v>34.619999999999997</v>
      </c>
      <c r="M1136" s="151"/>
      <c r="N1136" s="97"/>
      <c r="O1136" s="273"/>
      <c r="P1136" s="166"/>
      <c r="Q1136" s="328">
        <v>736.99</v>
      </c>
      <c r="R1136" s="328">
        <v>34.619999999999997</v>
      </c>
      <c r="S1136" s="151"/>
      <c r="T1136" s="97"/>
      <c r="U1136" s="166"/>
      <c r="V1136" s="328">
        <v>1516.77</v>
      </c>
      <c r="W1136" s="328">
        <v>2506.2799999999997</v>
      </c>
      <c r="X1136" s="151"/>
      <c r="Y1136" s="97"/>
      <c r="Z1136" s="140"/>
    </row>
    <row r="1137" spans="1:26" s="69" customFormat="1" outlineLevel="1" x14ac:dyDescent="0.2">
      <c r="A1137" s="64" t="s">
        <v>1064</v>
      </c>
      <c r="B1137" s="65" t="s">
        <v>1514</v>
      </c>
      <c r="C1137" s="66" t="s">
        <v>1963</v>
      </c>
      <c r="D1137" s="67"/>
      <c r="E1137" s="68"/>
      <c r="F1137" s="328">
        <v>0</v>
      </c>
      <c r="G1137" s="328">
        <v>42.74</v>
      </c>
      <c r="H1137" s="151"/>
      <c r="I1137" s="97"/>
      <c r="J1137" s="166"/>
      <c r="K1137" s="328">
        <v>0</v>
      </c>
      <c r="L1137" s="328">
        <v>73.83</v>
      </c>
      <c r="M1137" s="151"/>
      <c r="N1137" s="97"/>
      <c r="O1137" s="273"/>
      <c r="P1137" s="166"/>
      <c r="Q1137" s="328">
        <v>0</v>
      </c>
      <c r="R1137" s="328">
        <v>73.83</v>
      </c>
      <c r="S1137" s="151"/>
      <c r="T1137" s="97"/>
      <c r="U1137" s="166"/>
      <c r="V1137" s="328">
        <v>-73.790000000000006</v>
      </c>
      <c r="W1137" s="328">
        <v>55.23</v>
      </c>
      <c r="X1137" s="151"/>
      <c r="Y1137" s="97"/>
      <c r="Z1137" s="140"/>
    </row>
    <row r="1138" spans="1:26" s="69" customFormat="1" outlineLevel="1" x14ac:dyDescent="0.2">
      <c r="A1138" s="64" t="s">
        <v>1065</v>
      </c>
      <c r="B1138" s="65" t="s">
        <v>1515</v>
      </c>
      <c r="C1138" s="66" t="s">
        <v>1964</v>
      </c>
      <c r="D1138" s="67"/>
      <c r="E1138" s="68"/>
      <c r="F1138" s="328">
        <v>0</v>
      </c>
      <c r="G1138" s="328">
        <v>0</v>
      </c>
      <c r="H1138" s="151"/>
      <c r="I1138" s="97"/>
      <c r="J1138" s="166"/>
      <c r="K1138" s="328">
        <v>0</v>
      </c>
      <c r="L1138" s="328">
        <v>0</v>
      </c>
      <c r="M1138" s="151"/>
      <c r="N1138" s="97"/>
      <c r="O1138" s="273"/>
      <c r="P1138" s="166"/>
      <c r="Q1138" s="328">
        <v>0</v>
      </c>
      <c r="R1138" s="328">
        <v>0</v>
      </c>
      <c r="S1138" s="151"/>
      <c r="T1138" s="97"/>
      <c r="U1138" s="166"/>
      <c r="V1138" s="328">
        <v>0</v>
      </c>
      <c r="W1138" s="328">
        <v>-0.01</v>
      </c>
      <c r="X1138" s="151"/>
      <c r="Y1138" s="97"/>
      <c r="Z1138" s="140"/>
    </row>
    <row r="1139" spans="1:26" s="69" customFormat="1" outlineLevel="1" x14ac:dyDescent="0.2">
      <c r="A1139" s="64" t="s">
        <v>1066</v>
      </c>
      <c r="B1139" s="65" t="s">
        <v>1516</v>
      </c>
      <c r="C1139" s="66" t="s">
        <v>1965</v>
      </c>
      <c r="D1139" s="67"/>
      <c r="E1139" s="68"/>
      <c r="F1139" s="328">
        <v>3220.85</v>
      </c>
      <c r="G1139" s="328">
        <v>158</v>
      </c>
      <c r="H1139" s="151"/>
      <c r="I1139" s="97"/>
      <c r="J1139" s="166"/>
      <c r="K1139" s="328">
        <v>10010.27</v>
      </c>
      <c r="L1139" s="328">
        <v>11138.75</v>
      </c>
      <c r="M1139" s="151"/>
      <c r="N1139" s="97"/>
      <c r="O1139" s="273"/>
      <c r="P1139" s="166"/>
      <c r="Q1139" s="328">
        <v>10010.27</v>
      </c>
      <c r="R1139" s="328">
        <v>11138.75</v>
      </c>
      <c r="S1139" s="151"/>
      <c r="T1139" s="97"/>
      <c r="U1139" s="166"/>
      <c r="V1139" s="328">
        <v>51943.430000000008</v>
      </c>
      <c r="W1139" s="328">
        <v>66831.62</v>
      </c>
      <c r="X1139" s="151"/>
      <c r="Y1139" s="97"/>
      <c r="Z1139" s="140"/>
    </row>
    <row r="1140" spans="1:26" s="69" customFormat="1" outlineLevel="1" x14ac:dyDescent="0.2">
      <c r="A1140" s="64" t="s">
        <v>1067</v>
      </c>
      <c r="B1140" s="65" t="s">
        <v>1517</v>
      </c>
      <c r="C1140" s="66" t="s">
        <v>1966</v>
      </c>
      <c r="D1140" s="67"/>
      <c r="E1140" s="68"/>
      <c r="F1140" s="328">
        <v>19.670000000000002</v>
      </c>
      <c r="G1140" s="328">
        <v>1</v>
      </c>
      <c r="H1140" s="151"/>
      <c r="I1140" s="97"/>
      <c r="J1140" s="166"/>
      <c r="K1140" s="328">
        <v>63.96</v>
      </c>
      <c r="L1140" s="328">
        <v>70.75</v>
      </c>
      <c r="M1140" s="151"/>
      <c r="N1140" s="97"/>
      <c r="O1140" s="273"/>
      <c r="P1140" s="166"/>
      <c r="Q1140" s="328">
        <v>63.96</v>
      </c>
      <c r="R1140" s="328">
        <v>70.75</v>
      </c>
      <c r="S1140" s="151"/>
      <c r="T1140" s="97"/>
      <c r="U1140" s="166"/>
      <c r="V1140" s="328">
        <v>327.58</v>
      </c>
      <c r="W1140" s="328">
        <v>399.74</v>
      </c>
      <c r="X1140" s="151"/>
      <c r="Y1140" s="97"/>
      <c r="Z1140" s="140"/>
    </row>
    <row r="1141" spans="1:26" s="69" customFormat="1" outlineLevel="1" x14ac:dyDescent="0.2">
      <c r="A1141" s="64" t="s">
        <v>1068</v>
      </c>
      <c r="B1141" s="65" t="s">
        <v>1518</v>
      </c>
      <c r="C1141" s="66" t="s">
        <v>1967</v>
      </c>
      <c r="D1141" s="67"/>
      <c r="E1141" s="68"/>
      <c r="F1141" s="328">
        <v>450043.65</v>
      </c>
      <c r="G1141" s="328">
        <v>0</v>
      </c>
      <c r="H1141" s="151"/>
      <c r="I1141" s="97"/>
      <c r="J1141" s="166"/>
      <c r="K1141" s="328">
        <v>450043.65</v>
      </c>
      <c r="L1141" s="328">
        <v>0</v>
      </c>
      <c r="M1141" s="151"/>
      <c r="N1141" s="97"/>
      <c r="O1141" s="273"/>
      <c r="P1141" s="166"/>
      <c r="Q1141" s="328">
        <v>450043.65</v>
      </c>
      <c r="R1141" s="328">
        <v>0</v>
      </c>
      <c r="S1141" s="151"/>
      <c r="T1141" s="97"/>
      <c r="U1141" s="166"/>
      <c r="V1141" s="328">
        <v>450043.65</v>
      </c>
      <c r="W1141" s="328">
        <v>0</v>
      </c>
      <c r="X1141" s="151"/>
      <c r="Y1141" s="97"/>
      <c r="Z1141" s="140"/>
    </row>
    <row r="1142" spans="1:26" s="69" customFormat="1" outlineLevel="1" x14ac:dyDescent="0.2">
      <c r="A1142" s="64" t="s">
        <v>1069</v>
      </c>
      <c r="B1142" s="65" t="s">
        <v>1519</v>
      </c>
      <c r="C1142" s="66" t="s">
        <v>1968</v>
      </c>
      <c r="D1142" s="67"/>
      <c r="E1142" s="68"/>
      <c r="F1142" s="328">
        <v>0.72</v>
      </c>
      <c r="G1142" s="328">
        <v>20.85</v>
      </c>
      <c r="H1142" s="151"/>
      <c r="I1142" s="97"/>
      <c r="J1142" s="166"/>
      <c r="K1142" s="328">
        <v>-0.18</v>
      </c>
      <c r="L1142" s="328">
        <v>20.85</v>
      </c>
      <c r="M1142" s="151"/>
      <c r="N1142" s="97"/>
      <c r="O1142" s="273"/>
      <c r="P1142" s="166"/>
      <c r="Q1142" s="328">
        <v>-0.18</v>
      </c>
      <c r="R1142" s="328">
        <v>20.85</v>
      </c>
      <c r="S1142" s="151"/>
      <c r="T1142" s="97"/>
      <c r="U1142" s="166"/>
      <c r="V1142" s="328">
        <v>-20.62</v>
      </c>
      <c r="W1142" s="328">
        <v>20.85</v>
      </c>
      <c r="X1142" s="151"/>
      <c r="Y1142" s="97"/>
      <c r="Z1142" s="140"/>
    </row>
    <row r="1143" spans="1:26" s="69" customFormat="1" outlineLevel="1" x14ac:dyDescent="0.2">
      <c r="A1143" s="64" t="s">
        <v>1070</v>
      </c>
      <c r="B1143" s="65" t="s">
        <v>1520</v>
      </c>
      <c r="C1143" s="66" t="s">
        <v>1969</v>
      </c>
      <c r="D1143" s="67"/>
      <c r="E1143" s="68"/>
      <c r="F1143" s="328">
        <v>-75.78</v>
      </c>
      <c r="G1143" s="328">
        <v>4.8100000000000005</v>
      </c>
      <c r="H1143" s="151"/>
      <c r="I1143" s="97"/>
      <c r="J1143" s="166"/>
      <c r="K1143" s="328">
        <v>77.239999999999995</v>
      </c>
      <c r="L1143" s="328">
        <v>24.8</v>
      </c>
      <c r="M1143" s="151"/>
      <c r="N1143" s="97"/>
      <c r="O1143" s="273"/>
      <c r="P1143" s="166"/>
      <c r="Q1143" s="328">
        <v>77.239999999999995</v>
      </c>
      <c r="R1143" s="328">
        <v>24.8</v>
      </c>
      <c r="S1143" s="151"/>
      <c r="T1143" s="97"/>
      <c r="U1143" s="166"/>
      <c r="V1143" s="328">
        <v>-33.540000000000006</v>
      </c>
      <c r="W1143" s="328">
        <v>31.67</v>
      </c>
      <c r="X1143" s="151"/>
      <c r="Y1143" s="97"/>
      <c r="Z1143" s="140"/>
    </row>
    <row r="1144" spans="1:26" s="69" customFormat="1" outlineLevel="1" x14ac:dyDescent="0.2">
      <c r="A1144" s="64" t="s">
        <v>1071</v>
      </c>
      <c r="B1144" s="65" t="s">
        <v>1521</v>
      </c>
      <c r="C1144" s="66" t="s">
        <v>1970</v>
      </c>
      <c r="D1144" s="67"/>
      <c r="E1144" s="68"/>
      <c r="F1144" s="328">
        <v>3760609.09</v>
      </c>
      <c r="G1144" s="328">
        <v>19881750.640000001</v>
      </c>
      <c r="H1144" s="151"/>
      <c r="I1144" s="97"/>
      <c r="J1144" s="166"/>
      <c r="K1144" s="328">
        <v>24729157.68</v>
      </c>
      <c r="L1144" s="328">
        <v>39031678.640000001</v>
      </c>
      <c r="M1144" s="151"/>
      <c r="N1144" s="97"/>
      <c r="O1144" s="273"/>
      <c r="P1144" s="166"/>
      <c r="Q1144" s="328">
        <v>24729157.68</v>
      </c>
      <c r="R1144" s="328">
        <v>39031678.640000001</v>
      </c>
      <c r="S1144" s="151"/>
      <c r="T1144" s="97"/>
      <c r="U1144" s="166"/>
      <c r="V1144" s="328">
        <v>184153428.09</v>
      </c>
      <c r="W1144" s="328">
        <v>102823360.56999999</v>
      </c>
      <c r="X1144" s="151"/>
      <c r="Y1144" s="97"/>
      <c r="Z1144" s="140"/>
    </row>
    <row r="1145" spans="1:26" s="69" customFormat="1" outlineLevel="1" x14ac:dyDescent="0.2">
      <c r="A1145" s="64" t="s">
        <v>1072</v>
      </c>
      <c r="B1145" s="65" t="s">
        <v>1522</v>
      </c>
      <c r="C1145" s="66" t="s">
        <v>1971</v>
      </c>
      <c r="D1145" s="67"/>
      <c r="E1145" s="68"/>
      <c r="F1145" s="328">
        <v>236220</v>
      </c>
      <c r="G1145" s="328">
        <v>0</v>
      </c>
      <c r="H1145" s="151"/>
      <c r="I1145" s="97"/>
      <c r="J1145" s="166"/>
      <c r="K1145" s="328">
        <v>670124.64</v>
      </c>
      <c r="L1145" s="328">
        <v>0</v>
      </c>
      <c r="M1145" s="151"/>
      <c r="N1145" s="97"/>
      <c r="O1145" s="273"/>
      <c r="P1145" s="166"/>
      <c r="Q1145" s="328">
        <v>670124.64</v>
      </c>
      <c r="R1145" s="328">
        <v>0</v>
      </c>
      <c r="S1145" s="151"/>
      <c r="T1145" s="97"/>
      <c r="U1145" s="166"/>
      <c r="V1145" s="328">
        <v>868680</v>
      </c>
      <c r="W1145" s="328">
        <v>0</v>
      </c>
      <c r="X1145" s="151"/>
      <c r="Y1145" s="97"/>
      <c r="Z1145" s="140"/>
    </row>
    <row r="1146" spans="1:26" s="69" customFormat="1" outlineLevel="1" x14ac:dyDescent="0.2">
      <c r="A1146" s="64" t="s">
        <v>1073</v>
      </c>
      <c r="B1146" s="65" t="s">
        <v>1523</v>
      </c>
      <c r="C1146" s="66" t="s">
        <v>1972</v>
      </c>
      <c r="D1146" s="67"/>
      <c r="E1146" s="68"/>
      <c r="F1146" s="328">
        <v>288828.68</v>
      </c>
      <c r="G1146" s="328">
        <v>6631532.3200000003</v>
      </c>
      <c r="H1146" s="151"/>
      <c r="I1146" s="97"/>
      <c r="J1146" s="166"/>
      <c r="K1146" s="328">
        <v>307311.58</v>
      </c>
      <c r="L1146" s="328">
        <v>18279839.390000001</v>
      </c>
      <c r="M1146" s="151"/>
      <c r="N1146" s="97"/>
      <c r="O1146" s="273"/>
      <c r="P1146" s="166"/>
      <c r="Q1146" s="328">
        <v>307311.58</v>
      </c>
      <c r="R1146" s="328">
        <v>18279839.390000001</v>
      </c>
      <c r="S1146" s="151"/>
      <c r="T1146" s="97"/>
      <c r="U1146" s="166"/>
      <c r="V1146" s="328">
        <v>46035950.589999996</v>
      </c>
      <c r="W1146" s="328">
        <v>70391243.400000006</v>
      </c>
      <c r="X1146" s="151"/>
      <c r="Y1146" s="97"/>
      <c r="Z1146" s="140"/>
    </row>
    <row r="1147" spans="1:26" s="69" customFormat="1" outlineLevel="1" x14ac:dyDescent="0.2">
      <c r="A1147" s="64" t="s">
        <v>1074</v>
      </c>
      <c r="B1147" s="65" t="s">
        <v>1524</v>
      </c>
      <c r="C1147" s="66" t="s">
        <v>1973</v>
      </c>
      <c r="D1147" s="67"/>
      <c r="E1147" s="68"/>
      <c r="F1147" s="328">
        <v>0</v>
      </c>
      <c r="G1147" s="328">
        <v>0</v>
      </c>
      <c r="H1147" s="151"/>
      <c r="I1147" s="97"/>
      <c r="J1147" s="166"/>
      <c r="K1147" s="328">
        <v>0</v>
      </c>
      <c r="L1147" s="328">
        <v>0</v>
      </c>
      <c r="M1147" s="151"/>
      <c r="N1147" s="97"/>
      <c r="O1147" s="273"/>
      <c r="P1147" s="166"/>
      <c r="Q1147" s="328">
        <v>0</v>
      </c>
      <c r="R1147" s="328">
        <v>0</v>
      </c>
      <c r="S1147" s="151"/>
      <c r="T1147" s="97"/>
      <c r="U1147" s="166"/>
      <c r="V1147" s="328">
        <v>0</v>
      </c>
      <c r="W1147" s="328">
        <v>0</v>
      </c>
      <c r="X1147" s="151"/>
      <c r="Y1147" s="97"/>
      <c r="Z1147" s="140"/>
    </row>
    <row r="1148" spans="1:26" s="69" customFormat="1" outlineLevel="1" x14ac:dyDescent="0.2">
      <c r="A1148" s="64" t="s">
        <v>1075</v>
      </c>
      <c r="B1148" s="65" t="s">
        <v>1525</v>
      </c>
      <c r="C1148" s="66" t="s">
        <v>1974</v>
      </c>
      <c r="D1148" s="67"/>
      <c r="E1148" s="68"/>
      <c r="F1148" s="328">
        <v>-22.05</v>
      </c>
      <c r="G1148" s="328">
        <v>-87.63</v>
      </c>
      <c r="H1148" s="151"/>
      <c r="I1148" s="97"/>
      <c r="J1148" s="166"/>
      <c r="K1148" s="328">
        <v>-651.89</v>
      </c>
      <c r="L1148" s="328">
        <v>204.93</v>
      </c>
      <c r="M1148" s="151"/>
      <c r="N1148" s="97"/>
      <c r="O1148" s="273"/>
      <c r="P1148" s="166"/>
      <c r="Q1148" s="328">
        <v>-651.89</v>
      </c>
      <c r="R1148" s="328">
        <v>204.93</v>
      </c>
      <c r="S1148" s="151"/>
      <c r="T1148" s="97"/>
      <c r="U1148" s="166"/>
      <c r="V1148" s="328">
        <v>213.18000000000006</v>
      </c>
      <c r="W1148" s="328">
        <v>3600.7599999999998</v>
      </c>
      <c r="X1148" s="151"/>
      <c r="Y1148" s="97"/>
      <c r="Z1148" s="140"/>
    </row>
    <row r="1149" spans="1:26" s="69" customFormat="1" outlineLevel="1" x14ac:dyDescent="0.2">
      <c r="A1149" s="64" t="s">
        <v>1076</v>
      </c>
      <c r="B1149" s="65" t="s">
        <v>1526</v>
      </c>
      <c r="C1149" s="66" t="s">
        <v>1975</v>
      </c>
      <c r="D1149" s="67"/>
      <c r="E1149" s="68"/>
      <c r="F1149" s="328">
        <v>579.89</v>
      </c>
      <c r="G1149" s="328">
        <v>-1885.6100000000001</v>
      </c>
      <c r="H1149" s="151"/>
      <c r="I1149" s="97"/>
      <c r="J1149" s="166"/>
      <c r="K1149" s="328">
        <v>-15227.960000000001</v>
      </c>
      <c r="L1149" s="328">
        <v>-3016.4700000000003</v>
      </c>
      <c r="M1149" s="151"/>
      <c r="N1149" s="97"/>
      <c r="O1149" s="273"/>
      <c r="P1149" s="166"/>
      <c r="Q1149" s="328">
        <v>-15227.960000000001</v>
      </c>
      <c r="R1149" s="328">
        <v>-3016.4700000000003</v>
      </c>
      <c r="S1149" s="151"/>
      <c r="T1149" s="97"/>
      <c r="U1149" s="166"/>
      <c r="V1149" s="328">
        <v>-210771.3</v>
      </c>
      <c r="W1149" s="328">
        <v>9255.7999999999993</v>
      </c>
      <c r="X1149" s="151"/>
      <c r="Y1149" s="97"/>
      <c r="Z1149" s="140"/>
    </row>
    <row r="1150" spans="1:26" s="69" customFormat="1" outlineLevel="1" x14ac:dyDescent="0.2">
      <c r="A1150" s="64" t="s">
        <v>1077</v>
      </c>
      <c r="B1150" s="65" t="s">
        <v>1527</v>
      </c>
      <c r="C1150" s="66" t="s">
        <v>1976</v>
      </c>
      <c r="D1150" s="67"/>
      <c r="E1150" s="68"/>
      <c r="F1150" s="328">
        <v>0</v>
      </c>
      <c r="G1150" s="328">
        <v>125869</v>
      </c>
      <c r="H1150" s="151"/>
      <c r="I1150" s="97"/>
      <c r="J1150" s="166"/>
      <c r="K1150" s="328">
        <v>0</v>
      </c>
      <c r="L1150" s="328">
        <v>6170190</v>
      </c>
      <c r="M1150" s="151"/>
      <c r="N1150" s="97"/>
      <c r="O1150" s="273"/>
      <c r="P1150" s="166"/>
      <c r="Q1150" s="328">
        <v>0</v>
      </c>
      <c r="R1150" s="328">
        <v>6170190</v>
      </c>
      <c r="S1150" s="151"/>
      <c r="T1150" s="97"/>
      <c r="U1150" s="166"/>
      <c r="V1150" s="328">
        <v>22759444.629999999</v>
      </c>
      <c r="W1150" s="328">
        <v>25322906.039999999</v>
      </c>
      <c r="X1150" s="151"/>
      <c r="Y1150" s="97"/>
      <c r="Z1150" s="140"/>
    </row>
    <row r="1151" spans="1:26" s="69" customFormat="1" outlineLevel="1" x14ac:dyDescent="0.2">
      <c r="A1151" s="64" t="s">
        <v>1078</v>
      </c>
      <c r="B1151" s="65" t="s">
        <v>1528</v>
      </c>
      <c r="C1151" s="66" t="s">
        <v>1977</v>
      </c>
      <c r="D1151" s="67"/>
      <c r="E1151" s="68"/>
      <c r="F1151" s="328">
        <v>200435.05000000002</v>
      </c>
      <c r="G1151" s="328">
        <v>177766.2</v>
      </c>
      <c r="H1151" s="151"/>
      <c r="I1151" s="97"/>
      <c r="J1151" s="166"/>
      <c r="K1151" s="328">
        <v>597994.23999999999</v>
      </c>
      <c r="L1151" s="328">
        <v>531663.89</v>
      </c>
      <c r="M1151" s="151"/>
      <c r="N1151" s="97"/>
      <c r="O1151" s="273"/>
      <c r="P1151" s="166"/>
      <c r="Q1151" s="328">
        <v>597994.23999999999</v>
      </c>
      <c r="R1151" s="328">
        <v>531663.89</v>
      </c>
      <c r="S1151" s="151"/>
      <c r="T1151" s="97"/>
      <c r="U1151" s="166"/>
      <c r="V1151" s="328">
        <v>2342086.12</v>
      </c>
      <c r="W1151" s="328">
        <v>2119810.0700000003</v>
      </c>
      <c r="X1151" s="151"/>
      <c r="Y1151" s="97"/>
      <c r="Z1151" s="140"/>
    </row>
    <row r="1152" spans="1:26" s="69" customFormat="1" outlineLevel="1" x14ac:dyDescent="0.2">
      <c r="A1152" s="64" t="s">
        <v>1079</v>
      </c>
      <c r="B1152" s="65" t="s">
        <v>1529</v>
      </c>
      <c r="C1152" s="66" t="s">
        <v>1978</v>
      </c>
      <c r="D1152" s="67"/>
      <c r="E1152" s="68"/>
      <c r="F1152" s="328">
        <v>-119573</v>
      </c>
      <c r="G1152" s="328">
        <v>-119572.89</v>
      </c>
      <c r="H1152" s="151"/>
      <c r="I1152" s="97"/>
      <c r="J1152" s="166"/>
      <c r="K1152" s="328">
        <v>-358719</v>
      </c>
      <c r="L1152" s="328">
        <v>-358718.66000000003</v>
      </c>
      <c r="M1152" s="151"/>
      <c r="N1152" s="97"/>
      <c r="O1152" s="273"/>
      <c r="P1152" s="166"/>
      <c r="Q1152" s="328">
        <v>-358719</v>
      </c>
      <c r="R1152" s="328">
        <v>-358718.66000000003</v>
      </c>
      <c r="S1152" s="151"/>
      <c r="T1152" s="97"/>
      <c r="U1152" s="166"/>
      <c r="V1152" s="328">
        <v>-1430890.08</v>
      </c>
      <c r="W1152" s="328">
        <v>-1427032.5499999998</v>
      </c>
      <c r="X1152" s="151"/>
      <c r="Y1152" s="97"/>
      <c r="Z1152" s="140"/>
    </row>
    <row r="1153" spans="1:26" s="69" customFormat="1" outlineLevel="1" x14ac:dyDescent="0.2">
      <c r="A1153" s="64" t="s">
        <v>1080</v>
      </c>
      <c r="B1153" s="65" t="s">
        <v>1530</v>
      </c>
      <c r="C1153" s="66" t="s">
        <v>1979</v>
      </c>
      <c r="D1153" s="67"/>
      <c r="E1153" s="68"/>
      <c r="F1153" s="328">
        <v>72281.259999999995</v>
      </c>
      <c r="G1153" s="328">
        <v>70325.88</v>
      </c>
      <c r="H1153" s="151"/>
      <c r="I1153" s="97"/>
      <c r="J1153" s="166"/>
      <c r="K1153" s="328">
        <v>215679.69</v>
      </c>
      <c r="L1153" s="328">
        <v>210326.74</v>
      </c>
      <c r="M1153" s="151"/>
      <c r="N1153" s="97"/>
      <c r="O1153" s="273"/>
      <c r="P1153" s="166"/>
      <c r="Q1153" s="328">
        <v>215679.69</v>
      </c>
      <c r="R1153" s="328">
        <v>210326.74</v>
      </c>
      <c r="S1153" s="151"/>
      <c r="T1153" s="97"/>
      <c r="U1153" s="166"/>
      <c r="V1153" s="328">
        <v>850109.91999999993</v>
      </c>
      <c r="W1153" s="328">
        <v>848601.87</v>
      </c>
      <c r="X1153" s="151"/>
      <c r="Y1153" s="97"/>
      <c r="Z1153" s="140"/>
    </row>
    <row r="1154" spans="1:26" s="69" customFormat="1" outlineLevel="1" x14ac:dyDescent="0.2">
      <c r="A1154" s="64" t="s">
        <v>1081</v>
      </c>
      <c r="B1154" s="65" t="s">
        <v>1531</v>
      </c>
      <c r="C1154" s="66" t="s">
        <v>1980</v>
      </c>
      <c r="D1154" s="67"/>
      <c r="E1154" s="68"/>
      <c r="F1154" s="328">
        <v>38189.78</v>
      </c>
      <c r="G1154" s="328">
        <v>80035.360000000001</v>
      </c>
      <c r="H1154" s="151"/>
      <c r="I1154" s="97"/>
      <c r="J1154" s="166"/>
      <c r="K1154" s="328">
        <v>160403.43</v>
      </c>
      <c r="L1154" s="328">
        <v>138658.72</v>
      </c>
      <c r="M1154" s="151"/>
      <c r="N1154" s="97"/>
      <c r="O1154" s="273"/>
      <c r="P1154" s="166"/>
      <c r="Q1154" s="328">
        <v>160403.43</v>
      </c>
      <c r="R1154" s="328">
        <v>138658.72</v>
      </c>
      <c r="S1154" s="151"/>
      <c r="T1154" s="97"/>
      <c r="U1154" s="166"/>
      <c r="V1154" s="328">
        <v>1174171.46</v>
      </c>
      <c r="W1154" s="328">
        <v>560073.61</v>
      </c>
      <c r="X1154" s="151"/>
      <c r="Y1154" s="97"/>
      <c r="Z1154" s="140"/>
    </row>
    <row r="1155" spans="1:26" s="69" customFormat="1" outlineLevel="1" x14ac:dyDescent="0.2">
      <c r="A1155" s="64" t="s">
        <v>1082</v>
      </c>
      <c r="B1155" s="65" t="s">
        <v>1532</v>
      </c>
      <c r="C1155" s="66" t="s">
        <v>1981</v>
      </c>
      <c r="D1155" s="67"/>
      <c r="E1155" s="68"/>
      <c r="F1155" s="328">
        <v>-1618.8600000000001</v>
      </c>
      <c r="G1155" s="328">
        <v>-12985.630000000001</v>
      </c>
      <c r="H1155" s="151"/>
      <c r="I1155" s="97"/>
      <c r="J1155" s="166"/>
      <c r="K1155" s="328">
        <v>-8836.24</v>
      </c>
      <c r="L1155" s="328">
        <v>-32863.24</v>
      </c>
      <c r="M1155" s="151"/>
      <c r="N1155" s="97"/>
      <c r="O1155" s="273"/>
      <c r="P1155" s="166"/>
      <c r="Q1155" s="328">
        <v>-8836.24</v>
      </c>
      <c r="R1155" s="328">
        <v>-32863.24</v>
      </c>
      <c r="S1155" s="151"/>
      <c r="T1155" s="97"/>
      <c r="U1155" s="166"/>
      <c r="V1155" s="328">
        <v>-286835.15999999997</v>
      </c>
      <c r="W1155" s="328">
        <v>-149362.99</v>
      </c>
      <c r="X1155" s="151"/>
      <c r="Y1155" s="97"/>
      <c r="Z1155" s="140"/>
    </row>
    <row r="1156" spans="1:26" s="69" customFormat="1" outlineLevel="1" x14ac:dyDescent="0.2">
      <c r="A1156" s="64" t="s">
        <v>1083</v>
      </c>
      <c r="B1156" s="65" t="s">
        <v>1533</v>
      </c>
      <c r="C1156" s="66" t="s">
        <v>1982</v>
      </c>
      <c r="D1156" s="67"/>
      <c r="E1156" s="68"/>
      <c r="F1156" s="328">
        <v>312578.2</v>
      </c>
      <c r="G1156" s="328">
        <v>455830.66000000003</v>
      </c>
      <c r="H1156" s="151"/>
      <c r="I1156" s="97"/>
      <c r="J1156" s="166"/>
      <c r="K1156" s="328">
        <v>1672145.33</v>
      </c>
      <c r="L1156" s="328">
        <v>6449813.7300000004</v>
      </c>
      <c r="M1156" s="151"/>
      <c r="N1156" s="97"/>
      <c r="O1156" s="273"/>
      <c r="P1156" s="166"/>
      <c r="Q1156" s="328">
        <v>1672145.33</v>
      </c>
      <c r="R1156" s="328">
        <v>6449813.7300000004</v>
      </c>
      <c r="S1156" s="151"/>
      <c r="T1156" s="97"/>
      <c r="U1156" s="166"/>
      <c r="V1156" s="328">
        <v>25184299.520000003</v>
      </c>
      <c r="W1156" s="328">
        <v>17574369.84</v>
      </c>
      <c r="X1156" s="151"/>
      <c r="Y1156" s="97"/>
      <c r="Z1156" s="140"/>
    </row>
    <row r="1157" spans="1:26" s="69" customFormat="1" outlineLevel="1" x14ac:dyDescent="0.2">
      <c r="A1157" s="64" t="s">
        <v>1084</v>
      </c>
      <c r="B1157" s="65" t="s">
        <v>1534</v>
      </c>
      <c r="C1157" s="66" t="s">
        <v>1983</v>
      </c>
      <c r="D1157" s="67"/>
      <c r="E1157" s="68"/>
      <c r="F1157" s="328">
        <v>-7797.42</v>
      </c>
      <c r="G1157" s="328">
        <v>45747.340000000004</v>
      </c>
      <c r="H1157" s="151"/>
      <c r="I1157" s="97"/>
      <c r="J1157" s="166"/>
      <c r="K1157" s="328">
        <v>28010.11</v>
      </c>
      <c r="L1157" s="328">
        <v>164592.95000000001</v>
      </c>
      <c r="M1157" s="151"/>
      <c r="N1157" s="97"/>
      <c r="O1157" s="273"/>
      <c r="P1157" s="166"/>
      <c r="Q1157" s="328">
        <v>28010.11</v>
      </c>
      <c r="R1157" s="328">
        <v>164592.95000000001</v>
      </c>
      <c r="S1157" s="151"/>
      <c r="T1157" s="97"/>
      <c r="U1157" s="166"/>
      <c r="V1157" s="328">
        <v>714191.26</v>
      </c>
      <c r="W1157" s="328">
        <v>579403.67000000004</v>
      </c>
      <c r="X1157" s="151"/>
      <c r="Y1157" s="97"/>
      <c r="Z1157" s="140"/>
    </row>
    <row r="1158" spans="1:26" s="69" customFormat="1" outlineLevel="1" x14ac:dyDescent="0.2">
      <c r="A1158" s="64" t="s">
        <v>1085</v>
      </c>
      <c r="B1158" s="65" t="s">
        <v>1535</v>
      </c>
      <c r="C1158" s="66" t="s">
        <v>1984</v>
      </c>
      <c r="D1158" s="67"/>
      <c r="E1158" s="68"/>
      <c r="F1158" s="328">
        <v>19875.689999999999</v>
      </c>
      <c r="G1158" s="328">
        <v>-1361.79</v>
      </c>
      <c r="H1158" s="151"/>
      <c r="I1158" s="97"/>
      <c r="J1158" s="166"/>
      <c r="K1158" s="328">
        <v>19566.95</v>
      </c>
      <c r="L1158" s="328">
        <v>-7429.46</v>
      </c>
      <c r="M1158" s="151"/>
      <c r="N1158" s="97"/>
      <c r="O1158" s="273"/>
      <c r="P1158" s="166"/>
      <c r="Q1158" s="328">
        <v>19566.95</v>
      </c>
      <c r="R1158" s="328">
        <v>-7429.46</v>
      </c>
      <c r="S1158" s="151"/>
      <c r="T1158" s="97"/>
      <c r="U1158" s="166"/>
      <c r="V1158" s="328">
        <v>-60312.490000000005</v>
      </c>
      <c r="W1158" s="328">
        <v>-39645.94</v>
      </c>
      <c r="X1158" s="151"/>
      <c r="Y1158" s="97"/>
      <c r="Z1158" s="140"/>
    </row>
    <row r="1159" spans="1:26" s="69" customFormat="1" outlineLevel="1" x14ac:dyDescent="0.2">
      <c r="A1159" s="64" t="s">
        <v>1086</v>
      </c>
      <c r="B1159" s="65" t="s">
        <v>1536</v>
      </c>
      <c r="C1159" s="66" t="s">
        <v>1985</v>
      </c>
      <c r="D1159" s="67"/>
      <c r="E1159" s="68"/>
      <c r="F1159" s="328">
        <v>0</v>
      </c>
      <c r="G1159" s="328">
        <v>510.6</v>
      </c>
      <c r="H1159" s="151"/>
      <c r="I1159" s="97"/>
      <c r="J1159" s="166"/>
      <c r="K1159" s="328">
        <v>0</v>
      </c>
      <c r="L1159" s="328">
        <v>1353.3</v>
      </c>
      <c r="M1159" s="151"/>
      <c r="N1159" s="97"/>
      <c r="O1159" s="273"/>
      <c r="P1159" s="166"/>
      <c r="Q1159" s="328">
        <v>0</v>
      </c>
      <c r="R1159" s="328">
        <v>1353.3</v>
      </c>
      <c r="S1159" s="151"/>
      <c r="T1159" s="97"/>
      <c r="U1159" s="166"/>
      <c r="V1159" s="328">
        <v>43120.46</v>
      </c>
      <c r="W1159" s="328">
        <v>47513.950000000004</v>
      </c>
      <c r="X1159" s="151"/>
      <c r="Y1159" s="97"/>
      <c r="Z1159" s="140"/>
    </row>
    <row r="1160" spans="1:26" s="69" customFormat="1" outlineLevel="1" x14ac:dyDescent="0.2">
      <c r="A1160" s="64" t="s">
        <v>1087</v>
      </c>
      <c r="B1160" s="65" t="s">
        <v>1537</v>
      </c>
      <c r="C1160" s="66" t="s">
        <v>1986</v>
      </c>
      <c r="D1160" s="67"/>
      <c r="E1160" s="68"/>
      <c r="F1160" s="328">
        <v>0</v>
      </c>
      <c r="G1160" s="328">
        <v>0</v>
      </c>
      <c r="H1160" s="151"/>
      <c r="I1160" s="97"/>
      <c r="J1160" s="166"/>
      <c r="K1160" s="328">
        <v>0</v>
      </c>
      <c r="L1160" s="328">
        <v>0</v>
      </c>
      <c r="M1160" s="151"/>
      <c r="N1160" s="97"/>
      <c r="O1160" s="273"/>
      <c r="P1160" s="166"/>
      <c r="Q1160" s="328">
        <v>0</v>
      </c>
      <c r="R1160" s="328">
        <v>0</v>
      </c>
      <c r="S1160" s="151"/>
      <c r="T1160" s="97"/>
      <c r="U1160" s="166"/>
      <c r="V1160" s="328">
        <v>0</v>
      </c>
      <c r="W1160" s="328">
        <v>0</v>
      </c>
      <c r="X1160" s="151"/>
      <c r="Y1160" s="97"/>
      <c r="Z1160" s="140"/>
    </row>
    <row r="1161" spans="1:26" s="69" customFormat="1" outlineLevel="1" x14ac:dyDescent="0.2">
      <c r="A1161" s="64" t="s">
        <v>1088</v>
      </c>
      <c r="B1161" s="65" t="s">
        <v>1538</v>
      </c>
      <c r="C1161" s="66" t="s">
        <v>1987</v>
      </c>
      <c r="D1161" s="67"/>
      <c r="E1161" s="68"/>
      <c r="F1161" s="328">
        <v>30189.100000000002</v>
      </c>
      <c r="G1161" s="328">
        <v>25918.58</v>
      </c>
      <c r="H1161" s="151"/>
      <c r="I1161" s="97"/>
      <c r="J1161" s="166"/>
      <c r="K1161" s="328">
        <v>126256.53</v>
      </c>
      <c r="L1161" s="328">
        <v>117735.13</v>
      </c>
      <c r="M1161" s="151"/>
      <c r="N1161" s="97"/>
      <c r="O1161" s="273"/>
      <c r="P1161" s="166"/>
      <c r="Q1161" s="328">
        <v>126256.53</v>
      </c>
      <c r="R1161" s="328">
        <v>117735.13</v>
      </c>
      <c r="S1161" s="151"/>
      <c r="T1161" s="97"/>
      <c r="U1161" s="166"/>
      <c r="V1161" s="328">
        <v>1229635.79</v>
      </c>
      <c r="W1161" s="328">
        <v>659259.54</v>
      </c>
      <c r="X1161" s="151"/>
      <c r="Y1161" s="97"/>
      <c r="Z1161" s="140"/>
    </row>
    <row r="1162" spans="1:26" s="69" customFormat="1" outlineLevel="1" x14ac:dyDescent="0.2">
      <c r="A1162" s="64" t="s">
        <v>1089</v>
      </c>
      <c r="B1162" s="65" t="s">
        <v>1539</v>
      </c>
      <c r="C1162" s="66" t="s">
        <v>1988</v>
      </c>
      <c r="D1162" s="67"/>
      <c r="E1162" s="68"/>
      <c r="F1162" s="328">
        <v>522281.51</v>
      </c>
      <c r="G1162" s="328">
        <v>1114757.76</v>
      </c>
      <c r="H1162" s="151"/>
      <c r="I1162" s="97"/>
      <c r="J1162" s="166"/>
      <c r="K1162" s="328">
        <v>1350425.06</v>
      </c>
      <c r="L1162" s="328">
        <v>3175923.09</v>
      </c>
      <c r="M1162" s="151"/>
      <c r="N1162" s="97"/>
      <c r="O1162" s="273"/>
      <c r="P1162" s="166"/>
      <c r="Q1162" s="328">
        <v>1350425.06</v>
      </c>
      <c r="R1162" s="328">
        <v>3175923.09</v>
      </c>
      <c r="S1162" s="151"/>
      <c r="T1162" s="97"/>
      <c r="U1162" s="166"/>
      <c r="V1162" s="328">
        <v>12030756.700000001</v>
      </c>
      <c r="W1162" s="328">
        <v>10986938.6</v>
      </c>
      <c r="X1162" s="151"/>
      <c r="Y1162" s="97"/>
      <c r="Z1162" s="140"/>
    </row>
    <row r="1163" spans="1:26" s="69" customFormat="1" outlineLevel="1" x14ac:dyDescent="0.2">
      <c r="A1163" s="64" t="s">
        <v>1090</v>
      </c>
      <c r="B1163" s="65" t="s">
        <v>1540</v>
      </c>
      <c r="C1163" s="66" t="s">
        <v>1989</v>
      </c>
      <c r="D1163" s="67"/>
      <c r="E1163" s="68"/>
      <c r="F1163" s="328">
        <v>-268053.28000000003</v>
      </c>
      <c r="G1163" s="328">
        <v>-613075.94000000006</v>
      </c>
      <c r="H1163" s="151"/>
      <c r="I1163" s="97"/>
      <c r="J1163" s="166"/>
      <c r="K1163" s="328">
        <v>-1307921.83</v>
      </c>
      <c r="L1163" s="328">
        <v>-4138330.32</v>
      </c>
      <c r="M1163" s="151"/>
      <c r="N1163" s="97"/>
      <c r="O1163" s="273"/>
      <c r="P1163" s="166"/>
      <c r="Q1163" s="328">
        <v>-1307921.83</v>
      </c>
      <c r="R1163" s="328">
        <v>-4138330.32</v>
      </c>
      <c r="S1163" s="151"/>
      <c r="T1163" s="97"/>
      <c r="U1163" s="166"/>
      <c r="V1163" s="328">
        <v>-13079819.27</v>
      </c>
      <c r="W1163" s="328">
        <v>-11354198</v>
      </c>
      <c r="X1163" s="151"/>
      <c r="Y1163" s="97"/>
      <c r="Z1163" s="140"/>
    </row>
    <row r="1164" spans="1:26" s="69" customFormat="1" outlineLevel="1" x14ac:dyDescent="0.2">
      <c r="A1164" s="64" t="s">
        <v>1091</v>
      </c>
      <c r="B1164" s="65" t="s">
        <v>1541</v>
      </c>
      <c r="C1164" s="66" t="s">
        <v>1990</v>
      </c>
      <c r="D1164" s="67"/>
      <c r="E1164" s="68"/>
      <c r="F1164" s="328">
        <v>-104621.25</v>
      </c>
      <c r="G1164" s="328">
        <v>-6723.6</v>
      </c>
      <c r="H1164" s="151"/>
      <c r="I1164" s="97"/>
      <c r="J1164" s="166"/>
      <c r="K1164" s="328">
        <v>-112229.98</v>
      </c>
      <c r="L1164" s="328">
        <v>-18509.71</v>
      </c>
      <c r="M1164" s="151"/>
      <c r="N1164" s="97"/>
      <c r="O1164" s="273"/>
      <c r="P1164" s="166"/>
      <c r="Q1164" s="328">
        <v>-112229.98</v>
      </c>
      <c r="R1164" s="328">
        <v>-18509.71</v>
      </c>
      <c r="S1164" s="151"/>
      <c r="T1164" s="97"/>
      <c r="U1164" s="166"/>
      <c r="V1164" s="328">
        <v>-236696</v>
      </c>
      <c r="W1164" s="328">
        <v>-35937.82</v>
      </c>
      <c r="X1164" s="151"/>
      <c r="Y1164" s="97"/>
      <c r="Z1164" s="140"/>
    </row>
    <row r="1165" spans="1:26" s="69" customFormat="1" outlineLevel="1" x14ac:dyDescent="0.2">
      <c r="A1165" s="64" t="s">
        <v>1092</v>
      </c>
      <c r="B1165" s="65" t="s">
        <v>1542</v>
      </c>
      <c r="C1165" s="66" t="s">
        <v>1991</v>
      </c>
      <c r="D1165" s="67"/>
      <c r="E1165" s="68"/>
      <c r="F1165" s="328">
        <v>708109.8</v>
      </c>
      <c r="G1165" s="328">
        <v>-1249999.99</v>
      </c>
      <c r="H1165" s="151"/>
      <c r="I1165" s="97"/>
      <c r="J1165" s="166"/>
      <c r="K1165" s="328">
        <v>2113690.8199999998</v>
      </c>
      <c r="L1165" s="328">
        <v>-3749999.9699999997</v>
      </c>
      <c r="M1165" s="151"/>
      <c r="N1165" s="97"/>
      <c r="O1165" s="273"/>
      <c r="P1165" s="166"/>
      <c r="Q1165" s="328">
        <v>2113690.8199999998</v>
      </c>
      <c r="R1165" s="328">
        <v>-3749999.9699999997</v>
      </c>
      <c r="S1165" s="151"/>
      <c r="T1165" s="97"/>
      <c r="U1165" s="166"/>
      <c r="V1165" s="328">
        <v>-7690709.2199999988</v>
      </c>
      <c r="W1165" s="328">
        <v>-14999999.879999999</v>
      </c>
      <c r="X1165" s="151"/>
      <c r="Y1165" s="97"/>
      <c r="Z1165" s="140"/>
    </row>
    <row r="1166" spans="1:26" s="69" customFormat="1" outlineLevel="1" x14ac:dyDescent="0.2">
      <c r="A1166" s="64" t="s">
        <v>1093</v>
      </c>
      <c r="B1166" s="65" t="s">
        <v>1543</v>
      </c>
      <c r="C1166" s="66" t="s">
        <v>1992</v>
      </c>
      <c r="D1166" s="67"/>
      <c r="E1166" s="68"/>
      <c r="F1166" s="328">
        <v>583041.14</v>
      </c>
      <c r="G1166" s="328">
        <v>390203.57</v>
      </c>
      <c r="H1166" s="151"/>
      <c r="I1166" s="97"/>
      <c r="J1166" s="166"/>
      <c r="K1166" s="328">
        <v>1389250.9</v>
      </c>
      <c r="L1166" s="328">
        <v>2022862.82</v>
      </c>
      <c r="M1166" s="151"/>
      <c r="N1166" s="97"/>
      <c r="O1166" s="273"/>
      <c r="P1166" s="166"/>
      <c r="Q1166" s="328">
        <v>1389250.9</v>
      </c>
      <c r="R1166" s="328">
        <v>2022862.82</v>
      </c>
      <c r="S1166" s="151"/>
      <c r="T1166" s="97"/>
      <c r="U1166" s="166"/>
      <c r="V1166" s="328">
        <v>13594068.91</v>
      </c>
      <c r="W1166" s="328">
        <v>8784122.0299999993</v>
      </c>
      <c r="X1166" s="151"/>
      <c r="Y1166" s="97"/>
      <c r="Z1166" s="140"/>
    </row>
    <row r="1167" spans="1:26" s="69" customFormat="1" outlineLevel="1" x14ac:dyDescent="0.2">
      <c r="A1167" s="64" t="s">
        <v>1094</v>
      </c>
      <c r="B1167" s="65" t="s">
        <v>1544</v>
      </c>
      <c r="C1167" s="66" t="s">
        <v>1993</v>
      </c>
      <c r="D1167" s="67"/>
      <c r="E1167" s="68"/>
      <c r="F1167" s="328">
        <v>-138152.46</v>
      </c>
      <c r="G1167" s="328">
        <v>-202352.64000000001</v>
      </c>
      <c r="H1167" s="151"/>
      <c r="I1167" s="97"/>
      <c r="J1167" s="166"/>
      <c r="K1167" s="328">
        <v>-534919.74</v>
      </c>
      <c r="L1167" s="328">
        <v>-1028700.3</v>
      </c>
      <c r="M1167" s="151"/>
      <c r="N1167" s="97"/>
      <c r="O1167" s="273"/>
      <c r="P1167" s="166"/>
      <c r="Q1167" s="328">
        <v>-534919.74</v>
      </c>
      <c r="R1167" s="328">
        <v>-1028700.3</v>
      </c>
      <c r="S1167" s="151"/>
      <c r="T1167" s="97"/>
      <c r="U1167" s="166"/>
      <c r="V1167" s="328">
        <v>-4029286.83</v>
      </c>
      <c r="W1167" s="328">
        <v>-2647957.4800000004</v>
      </c>
      <c r="X1167" s="151"/>
      <c r="Y1167" s="97"/>
      <c r="Z1167" s="140"/>
    </row>
    <row r="1168" spans="1:26" s="69" customFormat="1" outlineLevel="1" x14ac:dyDescent="0.2">
      <c r="A1168" s="64" t="s">
        <v>1095</v>
      </c>
      <c r="B1168" s="65" t="s">
        <v>1545</v>
      </c>
      <c r="C1168" s="66" t="s">
        <v>1994</v>
      </c>
      <c r="D1168" s="67"/>
      <c r="E1168" s="68"/>
      <c r="F1168" s="328">
        <v>-139.94</v>
      </c>
      <c r="G1168" s="328">
        <v>0</v>
      </c>
      <c r="H1168" s="151"/>
      <c r="I1168" s="97"/>
      <c r="J1168" s="166"/>
      <c r="K1168" s="328">
        <v>-2423.5</v>
      </c>
      <c r="L1168" s="328">
        <v>-617.48</v>
      </c>
      <c r="M1168" s="151"/>
      <c r="N1168" s="97"/>
      <c r="O1168" s="273"/>
      <c r="P1168" s="166"/>
      <c r="Q1168" s="328">
        <v>-2423.5</v>
      </c>
      <c r="R1168" s="328">
        <v>-617.48</v>
      </c>
      <c r="S1168" s="151"/>
      <c r="T1168" s="97"/>
      <c r="U1168" s="166"/>
      <c r="V1168" s="328">
        <v>-7632.81</v>
      </c>
      <c r="W1168" s="328">
        <v>-5198.1000000000004</v>
      </c>
      <c r="X1168" s="151"/>
      <c r="Y1168" s="97"/>
      <c r="Z1168" s="140"/>
    </row>
    <row r="1169" spans="1:26" s="69" customFormat="1" outlineLevel="1" x14ac:dyDescent="0.2">
      <c r="A1169" s="64" t="s">
        <v>1096</v>
      </c>
      <c r="B1169" s="65" t="s">
        <v>1546</v>
      </c>
      <c r="C1169" s="66" t="s">
        <v>1995</v>
      </c>
      <c r="D1169" s="67"/>
      <c r="E1169" s="68"/>
      <c r="F1169" s="328">
        <v>0</v>
      </c>
      <c r="G1169" s="328">
        <v>0</v>
      </c>
      <c r="H1169" s="151"/>
      <c r="I1169" s="97"/>
      <c r="J1169" s="166"/>
      <c r="K1169" s="328">
        <v>0</v>
      </c>
      <c r="L1169" s="328">
        <v>0</v>
      </c>
      <c r="M1169" s="151"/>
      <c r="N1169" s="97"/>
      <c r="O1169" s="273"/>
      <c r="P1169" s="166"/>
      <c r="Q1169" s="328">
        <v>0</v>
      </c>
      <c r="R1169" s="328">
        <v>0</v>
      </c>
      <c r="S1169" s="151"/>
      <c r="T1169" s="97"/>
      <c r="U1169" s="166"/>
      <c r="V1169" s="328">
        <v>9020.42</v>
      </c>
      <c r="W1169" s="328">
        <v>0</v>
      </c>
      <c r="X1169" s="151"/>
      <c r="Y1169" s="97"/>
      <c r="Z1169" s="140"/>
    </row>
    <row r="1170" spans="1:26" s="69" customFormat="1" outlineLevel="1" x14ac:dyDescent="0.2">
      <c r="A1170" s="64" t="s">
        <v>1097</v>
      </c>
      <c r="B1170" s="65" t="s">
        <v>1547</v>
      </c>
      <c r="C1170" s="66" t="s">
        <v>1996</v>
      </c>
      <c r="D1170" s="67"/>
      <c r="E1170" s="68"/>
      <c r="F1170" s="328">
        <v>2943.13</v>
      </c>
      <c r="G1170" s="328">
        <v>33629.550000000003</v>
      </c>
      <c r="H1170" s="151"/>
      <c r="I1170" s="97"/>
      <c r="J1170" s="166"/>
      <c r="K1170" s="328">
        <v>4932.5600000000004</v>
      </c>
      <c r="L1170" s="328">
        <v>98021.930000000008</v>
      </c>
      <c r="M1170" s="151"/>
      <c r="N1170" s="97"/>
      <c r="O1170" s="273"/>
      <c r="P1170" s="166"/>
      <c r="Q1170" s="328">
        <v>4932.5600000000004</v>
      </c>
      <c r="R1170" s="328">
        <v>98021.930000000008</v>
      </c>
      <c r="S1170" s="151"/>
      <c r="T1170" s="97"/>
      <c r="U1170" s="166"/>
      <c r="V1170" s="328">
        <v>174000.2</v>
      </c>
      <c r="W1170" s="328">
        <v>327647.63</v>
      </c>
      <c r="X1170" s="151"/>
      <c r="Y1170" s="97"/>
      <c r="Z1170" s="140"/>
    </row>
    <row r="1171" spans="1:26" s="69" customFormat="1" outlineLevel="1" x14ac:dyDescent="0.2">
      <c r="A1171" s="64" t="s">
        <v>1098</v>
      </c>
      <c r="B1171" s="65" t="s">
        <v>1548</v>
      </c>
      <c r="C1171" s="66" t="s">
        <v>1997</v>
      </c>
      <c r="D1171" s="67"/>
      <c r="E1171" s="68"/>
      <c r="F1171" s="328">
        <v>85199.85</v>
      </c>
      <c r="G1171" s="328">
        <v>54736.83</v>
      </c>
      <c r="H1171" s="151"/>
      <c r="I1171" s="97"/>
      <c r="J1171" s="166"/>
      <c r="K1171" s="328">
        <v>209019.04</v>
      </c>
      <c r="L1171" s="328">
        <v>136869.19</v>
      </c>
      <c r="M1171" s="151"/>
      <c r="N1171" s="97"/>
      <c r="O1171" s="273"/>
      <c r="P1171" s="166"/>
      <c r="Q1171" s="328">
        <v>209019.04</v>
      </c>
      <c r="R1171" s="328">
        <v>136869.19</v>
      </c>
      <c r="S1171" s="151"/>
      <c r="T1171" s="97"/>
      <c r="U1171" s="166"/>
      <c r="V1171" s="328">
        <v>814455.17</v>
      </c>
      <c r="W1171" s="328">
        <v>493547.49</v>
      </c>
      <c r="X1171" s="151"/>
      <c r="Y1171" s="97"/>
      <c r="Z1171" s="140"/>
    </row>
    <row r="1172" spans="1:26" s="69" customFormat="1" outlineLevel="1" x14ac:dyDescent="0.2">
      <c r="A1172" s="64" t="s">
        <v>1099</v>
      </c>
      <c r="B1172" s="65" t="s">
        <v>1549</v>
      </c>
      <c r="C1172" s="66" t="s">
        <v>1998</v>
      </c>
      <c r="D1172" s="67"/>
      <c r="E1172" s="68"/>
      <c r="F1172" s="328">
        <v>0</v>
      </c>
      <c r="G1172" s="328">
        <v>0</v>
      </c>
      <c r="H1172" s="151"/>
      <c r="I1172" s="97"/>
      <c r="J1172" s="166"/>
      <c r="K1172" s="328">
        <v>0</v>
      </c>
      <c r="L1172" s="328">
        <v>225.18</v>
      </c>
      <c r="M1172" s="151"/>
      <c r="N1172" s="97"/>
      <c r="O1172" s="273"/>
      <c r="P1172" s="166"/>
      <c r="Q1172" s="328">
        <v>0</v>
      </c>
      <c r="R1172" s="328">
        <v>225.18</v>
      </c>
      <c r="S1172" s="151"/>
      <c r="T1172" s="97"/>
      <c r="U1172" s="166"/>
      <c r="V1172" s="328">
        <v>32659.58</v>
      </c>
      <c r="W1172" s="328">
        <v>52597.090000000004</v>
      </c>
      <c r="X1172" s="151"/>
      <c r="Y1172" s="97"/>
      <c r="Z1172" s="140"/>
    </row>
    <row r="1173" spans="1:26" s="69" customFormat="1" outlineLevel="1" x14ac:dyDescent="0.2">
      <c r="A1173" s="64" t="s">
        <v>1100</v>
      </c>
      <c r="B1173" s="65" t="s">
        <v>1550</v>
      </c>
      <c r="C1173" s="66" t="s">
        <v>1999</v>
      </c>
      <c r="D1173" s="67"/>
      <c r="E1173" s="68"/>
      <c r="F1173" s="328">
        <v>0</v>
      </c>
      <c r="G1173" s="328">
        <v>15.14</v>
      </c>
      <c r="H1173" s="151"/>
      <c r="I1173" s="97"/>
      <c r="J1173" s="166"/>
      <c r="K1173" s="328">
        <v>0</v>
      </c>
      <c r="L1173" s="328">
        <v>15.14</v>
      </c>
      <c r="M1173" s="151"/>
      <c r="N1173" s="97"/>
      <c r="O1173" s="273"/>
      <c r="P1173" s="166"/>
      <c r="Q1173" s="328">
        <v>0</v>
      </c>
      <c r="R1173" s="328">
        <v>15.14</v>
      </c>
      <c r="S1173" s="151"/>
      <c r="T1173" s="97"/>
      <c r="U1173" s="166"/>
      <c r="V1173" s="328">
        <v>157.91</v>
      </c>
      <c r="W1173" s="328">
        <v>15.14</v>
      </c>
      <c r="X1173" s="151"/>
      <c r="Y1173" s="97"/>
      <c r="Z1173" s="140"/>
    </row>
    <row r="1174" spans="1:26" s="69" customFormat="1" outlineLevel="1" x14ac:dyDescent="0.2">
      <c r="A1174" s="64" t="s">
        <v>1101</v>
      </c>
      <c r="B1174" s="65" t="s">
        <v>1551</v>
      </c>
      <c r="C1174" s="66" t="s">
        <v>2000</v>
      </c>
      <c r="D1174" s="67"/>
      <c r="E1174" s="68"/>
      <c r="F1174" s="328">
        <v>0</v>
      </c>
      <c r="G1174" s="328">
        <v>2.04</v>
      </c>
      <c r="H1174" s="151"/>
      <c r="I1174" s="97"/>
      <c r="J1174" s="166"/>
      <c r="K1174" s="328">
        <v>0</v>
      </c>
      <c r="L1174" s="328">
        <v>2.04</v>
      </c>
      <c r="M1174" s="151"/>
      <c r="N1174" s="97"/>
      <c r="O1174" s="273"/>
      <c r="P1174" s="166"/>
      <c r="Q1174" s="328">
        <v>0</v>
      </c>
      <c r="R1174" s="328">
        <v>2.04</v>
      </c>
      <c r="S1174" s="151"/>
      <c r="T1174" s="97"/>
      <c r="U1174" s="166"/>
      <c r="V1174" s="328">
        <v>-2.04</v>
      </c>
      <c r="W1174" s="328">
        <v>2.04</v>
      </c>
      <c r="X1174" s="151"/>
      <c r="Y1174" s="97"/>
      <c r="Z1174" s="140"/>
    </row>
    <row r="1175" spans="1:26" s="69" customFormat="1" outlineLevel="1" x14ac:dyDescent="0.2">
      <c r="A1175" s="64" t="s">
        <v>1102</v>
      </c>
      <c r="B1175" s="65" t="s">
        <v>1552</v>
      </c>
      <c r="C1175" s="66" t="s">
        <v>2001</v>
      </c>
      <c r="D1175" s="67"/>
      <c r="E1175" s="68"/>
      <c r="F1175" s="328">
        <v>0</v>
      </c>
      <c r="G1175" s="328">
        <v>0</v>
      </c>
      <c r="H1175" s="151"/>
      <c r="I1175" s="97"/>
      <c r="J1175" s="166"/>
      <c r="K1175" s="328">
        <v>0</v>
      </c>
      <c r="L1175" s="328">
        <v>0</v>
      </c>
      <c r="M1175" s="151"/>
      <c r="N1175" s="97"/>
      <c r="O1175" s="273"/>
      <c r="P1175" s="166"/>
      <c r="Q1175" s="328">
        <v>0</v>
      </c>
      <c r="R1175" s="328">
        <v>0</v>
      </c>
      <c r="S1175" s="151"/>
      <c r="T1175" s="97"/>
      <c r="U1175" s="166"/>
      <c r="V1175" s="328">
        <v>0</v>
      </c>
      <c r="W1175" s="328">
        <v>10.51</v>
      </c>
      <c r="X1175" s="151"/>
      <c r="Y1175" s="97"/>
      <c r="Z1175" s="140"/>
    </row>
    <row r="1176" spans="1:26" s="69" customFormat="1" outlineLevel="1" x14ac:dyDescent="0.2">
      <c r="A1176" s="64" t="s">
        <v>1103</v>
      </c>
      <c r="B1176" s="65" t="s">
        <v>1553</v>
      </c>
      <c r="C1176" s="66" t="s">
        <v>1948</v>
      </c>
      <c r="D1176" s="67"/>
      <c r="E1176" s="68"/>
      <c r="F1176" s="328">
        <v>751863.65</v>
      </c>
      <c r="G1176" s="328">
        <v>242891.4</v>
      </c>
      <c r="H1176" s="151"/>
      <c r="I1176" s="97"/>
      <c r="J1176" s="166"/>
      <c r="K1176" s="328">
        <v>1276212.1299999999</v>
      </c>
      <c r="L1176" s="328">
        <v>795328.48</v>
      </c>
      <c r="M1176" s="151"/>
      <c r="N1176" s="97"/>
      <c r="O1176" s="273"/>
      <c r="P1176" s="166"/>
      <c r="Q1176" s="328">
        <v>1276212.1299999999</v>
      </c>
      <c r="R1176" s="328">
        <v>795328.48</v>
      </c>
      <c r="S1176" s="151"/>
      <c r="T1176" s="97"/>
      <c r="U1176" s="166"/>
      <c r="V1176" s="328">
        <v>3597391.25</v>
      </c>
      <c r="W1176" s="328">
        <v>2602815.36</v>
      </c>
      <c r="X1176" s="151"/>
      <c r="Y1176" s="97"/>
      <c r="Z1176" s="140"/>
    </row>
    <row r="1177" spans="1:26" s="69" customFormat="1" outlineLevel="1" x14ac:dyDescent="0.2">
      <c r="A1177" s="64" t="s">
        <v>1104</v>
      </c>
      <c r="B1177" s="65" t="s">
        <v>1554</v>
      </c>
      <c r="C1177" s="66" t="s">
        <v>2002</v>
      </c>
      <c r="D1177" s="67"/>
      <c r="E1177" s="68"/>
      <c r="F1177" s="328">
        <v>0</v>
      </c>
      <c r="G1177" s="328">
        <v>-2.06</v>
      </c>
      <c r="H1177" s="151"/>
      <c r="I1177" s="97"/>
      <c r="J1177" s="166"/>
      <c r="K1177" s="328">
        <v>0</v>
      </c>
      <c r="L1177" s="328">
        <v>0</v>
      </c>
      <c r="M1177" s="151"/>
      <c r="N1177" s="97"/>
      <c r="O1177" s="273"/>
      <c r="P1177" s="166"/>
      <c r="Q1177" s="328">
        <v>0</v>
      </c>
      <c r="R1177" s="328">
        <v>0</v>
      </c>
      <c r="S1177" s="151"/>
      <c r="T1177" s="97"/>
      <c r="U1177" s="166"/>
      <c r="V1177" s="328">
        <v>0</v>
      </c>
      <c r="W1177" s="328">
        <v>0</v>
      </c>
      <c r="X1177" s="151"/>
      <c r="Y1177" s="97"/>
      <c r="Z1177" s="140"/>
    </row>
    <row r="1178" spans="1:26" s="69" customFormat="1" outlineLevel="1" x14ac:dyDescent="0.2">
      <c r="A1178" s="64" t="s">
        <v>1105</v>
      </c>
      <c r="B1178" s="65" t="s">
        <v>1555</v>
      </c>
      <c r="C1178" s="66" t="s">
        <v>2003</v>
      </c>
      <c r="D1178" s="67"/>
      <c r="E1178" s="68"/>
      <c r="F1178" s="328">
        <v>29138.850000000002</v>
      </c>
      <c r="G1178" s="328">
        <v>28444.03</v>
      </c>
      <c r="H1178" s="151"/>
      <c r="I1178" s="97"/>
      <c r="J1178" s="166"/>
      <c r="K1178" s="328">
        <v>85243.21</v>
      </c>
      <c r="L1178" s="328">
        <v>80582.240000000005</v>
      </c>
      <c r="M1178" s="151"/>
      <c r="N1178" s="97"/>
      <c r="O1178" s="273"/>
      <c r="P1178" s="166"/>
      <c r="Q1178" s="328">
        <v>85243.21</v>
      </c>
      <c r="R1178" s="328">
        <v>80582.240000000005</v>
      </c>
      <c r="S1178" s="151"/>
      <c r="T1178" s="97"/>
      <c r="U1178" s="166"/>
      <c r="V1178" s="328">
        <v>317582.62</v>
      </c>
      <c r="W1178" s="328">
        <v>309154.49</v>
      </c>
      <c r="X1178" s="151"/>
      <c r="Y1178" s="97"/>
      <c r="Z1178" s="140"/>
    </row>
    <row r="1179" spans="1:26" s="69" customFormat="1" outlineLevel="1" x14ac:dyDescent="0.2">
      <c r="A1179" s="64" t="s">
        <v>1106</v>
      </c>
      <c r="B1179" s="65" t="s">
        <v>1556</v>
      </c>
      <c r="C1179" s="66" t="s">
        <v>2004</v>
      </c>
      <c r="D1179" s="67"/>
      <c r="E1179" s="68"/>
      <c r="F1179" s="328">
        <v>3899.09</v>
      </c>
      <c r="G1179" s="328">
        <v>2211.04</v>
      </c>
      <c r="H1179" s="151"/>
      <c r="I1179" s="97"/>
      <c r="J1179" s="166"/>
      <c r="K1179" s="328">
        <v>9561.86</v>
      </c>
      <c r="L1179" s="328">
        <v>18479.77</v>
      </c>
      <c r="M1179" s="151"/>
      <c r="N1179" s="97"/>
      <c r="O1179" s="273"/>
      <c r="P1179" s="166"/>
      <c r="Q1179" s="328">
        <v>9561.86</v>
      </c>
      <c r="R1179" s="328">
        <v>18479.77</v>
      </c>
      <c r="S1179" s="151"/>
      <c r="T1179" s="97"/>
      <c r="U1179" s="166"/>
      <c r="V1179" s="328">
        <v>76554.790000000008</v>
      </c>
      <c r="W1179" s="328">
        <v>113399.72</v>
      </c>
      <c r="X1179" s="151"/>
      <c r="Y1179" s="97"/>
      <c r="Z1179" s="140"/>
    </row>
    <row r="1180" spans="1:26" s="69" customFormat="1" outlineLevel="1" x14ac:dyDescent="0.2">
      <c r="A1180" s="64" t="s">
        <v>1107</v>
      </c>
      <c r="B1180" s="65" t="s">
        <v>1557</v>
      </c>
      <c r="C1180" s="66" t="s">
        <v>2005</v>
      </c>
      <c r="D1180" s="67"/>
      <c r="E1180" s="68"/>
      <c r="F1180" s="328">
        <v>94112.82</v>
      </c>
      <c r="G1180" s="328">
        <v>87930.36</v>
      </c>
      <c r="H1180" s="151"/>
      <c r="I1180" s="97"/>
      <c r="J1180" s="166"/>
      <c r="K1180" s="328">
        <v>213372.14</v>
      </c>
      <c r="L1180" s="328">
        <v>274047.92</v>
      </c>
      <c r="M1180" s="151"/>
      <c r="N1180" s="97"/>
      <c r="O1180" s="273"/>
      <c r="P1180" s="166"/>
      <c r="Q1180" s="328">
        <v>213372.14</v>
      </c>
      <c r="R1180" s="328">
        <v>274047.92</v>
      </c>
      <c r="S1180" s="151"/>
      <c r="T1180" s="97"/>
      <c r="U1180" s="166"/>
      <c r="V1180" s="328">
        <v>1080926.07</v>
      </c>
      <c r="W1180" s="328">
        <v>964351.34000000008</v>
      </c>
      <c r="X1180" s="151"/>
      <c r="Y1180" s="97"/>
      <c r="Z1180" s="140"/>
    </row>
    <row r="1181" spans="1:26" s="69" customFormat="1" outlineLevel="1" x14ac:dyDescent="0.2">
      <c r="A1181" s="64" t="s">
        <v>1108</v>
      </c>
      <c r="B1181" s="65" t="s">
        <v>1558</v>
      </c>
      <c r="C1181" s="66" t="s">
        <v>2006</v>
      </c>
      <c r="D1181" s="67"/>
      <c r="E1181" s="68"/>
      <c r="F1181" s="328">
        <v>0</v>
      </c>
      <c r="G1181" s="328">
        <v>0</v>
      </c>
      <c r="H1181" s="151"/>
      <c r="I1181" s="97"/>
      <c r="J1181" s="166"/>
      <c r="K1181" s="328">
        <v>0</v>
      </c>
      <c r="L1181" s="328">
        <v>0</v>
      </c>
      <c r="M1181" s="151"/>
      <c r="N1181" s="97"/>
      <c r="O1181" s="273"/>
      <c r="P1181" s="166"/>
      <c r="Q1181" s="328">
        <v>0</v>
      </c>
      <c r="R1181" s="328">
        <v>0</v>
      </c>
      <c r="S1181" s="151"/>
      <c r="T1181" s="97"/>
      <c r="U1181" s="166"/>
      <c r="V1181" s="328">
        <v>0</v>
      </c>
      <c r="W1181" s="328">
        <v>65.42</v>
      </c>
      <c r="X1181" s="151"/>
      <c r="Y1181" s="97"/>
      <c r="Z1181" s="140"/>
    </row>
    <row r="1182" spans="1:26" s="69" customFormat="1" outlineLevel="1" x14ac:dyDescent="0.2">
      <c r="A1182" s="64" t="s">
        <v>1109</v>
      </c>
      <c r="B1182" s="65" t="s">
        <v>1559</v>
      </c>
      <c r="C1182" s="66" t="s">
        <v>2007</v>
      </c>
      <c r="D1182" s="67"/>
      <c r="E1182" s="68"/>
      <c r="F1182" s="328">
        <v>4112.75</v>
      </c>
      <c r="G1182" s="328">
        <v>4112.75</v>
      </c>
      <c r="H1182" s="151"/>
      <c r="I1182" s="97"/>
      <c r="J1182" s="166"/>
      <c r="K1182" s="328">
        <v>4112.75</v>
      </c>
      <c r="L1182" s="328">
        <v>4112.75</v>
      </c>
      <c r="M1182" s="151"/>
      <c r="N1182" s="97"/>
      <c r="O1182" s="273"/>
      <c r="P1182" s="166"/>
      <c r="Q1182" s="328">
        <v>4112.75</v>
      </c>
      <c r="R1182" s="328">
        <v>4112.75</v>
      </c>
      <c r="S1182" s="151"/>
      <c r="T1182" s="97"/>
      <c r="U1182" s="166"/>
      <c r="V1182" s="328">
        <v>16451</v>
      </c>
      <c r="W1182" s="328">
        <v>20582.170000000002</v>
      </c>
      <c r="X1182" s="151"/>
      <c r="Y1182" s="97"/>
      <c r="Z1182" s="140"/>
    </row>
    <row r="1183" spans="1:26" s="69" customFormat="1" outlineLevel="1" x14ac:dyDescent="0.2">
      <c r="A1183" s="64" t="s">
        <v>1110</v>
      </c>
      <c r="B1183" s="65" t="s">
        <v>1560</v>
      </c>
      <c r="C1183" s="66" t="s">
        <v>2008</v>
      </c>
      <c r="D1183" s="67"/>
      <c r="E1183" s="68"/>
      <c r="F1183" s="328">
        <v>8429.380000000001</v>
      </c>
      <c r="G1183" s="328">
        <v>8429.4240000000009</v>
      </c>
      <c r="H1183" s="151"/>
      <c r="I1183" s="97"/>
      <c r="J1183" s="166"/>
      <c r="K1183" s="328">
        <v>25288.14</v>
      </c>
      <c r="L1183" s="328">
        <v>25288.184000000001</v>
      </c>
      <c r="M1183" s="151"/>
      <c r="N1183" s="97"/>
      <c r="O1183" s="273"/>
      <c r="P1183" s="166"/>
      <c r="Q1183" s="328">
        <v>25288.14</v>
      </c>
      <c r="R1183" s="328">
        <v>25288.184000000001</v>
      </c>
      <c r="S1183" s="151"/>
      <c r="T1183" s="97"/>
      <c r="U1183" s="166"/>
      <c r="V1183" s="328">
        <v>101152.56</v>
      </c>
      <c r="W1183" s="328">
        <v>100120.75400000002</v>
      </c>
      <c r="X1183" s="151"/>
      <c r="Y1183" s="97"/>
      <c r="Z1183" s="140"/>
    </row>
    <row r="1184" spans="1:26" s="69" customFormat="1" outlineLevel="1" x14ac:dyDescent="0.2">
      <c r="A1184" s="64" t="s">
        <v>1111</v>
      </c>
      <c r="B1184" s="65" t="s">
        <v>1561</v>
      </c>
      <c r="C1184" s="66" t="s">
        <v>2009</v>
      </c>
      <c r="D1184" s="67"/>
      <c r="E1184" s="68"/>
      <c r="F1184" s="328">
        <v>5516.49</v>
      </c>
      <c r="G1184" s="328">
        <v>5015.99</v>
      </c>
      <c r="H1184" s="151"/>
      <c r="I1184" s="97"/>
      <c r="J1184" s="166"/>
      <c r="K1184" s="328">
        <v>18115.11</v>
      </c>
      <c r="L1184" s="328">
        <v>25981.97</v>
      </c>
      <c r="M1184" s="151"/>
      <c r="N1184" s="97"/>
      <c r="O1184" s="273"/>
      <c r="P1184" s="166"/>
      <c r="Q1184" s="328">
        <v>18115.11</v>
      </c>
      <c r="R1184" s="328">
        <v>25981.97</v>
      </c>
      <c r="S1184" s="151"/>
      <c r="T1184" s="97"/>
      <c r="U1184" s="166"/>
      <c r="V1184" s="328">
        <v>72003.22</v>
      </c>
      <c r="W1184" s="328">
        <v>122864.67</v>
      </c>
      <c r="X1184" s="151"/>
      <c r="Y1184" s="97"/>
      <c r="Z1184" s="140"/>
    </row>
    <row r="1185" spans="1:26" s="69" customFormat="1" outlineLevel="1" x14ac:dyDescent="0.2">
      <c r="A1185" s="64" t="s">
        <v>1112</v>
      </c>
      <c r="B1185" s="65" t="s">
        <v>1562</v>
      </c>
      <c r="C1185" s="66" t="s">
        <v>2010</v>
      </c>
      <c r="D1185" s="67"/>
      <c r="E1185" s="68"/>
      <c r="F1185" s="328">
        <v>0</v>
      </c>
      <c r="G1185" s="328">
        <v>72.97</v>
      </c>
      <c r="H1185" s="151"/>
      <c r="I1185" s="97"/>
      <c r="J1185" s="166"/>
      <c r="K1185" s="328">
        <v>0</v>
      </c>
      <c r="L1185" s="328">
        <v>72.97</v>
      </c>
      <c r="M1185" s="151"/>
      <c r="N1185" s="97"/>
      <c r="O1185" s="273"/>
      <c r="P1185" s="166"/>
      <c r="Q1185" s="328">
        <v>0</v>
      </c>
      <c r="R1185" s="328">
        <v>72.97</v>
      </c>
      <c r="S1185" s="151"/>
      <c r="T1185" s="97"/>
      <c r="U1185" s="166"/>
      <c r="V1185" s="328">
        <v>-72.97</v>
      </c>
      <c r="W1185" s="328">
        <v>72.97</v>
      </c>
      <c r="X1185" s="151"/>
      <c r="Y1185" s="97"/>
      <c r="Z1185" s="140"/>
    </row>
    <row r="1186" spans="1:26" s="69" customFormat="1" outlineLevel="1" x14ac:dyDescent="0.2">
      <c r="A1186" s="64" t="s">
        <v>1113</v>
      </c>
      <c r="B1186" s="65" t="s">
        <v>1563</v>
      </c>
      <c r="C1186" s="66" t="s">
        <v>2011</v>
      </c>
      <c r="D1186" s="67"/>
      <c r="E1186" s="68"/>
      <c r="F1186" s="328">
        <v>1096.3600000000001</v>
      </c>
      <c r="G1186" s="328">
        <v>391.28000000000003</v>
      </c>
      <c r="H1186" s="151"/>
      <c r="I1186" s="97"/>
      <c r="J1186" s="166"/>
      <c r="K1186" s="328">
        <v>3560.85</v>
      </c>
      <c r="L1186" s="328">
        <v>6441.66</v>
      </c>
      <c r="M1186" s="151"/>
      <c r="N1186" s="97"/>
      <c r="O1186" s="273"/>
      <c r="P1186" s="166"/>
      <c r="Q1186" s="328">
        <v>3560.85</v>
      </c>
      <c r="R1186" s="328">
        <v>6441.66</v>
      </c>
      <c r="S1186" s="151"/>
      <c r="T1186" s="97"/>
      <c r="U1186" s="166"/>
      <c r="V1186" s="328">
        <v>22422.46</v>
      </c>
      <c r="W1186" s="328">
        <v>32439.29</v>
      </c>
      <c r="X1186" s="151"/>
      <c r="Y1186" s="97"/>
      <c r="Z1186" s="140"/>
    </row>
    <row r="1187" spans="1:26" s="69" customFormat="1" outlineLevel="1" x14ac:dyDescent="0.2">
      <c r="A1187" s="64" t="s">
        <v>1114</v>
      </c>
      <c r="B1187" s="65" t="s">
        <v>1564</v>
      </c>
      <c r="C1187" s="66" t="s">
        <v>2012</v>
      </c>
      <c r="D1187" s="67"/>
      <c r="E1187" s="68"/>
      <c r="F1187" s="328">
        <v>26882.12</v>
      </c>
      <c r="G1187" s="328">
        <v>20744.11</v>
      </c>
      <c r="H1187" s="151"/>
      <c r="I1187" s="97"/>
      <c r="J1187" s="166"/>
      <c r="K1187" s="328">
        <v>79794.5</v>
      </c>
      <c r="L1187" s="328">
        <v>91676.180000000008</v>
      </c>
      <c r="M1187" s="151"/>
      <c r="N1187" s="97"/>
      <c r="O1187" s="273"/>
      <c r="P1187" s="166"/>
      <c r="Q1187" s="328">
        <v>79794.5</v>
      </c>
      <c r="R1187" s="328">
        <v>91676.180000000008</v>
      </c>
      <c r="S1187" s="151"/>
      <c r="T1187" s="97"/>
      <c r="U1187" s="166"/>
      <c r="V1187" s="328">
        <v>315394.39</v>
      </c>
      <c r="W1187" s="328">
        <v>284887.24</v>
      </c>
      <c r="X1187" s="151"/>
      <c r="Y1187" s="97"/>
      <c r="Z1187" s="140"/>
    </row>
    <row r="1188" spans="1:26" s="69" customFormat="1" outlineLevel="1" x14ac:dyDescent="0.2">
      <c r="A1188" s="64" t="s">
        <v>1115</v>
      </c>
      <c r="B1188" s="65" t="s">
        <v>1565</v>
      </c>
      <c r="C1188" s="66" t="s">
        <v>2013</v>
      </c>
      <c r="D1188" s="67"/>
      <c r="E1188" s="68"/>
      <c r="F1188" s="328">
        <v>20907.45</v>
      </c>
      <c r="G1188" s="328">
        <v>33221.620000000003</v>
      </c>
      <c r="H1188" s="151"/>
      <c r="I1188" s="97"/>
      <c r="J1188" s="166"/>
      <c r="K1188" s="328">
        <v>60591.01</v>
      </c>
      <c r="L1188" s="328">
        <v>73464.98</v>
      </c>
      <c r="M1188" s="151"/>
      <c r="N1188" s="97"/>
      <c r="O1188" s="273"/>
      <c r="P1188" s="166"/>
      <c r="Q1188" s="328">
        <v>60591.01</v>
      </c>
      <c r="R1188" s="328">
        <v>73464.98</v>
      </c>
      <c r="S1188" s="151"/>
      <c r="T1188" s="97"/>
      <c r="U1188" s="166"/>
      <c r="V1188" s="328">
        <v>309788.84000000003</v>
      </c>
      <c r="W1188" s="328">
        <v>200809.58000000002</v>
      </c>
      <c r="X1188" s="151"/>
      <c r="Y1188" s="97"/>
      <c r="Z1188" s="140"/>
    </row>
    <row r="1189" spans="1:26" s="69" customFormat="1" outlineLevel="1" x14ac:dyDescent="0.2">
      <c r="A1189" s="64" t="s">
        <v>1116</v>
      </c>
      <c r="B1189" s="65" t="s">
        <v>1566</v>
      </c>
      <c r="C1189" s="66" t="s">
        <v>2014</v>
      </c>
      <c r="D1189" s="67"/>
      <c r="E1189" s="68"/>
      <c r="F1189" s="328">
        <v>1392.6000000000001</v>
      </c>
      <c r="G1189" s="328">
        <v>1602.13</v>
      </c>
      <c r="H1189" s="151"/>
      <c r="I1189" s="97"/>
      <c r="J1189" s="166"/>
      <c r="K1189" s="328">
        <v>4384.08</v>
      </c>
      <c r="L1189" s="328">
        <v>4472.68</v>
      </c>
      <c r="M1189" s="151"/>
      <c r="N1189" s="97"/>
      <c r="O1189" s="273"/>
      <c r="P1189" s="166"/>
      <c r="Q1189" s="328">
        <v>4384.08</v>
      </c>
      <c r="R1189" s="328">
        <v>4472.68</v>
      </c>
      <c r="S1189" s="151"/>
      <c r="T1189" s="97"/>
      <c r="U1189" s="166"/>
      <c r="V1189" s="328">
        <v>23895.120000000003</v>
      </c>
      <c r="W1189" s="328">
        <v>18298.09</v>
      </c>
      <c r="X1189" s="151"/>
      <c r="Y1189" s="97"/>
      <c r="Z1189" s="140"/>
    </row>
    <row r="1190" spans="1:26" s="69" customFormat="1" outlineLevel="1" x14ac:dyDescent="0.2">
      <c r="A1190" s="64" t="s">
        <v>1117</v>
      </c>
      <c r="B1190" s="65" t="s">
        <v>1567</v>
      </c>
      <c r="C1190" s="66" t="s">
        <v>2015</v>
      </c>
      <c r="D1190" s="67"/>
      <c r="E1190" s="68"/>
      <c r="F1190" s="328">
        <v>3605</v>
      </c>
      <c r="G1190" s="328">
        <v>-1140</v>
      </c>
      <c r="H1190" s="151"/>
      <c r="I1190" s="97"/>
      <c r="J1190" s="166"/>
      <c r="K1190" s="328">
        <v>0</v>
      </c>
      <c r="L1190" s="328">
        <v>4741.37</v>
      </c>
      <c r="M1190" s="151"/>
      <c r="N1190" s="97"/>
      <c r="O1190" s="273"/>
      <c r="P1190" s="166"/>
      <c r="Q1190" s="328">
        <v>0</v>
      </c>
      <c r="R1190" s="328">
        <v>4741.37</v>
      </c>
      <c r="S1190" s="151"/>
      <c r="T1190" s="97"/>
      <c r="U1190" s="166"/>
      <c r="V1190" s="328">
        <v>60012.22</v>
      </c>
      <c r="W1190" s="328">
        <v>4741.37</v>
      </c>
      <c r="X1190" s="151"/>
      <c r="Y1190" s="97"/>
      <c r="Z1190" s="140"/>
    </row>
    <row r="1191" spans="1:26" s="69" customFormat="1" outlineLevel="1" x14ac:dyDescent="0.2">
      <c r="A1191" s="64" t="s">
        <v>1118</v>
      </c>
      <c r="B1191" s="65" t="s">
        <v>1568</v>
      </c>
      <c r="C1191" s="66" t="s">
        <v>2016</v>
      </c>
      <c r="D1191" s="67"/>
      <c r="E1191" s="68"/>
      <c r="F1191" s="328">
        <v>7660.5</v>
      </c>
      <c r="G1191" s="328">
        <v>11470.5</v>
      </c>
      <c r="H1191" s="151"/>
      <c r="I1191" s="97"/>
      <c r="J1191" s="166"/>
      <c r="K1191" s="328">
        <v>25815</v>
      </c>
      <c r="L1191" s="328">
        <v>39952.5</v>
      </c>
      <c r="M1191" s="151"/>
      <c r="N1191" s="97"/>
      <c r="O1191" s="273"/>
      <c r="P1191" s="166"/>
      <c r="Q1191" s="328">
        <v>25815</v>
      </c>
      <c r="R1191" s="328">
        <v>39952.5</v>
      </c>
      <c r="S1191" s="151"/>
      <c r="T1191" s="97"/>
      <c r="U1191" s="166"/>
      <c r="V1191" s="328">
        <v>117964.5</v>
      </c>
      <c r="W1191" s="328">
        <v>136113</v>
      </c>
      <c r="X1191" s="151"/>
      <c r="Y1191" s="97"/>
      <c r="Z1191" s="140"/>
    </row>
    <row r="1192" spans="1:26" s="69" customFormat="1" outlineLevel="1" x14ac:dyDescent="0.2">
      <c r="A1192" s="64" t="s">
        <v>1119</v>
      </c>
      <c r="B1192" s="65" t="s">
        <v>1569</v>
      </c>
      <c r="C1192" s="66" t="s">
        <v>2017</v>
      </c>
      <c r="D1192" s="67"/>
      <c r="E1192" s="68"/>
      <c r="F1192" s="328">
        <v>0</v>
      </c>
      <c r="G1192" s="328">
        <v>0</v>
      </c>
      <c r="H1192" s="151"/>
      <c r="I1192" s="97"/>
      <c r="J1192" s="166"/>
      <c r="K1192" s="328">
        <v>0</v>
      </c>
      <c r="L1192" s="328">
        <v>0</v>
      </c>
      <c r="M1192" s="151"/>
      <c r="N1192" s="97"/>
      <c r="O1192" s="273"/>
      <c r="P1192" s="166"/>
      <c r="Q1192" s="328">
        <v>0</v>
      </c>
      <c r="R1192" s="328">
        <v>0</v>
      </c>
      <c r="S1192" s="151"/>
      <c r="T1192" s="97"/>
      <c r="U1192" s="166"/>
      <c r="V1192" s="328">
        <v>0</v>
      </c>
      <c r="W1192" s="328">
        <v>0</v>
      </c>
      <c r="X1192" s="151"/>
      <c r="Y1192" s="97"/>
      <c r="Z1192" s="140"/>
    </row>
    <row r="1193" spans="1:26" s="69" customFormat="1" outlineLevel="1" x14ac:dyDescent="0.2">
      <c r="A1193" s="64" t="s">
        <v>1120</v>
      </c>
      <c r="B1193" s="65" t="s">
        <v>1570</v>
      </c>
      <c r="C1193" s="66" t="s">
        <v>2018</v>
      </c>
      <c r="D1193" s="67"/>
      <c r="E1193" s="68"/>
      <c r="F1193" s="328">
        <v>139978.86000000002</v>
      </c>
      <c r="G1193" s="328">
        <v>-1867714.05</v>
      </c>
      <c r="H1193" s="151"/>
      <c r="I1193" s="97"/>
      <c r="J1193" s="166"/>
      <c r="K1193" s="328">
        <v>437138.71</v>
      </c>
      <c r="L1193" s="328">
        <v>448153.52</v>
      </c>
      <c r="M1193" s="151"/>
      <c r="N1193" s="97"/>
      <c r="O1193" s="273"/>
      <c r="P1193" s="166"/>
      <c r="Q1193" s="328">
        <v>437138.71</v>
      </c>
      <c r="R1193" s="328">
        <v>448153.52</v>
      </c>
      <c r="S1193" s="151"/>
      <c r="T1193" s="97"/>
      <c r="U1193" s="166"/>
      <c r="V1193" s="328">
        <v>1769370.25</v>
      </c>
      <c r="W1193" s="328">
        <v>1914996.03</v>
      </c>
      <c r="X1193" s="151"/>
      <c r="Y1193" s="97"/>
      <c r="Z1193" s="140"/>
    </row>
    <row r="1194" spans="1:26" s="69" customFormat="1" outlineLevel="1" x14ac:dyDescent="0.2">
      <c r="A1194" s="64" t="s">
        <v>1121</v>
      </c>
      <c r="B1194" s="65" t="s">
        <v>1571</v>
      </c>
      <c r="C1194" s="66" t="s">
        <v>2019</v>
      </c>
      <c r="D1194" s="67"/>
      <c r="E1194" s="68"/>
      <c r="F1194" s="328">
        <v>-4089.2200000000003</v>
      </c>
      <c r="G1194" s="328">
        <v>9645.11</v>
      </c>
      <c r="H1194" s="151"/>
      <c r="I1194" s="97"/>
      <c r="J1194" s="166"/>
      <c r="K1194" s="328">
        <v>-12575.45</v>
      </c>
      <c r="L1194" s="328">
        <v>32412.09</v>
      </c>
      <c r="M1194" s="151"/>
      <c r="N1194" s="97"/>
      <c r="O1194" s="273"/>
      <c r="P1194" s="166"/>
      <c r="Q1194" s="328">
        <v>-12575.45</v>
      </c>
      <c r="R1194" s="328">
        <v>32412.09</v>
      </c>
      <c r="S1194" s="151"/>
      <c r="T1194" s="97"/>
      <c r="U1194" s="166"/>
      <c r="V1194" s="328">
        <v>73833.03</v>
      </c>
      <c r="W1194" s="328">
        <v>249637.18</v>
      </c>
      <c r="X1194" s="151"/>
      <c r="Y1194" s="97"/>
      <c r="Z1194" s="140"/>
    </row>
    <row r="1195" spans="1:26" s="69" customFormat="1" outlineLevel="1" x14ac:dyDescent="0.2">
      <c r="A1195" s="64" t="s">
        <v>1122</v>
      </c>
      <c r="B1195" s="65" t="s">
        <v>1572</v>
      </c>
      <c r="C1195" s="66" t="s">
        <v>2020</v>
      </c>
      <c r="D1195" s="67"/>
      <c r="E1195" s="68"/>
      <c r="F1195" s="328">
        <v>5854407.6799999997</v>
      </c>
      <c r="G1195" s="328">
        <v>5076547.0999999996</v>
      </c>
      <c r="H1195" s="151"/>
      <c r="I1195" s="97"/>
      <c r="J1195" s="166"/>
      <c r="K1195" s="328">
        <v>17311922.75</v>
      </c>
      <c r="L1195" s="328">
        <v>14736873.210000001</v>
      </c>
      <c r="M1195" s="151"/>
      <c r="N1195" s="97"/>
      <c r="O1195" s="273"/>
      <c r="P1195" s="166"/>
      <c r="Q1195" s="328">
        <v>17311922.75</v>
      </c>
      <c r="R1195" s="328">
        <v>14736873.210000001</v>
      </c>
      <c r="S1195" s="151"/>
      <c r="T1195" s="97"/>
      <c r="U1195" s="166"/>
      <c r="V1195" s="328">
        <v>62343822.530000001</v>
      </c>
      <c r="W1195" s="328">
        <v>52864100.060000002</v>
      </c>
      <c r="X1195" s="151"/>
      <c r="Y1195" s="97"/>
      <c r="Z1195" s="140"/>
    </row>
    <row r="1196" spans="1:26" s="69" customFormat="1" outlineLevel="1" x14ac:dyDescent="0.2">
      <c r="A1196" s="64" t="s">
        <v>1123</v>
      </c>
      <c r="B1196" s="65" t="s">
        <v>1573</v>
      </c>
      <c r="C1196" s="66" t="s">
        <v>2021</v>
      </c>
      <c r="D1196" s="67"/>
      <c r="E1196" s="68"/>
      <c r="F1196" s="328">
        <v>448173.69</v>
      </c>
      <c r="G1196" s="328">
        <v>429585.9</v>
      </c>
      <c r="H1196" s="151"/>
      <c r="I1196" s="97"/>
      <c r="J1196" s="166"/>
      <c r="K1196" s="328">
        <v>1357754.88</v>
      </c>
      <c r="L1196" s="328">
        <v>1288757.71</v>
      </c>
      <c r="M1196" s="151"/>
      <c r="N1196" s="97"/>
      <c r="O1196" s="273"/>
      <c r="P1196" s="166"/>
      <c r="Q1196" s="328">
        <v>1357754.88</v>
      </c>
      <c r="R1196" s="328">
        <v>1288757.71</v>
      </c>
      <c r="S1196" s="151"/>
      <c r="T1196" s="97"/>
      <c r="U1196" s="166"/>
      <c r="V1196" s="328">
        <v>5224028.01</v>
      </c>
      <c r="W1196" s="328">
        <v>5305504.95</v>
      </c>
      <c r="X1196" s="151"/>
      <c r="Y1196" s="97"/>
      <c r="Z1196" s="140"/>
    </row>
    <row r="1197" spans="1:26" s="69" customFormat="1" outlineLevel="1" x14ac:dyDescent="0.2">
      <c r="A1197" s="64" t="s">
        <v>1124</v>
      </c>
      <c r="B1197" s="65" t="s">
        <v>1574</v>
      </c>
      <c r="C1197" s="66" t="s">
        <v>2022</v>
      </c>
      <c r="D1197" s="67"/>
      <c r="E1197" s="68"/>
      <c r="F1197" s="328">
        <v>81882</v>
      </c>
      <c r="G1197" s="328">
        <v>-7606.14</v>
      </c>
      <c r="H1197" s="151"/>
      <c r="I1197" s="97"/>
      <c r="J1197" s="166"/>
      <c r="K1197" s="328">
        <v>-4213</v>
      </c>
      <c r="L1197" s="328">
        <v>-11828.51</v>
      </c>
      <c r="M1197" s="151"/>
      <c r="N1197" s="97"/>
      <c r="O1197" s="273"/>
      <c r="P1197" s="166"/>
      <c r="Q1197" s="328">
        <v>-4213</v>
      </c>
      <c r="R1197" s="328">
        <v>-11828.51</v>
      </c>
      <c r="S1197" s="151"/>
      <c r="T1197" s="97"/>
      <c r="U1197" s="166"/>
      <c r="V1197" s="328">
        <v>-1328334.06</v>
      </c>
      <c r="W1197" s="328">
        <v>-829127.77</v>
      </c>
      <c r="X1197" s="151"/>
      <c r="Y1197" s="97"/>
      <c r="Z1197" s="140"/>
    </row>
    <row r="1198" spans="1:26" s="69" customFormat="1" outlineLevel="1" x14ac:dyDescent="0.2">
      <c r="A1198" s="64" t="s">
        <v>1125</v>
      </c>
      <c r="B1198" s="65" t="s">
        <v>1575</v>
      </c>
      <c r="C1198" s="66" t="s">
        <v>2023</v>
      </c>
      <c r="D1198" s="67"/>
      <c r="E1198" s="68"/>
      <c r="F1198" s="328">
        <v>52717.58</v>
      </c>
      <c r="G1198" s="328">
        <v>42876.89</v>
      </c>
      <c r="H1198" s="151"/>
      <c r="I1198" s="97"/>
      <c r="J1198" s="166"/>
      <c r="K1198" s="328">
        <v>163618.94</v>
      </c>
      <c r="L1198" s="328">
        <v>129664.98</v>
      </c>
      <c r="M1198" s="151"/>
      <c r="N1198" s="97"/>
      <c r="O1198" s="273"/>
      <c r="P1198" s="166"/>
      <c r="Q1198" s="328">
        <v>163618.94</v>
      </c>
      <c r="R1198" s="328">
        <v>129664.98</v>
      </c>
      <c r="S1198" s="151"/>
      <c r="T1198" s="97"/>
      <c r="U1198" s="166"/>
      <c r="V1198" s="328">
        <v>728804.02</v>
      </c>
      <c r="W1198" s="328">
        <v>507186.26999999996</v>
      </c>
      <c r="X1198" s="151"/>
      <c r="Y1198" s="97"/>
      <c r="Z1198" s="140"/>
    </row>
    <row r="1199" spans="1:26" s="69" customFormat="1" outlineLevel="1" x14ac:dyDescent="0.2">
      <c r="A1199" s="64" t="s">
        <v>1126</v>
      </c>
      <c r="B1199" s="65" t="s">
        <v>1576</v>
      </c>
      <c r="C1199" s="66" t="s">
        <v>2024</v>
      </c>
      <c r="D1199" s="67"/>
      <c r="E1199" s="68"/>
      <c r="F1199" s="328">
        <v>107430.65000000001</v>
      </c>
      <c r="G1199" s="328">
        <v>22253.670000000002</v>
      </c>
      <c r="H1199" s="151"/>
      <c r="I1199" s="97"/>
      <c r="J1199" s="166"/>
      <c r="K1199" s="328">
        <v>322291.95</v>
      </c>
      <c r="L1199" s="328">
        <v>66761.009999999995</v>
      </c>
      <c r="M1199" s="151"/>
      <c r="N1199" s="97"/>
      <c r="O1199" s="273"/>
      <c r="P1199" s="166"/>
      <c r="Q1199" s="328">
        <v>322291.95</v>
      </c>
      <c r="R1199" s="328">
        <v>66761.009999999995</v>
      </c>
      <c r="S1199" s="151"/>
      <c r="T1199" s="97"/>
      <c r="U1199" s="166"/>
      <c r="V1199" s="328">
        <v>522576.98</v>
      </c>
      <c r="W1199" s="328">
        <v>2170810.9299999997</v>
      </c>
      <c r="X1199" s="151"/>
      <c r="Y1199" s="97"/>
      <c r="Z1199" s="140"/>
    </row>
    <row r="1200" spans="1:26" s="69" customFormat="1" outlineLevel="1" x14ac:dyDescent="0.2">
      <c r="A1200" s="64" t="s">
        <v>1127</v>
      </c>
      <c r="B1200" s="65" t="s">
        <v>1577</v>
      </c>
      <c r="C1200" s="66" t="s">
        <v>2025</v>
      </c>
      <c r="D1200" s="67"/>
      <c r="E1200" s="68"/>
      <c r="F1200" s="328">
        <v>0</v>
      </c>
      <c r="G1200" s="328">
        <v>0</v>
      </c>
      <c r="H1200" s="151"/>
      <c r="I1200" s="97"/>
      <c r="J1200" s="166"/>
      <c r="K1200" s="328">
        <v>0</v>
      </c>
      <c r="L1200" s="328">
        <v>0</v>
      </c>
      <c r="M1200" s="151"/>
      <c r="N1200" s="97"/>
      <c r="O1200" s="273"/>
      <c r="P1200" s="166"/>
      <c r="Q1200" s="328">
        <v>0</v>
      </c>
      <c r="R1200" s="328">
        <v>0</v>
      </c>
      <c r="S1200" s="151"/>
      <c r="T1200" s="97"/>
      <c r="U1200" s="166"/>
      <c r="V1200" s="328">
        <v>327.95</v>
      </c>
      <c r="W1200" s="328">
        <v>0</v>
      </c>
      <c r="X1200" s="151"/>
      <c r="Y1200" s="97"/>
      <c r="Z1200" s="140"/>
    </row>
    <row r="1201" spans="1:26" s="69" customFormat="1" outlineLevel="1" x14ac:dyDescent="0.2">
      <c r="A1201" s="64" t="s">
        <v>1128</v>
      </c>
      <c r="B1201" s="65" t="s">
        <v>1578</v>
      </c>
      <c r="C1201" s="66" t="s">
        <v>2026</v>
      </c>
      <c r="D1201" s="67"/>
      <c r="E1201" s="68"/>
      <c r="F1201" s="328">
        <v>0</v>
      </c>
      <c r="G1201" s="328">
        <v>0</v>
      </c>
      <c r="H1201" s="151"/>
      <c r="I1201" s="97"/>
      <c r="J1201" s="166"/>
      <c r="K1201" s="328">
        <v>0</v>
      </c>
      <c r="L1201" s="328">
        <v>0</v>
      </c>
      <c r="M1201" s="151"/>
      <c r="N1201" s="97"/>
      <c r="O1201" s="273"/>
      <c r="P1201" s="166"/>
      <c r="Q1201" s="328">
        <v>0</v>
      </c>
      <c r="R1201" s="328">
        <v>0</v>
      </c>
      <c r="S1201" s="151"/>
      <c r="T1201" s="97"/>
      <c r="U1201" s="166"/>
      <c r="V1201" s="328">
        <v>0</v>
      </c>
      <c r="W1201" s="328">
        <v>626601.43000000005</v>
      </c>
      <c r="X1201" s="151"/>
      <c r="Y1201" s="97"/>
      <c r="Z1201" s="140"/>
    </row>
    <row r="1202" spans="1:26" s="69" customFormat="1" outlineLevel="1" x14ac:dyDescent="0.2">
      <c r="A1202" s="64" t="s">
        <v>1129</v>
      </c>
      <c r="B1202" s="65" t="s">
        <v>1579</v>
      </c>
      <c r="C1202" s="66" t="s">
        <v>2027</v>
      </c>
      <c r="D1202" s="67"/>
      <c r="E1202" s="68"/>
      <c r="F1202" s="328">
        <v>0</v>
      </c>
      <c r="G1202" s="328">
        <v>81119</v>
      </c>
      <c r="H1202" s="151"/>
      <c r="I1202" s="97"/>
      <c r="J1202" s="166"/>
      <c r="K1202" s="328">
        <v>0</v>
      </c>
      <c r="L1202" s="328">
        <v>243357</v>
      </c>
      <c r="M1202" s="151"/>
      <c r="N1202" s="97"/>
      <c r="O1202" s="273"/>
      <c r="P1202" s="166"/>
      <c r="Q1202" s="328">
        <v>0</v>
      </c>
      <c r="R1202" s="328">
        <v>243357</v>
      </c>
      <c r="S1202" s="151"/>
      <c r="T1202" s="97"/>
      <c r="U1202" s="166"/>
      <c r="V1202" s="328">
        <v>730068</v>
      </c>
      <c r="W1202" s="328">
        <v>-730068</v>
      </c>
      <c r="X1202" s="151"/>
      <c r="Y1202" s="97"/>
      <c r="Z1202" s="140"/>
    </row>
    <row r="1203" spans="1:26" s="69" customFormat="1" outlineLevel="1" x14ac:dyDescent="0.2">
      <c r="A1203" s="64" t="s">
        <v>1130</v>
      </c>
      <c r="B1203" s="65" t="s">
        <v>1580</v>
      </c>
      <c r="C1203" s="66" t="s">
        <v>2028</v>
      </c>
      <c r="D1203" s="67"/>
      <c r="E1203" s="68"/>
      <c r="F1203" s="328">
        <v>110280.01000000001</v>
      </c>
      <c r="G1203" s="328">
        <v>112708.874</v>
      </c>
      <c r="H1203" s="151"/>
      <c r="I1203" s="97"/>
      <c r="J1203" s="166"/>
      <c r="K1203" s="328">
        <v>209114.04</v>
      </c>
      <c r="L1203" s="328">
        <v>133151.93400000001</v>
      </c>
      <c r="M1203" s="151"/>
      <c r="N1203" s="97"/>
      <c r="O1203" s="273"/>
      <c r="P1203" s="166"/>
      <c r="Q1203" s="328">
        <v>209114.04</v>
      </c>
      <c r="R1203" s="328">
        <v>133151.93400000001</v>
      </c>
      <c r="S1203" s="151"/>
      <c r="T1203" s="97"/>
      <c r="U1203" s="166"/>
      <c r="V1203" s="328">
        <v>1010521.2100000001</v>
      </c>
      <c r="W1203" s="328">
        <v>1358127.8939999999</v>
      </c>
      <c r="X1203" s="151"/>
      <c r="Y1203" s="97"/>
      <c r="Z1203" s="140"/>
    </row>
    <row r="1204" spans="1:26" s="69" customFormat="1" outlineLevel="1" x14ac:dyDescent="0.2">
      <c r="A1204" s="64" t="s">
        <v>1131</v>
      </c>
      <c r="B1204" s="65" t="s">
        <v>1581</v>
      </c>
      <c r="C1204" s="66" t="s">
        <v>2029</v>
      </c>
      <c r="D1204" s="67"/>
      <c r="E1204" s="68"/>
      <c r="F1204" s="328">
        <v>-2228531</v>
      </c>
      <c r="G1204" s="328">
        <v>661850.39</v>
      </c>
      <c r="H1204" s="151"/>
      <c r="I1204" s="97"/>
      <c r="J1204" s="166"/>
      <c r="K1204" s="328">
        <v>-7011970.4400000004</v>
      </c>
      <c r="L1204" s="328">
        <v>-339366.38</v>
      </c>
      <c r="M1204" s="151"/>
      <c r="N1204" s="97"/>
      <c r="O1204" s="273"/>
      <c r="P1204" s="166"/>
      <c r="Q1204" s="328">
        <v>-7011970.4400000004</v>
      </c>
      <c r="R1204" s="328">
        <v>-339366.38</v>
      </c>
      <c r="S1204" s="151"/>
      <c r="T1204" s="97"/>
      <c r="U1204" s="166"/>
      <c r="V1204" s="328">
        <v>-6727358.2800000003</v>
      </c>
      <c r="W1204" s="328">
        <v>2166936.8000000003</v>
      </c>
      <c r="X1204" s="151"/>
      <c r="Y1204" s="97"/>
      <c r="Z1204" s="140"/>
    </row>
    <row r="1205" spans="1:26" s="69" customFormat="1" outlineLevel="1" x14ac:dyDescent="0.2">
      <c r="A1205" s="64" t="s">
        <v>1132</v>
      </c>
      <c r="B1205" s="65" t="s">
        <v>1582</v>
      </c>
      <c r="C1205" s="66" t="s">
        <v>2008</v>
      </c>
      <c r="D1205" s="67"/>
      <c r="E1205" s="68"/>
      <c r="F1205" s="328">
        <v>0</v>
      </c>
      <c r="G1205" s="328">
        <v>0</v>
      </c>
      <c r="H1205" s="151"/>
      <c r="I1205" s="97"/>
      <c r="J1205" s="166"/>
      <c r="K1205" s="328">
        <v>0</v>
      </c>
      <c r="L1205" s="328">
        <v>0</v>
      </c>
      <c r="M1205" s="151"/>
      <c r="N1205" s="97"/>
      <c r="O1205" s="273"/>
      <c r="P1205" s="166"/>
      <c r="Q1205" s="328">
        <v>0</v>
      </c>
      <c r="R1205" s="328">
        <v>0</v>
      </c>
      <c r="S1205" s="151"/>
      <c r="T1205" s="97"/>
      <c r="U1205" s="166"/>
      <c r="V1205" s="328">
        <v>0</v>
      </c>
      <c r="W1205" s="328">
        <v>-269.08</v>
      </c>
      <c r="X1205" s="151"/>
      <c r="Y1205" s="97"/>
      <c r="Z1205" s="140"/>
    </row>
    <row r="1206" spans="1:26" s="69" customFormat="1" outlineLevel="1" x14ac:dyDescent="0.2">
      <c r="A1206" s="64" t="s">
        <v>1133</v>
      </c>
      <c r="B1206" s="65" t="s">
        <v>1583</v>
      </c>
      <c r="C1206" s="66" t="s">
        <v>2030</v>
      </c>
      <c r="D1206" s="67"/>
      <c r="E1206" s="68"/>
      <c r="F1206" s="328">
        <v>411.3</v>
      </c>
      <c r="G1206" s="328">
        <v>472.28000000000003</v>
      </c>
      <c r="H1206" s="151"/>
      <c r="I1206" s="97"/>
      <c r="J1206" s="166"/>
      <c r="K1206" s="328">
        <v>1114.32</v>
      </c>
      <c r="L1206" s="328">
        <v>1245.3500000000001</v>
      </c>
      <c r="M1206" s="151"/>
      <c r="N1206" s="97"/>
      <c r="O1206" s="273"/>
      <c r="P1206" s="166"/>
      <c r="Q1206" s="328">
        <v>1114.32</v>
      </c>
      <c r="R1206" s="328">
        <v>1245.3500000000001</v>
      </c>
      <c r="S1206" s="151"/>
      <c r="T1206" s="97"/>
      <c r="U1206" s="166"/>
      <c r="V1206" s="328">
        <v>4079.41</v>
      </c>
      <c r="W1206" s="328">
        <v>5507.88</v>
      </c>
      <c r="X1206" s="151"/>
      <c r="Y1206" s="97"/>
      <c r="Z1206" s="140"/>
    </row>
    <row r="1207" spans="1:26" s="69" customFormat="1" outlineLevel="1" x14ac:dyDescent="0.2">
      <c r="A1207" s="64" t="s">
        <v>1134</v>
      </c>
      <c r="B1207" s="65" t="s">
        <v>1584</v>
      </c>
      <c r="C1207" s="66" t="s">
        <v>2031</v>
      </c>
      <c r="D1207" s="67"/>
      <c r="E1207" s="68"/>
      <c r="F1207" s="328">
        <v>0</v>
      </c>
      <c r="G1207" s="328">
        <v>0</v>
      </c>
      <c r="H1207" s="151"/>
      <c r="I1207" s="97"/>
      <c r="J1207" s="166"/>
      <c r="K1207" s="328">
        <v>0</v>
      </c>
      <c r="L1207" s="328">
        <v>0</v>
      </c>
      <c r="M1207" s="151"/>
      <c r="N1207" s="97"/>
      <c r="O1207" s="273"/>
      <c r="P1207" s="166"/>
      <c r="Q1207" s="328">
        <v>0</v>
      </c>
      <c r="R1207" s="328">
        <v>0</v>
      </c>
      <c r="S1207" s="151"/>
      <c r="T1207" s="97"/>
      <c r="U1207" s="166"/>
      <c r="V1207" s="328">
        <v>277.29000000000002</v>
      </c>
      <c r="W1207" s="328">
        <v>350</v>
      </c>
      <c r="X1207" s="151"/>
      <c r="Y1207" s="97"/>
      <c r="Z1207" s="140"/>
    </row>
    <row r="1208" spans="1:26" s="69" customFormat="1" outlineLevel="1" x14ac:dyDescent="0.2">
      <c r="A1208" s="64" t="s">
        <v>1135</v>
      </c>
      <c r="B1208" s="65" t="s">
        <v>1585</v>
      </c>
      <c r="C1208" s="66" t="s">
        <v>2032</v>
      </c>
      <c r="D1208" s="67"/>
      <c r="E1208" s="68"/>
      <c r="F1208" s="328">
        <v>0</v>
      </c>
      <c r="G1208" s="328">
        <v>0</v>
      </c>
      <c r="H1208" s="151"/>
      <c r="I1208" s="97"/>
      <c r="J1208" s="166"/>
      <c r="K1208" s="328">
        <v>0</v>
      </c>
      <c r="L1208" s="328">
        <v>0</v>
      </c>
      <c r="M1208" s="151"/>
      <c r="N1208" s="97"/>
      <c r="O1208" s="273"/>
      <c r="P1208" s="166"/>
      <c r="Q1208" s="328">
        <v>0</v>
      </c>
      <c r="R1208" s="328">
        <v>0</v>
      </c>
      <c r="S1208" s="151"/>
      <c r="T1208" s="97"/>
      <c r="U1208" s="166"/>
      <c r="V1208" s="328">
        <v>0</v>
      </c>
      <c r="W1208" s="328">
        <v>0</v>
      </c>
      <c r="X1208" s="151"/>
      <c r="Y1208" s="97"/>
      <c r="Z1208" s="140"/>
    </row>
    <row r="1209" spans="1:26" s="69" customFormat="1" outlineLevel="1" x14ac:dyDescent="0.2">
      <c r="A1209" s="64" t="s">
        <v>1136</v>
      </c>
      <c r="B1209" s="65" t="s">
        <v>1586</v>
      </c>
      <c r="C1209" s="66" t="s">
        <v>2033</v>
      </c>
      <c r="D1209" s="67"/>
      <c r="E1209" s="68"/>
      <c r="F1209" s="328">
        <v>3476.55</v>
      </c>
      <c r="G1209" s="328">
        <v>1195.48</v>
      </c>
      <c r="H1209" s="151"/>
      <c r="I1209" s="97"/>
      <c r="J1209" s="166"/>
      <c r="K1209" s="328">
        <v>8819.2800000000007</v>
      </c>
      <c r="L1209" s="328">
        <v>18491.29</v>
      </c>
      <c r="M1209" s="151"/>
      <c r="N1209" s="97"/>
      <c r="O1209" s="273"/>
      <c r="P1209" s="166"/>
      <c r="Q1209" s="328">
        <v>8819.2800000000007</v>
      </c>
      <c r="R1209" s="328">
        <v>18491.29</v>
      </c>
      <c r="S1209" s="151"/>
      <c r="T1209" s="97"/>
      <c r="U1209" s="166"/>
      <c r="V1209" s="328">
        <v>65344.71</v>
      </c>
      <c r="W1209" s="328">
        <v>116960.95000000001</v>
      </c>
      <c r="X1209" s="151"/>
      <c r="Y1209" s="97"/>
      <c r="Z1209" s="140"/>
    </row>
    <row r="1210" spans="1:26" s="69" customFormat="1" outlineLevel="1" x14ac:dyDescent="0.2">
      <c r="A1210" s="64" t="s">
        <v>1137</v>
      </c>
      <c r="B1210" s="65" t="s">
        <v>1587</v>
      </c>
      <c r="C1210" s="66" t="s">
        <v>2034</v>
      </c>
      <c r="D1210" s="67"/>
      <c r="E1210" s="68"/>
      <c r="F1210" s="328">
        <v>84291.85</v>
      </c>
      <c r="G1210" s="328">
        <v>57684.4</v>
      </c>
      <c r="H1210" s="151"/>
      <c r="I1210" s="97"/>
      <c r="J1210" s="166"/>
      <c r="K1210" s="328">
        <v>203474.86000000002</v>
      </c>
      <c r="L1210" s="328">
        <v>258490.88</v>
      </c>
      <c r="M1210" s="151"/>
      <c r="N1210" s="97"/>
      <c r="O1210" s="273"/>
      <c r="P1210" s="166"/>
      <c r="Q1210" s="328">
        <v>203474.86000000002</v>
      </c>
      <c r="R1210" s="328">
        <v>258490.88</v>
      </c>
      <c r="S1210" s="151"/>
      <c r="T1210" s="97"/>
      <c r="U1210" s="166"/>
      <c r="V1210" s="328">
        <v>895070.09</v>
      </c>
      <c r="W1210" s="328">
        <v>980312.6</v>
      </c>
      <c r="X1210" s="151"/>
      <c r="Y1210" s="97"/>
      <c r="Z1210" s="140"/>
    </row>
    <row r="1211" spans="1:26" s="69" customFormat="1" outlineLevel="1" x14ac:dyDescent="0.2">
      <c r="A1211" s="64" t="s">
        <v>1138</v>
      </c>
      <c r="B1211" s="65" t="s">
        <v>1588</v>
      </c>
      <c r="C1211" s="66" t="s">
        <v>1948</v>
      </c>
      <c r="D1211" s="67"/>
      <c r="E1211" s="68"/>
      <c r="F1211" s="328">
        <v>83290.290000000008</v>
      </c>
      <c r="G1211" s="328">
        <v>107311.34</v>
      </c>
      <c r="H1211" s="151"/>
      <c r="I1211" s="97"/>
      <c r="J1211" s="166"/>
      <c r="K1211" s="328">
        <v>238807.88</v>
      </c>
      <c r="L1211" s="328">
        <v>202051.34</v>
      </c>
      <c r="M1211" s="151"/>
      <c r="N1211" s="97"/>
      <c r="O1211" s="273"/>
      <c r="P1211" s="166"/>
      <c r="Q1211" s="328">
        <v>238807.88</v>
      </c>
      <c r="R1211" s="328">
        <v>202051.34</v>
      </c>
      <c r="S1211" s="151"/>
      <c r="T1211" s="97"/>
      <c r="U1211" s="166"/>
      <c r="V1211" s="328">
        <v>842415.43</v>
      </c>
      <c r="W1211" s="328">
        <v>807902.05999999994</v>
      </c>
      <c r="X1211" s="151"/>
      <c r="Y1211" s="97"/>
      <c r="Z1211" s="140"/>
    </row>
    <row r="1212" spans="1:26" s="69" customFormat="1" outlineLevel="1" x14ac:dyDescent="0.2">
      <c r="A1212" s="64" t="s">
        <v>1139</v>
      </c>
      <c r="B1212" s="65" t="s">
        <v>1589</v>
      </c>
      <c r="C1212" s="66" t="s">
        <v>2035</v>
      </c>
      <c r="D1212" s="67"/>
      <c r="E1212" s="68"/>
      <c r="F1212" s="328">
        <v>511.91</v>
      </c>
      <c r="G1212" s="328">
        <v>84.36</v>
      </c>
      <c r="H1212" s="151"/>
      <c r="I1212" s="97"/>
      <c r="J1212" s="166"/>
      <c r="K1212" s="328">
        <v>843.41</v>
      </c>
      <c r="L1212" s="328">
        <v>259.23</v>
      </c>
      <c r="M1212" s="151"/>
      <c r="N1212" s="97"/>
      <c r="O1212" s="273"/>
      <c r="P1212" s="166"/>
      <c r="Q1212" s="328">
        <v>843.41</v>
      </c>
      <c r="R1212" s="328">
        <v>259.23</v>
      </c>
      <c r="S1212" s="151"/>
      <c r="T1212" s="97"/>
      <c r="U1212" s="166"/>
      <c r="V1212" s="328">
        <v>2548.5700000000002</v>
      </c>
      <c r="W1212" s="328">
        <v>3399.6800000000003</v>
      </c>
      <c r="X1212" s="151"/>
      <c r="Y1212" s="97"/>
      <c r="Z1212" s="140"/>
    </row>
    <row r="1213" spans="1:26" s="69" customFormat="1" outlineLevel="1" x14ac:dyDescent="0.2">
      <c r="A1213" s="64" t="s">
        <v>1140</v>
      </c>
      <c r="B1213" s="65" t="s">
        <v>1590</v>
      </c>
      <c r="C1213" s="66" t="s">
        <v>2036</v>
      </c>
      <c r="D1213" s="67"/>
      <c r="E1213" s="68"/>
      <c r="F1213" s="328">
        <v>60864.08</v>
      </c>
      <c r="G1213" s="328">
        <v>19597.62</v>
      </c>
      <c r="H1213" s="151"/>
      <c r="I1213" s="97"/>
      <c r="J1213" s="166"/>
      <c r="K1213" s="328">
        <v>89456.49</v>
      </c>
      <c r="L1213" s="328">
        <v>64475.41</v>
      </c>
      <c r="M1213" s="151"/>
      <c r="N1213" s="97"/>
      <c r="O1213" s="273"/>
      <c r="P1213" s="166"/>
      <c r="Q1213" s="328">
        <v>89456.49</v>
      </c>
      <c r="R1213" s="328">
        <v>64475.41</v>
      </c>
      <c r="S1213" s="151"/>
      <c r="T1213" s="97"/>
      <c r="U1213" s="166"/>
      <c r="V1213" s="328">
        <v>413459.65</v>
      </c>
      <c r="W1213" s="328">
        <v>264361.09999999998</v>
      </c>
      <c r="X1213" s="151"/>
      <c r="Y1213" s="97"/>
      <c r="Z1213" s="140"/>
    </row>
    <row r="1214" spans="1:26" s="69" customFormat="1" outlineLevel="1" x14ac:dyDescent="0.2">
      <c r="A1214" s="64" t="s">
        <v>1141</v>
      </c>
      <c r="B1214" s="65" t="s">
        <v>1591</v>
      </c>
      <c r="C1214" s="66" t="s">
        <v>2014</v>
      </c>
      <c r="D1214" s="67"/>
      <c r="E1214" s="68"/>
      <c r="F1214" s="328">
        <v>13773.19</v>
      </c>
      <c r="G1214" s="328">
        <v>46327.79</v>
      </c>
      <c r="H1214" s="151"/>
      <c r="I1214" s="97"/>
      <c r="J1214" s="166"/>
      <c r="K1214" s="328">
        <v>47937.74</v>
      </c>
      <c r="L1214" s="328">
        <v>110357.82</v>
      </c>
      <c r="M1214" s="151"/>
      <c r="N1214" s="97"/>
      <c r="O1214" s="273"/>
      <c r="P1214" s="166"/>
      <c r="Q1214" s="328">
        <v>47937.74</v>
      </c>
      <c r="R1214" s="328">
        <v>110357.82</v>
      </c>
      <c r="S1214" s="151"/>
      <c r="T1214" s="97"/>
      <c r="U1214" s="166"/>
      <c r="V1214" s="328">
        <v>288720.61</v>
      </c>
      <c r="W1214" s="328">
        <v>393419.22000000003</v>
      </c>
      <c r="X1214" s="151"/>
      <c r="Y1214" s="97"/>
      <c r="Z1214" s="140"/>
    </row>
    <row r="1215" spans="1:26" s="69" customFormat="1" outlineLevel="1" x14ac:dyDescent="0.2">
      <c r="A1215" s="64" t="s">
        <v>1142</v>
      </c>
      <c r="B1215" s="65" t="s">
        <v>1592</v>
      </c>
      <c r="C1215" s="66" t="s">
        <v>2015</v>
      </c>
      <c r="D1215" s="67"/>
      <c r="E1215" s="68"/>
      <c r="F1215" s="328">
        <v>19378.39</v>
      </c>
      <c r="G1215" s="328">
        <v>21481.84</v>
      </c>
      <c r="H1215" s="151"/>
      <c r="I1215" s="97"/>
      <c r="J1215" s="166"/>
      <c r="K1215" s="328">
        <v>38153.730000000003</v>
      </c>
      <c r="L1215" s="328">
        <v>40321.520000000004</v>
      </c>
      <c r="M1215" s="151"/>
      <c r="N1215" s="97"/>
      <c r="O1215" s="273"/>
      <c r="P1215" s="166"/>
      <c r="Q1215" s="328">
        <v>38153.730000000003</v>
      </c>
      <c r="R1215" s="328">
        <v>40321.520000000004</v>
      </c>
      <c r="S1215" s="151"/>
      <c r="T1215" s="97"/>
      <c r="U1215" s="166"/>
      <c r="V1215" s="328">
        <v>236693.18000000002</v>
      </c>
      <c r="W1215" s="328">
        <v>171577.43</v>
      </c>
      <c r="X1215" s="151"/>
      <c r="Y1215" s="97"/>
      <c r="Z1215" s="140"/>
    </row>
    <row r="1216" spans="1:26" s="69" customFormat="1" outlineLevel="1" x14ac:dyDescent="0.2">
      <c r="A1216" s="64" t="s">
        <v>1143</v>
      </c>
      <c r="B1216" s="65" t="s">
        <v>1593</v>
      </c>
      <c r="C1216" s="66" t="s">
        <v>2037</v>
      </c>
      <c r="D1216" s="67"/>
      <c r="E1216" s="68"/>
      <c r="F1216" s="328">
        <v>12694.050000000001</v>
      </c>
      <c r="G1216" s="328">
        <v>4004.01</v>
      </c>
      <c r="H1216" s="151"/>
      <c r="I1216" s="97"/>
      <c r="J1216" s="166"/>
      <c r="K1216" s="328">
        <v>20035.11</v>
      </c>
      <c r="L1216" s="328">
        <v>5995.91</v>
      </c>
      <c r="M1216" s="151"/>
      <c r="N1216" s="97"/>
      <c r="O1216" s="273"/>
      <c r="P1216" s="166"/>
      <c r="Q1216" s="328">
        <v>20035.11</v>
      </c>
      <c r="R1216" s="328">
        <v>5995.91</v>
      </c>
      <c r="S1216" s="151"/>
      <c r="T1216" s="97"/>
      <c r="U1216" s="166"/>
      <c r="V1216" s="328">
        <v>60854.79</v>
      </c>
      <c r="W1216" s="328">
        <v>72084.540000000008</v>
      </c>
      <c r="X1216" s="151"/>
      <c r="Y1216" s="97"/>
      <c r="Z1216" s="140"/>
    </row>
    <row r="1217" spans="1:26" s="69" customFormat="1" outlineLevel="1" x14ac:dyDescent="0.2">
      <c r="A1217" s="64" t="s">
        <v>1144</v>
      </c>
      <c r="B1217" s="65" t="s">
        <v>1594</v>
      </c>
      <c r="C1217" s="66" t="s">
        <v>2038</v>
      </c>
      <c r="D1217" s="67"/>
      <c r="E1217" s="68"/>
      <c r="F1217" s="328">
        <v>77978.55</v>
      </c>
      <c r="G1217" s="328">
        <v>110141.22</v>
      </c>
      <c r="H1217" s="151"/>
      <c r="I1217" s="97"/>
      <c r="J1217" s="166"/>
      <c r="K1217" s="328">
        <v>272202.59000000003</v>
      </c>
      <c r="L1217" s="328">
        <v>322201.63</v>
      </c>
      <c r="M1217" s="151"/>
      <c r="N1217" s="97"/>
      <c r="O1217" s="273"/>
      <c r="P1217" s="166"/>
      <c r="Q1217" s="328">
        <v>272202.59000000003</v>
      </c>
      <c r="R1217" s="328">
        <v>322201.63</v>
      </c>
      <c r="S1217" s="151"/>
      <c r="T1217" s="97"/>
      <c r="U1217" s="166"/>
      <c r="V1217" s="328">
        <v>1179732.93</v>
      </c>
      <c r="W1217" s="328">
        <v>1203688.0899999999</v>
      </c>
      <c r="X1217" s="151"/>
      <c r="Y1217" s="97"/>
      <c r="Z1217" s="140"/>
    </row>
    <row r="1218" spans="1:26" s="69" customFormat="1" outlineLevel="1" x14ac:dyDescent="0.2">
      <c r="A1218" s="64" t="s">
        <v>1145</v>
      </c>
      <c r="B1218" s="65" t="s">
        <v>1595</v>
      </c>
      <c r="C1218" s="66" t="s">
        <v>2039</v>
      </c>
      <c r="D1218" s="67"/>
      <c r="E1218" s="68"/>
      <c r="F1218" s="328">
        <v>17193.740000000002</v>
      </c>
      <c r="G1218" s="328">
        <v>17738.02</v>
      </c>
      <c r="H1218" s="151"/>
      <c r="I1218" s="97"/>
      <c r="J1218" s="166"/>
      <c r="K1218" s="328">
        <v>56618.85</v>
      </c>
      <c r="L1218" s="328">
        <v>50961.020000000004</v>
      </c>
      <c r="M1218" s="151"/>
      <c r="N1218" s="97"/>
      <c r="O1218" s="273"/>
      <c r="P1218" s="166"/>
      <c r="Q1218" s="328">
        <v>56618.85</v>
      </c>
      <c r="R1218" s="328">
        <v>50961.020000000004</v>
      </c>
      <c r="S1218" s="151"/>
      <c r="T1218" s="97"/>
      <c r="U1218" s="166"/>
      <c r="V1218" s="328">
        <v>206567.6</v>
      </c>
      <c r="W1218" s="328">
        <v>197693.53000000003</v>
      </c>
      <c r="X1218" s="151"/>
      <c r="Y1218" s="97"/>
      <c r="Z1218" s="140"/>
    </row>
    <row r="1219" spans="1:26" s="69" customFormat="1" outlineLevel="1" x14ac:dyDescent="0.2">
      <c r="A1219" s="64" t="s">
        <v>1146</v>
      </c>
      <c r="B1219" s="65" t="s">
        <v>1596</v>
      </c>
      <c r="C1219" s="66" t="s">
        <v>2040</v>
      </c>
      <c r="D1219" s="67"/>
      <c r="E1219" s="68"/>
      <c r="F1219" s="328">
        <v>367432.87</v>
      </c>
      <c r="G1219" s="328">
        <v>433765.67</v>
      </c>
      <c r="H1219" s="151"/>
      <c r="I1219" s="97"/>
      <c r="J1219" s="166"/>
      <c r="K1219" s="328">
        <v>1024946.63</v>
      </c>
      <c r="L1219" s="328">
        <v>580045.59</v>
      </c>
      <c r="M1219" s="151"/>
      <c r="N1219" s="97"/>
      <c r="O1219" s="273"/>
      <c r="P1219" s="166"/>
      <c r="Q1219" s="328">
        <v>1024946.63</v>
      </c>
      <c r="R1219" s="328">
        <v>580045.59</v>
      </c>
      <c r="S1219" s="151"/>
      <c r="T1219" s="97"/>
      <c r="U1219" s="166"/>
      <c r="V1219" s="328">
        <v>3637287.87</v>
      </c>
      <c r="W1219" s="328">
        <v>3577006.8499999996</v>
      </c>
      <c r="X1219" s="151"/>
      <c r="Y1219" s="97"/>
      <c r="Z1219" s="140"/>
    </row>
    <row r="1220" spans="1:26" s="69" customFormat="1" outlineLevel="1" x14ac:dyDescent="0.2">
      <c r="A1220" s="64" t="s">
        <v>1147</v>
      </c>
      <c r="B1220" s="65" t="s">
        <v>1597</v>
      </c>
      <c r="C1220" s="66" t="s">
        <v>2031</v>
      </c>
      <c r="D1220" s="67"/>
      <c r="E1220" s="68"/>
      <c r="F1220" s="328">
        <v>79630.55</v>
      </c>
      <c r="G1220" s="328">
        <v>79745.440000000002</v>
      </c>
      <c r="H1220" s="151"/>
      <c r="I1220" s="97"/>
      <c r="J1220" s="166"/>
      <c r="K1220" s="328">
        <v>233970.49</v>
      </c>
      <c r="L1220" s="328">
        <v>233494.39999999999</v>
      </c>
      <c r="M1220" s="151"/>
      <c r="N1220" s="97"/>
      <c r="O1220" s="273"/>
      <c r="P1220" s="166"/>
      <c r="Q1220" s="328">
        <v>233970.49</v>
      </c>
      <c r="R1220" s="328">
        <v>233494.39999999999</v>
      </c>
      <c r="S1220" s="151"/>
      <c r="T1220" s="97"/>
      <c r="U1220" s="166"/>
      <c r="V1220" s="328">
        <v>924961.74</v>
      </c>
      <c r="W1220" s="328">
        <v>118716.42</v>
      </c>
      <c r="X1220" s="151"/>
      <c r="Y1220" s="97"/>
      <c r="Z1220" s="140"/>
    </row>
    <row r="1221" spans="1:26" s="69" customFormat="1" outlineLevel="1" x14ac:dyDescent="0.2">
      <c r="A1221" s="64" t="s">
        <v>1148</v>
      </c>
      <c r="B1221" s="65" t="s">
        <v>1598</v>
      </c>
      <c r="C1221" s="66" t="s">
        <v>2032</v>
      </c>
      <c r="D1221" s="67"/>
      <c r="E1221" s="68"/>
      <c r="F1221" s="328">
        <v>1857.88</v>
      </c>
      <c r="G1221" s="328">
        <v>753.51200000000006</v>
      </c>
      <c r="H1221" s="151"/>
      <c r="I1221" s="97"/>
      <c r="J1221" s="166"/>
      <c r="K1221" s="328">
        <v>5573.64</v>
      </c>
      <c r="L1221" s="328">
        <v>2260.5360000000001</v>
      </c>
      <c r="M1221" s="151"/>
      <c r="N1221" s="97"/>
      <c r="O1221" s="273"/>
      <c r="P1221" s="166"/>
      <c r="Q1221" s="328">
        <v>5573.64</v>
      </c>
      <c r="R1221" s="328">
        <v>2260.5360000000001</v>
      </c>
      <c r="S1221" s="151"/>
      <c r="T1221" s="97"/>
      <c r="U1221" s="166"/>
      <c r="V1221" s="328">
        <v>12355.248</v>
      </c>
      <c r="W1221" s="328">
        <v>14441.847</v>
      </c>
      <c r="X1221" s="151"/>
      <c r="Y1221" s="97"/>
      <c r="Z1221" s="140"/>
    </row>
    <row r="1222" spans="1:26" s="69" customFormat="1" outlineLevel="1" x14ac:dyDescent="0.2">
      <c r="A1222" s="64" t="s">
        <v>1149</v>
      </c>
      <c r="B1222" s="65" t="s">
        <v>1599</v>
      </c>
      <c r="C1222" s="66" t="s">
        <v>2041</v>
      </c>
      <c r="D1222" s="67"/>
      <c r="E1222" s="68"/>
      <c r="F1222" s="328">
        <v>1621.51</v>
      </c>
      <c r="G1222" s="328">
        <v>1626.46</v>
      </c>
      <c r="H1222" s="151"/>
      <c r="I1222" s="97"/>
      <c r="J1222" s="166"/>
      <c r="K1222" s="328">
        <v>4900.1400000000003</v>
      </c>
      <c r="L1222" s="328">
        <v>4796.83</v>
      </c>
      <c r="M1222" s="151"/>
      <c r="N1222" s="97"/>
      <c r="O1222" s="273"/>
      <c r="P1222" s="166"/>
      <c r="Q1222" s="328">
        <v>4900.1400000000003</v>
      </c>
      <c r="R1222" s="328">
        <v>4796.83</v>
      </c>
      <c r="S1222" s="151"/>
      <c r="T1222" s="97"/>
      <c r="U1222" s="166"/>
      <c r="V1222" s="328">
        <v>17501.600000000002</v>
      </c>
      <c r="W1222" s="328">
        <v>21769.5</v>
      </c>
      <c r="X1222" s="151"/>
      <c r="Y1222" s="97"/>
      <c r="Z1222" s="140"/>
    </row>
    <row r="1223" spans="1:26" s="69" customFormat="1" outlineLevel="1" x14ac:dyDescent="0.2">
      <c r="A1223" s="64" t="s">
        <v>1150</v>
      </c>
      <c r="B1223" s="65" t="s">
        <v>1600</v>
      </c>
      <c r="C1223" s="66" t="s">
        <v>2042</v>
      </c>
      <c r="D1223" s="67"/>
      <c r="E1223" s="68"/>
      <c r="F1223" s="328">
        <v>979.53</v>
      </c>
      <c r="G1223" s="328">
        <v>-29932.07</v>
      </c>
      <c r="H1223" s="151"/>
      <c r="I1223" s="97"/>
      <c r="J1223" s="166"/>
      <c r="K1223" s="328">
        <v>17978.54</v>
      </c>
      <c r="L1223" s="328">
        <v>-41301.620000000003</v>
      </c>
      <c r="M1223" s="151"/>
      <c r="N1223" s="97"/>
      <c r="O1223" s="273"/>
      <c r="P1223" s="166"/>
      <c r="Q1223" s="328">
        <v>17978.54</v>
      </c>
      <c r="R1223" s="328">
        <v>-41301.620000000003</v>
      </c>
      <c r="S1223" s="151"/>
      <c r="T1223" s="97"/>
      <c r="U1223" s="166"/>
      <c r="V1223" s="328">
        <v>100438.42000000001</v>
      </c>
      <c r="W1223" s="328">
        <v>-22235.120000000003</v>
      </c>
      <c r="X1223" s="151"/>
      <c r="Y1223" s="97"/>
      <c r="Z1223" s="140"/>
    </row>
    <row r="1224" spans="1:26" s="69" customFormat="1" outlineLevel="1" x14ac:dyDescent="0.2">
      <c r="A1224" s="64" t="s">
        <v>1151</v>
      </c>
      <c r="B1224" s="65" t="s">
        <v>1601</v>
      </c>
      <c r="C1224" s="66" t="s">
        <v>2043</v>
      </c>
      <c r="D1224" s="67"/>
      <c r="E1224" s="68"/>
      <c r="F1224" s="328">
        <v>24066.23</v>
      </c>
      <c r="G1224" s="328">
        <v>47594.86</v>
      </c>
      <c r="H1224" s="151"/>
      <c r="I1224" s="97"/>
      <c r="J1224" s="166"/>
      <c r="K1224" s="328">
        <v>62858.68</v>
      </c>
      <c r="L1224" s="328">
        <v>127406.97</v>
      </c>
      <c r="M1224" s="151"/>
      <c r="N1224" s="97"/>
      <c r="O1224" s="273"/>
      <c r="P1224" s="166"/>
      <c r="Q1224" s="328">
        <v>62858.68</v>
      </c>
      <c r="R1224" s="328">
        <v>127406.97</v>
      </c>
      <c r="S1224" s="151"/>
      <c r="T1224" s="97"/>
      <c r="U1224" s="166"/>
      <c r="V1224" s="328">
        <v>315022.85000000003</v>
      </c>
      <c r="W1224" s="328">
        <v>478811.35</v>
      </c>
      <c r="X1224" s="151"/>
      <c r="Y1224" s="97"/>
      <c r="Z1224" s="140"/>
    </row>
    <row r="1225" spans="1:26" s="69" customFormat="1" outlineLevel="1" x14ac:dyDescent="0.2">
      <c r="A1225" s="64" t="s">
        <v>1152</v>
      </c>
      <c r="B1225" s="65" t="s">
        <v>1602</v>
      </c>
      <c r="C1225" s="66" t="s">
        <v>2044</v>
      </c>
      <c r="D1225" s="67"/>
      <c r="E1225" s="68"/>
      <c r="F1225" s="328">
        <v>3470.92</v>
      </c>
      <c r="G1225" s="328">
        <v>1790.46</v>
      </c>
      <c r="H1225" s="151"/>
      <c r="I1225" s="97"/>
      <c r="J1225" s="166"/>
      <c r="K1225" s="328">
        <v>9895.44</v>
      </c>
      <c r="L1225" s="328">
        <v>7014.8</v>
      </c>
      <c r="M1225" s="151"/>
      <c r="N1225" s="97"/>
      <c r="O1225" s="273"/>
      <c r="P1225" s="166"/>
      <c r="Q1225" s="328">
        <v>9895.44</v>
      </c>
      <c r="R1225" s="328">
        <v>7014.8</v>
      </c>
      <c r="S1225" s="151"/>
      <c r="T1225" s="97"/>
      <c r="U1225" s="166"/>
      <c r="V1225" s="328">
        <v>35736.639999999999</v>
      </c>
      <c r="W1225" s="328">
        <v>51730.01</v>
      </c>
      <c r="X1225" s="151"/>
      <c r="Y1225" s="97"/>
      <c r="Z1225" s="140"/>
    </row>
    <row r="1226" spans="1:26" s="69" customFormat="1" outlineLevel="1" x14ac:dyDescent="0.2">
      <c r="A1226" s="64" t="s">
        <v>1153</v>
      </c>
      <c r="B1226" s="65" t="s">
        <v>1603</v>
      </c>
      <c r="C1226" s="66" t="s">
        <v>2045</v>
      </c>
      <c r="D1226" s="67"/>
      <c r="E1226" s="68"/>
      <c r="F1226" s="328">
        <v>25179.420000000002</v>
      </c>
      <c r="G1226" s="328">
        <v>28910.31</v>
      </c>
      <c r="H1226" s="151"/>
      <c r="I1226" s="97"/>
      <c r="J1226" s="166"/>
      <c r="K1226" s="328">
        <v>76963.839999999997</v>
      </c>
      <c r="L1226" s="328">
        <v>81355.350000000006</v>
      </c>
      <c r="M1226" s="151"/>
      <c r="N1226" s="97"/>
      <c r="O1226" s="273"/>
      <c r="P1226" s="166"/>
      <c r="Q1226" s="328">
        <v>76963.839999999997</v>
      </c>
      <c r="R1226" s="328">
        <v>81355.350000000006</v>
      </c>
      <c r="S1226" s="151"/>
      <c r="T1226" s="97"/>
      <c r="U1226" s="166"/>
      <c r="V1226" s="328">
        <v>315722.93</v>
      </c>
      <c r="W1226" s="328">
        <v>329763.29000000004</v>
      </c>
      <c r="X1226" s="151"/>
      <c r="Y1226" s="97"/>
      <c r="Z1226" s="140"/>
    </row>
    <row r="1227" spans="1:26" s="69" customFormat="1" outlineLevel="1" x14ac:dyDescent="0.2">
      <c r="A1227" s="64" t="s">
        <v>1154</v>
      </c>
      <c r="B1227" s="65" t="s">
        <v>1604</v>
      </c>
      <c r="C1227" s="66" t="s">
        <v>2046</v>
      </c>
      <c r="D1227" s="67"/>
      <c r="E1227" s="68"/>
      <c r="F1227" s="328">
        <v>268652.44</v>
      </c>
      <c r="G1227" s="328">
        <v>263834.81</v>
      </c>
      <c r="H1227" s="151"/>
      <c r="I1227" s="97"/>
      <c r="J1227" s="166"/>
      <c r="K1227" s="328">
        <v>832438.04</v>
      </c>
      <c r="L1227" s="328">
        <v>772729.96</v>
      </c>
      <c r="M1227" s="151"/>
      <c r="N1227" s="97"/>
      <c r="O1227" s="273"/>
      <c r="P1227" s="166"/>
      <c r="Q1227" s="328">
        <v>832438.04</v>
      </c>
      <c r="R1227" s="328">
        <v>772729.96</v>
      </c>
      <c r="S1227" s="151"/>
      <c r="T1227" s="97"/>
      <c r="U1227" s="166"/>
      <c r="V1227" s="328">
        <v>3197936.3200000003</v>
      </c>
      <c r="W1227" s="328">
        <v>3033016.31</v>
      </c>
      <c r="X1227" s="151"/>
      <c r="Y1227" s="97"/>
      <c r="Z1227" s="140"/>
    </row>
    <row r="1228" spans="1:26" s="69" customFormat="1" outlineLevel="1" x14ac:dyDescent="0.2">
      <c r="A1228" s="64" t="s">
        <v>1155</v>
      </c>
      <c r="B1228" s="65" t="s">
        <v>1605</v>
      </c>
      <c r="C1228" s="66" t="s">
        <v>2047</v>
      </c>
      <c r="D1228" s="67"/>
      <c r="E1228" s="68"/>
      <c r="F1228" s="328">
        <v>1400.3600000000001</v>
      </c>
      <c r="G1228" s="328">
        <v>1492.3500000000001</v>
      </c>
      <c r="H1228" s="151"/>
      <c r="I1228" s="97"/>
      <c r="J1228" s="166"/>
      <c r="K1228" s="328">
        <v>4290.17</v>
      </c>
      <c r="L1228" s="328">
        <v>4502.38</v>
      </c>
      <c r="M1228" s="151"/>
      <c r="N1228" s="97"/>
      <c r="O1228" s="273"/>
      <c r="P1228" s="166"/>
      <c r="Q1228" s="328">
        <v>4290.17</v>
      </c>
      <c r="R1228" s="328">
        <v>4502.38</v>
      </c>
      <c r="S1228" s="151"/>
      <c r="T1228" s="97"/>
      <c r="U1228" s="166"/>
      <c r="V1228" s="328">
        <v>15539</v>
      </c>
      <c r="W1228" s="328">
        <v>16405.8</v>
      </c>
      <c r="X1228" s="151"/>
      <c r="Y1228" s="97"/>
      <c r="Z1228" s="140"/>
    </row>
    <row r="1229" spans="1:26" s="69" customFormat="1" outlineLevel="1" x14ac:dyDescent="0.2">
      <c r="A1229" s="64" t="s">
        <v>1156</v>
      </c>
      <c r="B1229" s="65" t="s">
        <v>1606</v>
      </c>
      <c r="C1229" s="66" t="s">
        <v>2048</v>
      </c>
      <c r="D1229" s="67"/>
      <c r="E1229" s="68"/>
      <c r="F1229" s="328">
        <v>54251</v>
      </c>
      <c r="G1229" s="328">
        <v>50999.35</v>
      </c>
      <c r="H1229" s="151"/>
      <c r="I1229" s="97"/>
      <c r="J1229" s="166"/>
      <c r="K1229" s="328">
        <v>151086.26999999999</v>
      </c>
      <c r="L1229" s="328">
        <v>144852.24</v>
      </c>
      <c r="M1229" s="151"/>
      <c r="N1229" s="97"/>
      <c r="O1229" s="273"/>
      <c r="P1229" s="166"/>
      <c r="Q1229" s="328">
        <v>151086.26999999999</v>
      </c>
      <c r="R1229" s="328">
        <v>144852.24</v>
      </c>
      <c r="S1229" s="151"/>
      <c r="T1229" s="97"/>
      <c r="U1229" s="166"/>
      <c r="V1229" s="328">
        <v>608077.35</v>
      </c>
      <c r="W1229" s="328">
        <v>584592.31000000006</v>
      </c>
      <c r="X1229" s="151"/>
      <c r="Y1229" s="97"/>
      <c r="Z1229" s="140"/>
    </row>
    <row r="1230" spans="1:26" s="69" customFormat="1" outlineLevel="1" x14ac:dyDescent="0.2">
      <c r="A1230" s="64" t="s">
        <v>1157</v>
      </c>
      <c r="B1230" s="65" t="s">
        <v>1607</v>
      </c>
      <c r="C1230" s="66" t="s">
        <v>2049</v>
      </c>
      <c r="D1230" s="67"/>
      <c r="E1230" s="68"/>
      <c r="F1230" s="328">
        <v>4632.6500000000005</v>
      </c>
      <c r="G1230" s="328">
        <v>4050.71</v>
      </c>
      <c r="H1230" s="151"/>
      <c r="I1230" s="97"/>
      <c r="J1230" s="166"/>
      <c r="K1230" s="328">
        <v>14116.32</v>
      </c>
      <c r="L1230" s="328">
        <v>12327.09</v>
      </c>
      <c r="M1230" s="151"/>
      <c r="N1230" s="97"/>
      <c r="O1230" s="273"/>
      <c r="P1230" s="166"/>
      <c r="Q1230" s="328">
        <v>14116.32</v>
      </c>
      <c r="R1230" s="328">
        <v>12327.09</v>
      </c>
      <c r="S1230" s="151"/>
      <c r="T1230" s="97"/>
      <c r="U1230" s="166"/>
      <c r="V1230" s="328">
        <v>54880.19</v>
      </c>
      <c r="W1230" s="328">
        <v>52599.69</v>
      </c>
      <c r="X1230" s="151"/>
      <c r="Y1230" s="97"/>
      <c r="Z1230" s="140"/>
    </row>
    <row r="1231" spans="1:26" s="69" customFormat="1" outlineLevel="1" x14ac:dyDescent="0.2">
      <c r="A1231" s="64" t="s">
        <v>1158</v>
      </c>
      <c r="B1231" s="65" t="s">
        <v>1608</v>
      </c>
      <c r="C1231" s="66" t="s">
        <v>2050</v>
      </c>
      <c r="D1231" s="67"/>
      <c r="E1231" s="68"/>
      <c r="F1231" s="328">
        <v>2252.52</v>
      </c>
      <c r="G1231" s="328">
        <v>2063.06</v>
      </c>
      <c r="H1231" s="151"/>
      <c r="I1231" s="97"/>
      <c r="J1231" s="166"/>
      <c r="K1231" s="328">
        <v>6030.84</v>
      </c>
      <c r="L1231" s="328">
        <v>8247.0400000000009</v>
      </c>
      <c r="M1231" s="151"/>
      <c r="N1231" s="97"/>
      <c r="O1231" s="273"/>
      <c r="P1231" s="166"/>
      <c r="Q1231" s="328">
        <v>6030.84</v>
      </c>
      <c r="R1231" s="328">
        <v>8247.0400000000009</v>
      </c>
      <c r="S1231" s="151"/>
      <c r="T1231" s="97"/>
      <c r="U1231" s="166"/>
      <c r="V1231" s="328">
        <v>22261.989999999998</v>
      </c>
      <c r="W1231" s="328">
        <v>26300.010000000002</v>
      </c>
      <c r="X1231" s="151"/>
      <c r="Y1231" s="97"/>
      <c r="Z1231" s="140"/>
    </row>
    <row r="1232" spans="1:26" s="69" customFormat="1" outlineLevel="1" x14ac:dyDescent="0.2">
      <c r="A1232" s="64" t="s">
        <v>1159</v>
      </c>
      <c r="B1232" s="65" t="s">
        <v>1609</v>
      </c>
      <c r="C1232" s="66" t="s">
        <v>2051</v>
      </c>
      <c r="D1232" s="67"/>
      <c r="E1232" s="68"/>
      <c r="F1232" s="328">
        <v>44237.19</v>
      </c>
      <c r="G1232" s="328">
        <v>82636.12</v>
      </c>
      <c r="H1232" s="151"/>
      <c r="I1232" s="97"/>
      <c r="J1232" s="166"/>
      <c r="K1232" s="328">
        <v>124585.67</v>
      </c>
      <c r="L1232" s="328">
        <v>179040.62</v>
      </c>
      <c r="M1232" s="151"/>
      <c r="N1232" s="97"/>
      <c r="O1232" s="273"/>
      <c r="P1232" s="166"/>
      <c r="Q1232" s="328">
        <v>124585.67</v>
      </c>
      <c r="R1232" s="328">
        <v>179040.62</v>
      </c>
      <c r="S1232" s="151"/>
      <c r="T1232" s="97"/>
      <c r="U1232" s="166"/>
      <c r="V1232" s="328">
        <v>589247.97</v>
      </c>
      <c r="W1232" s="328">
        <v>897457.47</v>
      </c>
      <c r="X1232" s="151"/>
      <c r="Y1232" s="97"/>
      <c r="Z1232" s="140"/>
    </row>
    <row r="1233" spans="1:26" s="69" customFormat="1" outlineLevel="1" x14ac:dyDescent="0.2">
      <c r="A1233" s="64" t="s">
        <v>1160</v>
      </c>
      <c r="B1233" s="65" t="s">
        <v>1610</v>
      </c>
      <c r="C1233" s="66" t="s">
        <v>2052</v>
      </c>
      <c r="D1233" s="67"/>
      <c r="E1233" s="68"/>
      <c r="F1233" s="328">
        <v>30872.41</v>
      </c>
      <c r="G1233" s="328">
        <v>26597.56</v>
      </c>
      <c r="H1233" s="151"/>
      <c r="I1233" s="97"/>
      <c r="J1233" s="166"/>
      <c r="K1233" s="328">
        <v>98004</v>
      </c>
      <c r="L1233" s="328">
        <v>81710.77</v>
      </c>
      <c r="M1233" s="151"/>
      <c r="N1233" s="97"/>
      <c r="O1233" s="273"/>
      <c r="P1233" s="166"/>
      <c r="Q1233" s="328">
        <v>98004</v>
      </c>
      <c r="R1233" s="328">
        <v>81710.77</v>
      </c>
      <c r="S1233" s="151"/>
      <c r="T1233" s="97"/>
      <c r="U1233" s="166"/>
      <c r="V1233" s="328">
        <v>356733.87</v>
      </c>
      <c r="W1233" s="328">
        <v>297628.05</v>
      </c>
      <c r="X1233" s="151"/>
      <c r="Y1233" s="97"/>
      <c r="Z1233" s="140"/>
    </row>
    <row r="1234" spans="1:26" s="69" customFormat="1" outlineLevel="1" x14ac:dyDescent="0.2">
      <c r="A1234" s="64" t="s">
        <v>1161</v>
      </c>
      <c r="B1234" s="65" t="s">
        <v>1611</v>
      </c>
      <c r="C1234" s="66" t="s">
        <v>2053</v>
      </c>
      <c r="D1234" s="67"/>
      <c r="E1234" s="68"/>
      <c r="F1234" s="328">
        <v>3443.21</v>
      </c>
      <c r="G1234" s="328">
        <v>6815.84</v>
      </c>
      <c r="H1234" s="151"/>
      <c r="I1234" s="97"/>
      <c r="J1234" s="166"/>
      <c r="K1234" s="328">
        <v>10380.41</v>
      </c>
      <c r="L1234" s="328">
        <v>19263.560000000001</v>
      </c>
      <c r="M1234" s="151"/>
      <c r="N1234" s="97"/>
      <c r="O1234" s="273"/>
      <c r="P1234" s="166"/>
      <c r="Q1234" s="328">
        <v>10380.41</v>
      </c>
      <c r="R1234" s="328">
        <v>19263.560000000001</v>
      </c>
      <c r="S1234" s="151"/>
      <c r="T1234" s="97"/>
      <c r="U1234" s="166"/>
      <c r="V1234" s="328">
        <v>38194.82</v>
      </c>
      <c r="W1234" s="328">
        <v>73411.460000000006</v>
      </c>
      <c r="X1234" s="151"/>
      <c r="Y1234" s="97"/>
      <c r="Z1234" s="140"/>
    </row>
    <row r="1235" spans="1:26" s="69" customFormat="1" outlineLevel="1" x14ac:dyDescent="0.2">
      <c r="A1235" s="64" t="s">
        <v>1162</v>
      </c>
      <c r="B1235" s="65" t="s">
        <v>1612</v>
      </c>
      <c r="C1235" s="66" t="s">
        <v>2054</v>
      </c>
      <c r="D1235" s="67"/>
      <c r="E1235" s="68"/>
      <c r="F1235" s="328">
        <v>0</v>
      </c>
      <c r="G1235" s="328">
        <v>0</v>
      </c>
      <c r="H1235" s="151"/>
      <c r="I1235" s="97"/>
      <c r="J1235" s="166"/>
      <c r="K1235" s="328">
        <v>0</v>
      </c>
      <c r="L1235" s="328">
        <v>0</v>
      </c>
      <c r="M1235" s="151"/>
      <c r="N1235" s="97"/>
      <c r="O1235" s="273"/>
      <c r="P1235" s="166"/>
      <c r="Q1235" s="328">
        <v>0</v>
      </c>
      <c r="R1235" s="328">
        <v>0</v>
      </c>
      <c r="S1235" s="151"/>
      <c r="T1235" s="97"/>
      <c r="U1235" s="166"/>
      <c r="V1235" s="328">
        <v>0</v>
      </c>
      <c r="W1235" s="328">
        <v>0</v>
      </c>
      <c r="X1235" s="151"/>
      <c r="Y1235" s="97"/>
      <c r="Z1235" s="140"/>
    </row>
    <row r="1236" spans="1:26" s="69" customFormat="1" outlineLevel="1" x14ac:dyDescent="0.2">
      <c r="A1236" s="64" t="s">
        <v>1163</v>
      </c>
      <c r="B1236" s="65" t="s">
        <v>1613</v>
      </c>
      <c r="C1236" s="66" t="s">
        <v>2055</v>
      </c>
      <c r="D1236" s="67"/>
      <c r="E1236" s="68"/>
      <c r="F1236" s="328">
        <v>-419836.05</v>
      </c>
      <c r="G1236" s="328">
        <v>865638.72</v>
      </c>
      <c r="H1236" s="151"/>
      <c r="I1236" s="97"/>
      <c r="J1236" s="166"/>
      <c r="K1236" s="328">
        <v>285568.09000000003</v>
      </c>
      <c r="L1236" s="328">
        <v>865638.72</v>
      </c>
      <c r="M1236" s="151"/>
      <c r="N1236" s="97"/>
      <c r="O1236" s="273"/>
      <c r="P1236" s="166"/>
      <c r="Q1236" s="328">
        <v>285568.09000000003</v>
      </c>
      <c r="R1236" s="328">
        <v>865638.72</v>
      </c>
      <c r="S1236" s="151"/>
      <c r="T1236" s="97"/>
      <c r="U1236" s="166"/>
      <c r="V1236" s="328">
        <v>2164206.29</v>
      </c>
      <c r="W1236" s="328">
        <v>865638.72</v>
      </c>
      <c r="X1236" s="151"/>
      <c r="Y1236" s="97"/>
      <c r="Z1236" s="140"/>
    </row>
    <row r="1237" spans="1:26" s="69" customFormat="1" outlineLevel="1" x14ac:dyDescent="0.2">
      <c r="A1237" s="64" t="s">
        <v>1164</v>
      </c>
      <c r="B1237" s="65" t="s">
        <v>1614</v>
      </c>
      <c r="C1237" s="66" t="s">
        <v>2056</v>
      </c>
      <c r="D1237" s="67"/>
      <c r="E1237" s="68"/>
      <c r="F1237" s="328">
        <v>3257.1</v>
      </c>
      <c r="G1237" s="328">
        <v>-1051450.6499999999</v>
      </c>
      <c r="H1237" s="151"/>
      <c r="I1237" s="97"/>
      <c r="J1237" s="166"/>
      <c r="K1237" s="328">
        <v>5029.78</v>
      </c>
      <c r="L1237" s="328">
        <v>3053.62</v>
      </c>
      <c r="M1237" s="151"/>
      <c r="N1237" s="97"/>
      <c r="O1237" s="273"/>
      <c r="P1237" s="166"/>
      <c r="Q1237" s="328">
        <v>5029.78</v>
      </c>
      <c r="R1237" s="328">
        <v>3053.62</v>
      </c>
      <c r="S1237" s="151"/>
      <c r="T1237" s="97"/>
      <c r="U1237" s="166"/>
      <c r="V1237" s="328">
        <v>557680.17000000004</v>
      </c>
      <c r="W1237" s="328">
        <v>25687.75</v>
      </c>
      <c r="X1237" s="151"/>
      <c r="Y1237" s="97"/>
      <c r="Z1237" s="140"/>
    </row>
    <row r="1238" spans="1:26" s="69" customFormat="1" outlineLevel="1" x14ac:dyDescent="0.2">
      <c r="A1238" s="64" t="s">
        <v>1165</v>
      </c>
      <c r="B1238" s="65" t="s">
        <v>1615</v>
      </c>
      <c r="C1238" s="66" t="s">
        <v>2057</v>
      </c>
      <c r="D1238" s="67"/>
      <c r="E1238" s="68"/>
      <c r="F1238" s="328">
        <v>8771.76</v>
      </c>
      <c r="G1238" s="328">
        <v>4479.07</v>
      </c>
      <c r="H1238" s="151"/>
      <c r="I1238" s="97"/>
      <c r="J1238" s="166"/>
      <c r="K1238" s="328">
        <v>12294.53</v>
      </c>
      <c r="L1238" s="328">
        <v>6716.51</v>
      </c>
      <c r="M1238" s="151"/>
      <c r="N1238" s="97"/>
      <c r="O1238" s="273"/>
      <c r="P1238" s="166"/>
      <c r="Q1238" s="328">
        <v>12294.53</v>
      </c>
      <c r="R1238" s="328">
        <v>6716.51</v>
      </c>
      <c r="S1238" s="151"/>
      <c r="T1238" s="97"/>
      <c r="U1238" s="166"/>
      <c r="V1238" s="328">
        <v>23110.09</v>
      </c>
      <c r="W1238" s="328">
        <v>26186.5</v>
      </c>
      <c r="X1238" s="151"/>
      <c r="Y1238" s="97"/>
      <c r="Z1238" s="140"/>
    </row>
    <row r="1239" spans="1:26" s="69" customFormat="1" outlineLevel="1" x14ac:dyDescent="0.2">
      <c r="A1239" s="64" t="s">
        <v>1166</v>
      </c>
      <c r="B1239" s="65" t="s">
        <v>1616</v>
      </c>
      <c r="C1239" s="66" t="s">
        <v>2058</v>
      </c>
      <c r="D1239" s="67"/>
      <c r="E1239" s="68"/>
      <c r="F1239" s="328">
        <v>1505.32</v>
      </c>
      <c r="G1239" s="328">
        <v>2234.4</v>
      </c>
      <c r="H1239" s="151"/>
      <c r="I1239" s="97"/>
      <c r="J1239" s="166"/>
      <c r="K1239" s="328">
        <v>4799.96</v>
      </c>
      <c r="L1239" s="328">
        <v>147521.28</v>
      </c>
      <c r="M1239" s="151"/>
      <c r="N1239" s="97"/>
      <c r="O1239" s="273"/>
      <c r="P1239" s="166"/>
      <c r="Q1239" s="328">
        <v>4799.96</v>
      </c>
      <c r="R1239" s="328">
        <v>147521.28</v>
      </c>
      <c r="S1239" s="151"/>
      <c r="T1239" s="97"/>
      <c r="U1239" s="166"/>
      <c r="V1239" s="328">
        <v>21931.86</v>
      </c>
      <c r="W1239" s="328">
        <v>180005.75</v>
      </c>
      <c r="X1239" s="151"/>
      <c r="Y1239" s="97"/>
      <c r="Z1239" s="140"/>
    </row>
    <row r="1240" spans="1:26" s="69" customFormat="1" outlineLevel="1" x14ac:dyDescent="0.2">
      <c r="A1240" s="64" t="s">
        <v>1167</v>
      </c>
      <c r="B1240" s="65" t="s">
        <v>1617</v>
      </c>
      <c r="C1240" s="66" t="s">
        <v>2059</v>
      </c>
      <c r="D1240" s="67"/>
      <c r="E1240" s="68"/>
      <c r="F1240" s="328">
        <v>0</v>
      </c>
      <c r="G1240" s="328">
        <v>-15.9</v>
      </c>
      <c r="H1240" s="151"/>
      <c r="I1240" s="97"/>
      <c r="J1240" s="166"/>
      <c r="K1240" s="328">
        <v>0</v>
      </c>
      <c r="L1240" s="328">
        <v>0</v>
      </c>
      <c r="M1240" s="151"/>
      <c r="N1240" s="97"/>
      <c r="O1240" s="273"/>
      <c r="P1240" s="166"/>
      <c r="Q1240" s="328">
        <v>0</v>
      </c>
      <c r="R1240" s="328">
        <v>0</v>
      </c>
      <c r="S1240" s="151"/>
      <c r="T1240" s="97"/>
      <c r="U1240" s="166"/>
      <c r="V1240" s="328">
        <v>0</v>
      </c>
      <c r="W1240" s="328">
        <v>0</v>
      </c>
      <c r="X1240" s="151"/>
      <c r="Y1240" s="97"/>
      <c r="Z1240" s="140"/>
    </row>
    <row r="1241" spans="1:26" s="69" customFormat="1" outlineLevel="1" x14ac:dyDescent="0.2">
      <c r="A1241" s="64" t="s">
        <v>1168</v>
      </c>
      <c r="B1241" s="65" t="s">
        <v>1618</v>
      </c>
      <c r="C1241" s="66" t="s">
        <v>2060</v>
      </c>
      <c r="D1241" s="67"/>
      <c r="E1241" s="68"/>
      <c r="F1241" s="328">
        <v>83628.479999999996</v>
      </c>
      <c r="G1241" s="328">
        <v>89650.95</v>
      </c>
      <c r="H1241" s="151"/>
      <c r="I1241" s="97"/>
      <c r="J1241" s="166"/>
      <c r="K1241" s="328">
        <v>248931.56</v>
      </c>
      <c r="L1241" s="328">
        <v>270334.86</v>
      </c>
      <c r="M1241" s="151"/>
      <c r="N1241" s="97"/>
      <c r="O1241" s="273"/>
      <c r="P1241" s="166"/>
      <c r="Q1241" s="328">
        <v>248931.56</v>
      </c>
      <c r="R1241" s="328">
        <v>270334.86</v>
      </c>
      <c r="S1241" s="151"/>
      <c r="T1241" s="97"/>
      <c r="U1241" s="166"/>
      <c r="V1241" s="328">
        <v>1019248.1300000001</v>
      </c>
      <c r="W1241" s="328">
        <v>1085613.8</v>
      </c>
      <c r="X1241" s="151"/>
      <c r="Y1241" s="97"/>
      <c r="Z1241" s="140"/>
    </row>
    <row r="1242" spans="1:26" s="69" customFormat="1" outlineLevel="1" x14ac:dyDescent="0.2">
      <c r="A1242" s="64" t="s">
        <v>1169</v>
      </c>
      <c r="B1242" s="65" t="s">
        <v>1619</v>
      </c>
      <c r="C1242" s="66" t="s">
        <v>2061</v>
      </c>
      <c r="D1242" s="67"/>
      <c r="E1242" s="68"/>
      <c r="F1242" s="328">
        <v>36457.46</v>
      </c>
      <c r="G1242" s="328">
        <v>24111.45</v>
      </c>
      <c r="H1242" s="151"/>
      <c r="I1242" s="97"/>
      <c r="J1242" s="166"/>
      <c r="K1242" s="328">
        <v>124419.79000000001</v>
      </c>
      <c r="L1242" s="328">
        <v>86211.39</v>
      </c>
      <c r="M1242" s="151"/>
      <c r="N1242" s="97"/>
      <c r="O1242" s="273"/>
      <c r="P1242" s="166"/>
      <c r="Q1242" s="328">
        <v>124419.79000000001</v>
      </c>
      <c r="R1242" s="328">
        <v>86211.39</v>
      </c>
      <c r="S1242" s="151"/>
      <c r="T1242" s="97"/>
      <c r="U1242" s="166"/>
      <c r="V1242" s="328">
        <v>307541.79000000004</v>
      </c>
      <c r="W1242" s="328">
        <v>257569.66999999998</v>
      </c>
      <c r="X1242" s="151"/>
      <c r="Y1242" s="97"/>
      <c r="Z1242" s="140"/>
    </row>
    <row r="1243" spans="1:26" s="69" customFormat="1" outlineLevel="1" x14ac:dyDescent="0.2">
      <c r="A1243" s="64" t="s">
        <v>1170</v>
      </c>
      <c r="B1243" s="65" t="s">
        <v>1620</v>
      </c>
      <c r="C1243" s="66" t="s">
        <v>2062</v>
      </c>
      <c r="D1243" s="67"/>
      <c r="E1243" s="68"/>
      <c r="F1243" s="328">
        <v>0</v>
      </c>
      <c r="G1243" s="328">
        <v>12975</v>
      </c>
      <c r="H1243" s="151"/>
      <c r="I1243" s="97"/>
      <c r="J1243" s="166"/>
      <c r="K1243" s="328">
        <v>42919</v>
      </c>
      <c r="L1243" s="328">
        <v>12975</v>
      </c>
      <c r="M1243" s="151"/>
      <c r="N1243" s="97"/>
      <c r="O1243" s="273"/>
      <c r="P1243" s="166"/>
      <c r="Q1243" s="328">
        <v>42919</v>
      </c>
      <c r="R1243" s="328">
        <v>12975</v>
      </c>
      <c r="S1243" s="151"/>
      <c r="T1243" s="97"/>
      <c r="U1243" s="166"/>
      <c r="V1243" s="328">
        <v>61011.19</v>
      </c>
      <c r="W1243" s="328">
        <v>97753.8</v>
      </c>
      <c r="X1243" s="151"/>
      <c r="Y1243" s="97"/>
      <c r="Z1243" s="140"/>
    </row>
    <row r="1244" spans="1:26" s="69" customFormat="1" outlineLevel="1" x14ac:dyDescent="0.2">
      <c r="A1244" s="64" t="s">
        <v>1171</v>
      </c>
      <c r="B1244" s="65" t="s">
        <v>1621</v>
      </c>
      <c r="C1244" s="66" t="s">
        <v>2063</v>
      </c>
      <c r="D1244" s="67"/>
      <c r="E1244" s="68"/>
      <c r="F1244" s="328">
        <v>7536.85</v>
      </c>
      <c r="G1244" s="328">
        <v>2036.71</v>
      </c>
      <c r="H1244" s="151"/>
      <c r="I1244" s="97"/>
      <c r="J1244" s="166"/>
      <c r="K1244" s="328">
        <v>10738.02</v>
      </c>
      <c r="L1244" s="328">
        <v>5877.7300000000005</v>
      </c>
      <c r="M1244" s="151"/>
      <c r="N1244" s="97"/>
      <c r="O1244" s="273"/>
      <c r="P1244" s="166"/>
      <c r="Q1244" s="328">
        <v>10738.02</v>
      </c>
      <c r="R1244" s="328">
        <v>5877.7300000000005</v>
      </c>
      <c r="S1244" s="151"/>
      <c r="T1244" s="97"/>
      <c r="U1244" s="166"/>
      <c r="V1244" s="328">
        <v>36979.339999999997</v>
      </c>
      <c r="W1244" s="328">
        <v>33123.03</v>
      </c>
      <c r="X1244" s="151"/>
      <c r="Y1244" s="97"/>
      <c r="Z1244" s="140"/>
    </row>
    <row r="1245" spans="1:26" s="69" customFormat="1" outlineLevel="1" x14ac:dyDescent="0.2">
      <c r="A1245" s="64" t="s">
        <v>1172</v>
      </c>
      <c r="B1245" s="65" t="s">
        <v>1622</v>
      </c>
      <c r="C1245" s="66" t="s">
        <v>2064</v>
      </c>
      <c r="D1245" s="67"/>
      <c r="E1245" s="68"/>
      <c r="F1245" s="328">
        <v>0.67</v>
      </c>
      <c r="G1245" s="328">
        <v>0</v>
      </c>
      <c r="H1245" s="151"/>
      <c r="I1245" s="97"/>
      <c r="J1245" s="166"/>
      <c r="K1245" s="328">
        <v>0.67</v>
      </c>
      <c r="L1245" s="328">
        <v>0</v>
      </c>
      <c r="M1245" s="151"/>
      <c r="N1245" s="97"/>
      <c r="O1245" s="273"/>
      <c r="P1245" s="166"/>
      <c r="Q1245" s="328">
        <v>0.67</v>
      </c>
      <c r="R1245" s="328">
        <v>0</v>
      </c>
      <c r="S1245" s="151"/>
      <c r="T1245" s="97"/>
      <c r="U1245" s="166"/>
      <c r="V1245" s="328">
        <v>0.67</v>
      </c>
      <c r="W1245" s="328">
        <v>1791.51</v>
      </c>
      <c r="X1245" s="151"/>
      <c r="Y1245" s="97"/>
      <c r="Z1245" s="140"/>
    </row>
    <row r="1246" spans="1:26" s="69" customFormat="1" outlineLevel="1" x14ac:dyDescent="0.2">
      <c r="A1246" s="64" t="s">
        <v>1173</v>
      </c>
      <c r="B1246" s="65" t="s">
        <v>1623</v>
      </c>
      <c r="C1246" s="66" t="s">
        <v>2065</v>
      </c>
      <c r="D1246" s="67"/>
      <c r="E1246" s="68"/>
      <c r="F1246" s="328">
        <v>809.80000000000007</v>
      </c>
      <c r="G1246" s="328">
        <v>2539.75</v>
      </c>
      <c r="H1246" s="151"/>
      <c r="I1246" s="97"/>
      <c r="J1246" s="166"/>
      <c r="K1246" s="328">
        <v>2588.6799999999998</v>
      </c>
      <c r="L1246" s="328">
        <v>3688.65</v>
      </c>
      <c r="M1246" s="151"/>
      <c r="N1246" s="97"/>
      <c r="O1246" s="273"/>
      <c r="P1246" s="166"/>
      <c r="Q1246" s="328">
        <v>2588.6799999999998</v>
      </c>
      <c r="R1246" s="328">
        <v>3688.65</v>
      </c>
      <c r="S1246" s="151"/>
      <c r="T1246" s="97"/>
      <c r="U1246" s="166"/>
      <c r="V1246" s="328">
        <v>44813.31</v>
      </c>
      <c r="W1246" s="328">
        <v>28497.780000000002</v>
      </c>
      <c r="X1246" s="151"/>
      <c r="Y1246" s="97"/>
      <c r="Z1246" s="140"/>
    </row>
    <row r="1247" spans="1:26" s="69" customFormat="1" outlineLevel="1" x14ac:dyDescent="0.2">
      <c r="A1247" s="64" t="s">
        <v>1174</v>
      </c>
      <c r="B1247" s="65" t="s">
        <v>1624</v>
      </c>
      <c r="C1247" s="66" t="s">
        <v>2066</v>
      </c>
      <c r="D1247" s="67"/>
      <c r="E1247" s="68"/>
      <c r="F1247" s="328">
        <v>0</v>
      </c>
      <c r="G1247" s="328">
        <v>0</v>
      </c>
      <c r="H1247" s="151"/>
      <c r="I1247" s="97"/>
      <c r="J1247" s="166"/>
      <c r="K1247" s="328">
        <v>0</v>
      </c>
      <c r="L1247" s="328">
        <v>0</v>
      </c>
      <c r="M1247" s="151"/>
      <c r="N1247" s="97"/>
      <c r="O1247" s="273"/>
      <c r="P1247" s="166"/>
      <c r="Q1247" s="328">
        <v>0</v>
      </c>
      <c r="R1247" s="328">
        <v>0</v>
      </c>
      <c r="S1247" s="151"/>
      <c r="T1247" s="97"/>
      <c r="U1247" s="166"/>
      <c r="V1247" s="328">
        <v>2587.02</v>
      </c>
      <c r="W1247" s="328">
        <v>0</v>
      </c>
      <c r="X1247" s="151"/>
      <c r="Y1247" s="97"/>
      <c r="Z1247" s="140"/>
    </row>
    <row r="1248" spans="1:26" s="69" customFormat="1" outlineLevel="1" x14ac:dyDescent="0.2">
      <c r="A1248" s="64" t="s">
        <v>1175</v>
      </c>
      <c r="B1248" s="65" t="s">
        <v>1625</v>
      </c>
      <c r="C1248" s="66" t="s">
        <v>2067</v>
      </c>
      <c r="D1248" s="67"/>
      <c r="E1248" s="68"/>
      <c r="F1248" s="328">
        <v>0</v>
      </c>
      <c r="G1248" s="328">
        <v>0.17</v>
      </c>
      <c r="H1248" s="151"/>
      <c r="I1248" s="97"/>
      <c r="J1248" s="166"/>
      <c r="K1248" s="328">
        <v>2.82</v>
      </c>
      <c r="L1248" s="328">
        <v>1.68</v>
      </c>
      <c r="M1248" s="151"/>
      <c r="N1248" s="97"/>
      <c r="O1248" s="273"/>
      <c r="P1248" s="166"/>
      <c r="Q1248" s="328">
        <v>2.82</v>
      </c>
      <c r="R1248" s="328">
        <v>1.68</v>
      </c>
      <c r="S1248" s="151"/>
      <c r="T1248" s="97"/>
      <c r="U1248" s="166"/>
      <c r="V1248" s="328">
        <v>29.6</v>
      </c>
      <c r="W1248" s="328">
        <v>8.67</v>
      </c>
      <c r="X1248" s="151"/>
      <c r="Y1248" s="97"/>
      <c r="Z1248" s="140"/>
    </row>
    <row r="1249" spans="1:26" s="69" customFormat="1" outlineLevel="1" x14ac:dyDescent="0.2">
      <c r="A1249" s="64" t="s">
        <v>1176</v>
      </c>
      <c r="B1249" s="65" t="s">
        <v>1626</v>
      </c>
      <c r="C1249" s="66" t="s">
        <v>2068</v>
      </c>
      <c r="D1249" s="67"/>
      <c r="E1249" s="68"/>
      <c r="F1249" s="328">
        <v>0</v>
      </c>
      <c r="G1249" s="328">
        <v>0</v>
      </c>
      <c r="H1249" s="151"/>
      <c r="I1249" s="97"/>
      <c r="J1249" s="166"/>
      <c r="K1249" s="328">
        <v>0</v>
      </c>
      <c r="L1249" s="328">
        <v>0</v>
      </c>
      <c r="M1249" s="151"/>
      <c r="N1249" s="97"/>
      <c r="O1249" s="273"/>
      <c r="P1249" s="166"/>
      <c r="Q1249" s="328">
        <v>0</v>
      </c>
      <c r="R1249" s="328">
        <v>0</v>
      </c>
      <c r="S1249" s="151"/>
      <c r="T1249" s="97"/>
      <c r="U1249" s="166"/>
      <c r="V1249" s="328">
        <v>0</v>
      </c>
      <c r="W1249" s="328">
        <v>5902.49</v>
      </c>
      <c r="X1249" s="151"/>
      <c r="Y1249" s="97"/>
      <c r="Z1249" s="140"/>
    </row>
    <row r="1250" spans="1:26" s="69" customFormat="1" outlineLevel="1" x14ac:dyDescent="0.2">
      <c r="A1250" s="64" t="s">
        <v>1177</v>
      </c>
      <c r="B1250" s="65" t="s">
        <v>1627</v>
      </c>
      <c r="C1250" s="66" t="s">
        <v>2069</v>
      </c>
      <c r="D1250" s="67"/>
      <c r="E1250" s="68"/>
      <c r="F1250" s="328">
        <v>1022973.53</v>
      </c>
      <c r="G1250" s="328">
        <v>1150024.19</v>
      </c>
      <c r="H1250" s="151"/>
      <c r="I1250" s="97"/>
      <c r="J1250" s="166"/>
      <c r="K1250" s="328">
        <v>2893730.1</v>
      </c>
      <c r="L1250" s="328">
        <v>2968278.5700000003</v>
      </c>
      <c r="M1250" s="151"/>
      <c r="N1250" s="97"/>
      <c r="O1250" s="273"/>
      <c r="P1250" s="166"/>
      <c r="Q1250" s="328">
        <v>2893730.1</v>
      </c>
      <c r="R1250" s="328">
        <v>2968278.5700000003</v>
      </c>
      <c r="S1250" s="151"/>
      <c r="T1250" s="97"/>
      <c r="U1250" s="166"/>
      <c r="V1250" s="328">
        <v>10530346.91</v>
      </c>
      <c r="W1250" s="328">
        <v>10588253.880000001</v>
      </c>
      <c r="X1250" s="151"/>
      <c r="Y1250" s="97"/>
      <c r="Z1250" s="140"/>
    </row>
    <row r="1251" spans="1:26" s="69" customFormat="1" outlineLevel="1" x14ac:dyDescent="0.2">
      <c r="A1251" s="64" t="s">
        <v>1178</v>
      </c>
      <c r="B1251" s="65" t="s">
        <v>1628</v>
      </c>
      <c r="C1251" s="66" t="s">
        <v>2070</v>
      </c>
      <c r="D1251" s="67"/>
      <c r="E1251" s="68"/>
      <c r="F1251" s="328">
        <v>31597.81</v>
      </c>
      <c r="G1251" s="328">
        <v>61427.020000000004</v>
      </c>
      <c r="H1251" s="151"/>
      <c r="I1251" s="97"/>
      <c r="J1251" s="166"/>
      <c r="K1251" s="328">
        <v>186686.67</v>
      </c>
      <c r="L1251" s="328">
        <v>195634.33000000002</v>
      </c>
      <c r="M1251" s="151"/>
      <c r="N1251" s="97"/>
      <c r="O1251" s="273"/>
      <c r="P1251" s="166"/>
      <c r="Q1251" s="328">
        <v>186686.67</v>
      </c>
      <c r="R1251" s="328">
        <v>195634.33000000002</v>
      </c>
      <c r="S1251" s="151"/>
      <c r="T1251" s="97"/>
      <c r="U1251" s="166"/>
      <c r="V1251" s="328">
        <v>730605.12</v>
      </c>
      <c r="W1251" s="328">
        <v>533140.3600000001</v>
      </c>
      <c r="X1251" s="151"/>
      <c r="Y1251" s="97"/>
      <c r="Z1251" s="140"/>
    </row>
    <row r="1252" spans="1:26" s="69" customFormat="1" outlineLevel="1" x14ac:dyDescent="0.2">
      <c r="A1252" s="64" t="s">
        <v>1179</v>
      </c>
      <c r="B1252" s="65" t="s">
        <v>1629</v>
      </c>
      <c r="C1252" s="66" t="s">
        <v>2071</v>
      </c>
      <c r="D1252" s="67"/>
      <c r="E1252" s="68"/>
      <c r="F1252" s="328">
        <v>34.550000000000004</v>
      </c>
      <c r="G1252" s="328">
        <v>314.41000000000003</v>
      </c>
      <c r="H1252" s="151"/>
      <c r="I1252" s="97"/>
      <c r="J1252" s="166"/>
      <c r="K1252" s="328">
        <v>54.730000000000004</v>
      </c>
      <c r="L1252" s="328">
        <v>331.57</v>
      </c>
      <c r="M1252" s="151"/>
      <c r="N1252" s="97"/>
      <c r="O1252" s="273"/>
      <c r="P1252" s="166"/>
      <c r="Q1252" s="328">
        <v>54.730000000000004</v>
      </c>
      <c r="R1252" s="328">
        <v>331.57</v>
      </c>
      <c r="S1252" s="151"/>
      <c r="T1252" s="97"/>
      <c r="U1252" s="166"/>
      <c r="V1252" s="328">
        <v>289.29000000000002</v>
      </c>
      <c r="W1252" s="328">
        <v>334.21</v>
      </c>
      <c r="X1252" s="151"/>
      <c r="Y1252" s="97"/>
      <c r="Z1252" s="140"/>
    </row>
    <row r="1253" spans="1:26" s="69" customFormat="1" outlineLevel="1" x14ac:dyDescent="0.2">
      <c r="A1253" s="64" t="s">
        <v>1180</v>
      </c>
      <c r="B1253" s="65" t="s">
        <v>1630</v>
      </c>
      <c r="C1253" s="66" t="s">
        <v>2072</v>
      </c>
      <c r="D1253" s="67"/>
      <c r="E1253" s="68"/>
      <c r="F1253" s="328">
        <v>9.9500000000000011</v>
      </c>
      <c r="G1253" s="328">
        <v>24.69</v>
      </c>
      <c r="H1253" s="151"/>
      <c r="I1253" s="97"/>
      <c r="J1253" s="166"/>
      <c r="K1253" s="328">
        <v>38.47</v>
      </c>
      <c r="L1253" s="328">
        <v>8.1999999999999993</v>
      </c>
      <c r="M1253" s="151"/>
      <c r="N1253" s="97"/>
      <c r="O1253" s="273"/>
      <c r="P1253" s="166"/>
      <c r="Q1253" s="328">
        <v>38.47</v>
      </c>
      <c r="R1253" s="328">
        <v>8.1999999999999993</v>
      </c>
      <c r="S1253" s="151"/>
      <c r="T1253" s="97"/>
      <c r="U1253" s="166"/>
      <c r="V1253" s="328">
        <v>99.87</v>
      </c>
      <c r="W1253" s="328">
        <v>90.73</v>
      </c>
      <c r="X1253" s="151"/>
      <c r="Y1253" s="97"/>
      <c r="Z1253" s="140"/>
    </row>
    <row r="1254" spans="1:26" s="69" customFormat="1" outlineLevel="1" x14ac:dyDescent="0.2">
      <c r="A1254" s="64" t="s">
        <v>1181</v>
      </c>
      <c r="B1254" s="65" t="s">
        <v>1631</v>
      </c>
      <c r="C1254" s="66" t="s">
        <v>2073</v>
      </c>
      <c r="D1254" s="67"/>
      <c r="E1254" s="68"/>
      <c r="F1254" s="328">
        <v>0</v>
      </c>
      <c r="G1254" s="328">
        <v>0</v>
      </c>
      <c r="H1254" s="151"/>
      <c r="I1254" s="97"/>
      <c r="J1254" s="166"/>
      <c r="K1254" s="328">
        <v>5.3</v>
      </c>
      <c r="L1254" s="328">
        <v>0</v>
      </c>
      <c r="M1254" s="151"/>
      <c r="N1254" s="97"/>
      <c r="O1254" s="273"/>
      <c r="P1254" s="166"/>
      <c r="Q1254" s="328">
        <v>5.3</v>
      </c>
      <c r="R1254" s="328">
        <v>0</v>
      </c>
      <c r="S1254" s="151"/>
      <c r="T1254" s="97"/>
      <c r="U1254" s="166"/>
      <c r="V1254" s="328">
        <v>5.3</v>
      </c>
      <c r="W1254" s="328">
        <v>0</v>
      </c>
      <c r="X1254" s="151"/>
      <c r="Y1254" s="97"/>
      <c r="Z1254" s="140"/>
    </row>
    <row r="1255" spans="1:26" s="69" customFormat="1" outlineLevel="1" x14ac:dyDescent="0.2">
      <c r="A1255" s="64" t="s">
        <v>1182</v>
      </c>
      <c r="B1255" s="65" t="s">
        <v>1632</v>
      </c>
      <c r="C1255" s="66" t="s">
        <v>2074</v>
      </c>
      <c r="D1255" s="67"/>
      <c r="E1255" s="68"/>
      <c r="F1255" s="328">
        <v>12.51</v>
      </c>
      <c r="G1255" s="328">
        <v>0</v>
      </c>
      <c r="H1255" s="151"/>
      <c r="I1255" s="97"/>
      <c r="J1255" s="166"/>
      <c r="K1255" s="328">
        <v>12.51</v>
      </c>
      <c r="L1255" s="328">
        <v>0</v>
      </c>
      <c r="M1255" s="151"/>
      <c r="N1255" s="97"/>
      <c r="O1255" s="273"/>
      <c r="P1255" s="166"/>
      <c r="Q1255" s="328">
        <v>12.51</v>
      </c>
      <c r="R1255" s="328">
        <v>0</v>
      </c>
      <c r="S1255" s="151"/>
      <c r="T1255" s="97"/>
      <c r="U1255" s="166"/>
      <c r="V1255" s="328">
        <v>12.58</v>
      </c>
      <c r="W1255" s="328">
        <v>0</v>
      </c>
      <c r="X1255" s="151"/>
      <c r="Y1255" s="97"/>
      <c r="Z1255" s="140"/>
    </row>
    <row r="1256" spans="1:26" s="69" customFormat="1" outlineLevel="1" x14ac:dyDescent="0.2">
      <c r="A1256" s="64" t="s">
        <v>1183</v>
      </c>
      <c r="B1256" s="65" t="s">
        <v>1633</v>
      </c>
      <c r="C1256" s="66" t="s">
        <v>2075</v>
      </c>
      <c r="D1256" s="67"/>
      <c r="E1256" s="68"/>
      <c r="F1256" s="328">
        <v>2.96</v>
      </c>
      <c r="G1256" s="328">
        <v>0</v>
      </c>
      <c r="H1256" s="151"/>
      <c r="I1256" s="97"/>
      <c r="J1256" s="166"/>
      <c r="K1256" s="328">
        <v>6.16</v>
      </c>
      <c r="L1256" s="328">
        <v>0</v>
      </c>
      <c r="M1256" s="151"/>
      <c r="N1256" s="97"/>
      <c r="O1256" s="273"/>
      <c r="P1256" s="166"/>
      <c r="Q1256" s="328">
        <v>6.16</v>
      </c>
      <c r="R1256" s="328">
        <v>0</v>
      </c>
      <c r="S1256" s="151"/>
      <c r="T1256" s="97"/>
      <c r="U1256" s="166"/>
      <c r="V1256" s="328">
        <v>18.96</v>
      </c>
      <c r="W1256" s="328">
        <v>1.73</v>
      </c>
      <c r="X1256" s="151"/>
      <c r="Y1256" s="97"/>
      <c r="Z1256" s="140"/>
    </row>
    <row r="1257" spans="1:26" s="69" customFormat="1" outlineLevel="1" x14ac:dyDescent="0.2">
      <c r="A1257" s="64" t="s">
        <v>1184</v>
      </c>
      <c r="B1257" s="65" t="s">
        <v>1634</v>
      </c>
      <c r="C1257" s="66" t="s">
        <v>2076</v>
      </c>
      <c r="D1257" s="67"/>
      <c r="E1257" s="68"/>
      <c r="F1257" s="328">
        <v>20.03</v>
      </c>
      <c r="G1257" s="328">
        <v>9.91</v>
      </c>
      <c r="H1257" s="151"/>
      <c r="I1257" s="97"/>
      <c r="J1257" s="166"/>
      <c r="K1257" s="328">
        <v>20.420000000000002</v>
      </c>
      <c r="L1257" s="328">
        <v>33.94</v>
      </c>
      <c r="M1257" s="151"/>
      <c r="N1257" s="97"/>
      <c r="O1257" s="273"/>
      <c r="P1257" s="166"/>
      <c r="Q1257" s="328">
        <v>20.420000000000002</v>
      </c>
      <c r="R1257" s="328">
        <v>33.94</v>
      </c>
      <c r="S1257" s="151"/>
      <c r="T1257" s="97"/>
      <c r="U1257" s="166"/>
      <c r="V1257" s="328">
        <v>286.52000000000004</v>
      </c>
      <c r="W1257" s="328">
        <v>112.89</v>
      </c>
      <c r="X1257" s="151"/>
      <c r="Y1257" s="97"/>
      <c r="Z1257" s="140"/>
    </row>
    <row r="1258" spans="1:26" s="69" customFormat="1" outlineLevel="1" x14ac:dyDescent="0.2">
      <c r="A1258" s="64" t="s">
        <v>1185</v>
      </c>
      <c r="B1258" s="65" t="s">
        <v>1635</v>
      </c>
      <c r="C1258" s="66" t="s">
        <v>2077</v>
      </c>
      <c r="D1258" s="67"/>
      <c r="E1258" s="68"/>
      <c r="F1258" s="328">
        <v>154.09</v>
      </c>
      <c r="G1258" s="328">
        <v>10.73</v>
      </c>
      <c r="H1258" s="151"/>
      <c r="I1258" s="97"/>
      <c r="J1258" s="166"/>
      <c r="K1258" s="328">
        <v>550.06000000000006</v>
      </c>
      <c r="L1258" s="328">
        <v>30.37</v>
      </c>
      <c r="M1258" s="151"/>
      <c r="N1258" s="97"/>
      <c r="O1258" s="273"/>
      <c r="P1258" s="166"/>
      <c r="Q1258" s="328">
        <v>550.06000000000006</v>
      </c>
      <c r="R1258" s="328">
        <v>30.37</v>
      </c>
      <c r="S1258" s="151"/>
      <c r="T1258" s="97"/>
      <c r="U1258" s="166"/>
      <c r="V1258" s="328">
        <v>1282.8600000000001</v>
      </c>
      <c r="W1258" s="328">
        <v>1990.49</v>
      </c>
      <c r="X1258" s="151"/>
      <c r="Y1258" s="97"/>
      <c r="Z1258" s="140"/>
    </row>
    <row r="1259" spans="1:26" s="69" customFormat="1" outlineLevel="1" x14ac:dyDescent="0.2">
      <c r="A1259" s="64" t="s">
        <v>1186</v>
      </c>
      <c r="B1259" s="65" t="s">
        <v>1636</v>
      </c>
      <c r="C1259" s="66" t="s">
        <v>2078</v>
      </c>
      <c r="D1259" s="67"/>
      <c r="E1259" s="68"/>
      <c r="F1259" s="328">
        <v>16.02</v>
      </c>
      <c r="G1259" s="328">
        <v>0</v>
      </c>
      <c r="H1259" s="151"/>
      <c r="I1259" s="97"/>
      <c r="J1259" s="166"/>
      <c r="K1259" s="328">
        <v>32.54</v>
      </c>
      <c r="L1259" s="328">
        <v>0</v>
      </c>
      <c r="M1259" s="151"/>
      <c r="N1259" s="97"/>
      <c r="O1259" s="273"/>
      <c r="P1259" s="166"/>
      <c r="Q1259" s="328">
        <v>32.54</v>
      </c>
      <c r="R1259" s="328">
        <v>0</v>
      </c>
      <c r="S1259" s="151"/>
      <c r="T1259" s="97"/>
      <c r="U1259" s="166"/>
      <c r="V1259" s="328">
        <v>146.05000000000001</v>
      </c>
      <c r="W1259" s="328">
        <v>14.540000000000001</v>
      </c>
      <c r="X1259" s="151"/>
      <c r="Y1259" s="97"/>
      <c r="Z1259" s="140"/>
    </row>
    <row r="1260" spans="1:26" s="69" customFormat="1" outlineLevel="1" x14ac:dyDescent="0.2">
      <c r="A1260" s="64" t="s">
        <v>1187</v>
      </c>
      <c r="B1260" s="65" t="s">
        <v>1637</v>
      </c>
      <c r="C1260" s="66" t="s">
        <v>2079</v>
      </c>
      <c r="D1260" s="67"/>
      <c r="E1260" s="68"/>
      <c r="F1260" s="328">
        <v>9.85</v>
      </c>
      <c r="G1260" s="328">
        <v>3.09</v>
      </c>
      <c r="H1260" s="151"/>
      <c r="I1260" s="97"/>
      <c r="J1260" s="166"/>
      <c r="K1260" s="328">
        <v>15.64</v>
      </c>
      <c r="L1260" s="328">
        <v>3.09</v>
      </c>
      <c r="M1260" s="151"/>
      <c r="N1260" s="97"/>
      <c r="O1260" s="273"/>
      <c r="P1260" s="166"/>
      <c r="Q1260" s="328">
        <v>15.64</v>
      </c>
      <c r="R1260" s="328">
        <v>3.09</v>
      </c>
      <c r="S1260" s="151"/>
      <c r="T1260" s="97"/>
      <c r="U1260" s="166"/>
      <c r="V1260" s="328">
        <v>34.22</v>
      </c>
      <c r="W1260" s="328">
        <v>3.17</v>
      </c>
      <c r="X1260" s="151"/>
      <c r="Y1260" s="97"/>
      <c r="Z1260" s="140"/>
    </row>
    <row r="1261" spans="1:26" s="69" customFormat="1" outlineLevel="1" x14ac:dyDescent="0.2">
      <c r="A1261" s="64" t="s">
        <v>1188</v>
      </c>
      <c r="B1261" s="65" t="s">
        <v>1638</v>
      </c>
      <c r="C1261" s="66" t="s">
        <v>2080</v>
      </c>
      <c r="D1261" s="67"/>
      <c r="E1261" s="68"/>
      <c r="F1261" s="328">
        <v>28.84</v>
      </c>
      <c r="G1261" s="328">
        <v>0</v>
      </c>
      <c r="H1261" s="151"/>
      <c r="I1261" s="97"/>
      <c r="J1261" s="166"/>
      <c r="K1261" s="328">
        <v>38.119999999999997</v>
      </c>
      <c r="L1261" s="328">
        <v>0</v>
      </c>
      <c r="M1261" s="151"/>
      <c r="N1261" s="97"/>
      <c r="O1261" s="273"/>
      <c r="P1261" s="166"/>
      <c r="Q1261" s="328">
        <v>38.119999999999997</v>
      </c>
      <c r="R1261" s="328">
        <v>0</v>
      </c>
      <c r="S1261" s="151"/>
      <c r="T1261" s="97"/>
      <c r="U1261" s="166"/>
      <c r="V1261" s="328">
        <v>46.839999999999996</v>
      </c>
      <c r="W1261" s="328">
        <v>0</v>
      </c>
      <c r="X1261" s="151"/>
      <c r="Y1261" s="97"/>
      <c r="Z1261" s="140"/>
    </row>
    <row r="1262" spans="1:26" s="69" customFormat="1" outlineLevel="1" x14ac:dyDescent="0.2">
      <c r="A1262" s="64" t="s">
        <v>1189</v>
      </c>
      <c r="B1262" s="65" t="s">
        <v>1639</v>
      </c>
      <c r="C1262" s="66" t="s">
        <v>2081</v>
      </c>
      <c r="D1262" s="67"/>
      <c r="E1262" s="68"/>
      <c r="F1262" s="328">
        <v>0</v>
      </c>
      <c r="G1262" s="328">
        <v>10.59</v>
      </c>
      <c r="H1262" s="151"/>
      <c r="I1262" s="97"/>
      <c r="J1262" s="166"/>
      <c r="K1262" s="328">
        <v>30.69</v>
      </c>
      <c r="L1262" s="328">
        <v>10.59</v>
      </c>
      <c r="M1262" s="151"/>
      <c r="N1262" s="97"/>
      <c r="O1262" s="273"/>
      <c r="P1262" s="166"/>
      <c r="Q1262" s="328">
        <v>30.69</v>
      </c>
      <c r="R1262" s="328">
        <v>10.59</v>
      </c>
      <c r="S1262" s="151"/>
      <c r="T1262" s="97"/>
      <c r="U1262" s="166"/>
      <c r="V1262" s="328">
        <v>157.14000000000001</v>
      </c>
      <c r="W1262" s="328">
        <v>28.830000000000002</v>
      </c>
      <c r="X1262" s="151"/>
      <c r="Y1262" s="97"/>
      <c r="Z1262" s="140"/>
    </row>
    <row r="1263" spans="1:26" s="69" customFormat="1" outlineLevel="1" x14ac:dyDescent="0.2">
      <c r="A1263" s="64" t="s">
        <v>1190</v>
      </c>
      <c r="B1263" s="65" t="s">
        <v>1640</v>
      </c>
      <c r="C1263" s="66" t="s">
        <v>2082</v>
      </c>
      <c r="D1263" s="67"/>
      <c r="E1263" s="68"/>
      <c r="F1263" s="328">
        <v>1.97</v>
      </c>
      <c r="G1263" s="328">
        <v>0</v>
      </c>
      <c r="H1263" s="151"/>
      <c r="I1263" s="97"/>
      <c r="J1263" s="166"/>
      <c r="K1263" s="328">
        <v>1.97</v>
      </c>
      <c r="L1263" s="328">
        <v>0</v>
      </c>
      <c r="M1263" s="151"/>
      <c r="N1263" s="97"/>
      <c r="O1263" s="273"/>
      <c r="P1263" s="166"/>
      <c r="Q1263" s="328">
        <v>1.97</v>
      </c>
      <c r="R1263" s="328">
        <v>0</v>
      </c>
      <c r="S1263" s="151"/>
      <c r="T1263" s="97"/>
      <c r="U1263" s="166"/>
      <c r="V1263" s="328">
        <v>28.53</v>
      </c>
      <c r="W1263" s="328">
        <v>0</v>
      </c>
      <c r="X1263" s="151"/>
      <c r="Y1263" s="97"/>
      <c r="Z1263" s="140"/>
    </row>
    <row r="1264" spans="1:26" s="69" customFormat="1" outlineLevel="1" x14ac:dyDescent="0.2">
      <c r="A1264" s="64" t="s">
        <v>1191</v>
      </c>
      <c r="B1264" s="65" t="s">
        <v>1641</v>
      </c>
      <c r="C1264" s="66" t="s">
        <v>2083</v>
      </c>
      <c r="D1264" s="67"/>
      <c r="E1264" s="68"/>
      <c r="F1264" s="328">
        <v>182.34</v>
      </c>
      <c r="G1264" s="328">
        <v>31</v>
      </c>
      <c r="H1264" s="151"/>
      <c r="I1264" s="97"/>
      <c r="J1264" s="166"/>
      <c r="K1264" s="328">
        <v>588.5</v>
      </c>
      <c r="L1264" s="328">
        <v>42.59</v>
      </c>
      <c r="M1264" s="151"/>
      <c r="N1264" s="97"/>
      <c r="O1264" s="273"/>
      <c r="P1264" s="166"/>
      <c r="Q1264" s="328">
        <v>588.5</v>
      </c>
      <c r="R1264" s="328">
        <v>42.59</v>
      </c>
      <c r="S1264" s="151"/>
      <c r="T1264" s="97"/>
      <c r="U1264" s="166"/>
      <c r="V1264" s="328">
        <v>2114.75</v>
      </c>
      <c r="W1264" s="328">
        <v>664.11</v>
      </c>
      <c r="X1264" s="151"/>
      <c r="Y1264" s="97"/>
      <c r="Z1264" s="140"/>
    </row>
    <row r="1265" spans="1:26" s="69" customFormat="1" outlineLevel="1" x14ac:dyDescent="0.2">
      <c r="A1265" s="64" t="s">
        <v>1192</v>
      </c>
      <c r="B1265" s="65" t="s">
        <v>1642</v>
      </c>
      <c r="C1265" s="66" t="s">
        <v>2084</v>
      </c>
      <c r="D1265" s="67"/>
      <c r="E1265" s="68"/>
      <c r="F1265" s="328">
        <v>0</v>
      </c>
      <c r="G1265" s="328">
        <v>0</v>
      </c>
      <c r="H1265" s="151"/>
      <c r="I1265" s="97"/>
      <c r="J1265" s="166"/>
      <c r="K1265" s="328">
        <v>0</v>
      </c>
      <c r="L1265" s="328">
        <v>0</v>
      </c>
      <c r="M1265" s="151"/>
      <c r="N1265" s="97"/>
      <c r="O1265" s="273"/>
      <c r="P1265" s="166"/>
      <c r="Q1265" s="328">
        <v>0</v>
      </c>
      <c r="R1265" s="328">
        <v>0</v>
      </c>
      <c r="S1265" s="151"/>
      <c r="T1265" s="97"/>
      <c r="U1265" s="166"/>
      <c r="V1265" s="328">
        <v>87.320000000000007</v>
      </c>
      <c r="W1265" s="328">
        <v>0</v>
      </c>
      <c r="X1265" s="151"/>
      <c r="Y1265" s="97"/>
      <c r="Z1265" s="140"/>
    </row>
    <row r="1266" spans="1:26" s="69" customFormat="1" outlineLevel="1" x14ac:dyDescent="0.2">
      <c r="A1266" s="64" t="s">
        <v>1193</v>
      </c>
      <c r="B1266" s="65" t="s">
        <v>1643</v>
      </c>
      <c r="C1266" s="66" t="s">
        <v>2085</v>
      </c>
      <c r="D1266" s="67"/>
      <c r="E1266" s="68"/>
      <c r="F1266" s="328">
        <v>44.37</v>
      </c>
      <c r="G1266" s="328">
        <v>9.49</v>
      </c>
      <c r="H1266" s="151"/>
      <c r="I1266" s="97"/>
      <c r="J1266" s="166"/>
      <c r="K1266" s="328">
        <v>44.37</v>
      </c>
      <c r="L1266" s="328">
        <v>9.49</v>
      </c>
      <c r="M1266" s="151"/>
      <c r="N1266" s="97"/>
      <c r="O1266" s="273"/>
      <c r="P1266" s="166"/>
      <c r="Q1266" s="328">
        <v>44.37</v>
      </c>
      <c r="R1266" s="328">
        <v>9.49</v>
      </c>
      <c r="S1266" s="151"/>
      <c r="T1266" s="97"/>
      <c r="U1266" s="166"/>
      <c r="V1266" s="328">
        <v>158.96</v>
      </c>
      <c r="W1266" s="328">
        <v>9.49</v>
      </c>
      <c r="X1266" s="151"/>
      <c r="Y1266" s="97"/>
      <c r="Z1266" s="140"/>
    </row>
    <row r="1267" spans="1:26" s="69" customFormat="1" outlineLevel="1" x14ac:dyDescent="0.2">
      <c r="A1267" s="64" t="s">
        <v>1194</v>
      </c>
      <c r="B1267" s="65" t="s">
        <v>1644</v>
      </c>
      <c r="C1267" s="66" t="s">
        <v>2086</v>
      </c>
      <c r="D1267" s="67"/>
      <c r="E1267" s="68"/>
      <c r="F1267" s="328">
        <v>0</v>
      </c>
      <c r="G1267" s="328">
        <v>0</v>
      </c>
      <c r="H1267" s="151"/>
      <c r="I1267" s="97"/>
      <c r="J1267" s="166"/>
      <c r="K1267" s="328">
        <v>0</v>
      </c>
      <c r="L1267" s="328">
        <v>91.36</v>
      </c>
      <c r="M1267" s="151"/>
      <c r="N1267" s="97"/>
      <c r="O1267" s="273"/>
      <c r="P1267" s="166"/>
      <c r="Q1267" s="328">
        <v>0</v>
      </c>
      <c r="R1267" s="328">
        <v>91.36</v>
      </c>
      <c r="S1267" s="151"/>
      <c r="T1267" s="97"/>
      <c r="U1267" s="166"/>
      <c r="V1267" s="328">
        <v>53.47</v>
      </c>
      <c r="W1267" s="328">
        <v>447.78000000000003</v>
      </c>
      <c r="X1267" s="151"/>
      <c r="Y1267" s="97"/>
      <c r="Z1267" s="140"/>
    </row>
    <row r="1268" spans="1:26" s="69" customFormat="1" outlineLevel="1" x14ac:dyDescent="0.2">
      <c r="A1268" s="64" t="s">
        <v>1195</v>
      </c>
      <c r="B1268" s="65" t="s">
        <v>1645</v>
      </c>
      <c r="C1268" s="66" t="s">
        <v>2087</v>
      </c>
      <c r="D1268" s="67"/>
      <c r="E1268" s="68"/>
      <c r="F1268" s="328">
        <v>0.69000000000000006</v>
      </c>
      <c r="G1268" s="328">
        <v>0</v>
      </c>
      <c r="H1268" s="151"/>
      <c r="I1268" s="97"/>
      <c r="J1268" s="166"/>
      <c r="K1268" s="328">
        <v>1.67</v>
      </c>
      <c r="L1268" s="328">
        <v>1.52</v>
      </c>
      <c r="M1268" s="151"/>
      <c r="N1268" s="97"/>
      <c r="O1268" s="273"/>
      <c r="P1268" s="166"/>
      <c r="Q1268" s="328">
        <v>1.67</v>
      </c>
      <c r="R1268" s="328">
        <v>1.52</v>
      </c>
      <c r="S1268" s="151"/>
      <c r="T1268" s="97"/>
      <c r="U1268" s="166"/>
      <c r="V1268" s="328">
        <v>21.369999999999997</v>
      </c>
      <c r="W1268" s="328">
        <v>42.010000000000005</v>
      </c>
      <c r="X1268" s="151"/>
      <c r="Y1268" s="97"/>
      <c r="Z1268" s="140"/>
    </row>
    <row r="1269" spans="1:26" s="69" customFormat="1" outlineLevel="1" x14ac:dyDescent="0.2">
      <c r="A1269" s="64" t="s">
        <v>1196</v>
      </c>
      <c r="B1269" s="65" t="s">
        <v>1646</v>
      </c>
      <c r="C1269" s="66" t="s">
        <v>2088</v>
      </c>
      <c r="D1269" s="67"/>
      <c r="E1269" s="68"/>
      <c r="F1269" s="328">
        <v>0</v>
      </c>
      <c r="G1269" s="328">
        <v>0</v>
      </c>
      <c r="H1269" s="151"/>
      <c r="I1269" s="97"/>
      <c r="J1269" s="166"/>
      <c r="K1269" s="328">
        <v>8.1300000000000008</v>
      </c>
      <c r="L1269" s="328">
        <v>0</v>
      </c>
      <c r="M1269" s="151"/>
      <c r="N1269" s="97"/>
      <c r="O1269" s="273"/>
      <c r="P1269" s="166"/>
      <c r="Q1269" s="328">
        <v>8.1300000000000008</v>
      </c>
      <c r="R1269" s="328">
        <v>0</v>
      </c>
      <c r="S1269" s="151"/>
      <c r="T1269" s="97"/>
      <c r="U1269" s="166"/>
      <c r="V1269" s="328">
        <v>60.77</v>
      </c>
      <c r="W1269" s="328">
        <v>18.650000000000002</v>
      </c>
      <c r="X1269" s="151"/>
      <c r="Y1269" s="97"/>
      <c r="Z1269" s="140"/>
    </row>
    <row r="1270" spans="1:26" s="69" customFormat="1" outlineLevel="1" x14ac:dyDescent="0.2">
      <c r="A1270" s="64" t="s">
        <v>1197</v>
      </c>
      <c r="B1270" s="65" t="s">
        <v>1647</v>
      </c>
      <c r="C1270" s="66" t="s">
        <v>2089</v>
      </c>
      <c r="D1270" s="67"/>
      <c r="E1270" s="68"/>
      <c r="F1270" s="328">
        <v>0</v>
      </c>
      <c r="G1270" s="328">
        <v>0</v>
      </c>
      <c r="H1270" s="151"/>
      <c r="I1270" s="97"/>
      <c r="J1270" s="166"/>
      <c r="K1270" s="328">
        <v>0</v>
      </c>
      <c r="L1270" s="328">
        <v>0</v>
      </c>
      <c r="M1270" s="151"/>
      <c r="N1270" s="97"/>
      <c r="O1270" s="273"/>
      <c r="P1270" s="166"/>
      <c r="Q1270" s="328">
        <v>0</v>
      </c>
      <c r="R1270" s="328">
        <v>0</v>
      </c>
      <c r="S1270" s="151"/>
      <c r="T1270" s="97"/>
      <c r="U1270" s="166"/>
      <c r="V1270" s="328">
        <v>92.13</v>
      </c>
      <c r="W1270" s="328">
        <v>54.34</v>
      </c>
      <c r="X1270" s="151"/>
      <c r="Y1270" s="97"/>
      <c r="Z1270" s="140"/>
    </row>
    <row r="1271" spans="1:26" s="69" customFormat="1" outlineLevel="1" x14ac:dyDescent="0.2">
      <c r="A1271" s="64" t="s">
        <v>1198</v>
      </c>
      <c r="B1271" s="65" t="s">
        <v>1648</v>
      </c>
      <c r="C1271" s="66" t="s">
        <v>2090</v>
      </c>
      <c r="D1271" s="67"/>
      <c r="E1271" s="68"/>
      <c r="F1271" s="328">
        <v>5.63</v>
      </c>
      <c r="G1271" s="328">
        <v>0</v>
      </c>
      <c r="H1271" s="151"/>
      <c r="I1271" s="97"/>
      <c r="J1271" s="166"/>
      <c r="K1271" s="328">
        <v>5.63</v>
      </c>
      <c r="L1271" s="328">
        <v>0</v>
      </c>
      <c r="M1271" s="151"/>
      <c r="N1271" s="97"/>
      <c r="O1271" s="273"/>
      <c r="P1271" s="166"/>
      <c r="Q1271" s="328">
        <v>5.63</v>
      </c>
      <c r="R1271" s="328">
        <v>0</v>
      </c>
      <c r="S1271" s="151"/>
      <c r="T1271" s="97"/>
      <c r="U1271" s="166"/>
      <c r="V1271" s="328">
        <v>32.24</v>
      </c>
      <c r="W1271" s="328">
        <v>0</v>
      </c>
      <c r="X1271" s="151"/>
      <c r="Y1271" s="97"/>
      <c r="Z1271" s="140"/>
    </row>
    <row r="1272" spans="1:26" s="69" customFormat="1" outlineLevel="1" x14ac:dyDescent="0.2">
      <c r="A1272" s="64" t="s">
        <v>1199</v>
      </c>
      <c r="B1272" s="65" t="s">
        <v>1649</v>
      </c>
      <c r="C1272" s="66" t="s">
        <v>2091</v>
      </c>
      <c r="D1272" s="67"/>
      <c r="E1272" s="68"/>
      <c r="F1272" s="328">
        <v>41.97</v>
      </c>
      <c r="G1272" s="328">
        <v>0</v>
      </c>
      <c r="H1272" s="151"/>
      <c r="I1272" s="97"/>
      <c r="J1272" s="166"/>
      <c r="K1272" s="328">
        <v>41.97</v>
      </c>
      <c r="L1272" s="328">
        <v>0</v>
      </c>
      <c r="M1272" s="151"/>
      <c r="N1272" s="97"/>
      <c r="O1272" s="273"/>
      <c r="P1272" s="166"/>
      <c r="Q1272" s="328">
        <v>41.97</v>
      </c>
      <c r="R1272" s="328">
        <v>0</v>
      </c>
      <c r="S1272" s="151"/>
      <c r="T1272" s="97"/>
      <c r="U1272" s="166"/>
      <c r="V1272" s="328">
        <v>49.47</v>
      </c>
      <c r="W1272" s="328">
        <v>0</v>
      </c>
      <c r="X1272" s="151"/>
      <c r="Y1272" s="97"/>
      <c r="Z1272" s="140"/>
    </row>
    <row r="1273" spans="1:26" s="69" customFormat="1" outlineLevel="1" x14ac:dyDescent="0.2">
      <c r="A1273" s="64" t="s">
        <v>1200</v>
      </c>
      <c r="B1273" s="65" t="s">
        <v>1650</v>
      </c>
      <c r="C1273" s="66" t="s">
        <v>2092</v>
      </c>
      <c r="D1273" s="67"/>
      <c r="E1273" s="68"/>
      <c r="F1273" s="328">
        <v>0</v>
      </c>
      <c r="G1273" s="328">
        <v>0</v>
      </c>
      <c r="H1273" s="151"/>
      <c r="I1273" s="97"/>
      <c r="J1273" s="166"/>
      <c r="K1273" s="328">
        <v>0</v>
      </c>
      <c r="L1273" s="328">
        <v>0</v>
      </c>
      <c r="M1273" s="151"/>
      <c r="N1273" s="97"/>
      <c r="O1273" s="273"/>
      <c r="P1273" s="166"/>
      <c r="Q1273" s="328">
        <v>0</v>
      </c>
      <c r="R1273" s="328">
        <v>0</v>
      </c>
      <c r="S1273" s="151"/>
      <c r="T1273" s="97"/>
      <c r="U1273" s="166"/>
      <c r="V1273" s="328">
        <v>129.65</v>
      </c>
      <c r="W1273" s="328">
        <v>8.1300000000000008</v>
      </c>
      <c r="X1273" s="151"/>
      <c r="Y1273" s="97"/>
      <c r="Z1273" s="140"/>
    </row>
    <row r="1274" spans="1:26" s="69" customFormat="1" outlineLevel="1" x14ac:dyDescent="0.2">
      <c r="A1274" s="64" t="s">
        <v>1201</v>
      </c>
      <c r="B1274" s="65" t="s">
        <v>1651</v>
      </c>
      <c r="C1274" s="66" t="s">
        <v>2093</v>
      </c>
      <c r="D1274" s="67"/>
      <c r="E1274" s="68"/>
      <c r="F1274" s="328">
        <v>0</v>
      </c>
      <c r="G1274" s="328">
        <v>4.3899999999999997</v>
      </c>
      <c r="H1274" s="151"/>
      <c r="I1274" s="97"/>
      <c r="J1274" s="166"/>
      <c r="K1274" s="328">
        <v>19.05</v>
      </c>
      <c r="L1274" s="328">
        <v>14.51</v>
      </c>
      <c r="M1274" s="151"/>
      <c r="N1274" s="97"/>
      <c r="O1274" s="273"/>
      <c r="P1274" s="166"/>
      <c r="Q1274" s="328">
        <v>19.05</v>
      </c>
      <c r="R1274" s="328">
        <v>14.51</v>
      </c>
      <c r="S1274" s="151"/>
      <c r="T1274" s="97"/>
      <c r="U1274" s="166"/>
      <c r="V1274" s="328">
        <v>44.63</v>
      </c>
      <c r="W1274" s="328">
        <v>14.51</v>
      </c>
      <c r="X1274" s="151"/>
      <c r="Y1274" s="97"/>
      <c r="Z1274" s="140"/>
    </row>
    <row r="1275" spans="1:26" s="69" customFormat="1" outlineLevel="1" x14ac:dyDescent="0.2">
      <c r="A1275" s="64" t="s">
        <v>1202</v>
      </c>
      <c r="B1275" s="65" t="s">
        <v>1652</v>
      </c>
      <c r="C1275" s="66" t="s">
        <v>2094</v>
      </c>
      <c r="D1275" s="67"/>
      <c r="E1275" s="68"/>
      <c r="F1275" s="328">
        <v>-10257.94</v>
      </c>
      <c r="G1275" s="328">
        <v>-33042.550000000003</v>
      </c>
      <c r="H1275" s="151"/>
      <c r="I1275" s="97"/>
      <c r="J1275" s="166"/>
      <c r="K1275" s="328">
        <v>-32419.58</v>
      </c>
      <c r="L1275" s="328">
        <v>-113460.40000000001</v>
      </c>
      <c r="M1275" s="151"/>
      <c r="N1275" s="97"/>
      <c r="O1275" s="273"/>
      <c r="P1275" s="166"/>
      <c r="Q1275" s="328">
        <v>-32419.58</v>
      </c>
      <c r="R1275" s="328">
        <v>-113460.40000000001</v>
      </c>
      <c r="S1275" s="151"/>
      <c r="T1275" s="97"/>
      <c r="U1275" s="166"/>
      <c r="V1275" s="328">
        <v>-319594.66000000003</v>
      </c>
      <c r="W1275" s="328">
        <v>-673047.44000000006</v>
      </c>
      <c r="X1275" s="151"/>
      <c r="Y1275" s="97"/>
      <c r="Z1275" s="140"/>
    </row>
    <row r="1276" spans="1:26" s="69" customFormat="1" outlineLevel="1" x14ac:dyDescent="0.2">
      <c r="A1276" s="64" t="s">
        <v>1203</v>
      </c>
      <c r="B1276" s="65" t="s">
        <v>1653</v>
      </c>
      <c r="C1276" s="66" t="s">
        <v>2095</v>
      </c>
      <c r="D1276" s="67"/>
      <c r="E1276" s="68"/>
      <c r="F1276" s="328">
        <v>-57464</v>
      </c>
      <c r="G1276" s="328">
        <v>-31140</v>
      </c>
      <c r="H1276" s="151"/>
      <c r="I1276" s="97"/>
      <c r="J1276" s="166"/>
      <c r="K1276" s="328">
        <v>-172517</v>
      </c>
      <c r="L1276" s="328">
        <v>-96070</v>
      </c>
      <c r="M1276" s="151"/>
      <c r="N1276" s="97"/>
      <c r="O1276" s="273"/>
      <c r="P1276" s="166"/>
      <c r="Q1276" s="328">
        <v>-172517</v>
      </c>
      <c r="R1276" s="328">
        <v>-96070</v>
      </c>
      <c r="S1276" s="151"/>
      <c r="T1276" s="97"/>
      <c r="U1276" s="166"/>
      <c r="V1276" s="328">
        <v>-599930</v>
      </c>
      <c r="W1276" s="328">
        <v>-387891</v>
      </c>
      <c r="X1276" s="151"/>
      <c r="Y1276" s="97"/>
      <c r="Z1276" s="140"/>
    </row>
    <row r="1277" spans="1:26" s="69" customFormat="1" outlineLevel="1" x14ac:dyDescent="0.2">
      <c r="A1277" s="64" t="s">
        <v>1204</v>
      </c>
      <c r="B1277" s="65" t="s">
        <v>1654</v>
      </c>
      <c r="C1277" s="66" t="s">
        <v>2096</v>
      </c>
      <c r="D1277" s="67"/>
      <c r="E1277" s="68"/>
      <c r="F1277" s="328">
        <v>0.02</v>
      </c>
      <c r="G1277" s="328">
        <v>0.01</v>
      </c>
      <c r="H1277" s="151"/>
      <c r="I1277" s="97"/>
      <c r="J1277" s="166"/>
      <c r="K1277" s="328">
        <v>0.02</v>
      </c>
      <c r="L1277" s="328">
        <v>0.01</v>
      </c>
      <c r="M1277" s="151"/>
      <c r="N1277" s="97"/>
      <c r="O1277" s="273"/>
      <c r="P1277" s="166"/>
      <c r="Q1277" s="328">
        <v>0.02</v>
      </c>
      <c r="R1277" s="328">
        <v>0.01</v>
      </c>
      <c r="S1277" s="151"/>
      <c r="T1277" s="97"/>
      <c r="U1277" s="166"/>
      <c r="V1277" s="328">
        <v>9.0000000000000011E-2</v>
      </c>
      <c r="W1277" s="328">
        <v>0.03</v>
      </c>
      <c r="X1277" s="151"/>
      <c r="Y1277" s="97"/>
      <c r="Z1277" s="140"/>
    </row>
    <row r="1278" spans="1:26" s="69" customFormat="1" outlineLevel="1" x14ac:dyDescent="0.2">
      <c r="A1278" s="64" t="s">
        <v>1205</v>
      </c>
      <c r="B1278" s="65" t="s">
        <v>1655</v>
      </c>
      <c r="C1278" s="66" t="s">
        <v>2097</v>
      </c>
      <c r="D1278" s="67"/>
      <c r="E1278" s="68"/>
      <c r="F1278" s="328">
        <v>-276.2</v>
      </c>
      <c r="G1278" s="328">
        <v>-316.58</v>
      </c>
      <c r="H1278" s="151"/>
      <c r="I1278" s="97"/>
      <c r="J1278" s="166"/>
      <c r="K1278" s="328">
        <v>-780.69</v>
      </c>
      <c r="L1278" s="328">
        <v>-824.91</v>
      </c>
      <c r="M1278" s="151"/>
      <c r="N1278" s="97"/>
      <c r="O1278" s="273"/>
      <c r="P1278" s="166"/>
      <c r="Q1278" s="328">
        <v>-780.69</v>
      </c>
      <c r="R1278" s="328">
        <v>-824.91</v>
      </c>
      <c r="S1278" s="151"/>
      <c r="T1278" s="97"/>
      <c r="U1278" s="166"/>
      <c r="V1278" s="328">
        <v>-3518.46</v>
      </c>
      <c r="W1278" s="328">
        <v>-5017.34</v>
      </c>
      <c r="X1278" s="151"/>
      <c r="Y1278" s="97"/>
      <c r="Z1278" s="140"/>
    </row>
    <row r="1279" spans="1:26" s="69" customFormat="1" outlineLevel="1" x14ac:dyDescent="0.2">
      <c r="A1279" s="64" t="s">
        <v>1206</v>
      </c>
      <c r="B1279" s="65" t="s">
        <v>1656</v>
      </c>
      <c r="C1279" s="66" t="s">
        <v>2098</v>
      </c>
      <c r="D1279" s="67"/>
      <c r="E1279" s="68"/>
      <c r="F1279" s="328">
        <v>206474.47</v>
      </c>
      <c r="G1279" s="328">
        <v>225213.09</v>
      </c>
      <c r="H1279" s="151"/>
      <c r="I1279" s="97"/>
      <c r="J1279" s="166"/>
      <c r="K1279" s="328">
        <v>629748.41</v>
      </c>
      <c r="L1279" s="328">
        <v>619555.19000000006</v>
      </c>
      <c r="M1279" s="151"/>
      <c r="N1279" s="97"/>
      <c r="O1279" s="273"/>
      <c r="P1279" s="166"/>
      <c r="Q1279" s="328">
        <v>629748.41</v>
      </c>
      <c r="R1279" s="328">
        <v>619555.19000000006</v>
      </c>
      <c r="S1279" s="151"/>
      <c r="T1279" s="97"/>
      <c r="U1279" s="166"/>
      <c r="V1279" s="328">
        <v>2824558.8400000003</v>
      </c>
      <c r="W1279" s="328">
        <v>2998031.9619999998</v>
      </c>
      <c r="X1279" s="151"/>
      <c r="Y1279" s="97"/>
      <c r="Z1279" s="140"/>
    </row>
    <row r="1280" spans="1:26" s="69" customFormat="1" outlineLevel="1" x14ac:dyDescent="0.2">
      <c r="A1280" s="64" t="s">
        <v>1207</v>
      </c>
      <c r="B1280" s="65" t="s">
        <v>1657</v>
      </c>
      <c r="C1280" s="66" t="s">
        <v>2099</v>
      </c>
      <c r="D1280" s="67"/>
      <c r="E1280" s="68"/>
      <c r="F1280" s="328">
        <v>-78345.710000000006</v>
      </c>
      <c r="G1280" s="328">
        <v>-16548.900000000001</v>
      </c>
      <c r="H1280" s="151"/>
      <c r="I1280" s="97"/>
      <c r="J1280" s="166"/>
      <c r="K1280" s="328">
        <v>-358631.35000000003</v>
      </c>
      <c r="L1280" s="328">
        <v>257838.77000000002</v>
      </c>
      <c r="M1280" s="151"/>
      <c r="N1280" s="97"/>
      <c r="O1280" s="273"/>
      <c r="P1280" s="166"/>
      <c r="Q1280" s="328">
        <v>-358631.35000000003</v>
      </c>
      <c r="R1280" s="328">
        <v>257838.77000000002</v>
      </c>
      <c r="S1280" s="151"/>
      <c r="T1280" s="97"/>
      <c r="U1280" s="166"/>
      <c r="V1280" s="328">
        <v>775278.45</v>
      </c>
      <c r="W1280" s="328">
        <v>-267076.73</v>
      </c>
      <c r="X1280" s="151"/>
      <c r="Y1280" s="97"/>
      <c r="Z1280" s="140"/>
    </row>
    <row r="1281" spans="1:26" s="69" customFormat="1" outlineLevel="1" x14ac:dyDescent="0.2">
      <c r="A1281" s="64" t="s">
        <v>1208</v>
      </c>
      <c r="B1281" s="65" t="s">
        <v>1658</v>
      </c>
      <c r="C1281" s="66" t="s">
        <v>2100</v>
      </c>
      <c r="D1281" s="67"/>
      <c r="E1281" s="68"/>
      <c r="F1281" s="328">
        <v>0</v>
      </c>
      <c r="G1281" s="328">
        <v>0</v>
      </c>
      <c r="H1281" s="151"/>
      <c r="I1281" s="97"/>
      <c r="J1281" s="166"/>
      <c r="K1281" s="328">
        <v>20.14</v>
      </c>
      <c r="L1281" s="328">
        <v>0</v>
      </c>
      <c r="M1281" s="151"/>
      <c r="N1281" s="97"/>
      <c r="O1281" s="273"/>
      <c r="P1281" s="166"/>
      <c r="Q1281" s="328">
        <v>20.14</v>
      </c>
      <c r="R1281" s="328">
        <v>0</v>
      </c>
      <c r="S1281" s="151"/>
      <c r="T1281" s="97"/>
      <c r="U1281" s="166"/>
      <c r="V1281" s="328">
        <v>636.91999999999996</v>
      </c>
      <c r="W1281" s="328">
        <v>0</v>
      </c>
      <c r="X1281" s="151"/>
      <c r="Y1281" s="97"/>
      <c r="Z1281" s="140"/>
    </row>
    <row r="1282" spans="1:26" s="69" customFormat="1" outlineLevel="1" x14ac:dyDescent="0.2">
      <c r="A1282" s="64" t="s">
        <v>1209</v>
      </c>
      <c r="B1282" s="65" t="s">
        <v>1659</v>
      </c>
      <c r="C1282" s="66" t="s">
        <v>2101</v>
      </c>
      <c r="D1282" s="67"/>
      <c r="E1282" s="68"/>
      <c r="F1282" s="328">
        <v>120347.84</v>
      </c>
      <c r="G1282" s="328">
        <v>42505.840000000004</v>
      </c>
      <c r="H1282" s="151"/>
      <c r="I1282" s="97"/>
      <c r="J1282" s="166"/>
      <c r="K1282" s="328">
        <v>294750.10000000003</v>
      </c>
      <c r="L1282" s="328">
        <v>190998.44</v>
      </c>
      <c r="M1282" s="151"/>
      <c r="N1282" s="97"/>
      <c r="O1282" s="273"/>
      <c r="P1282" s="166"/>
      <c r="Q1282" s="328">
        <v>294750.10000000003</v>
      </c>
      <c r="R1282" s="328">
        <v>190998.44</v>
      </c>
      <c r="S1282" s="151"/>
      <c r="T1282" s="97"/>
      <c r="U1282" s="166"/>
      <c r="V1282" s="328">
        <v>1064153.72</v>
      </c>
      <c r="W1282" s="328">
        <v>865197.40999999992</v>
      </c>
      <c r="X1282" s="151"/>
      <c r="Y1282" s="97"/>
      <c r="Z1282" s="140"/>
    </row>
    <row r="1283" spans="1:26" s="69" customFormat="1" outlineLevel="1" x14ac:dyDescent="0.2">
      <c r="A1283" s="64" t="s">
        <v>1210</v>
      </c>
      <c r="B1283" s="65" t="s">
        <v>1660</v>
      </c>
      <c r="C1283" s="66" t="s">
        <v>2102</v>
      </c>
      <c r="D1283" s="67"/>
      <c r="E1283" s="68"/>
      <c r="F1283" s="328">
        <v>105380.62</v>
      </c>
      <c r="G1283" s="328">
        <v>35135.870000000003</v>
      </c>
      <c r="H1283" s="151"/>
      <c r="I1283" s="97"/>
      <c r="J1283" s="166"/>
      <c r="K1283" s="328">
        <v>375853.78</v>
      </c>
      <c r="L1283" s="328">
        <v>259445.97</v>
      </c>
      <c r="M1283" s="151"/>
      <c r="N1283" s="97"/>
      <c r="O1283" s="273"/>
      <c r="P1283" s="166"/>
      <c r="Q1283" s="328">
        <v>375853.78</v>
      </c>
      <c r="R1283" s="328">
        <v>259445.97</v>
      </c>
      <c r="S1283" s="151"/>
      <c r="T1283" s="97"/>
      <c r="U1283" s="166"/>
      <c r="V1283" s="328">
        <v>-1133131.31</v>
      </c>
      <c r="W1283" s="328">
        <v>1318649.818</v>
      </c>
      <c r="X1283" s="151"/>
      <c r="Y1283" s="97"/>
      <c r="Z1283" s="140"/>
    </row>
    <row r="1284" spans="1:26" s="69" customFormat="1" outlineLevel="1" x14ac:dyDescent="0.2">
      <c r="A1284" s="64" t="s">
        <v>1211</v>
      </c>
      <c r="B1284" s="65" t="s">
        <v>1661</v>
      </c>
      <c r="C1284" s="66" t="s">
        <v>2103</v>
      </c>
      <c r="D1284" s="67"/>
      <c r="E1284" s="68"/>
      <c r="F1284" s="328">
        <v>159</v>
      </c>
      <c r="G1284" s="328">
        <v>5.19</v>
      </c>
      <c r="H1284" s="151"/>
      <c r="I1284" s="97"/>
      <c r="J1284" s="166"/>
      <c r="K1284" s="328">
        <v>159</v>
      </c>
      <c r="L1284" s="328">
        <v>5.19</v>
      </c>
      <c r="M1284" s="151"/>
      <c r="N1284" s="97"/>
      <c r="O1284" s="273"/>
      <c r="P1284" s="166"/>
      <c r="Q1284" s="328">
        <v>159</v>
      </c>
      <c r="R1284" s="328">
        <v>5.19</v>
      </c>
      <c r="S1284" s="151"/>
      <c r="T1284" s="97"/>
      <c r="U1284" s="166"/>
      <c r="V1284" s="328">
        <v>4730.97</v>
      </c>
      <c r="W1284" s="328">
        <v>6024.87</v>
      </c>
      <c r="X1284" s="151"/>
      <c r="Y1284" s="97"/>
      <c r="Z1284" s="140"/>
    </row>
    <row r="1285" spans="1:26" s="69" customFormat="1" outlineLevel="1" x14ac:dyDescent="0.2">
      <c r="A1285" s="64" t="s">
        <v>1212</v>
      </c>
      <c r="B1285" s="65" t="s">
        <v>1662</v>
      </c>
      <c r="C1285" s="66" t="s">
        <v>2104</v>
      </c>
      <c r="D1285" s="67"/>
      <c r="E1285" s="68"/>
      <c r="F1285" s="328">
        <v>50.04</v>
      </c>
      <c r="G1285" s="328">
        <v>72.78</v>
      </c>
      <c r="H1285" s="151"/>
      <c r="I1285" s="97"/>
      <c r="J1285" s="166"/>
      <c r="K1285" s="328">
        <v>71.55</v>
      </c>
      <c r="L1285" s="328">
        <v>198.98000000000002</v>
      </c>
      <c r="M1285" s="151"/>
      <c r="N1285" s="97"/>
      <c r="O1285" s="273"/>
      <c r="P1285" s="166"/>
      <c r="Q1285" s="328">
        <v>71.55</v>
      </c>
      <c r="R1285" s="328">
        <v>198.98000000000002</v>
      </c>
      <c r="S1285" s="151"/>
      <c r="T1285" s="97"/>
      <c r="U1285" s="166"/>
      <c r="V1285" s="328">
        <v>-198.20999999999998</v>
      </c>
      <c r="W1285" s="328">
        <v>-243.05</v>
      </c>
      <c r="X1285" s="151"/>
      <c r="Y1285" s="97"/>
      <c r="Z1285" s="140"/>
    </row>
    <row r="1286" spans="1:26" s="69" customFormat="1" outlineLevel="1" x14ac:dyDescent="0.2">
      <c r="A1286" s="64" t="s">
        <v>1213</v>
      </c>
      <c r="B1286" s="65" t="s">
        <v>1663</v>
      </c>
      <c r="C1286" s="66" t="s">
        <v>2105</v>
      </c>
      <c r="D1286" s="67"/>
      <c r="E1286" s="68"/>
      <c r="F1286" s="328">
        <v>-106572.7</v>
      </c>
      <c r="G1286" s="328">
        <v>-53037.55</v>
      </c>
      <c r="H1286" s="151"/>
      <c r="I1286" s="97"/>
      <c r="J1286" s="166"/>
      <c r="K1286" s="328">
        <v>99014.07</v>
      </c>
      <c r="L1286" s="328">
        <v>543826.28</v>
      </c>
      <c r="M1286" s="151"/>
      <c r="N1286" s="97"/>
      <c r="O1286" s="273"/>
      <c r="P1286" s="166"/>
      <c r="Q1286" s="328">
        <v>99014.07</v>
      </c>
      <c r="R1286" s="328">
        <v>543826.28</v>
      </c>
      <c r="S1286" s="151"/>
      <c r="T1286" s="97"/>
      <c r="U1286" s="166"/>
      <c r="V1286" s="328">
        <v>-215078.53999999998</v>
      </c>
      <c r="W1286" s="328">
        <v>1402223.96</v>
      </c>
      <c r="X1286" s="151"/>
      <c r="Y1286" s="97"/>
      <c r="Z1286" s="140"/>
    </row>
    <row r="1287" spans="1:26" s="69" customFormat="1" outlineLevel="1" x14ac:dyDescent="0.2">
      <c r="A1287" s="64" t="s">
        <v>1214</v>
      </c>
      <c r="B1287" s="65" t="s">
        <v>1664</v>
      </c>
      <c r="C1287" s="66" t="s">
        <v>2106</v>
      </c>
      <c r="D1287" s="67"/>
      <c r="E1287" s="68"/>
      <c r="F1287" s="328">
        <v>344.86</v>
      </c>
      <c r="G1287" s="328">
        <v>161.25</v>
      </c>
      <c r="H1287" s="151"/>
      <c r="I1287" s="97"/>
      <c r="J1287" s="166"/>
      <c r="K1287" s="328">
        <v>880.75</v>
      </c>
      <c r="L1287" s="328">
        <v>228.6</v>
      </c>
      <c r="M1287" s="151"/>
      <c r="N1287" s="97"/>
      <c r="O1287" s="273"/>
      <c r="P1287" s="166"/>
      <c r="Q1287" s="328">
        <v>880.75</v>
      </c>
      <c r="R1287" s="328">
        <v>228.6</v>
      </c>
      <c r="S1287" s="151"/>
      <c r="T1287" s="97"/>
      <c r="U1287" s="166"/>
      <c r="V1287" s="328">
        <v>2562.34</v>
      </c>
      <c r="W1287" s="328">
        <v>736.12</v>
      </c>
      <c r="X1287" s="151"/>
      <c r="Y1287" s="97"/>
      <c r="Z1287" s="140"/>
    </row>
    <row r="1288" spans="1:26" s="69" customFormat="1" outlineLevel="1" x14ac:dyDescent="0.2">
      <c r="A1288" s="64" t="s">
        <v>1215</v>
      </c>
      <c r="B1288" s="65" t="s">
        <v>1665</v>
      </c>
      <c r="C1288" s="66" t="s">
        <v>2107</v>
      </c>
      <c r="D1288" s="67"/>
      <c r="E1288" s="68"/>
      <c r="F1288" s="328">
        <v>-49460.03</v>
      </c>
      <c r="G1288" s="328">
        <v>-20481.240000000002</v>
      </c>
      <c r="H1288" s="151"/>
      <c r="I1288" s="97"/>
      <c r="J1288" s="166"/>
      <c r="K1288" s="328">
        <v>-146060.58000000002</v>
      </c>
      <c r="L1288" s="328">
        <v>-63837.120000000003</v>
      </c>
      <c r="M1288" s="151"/>
      <c r="N1288" s="97"/>
      <c r="O1288" s="273"/>
      <c r="P1288" s="166"/>
      <c r="Q1288" s="328">
        <v>-146060.58000000002</v>
      </c>
      <c r="R1288" s="328">
        <v>-63837.120000000003</v>
      </c>
      <c r="S1288" s="151"/>
      <c r="T1288" s="97"/>
      <c r="U1288" s="166"/>
      <c r="V1288" s="328">
        <v>-586369.41</v>
      </c>
      <c r="W1288" s="328">
        <v>-706788.92</v>
      </c>
      <c r="X1288" s="151"/>
      <c r="Y1288" s="97"/>
      <c r="Z1288" s="140"/>
    </row>
    <row r="1289" spans="1:26" s="69" customFormat="1" outlineLevel="1" x14ac:dyDescent="0.2">
      <c r="A1289" s="64" t="s">
        <v>1216</v>
      </c>
      <c r="B1289" s="65" t="s">
        <v>1666</v>
      </c>
      <c r="C1289" s="66" t="s">
        <v>2108</v>
      </c>
      <c r="D1289" s="67"/>
      <c r="E1289" s="68"/>
      <c r="F1289" s="328">
        <v>215.18</v>
      </c>
      <c r="G1289" s="328">
        <v>260.59000000000003</v>
      </c>
      <c r="H1289" s="151"/>
      <c r="I1289" s="97"/>
      <c r="J1289" s="166"/>
      <c r="K1289" s="328">
        <v>952.16</v>
      </c>
      <c r="L1289" s="328">
        <v>1278.3800000000001</v>
      </c>
      <c r="M1289" s="151"/>
      <c r="N1289" s="97"/>
      <c r="O1289" s="273"/>
      <c r="P1289" s="166"/>
      <c r="Q1289" s="328">
        <v>952.16</v>
      </c>
      <c r="R1289" s="328">
        <v>1278.3800000000001</v>
      </c>
      <c r="S1289" s="151"/>
      <c r="T1289" s="97"/>
      <c r="U1289" s="166"/>
      <c r="V1289" s="328">
        <v>13695.44</v>
      </c>
      <c r="W1289" s="328">
        <v>4043.92</v>
      </c>
      <c r="X1289" s="151"/>
      <c r="Y1289" s="97"/>
      <c r="Z1289" s="140"/>
    </row>
    <row r="1290" spans="1:26" s="69" customFormat="1" outlineLevel="1" x14ac:dyDescent="0.2">
      <c r="A1290" s="64" t="s">
        <v>1217</v>
      </c>
      <c r="B1290" s="65" t="s">
        <v>1667</v>
      </c>
      <c r="C1290" s="66" t="s">
        <v>2109</v>
      </c>
      <c r="D1290" s="67"/>
      <c r="E1290" s="68"/>
      <c r="F1290" s="328">
        <v>0</v>
      </c>
      <c r="G1290" s="328">
        <v>0</v>
      </c>
      <c r="H1290" s="151"/>
      <c r="I1290" s="97"/>
      <c r="J1290" s="166"/>
      <c r="K1290" s="328">
        <v>0</v>
      </c>
      <c r="L1290" s="328">
        <v>0</v>
      </c>
      <c r="M1290" s="151"/>
      <c r="N1290" s="97"/>
      <c r="O1290" s="273"/>
      <c r="P1290" s="166"/>
      <c r="Q1290" s="328">
        <v>0</v>
      </c>
      <c r="R1290" s="328">
        <v>0</v>
      </c>
      <c r="S1290" s="151"/>
      <c r="T1290" s="97"/>
      <c r="U1290" s="166"/>
      <c r="V1290" s="328">
        <v>5.92</v>
      </c>
      <c r="W1290" s="328">
        <v>18.43</v>
      </c>
      <c r="X1290" s="151"/>
      <c r="Y1290" s="97"/>
      <c r="Z1290" s="140"/>
    </row>
    <row r="1291" spans="1:26" s="69" customFormat="1" outlineLevel="1" x14ac:dyDescent="0.2">
      <c r="A1291" s="64" t="s">
        <v>1218</v>
      </c>
      <c r="B1291" s="65" t="s">
        <v>1668</v>
      </c>
      <c r="C1291" s="66" t="s">
        <v>2110</v>
      </c>
      <c r="D1291" s="67"/>
      <c r="E1291" s="68"/>
      <c r="F1291" s="328">
        <v>2966.07</v>
      </c>
      <c r="G1291" s="328">
        <v>3449.87</v>
      </c>
      <c r="H1291" s="151"/>
      <c r="I1291" s="97"/>
      <c r="J1291" s="166"/>
      <c r="K1291" s="328">
        <v>11188.82</v>
      </c>
      <c r="L1291" s="328">
        <v>10596.34</v>
      </c>
      <c r="M1291" s="151"/>
      <c r="N1291" s="97"/>
      <c r="O1291" s="273"/>
      <c r="P1291" s="166"/>
      <c r="Q1291" s="328">
        <v>11188.82</v>
      </c>
      <c r="R1291" s="328">
        <v>10596.34</v>
      </c>
      <c r="S1291" s="151"/>
      <c r="T1291" s="97"/>
      <c r="U1291" s="166"/>
      <c r="V1291" s="328">
        <v>35521.46</v>
      </c>
      <c r="W1291" s="328">
        <v>20361.849999999999</v>
      </c>
      <c r="X1291" s="151"/>
      <c r="Y1291" s="97"/>
      <c r="Z1291" s="140"/>
    </row>
    <row r="1292" spans="1:26" s="69" customFormat="1" outlineLevel="1" x14ac:dyDescent="0.2">
      <c r="A1292" s="64" t="s">
        <v>1219</v>
      </c>
      <c r="B1292" s="65" t="s">
        <v>1669</v>
      </c>
      <c r="C1292" s="66" t="s">
        <v>2111</v>
      </c>
      <c r="D1292" s="67"/>
      <c r="E1292" s="68"/>
      <c r="F1292" s="328">
        <v>147915.62</v>
      </c>
      <c r="G1292" s="328">
        <v>184455.54</v>
      </c>
      <c r="H1292" s="151"/>
      <c r="I1292" s="97"/>
      <c r="J1292" s="166"/>
      <c r="K1292" s="328">
        <v>484996.14</v>
      </c>
      <c r="L1292" s="328">
        <v>630519.62</v>
      </c>
      <c r="M1292" s="151"/>
      <c r="N1292" s="97"/>
      <c r="O1292" s="273"/>
      <c r="P1292" s="166"/>
      <c r="Q1292" s="328">
        <v>484996.14</v>
      </c>
      <c r="R1292" s="328">
        <v>630519.62</v>
      </c>
      <c r="S1292" s="151"/>
      <c r="T1292" s="97"/>
      <c r="U1292" s="166"/>
      <c r="V1292" s="328">
        <v>2376555.0300000003</v>
      </c>
      <c r="W1292" s="328">
        <v>2665530.6800000002</v>
      </c>
      <c r="X1292" s="151"/>
      <c r="Y1292" s="97"/>
      <c r="Z1292" s="140"/>
    </row>
    <row r="1293" spans="1:26" s="69" customFormat="1" outlineLevel="1" x14ac:dyDescent="0.2">
      <c r="A1293" s="64" t="s">
        <v>1220</v>
      </c>
      <c r="B1293" s="65" t="s">
        <v>1670</v>
      </c>
      <c r="C1293" s="66" t="s">
        <v>2112</v>
      </c>
      <c r="D1293" s="67"/>
      <c r="E1293" s="68"/>
      <c r="F1293" s="328">
        <v>9564.75</v>
      </c>
      <c r="G1293" s="328">
        <v>11957.84</v>
      </c>
      <c r="H1293" s="151"/>
      <c r="I1293" s="97"/>
      <c r="J1293" s="166"/>
      <c r="K1293" s="328">
        <v>35917.629999999997</v>
      </c>
      <c r="L1293" s="328">
        <v>33894.730000000003</v>
      </c>
      <c r="M1293" s="151"/>
      <c r="N1293" s="97"/>
      <c r="O1293" s="273"/>
      <c r="P1293" s="166"/>
      <c r="Q1293" s="328">
        <v>35917.629999999997</v>
      </c>
      <c r="R1293" s="328">
        <v>33894.730000000003</v>
      </c>
      <c r="S1293" s="151"/>
      <c r="T1293" s="97"/>
      <c r="U1293" s="166"/>
      <c r="V1293" s="328">
        <v>142455.88</v>
      </c>
      <c r="W1293" s="328">
        <v>140944.55000000002</v>
      </c>
      <c r="X1293" s="151"/>
      <c r="Y1293" s="97"/>
      <c r="Z1293" s="140"/>
    </row>
    <row r="1294" spans="1:26" s="69" customFormat="1" outlineLevel="1" x14ac:dyDescent="0.2">
      <c r="A1294" s="64" t="s">
        <v>1221</v>
      </c>
      <c r="B1294" s="65" t="s">
        <v>1671</v>
      </c>
      <c r="C1294" s="66" t="s">
        <v>2113</v>
      </c>
      <c r="D1294" s="67"/>
      <c r="E1294" s="68"/>
      <c r="F1294" s="328">
        <v>416478.44</v>
      </c>
      <c r="G1294" s="328">
        <v>371998.94</v>
      </c>
      <c r="H1294" s="151"/>
      <c r="I1294" s="97"/>
      <c r="J1294" s="166"/>
      <c r="K1294" s="328">
        <v>1238556.17</v>
      </c>
      <c r="L1294" s="328">
        <v>1110866.21</v>
      </c>
      <c r="M1294" s="151"/>
      <c r="N1294" s="97"/>
      <c r="O1294" s="273"/>
      <c r="P1294" s="166"/>
      <c r="Q1294" s="328">
        <v>1238556.17</v>
      </c>
      <c r="R1294" s="328">
        <v>1110866.21</v>
      </c>
      <c r="S1294" s="151"/>
      <c r="T1294" s="97"/>
      <c r="U1294" s="166"/>
      <c r="V1294" s="328">
        <v>4592220.8100000005</v>
      </c>
      <c r="W1294" s="328">
        <v>4447137.82</v>
      </c>
      <c r="X1294" s="151"/>
      <c r="Y1294" s="97"/>
      <c r="Z1294" s="140"/>
    </row>
    <row r="1295" spans="1:26" s="69" customFormat="1" outlineLevel="1" x14ac:dyDescent="0.2">
      <c r="A1295" s="64" t="s">
        <v>1222</v>
      </c>
      <c r="B1295" s="65" t="s">
        <v>1672</v>
      </c>
      <c r="C1295" s="66" t="s">
        <v>2114</v>
      </c>
      <c r="D1295" s="67"/>
      <c r="E1295" s="68"/>
      <c r="F1295" s="328">
        <v>35160.400000000001</v>
      </c>
      <c r="G1295" s="328">
        <v>42300.04</v>
      </c>
      <c r="H1295" s="151"/>
      <c r="I1295" s="97"/>
      <c r="J1295" s="166"/>
      <c r="K1295" s="328">
        <v>112917.24</v>
      </c>
      <c r="L1295" s="328">
        <v>105572.42</v>
      </c>
      <c r="M1295" s="151"/>
      <c r="N1295" s="97"/>
      <c r="O1295" s="273"/>
      <c r="P1295" s="166"/>
      <c r="Q1295" s="328">
        <v>112917.24</v>
      </c>
      <c r="R1295" s="328">
        <v>105572.42</v>
      </c>
      <c r="S1295" s="151"/>
      <c r="T1295" s="97"/>
      <c r="U1295" s="166"/>
      <c r="V1295" s="328">
        <v>249006.97999999998</v>
      </c>
      <c r="W1295" s="328">
        <v>412009.04</v>
      </c>
      <c r="X1295" s="151"/>
      <c r="Y1295" s="97"/>
      <c r="Z1295" s="140"/>
    </row>
    <row r="1296" spans="1:26" s="69" customFormat="1" outlineLevel="1" x14ac:dyDescent="0.2">
      <c r="A1296" s="64" t="s">
        <v>1223</v>
      </c>
      <c r="B1296" s="65" t="s">
        <v>1673</v>
      </c>
      <c r="C1296" s="66" t="s">
        <v>2115</v>
      </c>
      <c r="D1296" s="67"/>
      <c r="E1296" s="68"/>
      <c r="F1296" s="328">
        <v>16064.24</v>
      </c>
      <c r="G1296" s="328">
        <v>13632.48</v>
      </c>
      <c r="H1296" s="151"/>
      <c r="I1296" s="97"/>
      <c r="J1296" s="166"/>
      <c r="K1296" s="328">
        <v>48550.32</v>
      </c>
      <c r="L1296" s="328">
        <v>42178.85</v>
      </c>
      <c r="M1296" s="151"/>
      <c r="N1296" s="97"/>
      <c r="O1296" s="273"/>
      <c r="P1296" s="166"/>
      <c r="Q1296" s="328">
        <v>48550.32</v>
      </c>
      <c r="R1296" s="328">
        <v>42178.85</v>
      </c>
      <c r="S1296" s="151"/>
      <c r="T1296" s="97"/>
      <c r="U1296" s="166"/>
      <c r="V1296" s="328">
        <v>176585.25</v>
      </c>
      <c r="W1296" s="328">
        <v>170120.98</v>
      </c>
      <c r="X1296" s="151"/>
      <c r="Y1296" s="97"/>
      <c r="Z1296" s="140"/>
    </row>
    <row r="1297" spans="1:26" s="69" customFormat="1" outlineLevel="1" x14ac:dyDescent="0.2">
      <c r="A1297" s="64" t="s">
        <v>1224</v>
      </c>
      <c r="B1297" s="65" t="s">
        <v>1674</v>
      </c>
      <c r="C1297" s="66" t="s">
        <v>2116</v>
      </c>
      <c r="D1297" s="67"/>
      <c r="E1297" s="68"/>
      <c r="F1297" s="328">
        <v>-2.0300000000000002</v>
      </c>
      <c r="G1297" s="328">
        <v>871.73</v>
      </c>
      <c r="H1297" s="151"/>
      <c r="I1297" s="97"/>
      <c r="J1297" s="166"/>
      <c r="K1297" s="328">
        <v>3821.98</v>
      </c>
      <c r="L1297" s="328">
        <v>1811.67</v>
      </c>
      <c r="M1297" s="151"/>
      <c r="N1297" s="97"/>
      <c r="O1297" s="273"/>
      <c r="P1297" s="166"/>
      <c r="Q1297" s="328">
        <v>3821.98</v>
      </c>
      <c r="R1297" s="328">
        <v>1811.67</v>
      </c>
      <c r="S1297" s="151"/>
      <c r="T1297" s="97"/>
      <c r="U1297" s="166"/>
      <c r="V1297" s="328">
        <v>13743.73</v>
      </c>
      <c r="W1297" s="328">
        <v>8955.7999999999993</v>
      </c>
      <c r="X1297" s="151"/>
      <c r="Y1297" s="97"/>
      <c r="Z1297" s="140"/>
    </row>
    <row r="1298" spans="1:26" s="69" customFormat="1" outlineLevel="1" x14ac:dyDescent="0.2">
      <c r="A1298" s="64" t="s">
        <v>1225</v>
      </c>
      <c r="B1298" s="65" t="s">
        <v>1675</v>
      </c>
      <c r="C1298" s="66" t="s">
        <v>2117</v>
      </c>
      <c r="D1298" s="67"/>
      <c r="E1298" s="68"/>
      <c r="F1298" s="328">
        <v>1175.52</v>
      </c>
      <c r="G1298" s="328">
        <v>571.26</v>
      </c>
      <c r="H1298" s="151"/>
      <c r="I1298" s="97"/>
      <c r="J1298" s="166"/>
      <c r="K1298" s="328">
        <v>1901.14</v>
      </c>
      <c r="L1298" s="328">
        <v>3289.07</v>
      </c>
      <c r="M1298" s="151"/>
      <c r="N1298" s="97"/>
      <c r="O1298" s="273"/>
      <c r="P1298" s="166"/>
      <c r="Q1298" s="328">
        <v>1901.14</v>
      </c>
      <c r="R1298" s="328">
        <v>3289.07</v>
      </c>
      <c r="S1298" s="151"/>
      <c r="T1298" s="97"/>
      <c r="U1298" s="166"/>
      <c r="V1298" s="328">
        <v>9893.4600000000009</v>
      </c>
      <c r="W1298" s="328">
        <v>20533.939999999999</v>
      </c>
      <c r="X1298" s="151"/>
      <c r="Y1298" s="97"/>
      <c r="Z1298" s="140"/>
    </row>
    <row r="1299" spans="1:26" s="69" customFormat="1" outlineLevel="1" x14ac:dyDescent="0.2">
      <c r="A1299" s="64" t="s">
        <v>1226</v>
      </c>
      <c r="B1299" s="65" t="s">
        <v>1676</v>
      </c>
      <c r="C1299" s="66" t="s">
        <v>2118</v>
      </c>
      <c r="D1299" s="67"/>
      <c r="E1299" s="68"/>
      <c r="F1299" s="328">
        <v>0</v>
      </c>
      <c r="G1299" s="328">
        <v>0</v>
      </c>
      <c r="H1299" s="151"/>
      <c r="I1299" s="97"/>
      <c r="J1299" s="166"/>
      <c r="K1299" s="328">
        <v>0</v>
      </c>
      <c r="L1299" s="328">
        <v>0</v>
      </c>
      <c r="M1299" s="151"/>
      <c r="N1299" s="97"/>
      <c r="O1299" s="273"/>
      <c r="P1299" s="166"/>
      <c r="Q1299" s="328">
        <v>0</v>
      </c>
      <c r="R1299" s="328">
        <v>0</v>
      </c>
      <c r="S1299" s="151"/>
      <c r="T1299" s="97"/>
      <c r="U1299" s="166"/>
      <c r="V1299" s="328">
        <v>0</v>
      </c>
      <c r="W1299" s="328">
        <v>30829.59</v>
      </c>
      <c r="X1299" s="151"/>
      <c r="Y1299" s="97"/>
      <c r="Z1299" s="140"/>
    </row>
    <row r="1300" spans="1:26" s="69" customFormat="1" outlineLevel="1" x14ac:dyDescent="0.2">
      <c r="A1300" s="64" t="s">
        <v>1227</v>
      </c>
      <c r="B1300" s="65" t="s">
        <v>1677</v>
      </c>
      <c r="C1300" s="66" t="s">
        <v>2119</v>
      </c>
      <c r="D1300" s="67"/>
      <c r="E1300" s="68"/>
      <c r="F1300" s="328">
        <v>8158.49</v>
      </c>
      <c r="G1300" s="328">
        <v>10550.51</v>
      </c>
      <c r="H1300" s="151"/>
      <c r="I1300" s="97"/>
      <c r="J1300" s="166"/>
      <c r="K1300" s="328">
        <v>25363.010000000002</v>
      </c>
      <c r="L1300" s="328">
        <v>38164.75</v>
      </c>
      <c r="M1300" s="151"/>
      <c r="N1300" s="97"/>
      <c r="O1300" s="273"/>
      <c r="P1300" s="166"/>
      <c r="Q1300" s="328">
        <v>25363.010000000002</v>
      </c>
      <c r="R1300" s="328">
        <v>38164.75</v>
      </c>
      <c r="S1300" s="151"/>
      <c r="T1300" s="97"/>
      <c r="U1300" s="166"/>
      <c r="V1300" s="328">
        <v>139857.27000000002</v>
      </c>
      <c r="W1300" s="328">
        <v>193017.58000000002</v>
      </c>
      <c r="X1300" s="151"/>
      <c r="Y1300" s="97"/>
      <c r="Z1300" s="140"/>
    </row>
    <row r="1301" spans="1:26" s="69" customFormat="1" outlineLevel="1" x14ac:dyDescent="0.2">
      <c r="A1301" s="64" t="s">
        <v>1228</v>
      </c>
      <c r="B1301" s="65" t="s">
        <v>1678</v>
      </c>
      <c r="C1301" s="66" t="s">
        <v>2120</v>
      </c>
      <c r="D1301" s="67"/>
      <c r="E1301" s="68"/>
      <c r="F1301" s="328">
        <v>141542.99</v>
      </c>
      <c r="G1301" s="328">
        <v>120006.88</v>
      </c>
      <c r="H1301" s="151"/>
      <c r="I1301" s="97"/>
      <c r="J1301" s="166"/>
      <c r="K1301" s="328">
        <v>415304.97000000003</v>
      </c>
      <c r="L1301" s="328">
        <v>364723.57</v>
      </c>
      <c r="M1301" s="151"/>
      <c r="N1301" s="97"/>
      <c r="O1301" s="273"/>
      <c r="P1301" s="166"/>
      <c r="Q1301" s="328">
        <v>415304.97000000003</v>
      </c>
      <c r="R1301" s="328">
        <v>364723.57</v>
      </c>
      <c r="S1301" s="151"/>
      <c r="T1301" s="97"/>
      <c r="U1301" s="166"/>
      <c r="V1301" s="328">
        <v>1804684.4</v>
      </c>
      <c r="W1301" s="328">
        <v>1672933.8800000001</v>
      </c>
      <c r="X1301" s="151"/>
      <c r="Y1301" s="97"/>
      <c r="Z1301" s="140"/>
    </row>
    <row r="1302" spans="1:26" s="69" customFormat="1" outlineLevel="1" x14ac:dyDescent="0.2">
      <c r="A1302" s="64" t="s">
        <v>1229</v>
      </c>
      <c r="B1302" s="65" t="s">
        <v>1679</v>
      </c>
      <c r="C1302" s="66" t="s">
        <v>2121</v>
      </c>
      <c r="D1302" s="67"/>
      <c r="E1302" s="68"/>
      <c r="F1302" s="328">
        <v>1533.8500000000001</v>
      </c>
      <c r="G1302" s="328">
        <v>-290.52</v>
      </c>
      <c r="H1302" s="151"/>
      <c r="I1302" s="97"/>
      <c r="J1302" s="166"/>
      <c r="K1302" s="328">
        <v>1533.8500000000001</v>
      </c>
      <c r="L1302" s="328">
        <v>-290.52</v>
      </c>
      <c r="M1302" s="151"/>
      <c r="N1302" s="97"/>
      <c r="O1302" s="273"/>
      <c r="P1302" s="166"/>
      <c r="Q1302" s="328">
        <v>1533.8500000000001</v>
      </c>
      <c r="R1302" s="328">
        <v>-290.52</v>
      </c>
      <c r="S1302" s="151"/>
      <c r="T1302" s="97"/>
      <c r="U1302" s="166"/>
      <c r="V1302" s="328">
        <v>-3597.08</v>
      </c>
      <c r="W1302" s="328">
        <v>2755.4300000000003</v>
      </c>
      <c r="X1302" s="151"/>
      <c r="Y1302" s="97"/>
      <c r="Z1302" s="140"/>
    </row>
    <row r="1303" spans="1:26" s="69" customFormat="1" outlineLevel="1" x14ac:dyDescent="0.2">
      <c r="A1303" s="64" t="s">
        <v>1230</v>
      </c>
      <c r="B1303" s="65" t="s">
        <v>1680</v>
      </c>
      <c r="C1303" s="66" t="s">
        <v>2122</v>
      </c>
      <c r="D1303" s="67"/>
      <c r="E1303" s="68"/>
      <c r="F1303" s="328">
        <v>453.79</v>
      </c>
      <c r="G1303" s="328">
        <v>311</v>
      </c>
      <c r="H1303" s="151"/>
      <c r="I1303" s="97"/>
      <c r="J1303" s="166"/>
      <c r="K1303" s="328">
        <v>485.63</v>
      </c>
      <c r="L1303" s="328">
        <v>1018.74</v>
      </c>
      <c r="M1303" s="151"/>
      <c r="N1303" s="97"/>
      <c r="O1303" s="273"/>
      <c r="P1303" s="166"/>
      <c r="Q1303" s="328">
        <v>485.63</v>
      </c>
      <c r="R1303" s="328">
        <v>1018.74</v>
      </c>
      <c r="S1303" s="151"/>
      <c r="T1303" s="97"/>
      <c r="U1303" s="166"/>
      <c r="V1303" s="328">
        <v>3541.8500000000004</v>
      </c>
      <c r="W1303" s="328">
        <v>3969.21</v>
      </c>
      <c r="X1303" s="151"/>
      <c r="Y1303" s="97"/>
      <c r="Z1303" s="140"/>
    </row>
    <row r="1304" spans="1:26" s="69" customFormat="1" outlineLevel="1" x14ac:dyDescent="0.2">
      <c r="A1304" s="64" t="s">
        <v>1231</v>
      </c>
      <c r="B1304" s="65" t="s">
        <v>1681</v>
      </c>
      <c r="C1304" s="66" t="s">
        <v>2123</v>
      </c>
      <c r="D1304" s="67"/>
      <c r="E1304" s="68"/>
      <c r="F1304" s="328">
        <v>0</v>
      </c>
      <c r="G1304" s="328">
        <v>-75541</v>
      </c>
      <c r="H1304" s="151"/>
      <c r="I1304" s="97"/>
      <c r="J1304" s="166"/>
      <c r="K1304" s="328">
        <v>0</v>
      </c>
      <c r="L1304" s="328">
        <v>-75541</v>
      </c>
      <c r="M1304" s="151"/>
      <c r="N1304" s="97"/>
      <c r="O1304" s="273"/>
      <c r="P1304" s="166"/>
      <c r="Q1304" s="328">
        <v>0</v>
      </c>
      <c r="R1304" s="328">
        <v>-75541</v>
      </c>
      <c r="S1304" s="151"/>
      <c r="T1304" s="97"/>
      <c r="U1304" s="166"/>
      <c r="V1304" s="328">
        <v>0</v>
      </c>
      <c r="W1304" s="328">
        <v>-75541</v>
      </c>
      <c r="X1304" s="151"/>
      <c r="Y1304" s="97"/>
      <c r="Z1304" s="140"/>
    </row>
    <row r="1305" spans="1:26" s="69" customFormat="1" outlineLevel="1" x14ac:dyDescent="0.2">
      <c r="A1305" s="64" t="s">
        <v>1232</v>
      </c>
      <c r="B1305" s="65" t="s">
        <v>1682</v>
      </c>
      <c r="C1305" s="66" t="s">
        <v>2124</v>
      </c>
      <c r="D1305" s="67"/>
      <c r="E1305" s="68"/>
      <c r="F1305" s="328">
        <v>-899.29</v>
      </c>
      <c r="G1305" s="328">
        <v>476.29</v>
      </c>
      <c r="H1305" s="151"/>
      <c r="I1305" s="97"/>
      <c r="J1305" s="166"/>
      <c r="K1305" s="328">
        <v>230.13</v>
      </c>
      <c r="L1305" s="328">
        <v>1401.6100000000001</v>
      </c>
      <c r="M1305" s="151"/>
      <c r="N1305" s="97"/>
      <c r="O1305" s="273"/>
      <c r="P1305" s="166"/>
      <c r="Q1305" s="328">
        <v>230.13</v>
      </c>
      <c r="R1305" s="328">
        <v>1401.6100000000001</v>
      </c>
      <c r="S1305" s="151"/>
      <c r="T1305" s="97"/>
      <c r="U1305" s="166"/>
      <c r="V1305" s="328">
        <v>4435.0200000000004</v>
      </c>
      <c r="W1305" s="328">
        <v>5429.83</v>
      </c>
      <c r="X1305" s="151"/>
      <c r="Y1305" s="97"/>
      <c r="Z1305" s="140"/>
    </row>
    <row r="1306" spans="1:26" s="69" customFormat="1" outlineLevel="1" x14ac:dyDescent="0.2">
      <c r="A1306" s="64" t="s">
        <v>1233</v>
      </c>
      <c r="B1306" s="65" t="s">
        <v>1683</v>
      </c>
      <c r="C1306" s="66" t="s">
        <v>2125</v>
      </c>
      <c r="D1306" s="67"/>
      <c r="E1306" s="68"/>
      <c r="F1306" s="328">
        <v>-318587.3</v>
      </c>
      <c r="G1306" s="328">
        <v>-464423.74</v>
      </c>
      <c r="H1306" s="151"/>
      <c r="I1306" s="97"/>
      <c r="J1306" s="166"/>
      <c r="K1306" s="328">
        <v>-944342.64</v>
      </c>
      <c r="L1306" s="328">
        <v>-1269774.5</v>
      </c>
      <c r="M1306" s="151"/>
      <c r="N1306" s="97"/>
      <c r="O1306" s="273"/>
      <c r="P1306" s="166"/>
      <c r="Q1306" s="328">
        <v>-944342.64</v>
      </c>
      <c r="R1306" s="328">
        <v>-1269774.5</v>
      </c>
      <c r="S1306" s="151"/>
      <c r="T1306" s="97"/>
      <c r="U1306" s="166"/>
      <c r="V1306" s="328">
        <v>-4753666.12</v>
      </c>
      <c r="W1306" s="328">
        <v>-4511833.16</v>
      </c>
      <c r="X1306" s="151"/>
      <c r="Y1306" s="97"/>
      <c r="Z1306" s="140"/>
    </row>
    <row r="1307" spans="1:26" s="69" customFormat="1" outlineLevel="1" x14ac:dyDescent="0.2">
      <c r="A1307" s="64" t="s">
        <v>1234</v>
      </c>
      <c r="B1307" s="65" t="s">
        <v>1684</v>
      </c>
      <c r="C1307" s="66" t="s">
        <v>2126</v>
      </c>
      <c r="D1307" s="67"/>
      <c r="E1307" s="68"/>
      <c r="F1307" s="328">
        <v>-97774.7</v>
      </c>
      <c r="G1307" s="328">
        <v>-95715.51</v>
      </c>
      <c r="H1307" s="151"/>
      <c r="I1307" s="97"/>
      <c r="J1307" s="166"/>
      <c r="K1307" s="328">
        <v>-287921.19</v>
      </c>
      <c r="L1307" s="328">
        <v>-280159.95</v>
      </c>
      <c r="M1307" s="151"/>
      <c r="N1307" s="97"/>
      <c r="O1307" s="273"/>
      <c r="P1307" s="166"/>
      <c r="Q1307" s="328">
        <v>-287921.19</v>
      </c>
      <c r="R1307" s="328">
        <v>-280159.95</v>
      </c>
      <c r="S1307" s="151"/>
      <c r="T1307" s="97"/>
      <c r="U1307" s="166"/>
      <c r="V1307" s="328">
        <v>-1185984.48</v>
      </c>
      <c r="W1307" s="328">
        <v>-1212733.95</v>
      </c>
      <c r="X1307" s="151"/>
      <c r="Y1307" s="97"/>
      <c r="Z1307" s="140"/>
    </row>
    <row r="1308" spans="1:26" s="69" customFormat="1" outlineLevel="1" x14ac:dyDescent="0.2">
      <c r="A1308" s="64" t="s">
        <v>1235</v>
      </c>
      <c r="B1308" s="65" t="s">
        <v>1685</v>
      </c>
      <c r="C1308" s="66" t="s">
        <v>2127</v>
      </c>
      <c r="D1308" s="67"/>
      <c r="E1308" s="68"/>
      <c r="F1308" s="328">
        <v>-200312.30000000002</v>
      </c>
      <c r="G1308" s="328">
        <v>-202460.25</v>
      </c>
      <c r="H1308" s="151"/>
      <c r="I1308" s="97"/>
      <c r="J1308" s="166"/>
      <c r="K1308" s="328">
        <v>-589546.34</v>
      </c>
      <c r="L1308" s="328">
        <v>-592652.09</v>
      </c>
      <c r="M1308" s="151"/>
      <c r="N1308" s="97"/>
      <c r="O1308" s="273"/>
      <c r="P1308" s="166"/>
      <c r="Q1308" s="328">
        <v>-589546.34</v>
      </c>
      <c r="R1308" s="328">
        <v>-592652.09</v>
      </c>
      <c r="S1308" s="151"/>
      <c r="T1308" s="97"/>
      <c r="U1308" s="166"/>
      <c r="V1308" s="328">
        <v>-2405884.6799999997</v>
      </c>
      <c r="W1308" s="328">
        <v>-2508203.7799999998</v>
      </c>
      <c r="X1308" s="151"/>
      <c r="Y1308" s="97"/>
      <c r="Z1308" s="140"/>
    </row>
    <row r="1309" spans="1:26" s="69" customFormat="1" outlineLevel="1" x14ac:dyDescent="0.2">
      <c r="A1309" s="64" t="s">
        <v>1236</v>
      </c>
      <c r="B1309" s="65" t="s">
        <v>1686</v>
      </c>
      <c r="C1309" s="66" t="s">
        <v>2128</v>
      </c>
      <c r="D1309" s="67"/>
      <c r="E1309" s="68"/>
      <c r="F1309" s="328">
        <v>-70092.45</v>
      </c>
      <c r="G1309" s="328">
        <v>-55592.25</v>
      </c>
      <c r="H1309" s="151"/>
      <c r="I1309" s="97"/>
      <c r="J1309" s="166"/>
      <c r="K1309" s="328">
        <v>-190469.73</v>
      </c>
      <c r="L1309" s="328">
        <v>-169937.33000000002</v>
      </c>
      <c r="M1309" s="151"/>
      <c r="N1309" s="97"/>
      <c r="O1309" s="273"/>
      <c r="P1309" s="166"/>
      <c r="Q1309" s="328">
        <v>-190469.73</v>
      </c>
      <c r="R1309" s="328">
        <v>-169937.33000000002</v>
      </c>
      <c r="S1309" s="151"/>
      <c r="T1309" s="97"/>
      <c r="U1309" s="166"/>
      <c r="V1309" s="328">
        <v>-770409.22</v>
      </c>
      <c r="W1309" s="328">
        <v>-697673.13000000012</v>
      </c>
      <c r="X1309" s="151"/>
      <c r="Y1309" s="97"/>
      <c r="Z1309" s="140"/>
    </row>
    <row r="1310" spans="1:26" s="69" customFormat="1" outlineLevel="1" x14ac:dyDescent="0.2">
      <c r="A1310" s="64" t="s">
        <v>1237</v>
      </c>
      <c r="B1310" s="65" t="s">
        <v>1687</v>
      </c>
      <c r="C1310" s="66" t="s">
        <v>2129</v>
      </c>
      <c r="D1310" s="67"/>
      <c r="E1310" s="68"/>
      <c r="F1310" s="328">
        <v>-11746.1</v>
      </c>
      <c r="G1310" s="328">
        <v>-12300.57</v>
      </c>
      <c r="H1310" s="151"/>
      <c r="I1310" s="97"/>
      <c r="J1310" s="166"/>
      <c r="K1310" s="328">
        <v>-34614.99</v>
      </c>
      <c r="L1310" s="328">
        <v>-36096</v>
      </c>
      <c r="M1310" s="151"/>
      <c r="N1310" s="97"/>
      <c r="O1310" s="273"/>
      <c r="P1310" s="166"/>
      <c r="Q1310" s="328">
        <v>-34614.99</v>
      </c>
      <c r="R1310" s="328">
        <v>-36096</v>
      </c>
      <c r="S1310" s="151"/>
      <c r="T1310" s="97"/>
      <c r="U1310" s="166"/>
      <c r="V1310" s="328">
        <v>-143737.03</v>
      </c>
      <c r="W1310" s="328">
        <v>-164630.35999999999</v>
      </c>
      <c r="X1310" s="151"/>
      <c r="Y1310" s="97"/>
      <c r="Z1310" s="140"/>
    </row>
    <row r="1311" spans="1:26" s="69" customFormat="1" outlineLevel="1" x14ac:dyDescent="0.2">
      <c r="A1311" s="64" t="s">
        <v>1238</v>
      </c>
      <c r="B1311" s="65" t="s">
        <v>1688</v>
      </c>
      <c r="C1311" s="66" t="s">
        <v>2130</v>
      </c>
      <c r="D1311" s="67"/>
      <c r="E1311" s="68"/>
      <c r="F1311" s="328">
        <v>-34909.15</v>
      </c>
      <c r="G1311" s="328">
        <v>-109242.12</v>
      </c>
      <c r="H1311" s="151"/>
      <c r="I1311" s="97"/>
      <c r="J1311" s="166"/>
      <c r="K1311" s="328">
        <v>-104830.90000000001</v>
      </c>
      <c r="L1311" s="328">
        <v>-211748.47</v>
      </c>
      <c r="M1311" s="151"/>
      <c r="N1311" s="97"/>
      <c r="O1311" s="273"/>
      <c r="P1311" s="166"/>
      <c r="Q1311" s="328">
        <v>-104830.90000000001</v>
      </c>
      <c r="R1311" s="328">
        <v>-211748.47</v>
      </c>
      <c r="S1311" s="151"/>
      <c r="T1311" s="97"/>
      <c r="U1311" s="166"/>
      <c r="V1311" s="328">
        <v>-713427.07000000007</v>
      </c>
      <c r="W1311" s="328">
        <v>-680257.18</v>
      </c>
      <c r="X1311" s="151"/>
      <c r="Y1311" s="97"/>
      <c r="Z1311" s="140"/>
    </row>
    <row r="1312" spans="1:26" s="69" customFormat="1" outlineLevel="1" x14ac:dyDescent="0.2">
      <c r="A1312" s="64" t="s">
        <v>1239</v>
      </c>
      <c r="B1312" s="65" t="s">
        <v>1689</v>
      </c>
      <c r="C1312" s="66" t="s">
        <v>2131</v>
      </c>
      <c r="D1312" s="67"/>
      <c r="E1312" s="68"/>
      <c r="F1312" s="328">
        <v>-37455.57</v>
      </c>
      <c r="G1312" s="328">
        <v>-74701.11</v>
      </c>
      <c r="H1312" s="151"/>
      <c r="I1312" s="97"/>
      <c r="J1312" s="166"/>
      <c r="K1312" s="328">
        <v>-145283.98000000001</v>
      </c>
      <c r="L1312" s="328">
        <v>-124268.77</v>
      </c>
      <c r="M1312" s="151"/>
      <c r="N1312" s="97"/>
      <c r="O1312" s="273"/>
      <c r="P1312" s="166"/>
      <c r="Q1312" s="328">
        <v>-145283.98000000001</v>
      </c>
      <c r="R1312" s="328">
        <v>-124268.77</v>
      </c>
      <c r="S1312" s="151"/>
      <c r="T1312" s="97"/>
      <c r="U1312" s="166"/>
      <c r="V1312" s="328">
        <v>-21699.010000000009</v>
      </c>
      <c r="W1312" s="328">
        <v>-43001.820000000007</v>
      </c>
      <c r="X1312" s="151"/>
      <c r="Y1312" s="97"/>
      <c r="Z1312" s="140"/>
    </row>
    <row r="1313" spans="1:26" s="69" customFormat="1" outlineLevel="1" x14ac:dyDescent="0.2">
      <c r="A1313" s="64" t="s">
        <v>1240</v>
      </c>
      <c r="B1313" s="65" t="s">
        <v>1690</v>
      </c>
      <c r="C1313" s="66" t="s">
        <v>2132</v>
      </c>
      <c r="D1313" s="67"/>
      <c r="E1313" s="68"/>
      <c r="F1313" s="328">
        <v>18051.68</v>
      </c>
      <c r="G1313" s="328">
        <v>18051.68</v>
      </c>
      <c r="H1313" s="151"/>
      <c r="I1313" s="97"/>
      <c r="J1313" s="166"/>
      <c r="K1313" s="328">
        <v>54155.040000000001</v>
      </c>
      <c r="L1313" s="328">
        <v>54155.040000000001</v>
      </c>
      <c r="M1313" s="151"/>
      <c r="N1313" s="97"/>
      <c r="O1313" s="273"/>
      <c r="P1313" s="166"/>
      <c r="Q1313" s="328">
        <v>54155.040000000001</v>
      </c>
      <c r="R1313" s="328">
        <v>54155.040000000001</v>
      </c>
      <c r="S1313" s="151"/>
      <c r="T1313" s="97"/>
      <c r="U1313" s="166"/>
      <c r="V1313" s="328">
        <v>216620.16</v>
      </c>
      <c r="W1313" s="328">
        <v>216620.16</v>
      </c>
      <c r="X1313" s="151"/>
      <c r="Y1313" s="97"/>
      <c r="Z1313" s="140"/>
    </row>
    <row r="1314" spans="1:26" s="69" customFormat="1" outlineLevel="1" x14ac:dyDescent="0.2">
      <c r="A1314" s="64" t="s">
        <v>1241</v>
      </c>
      <c r="B1314" s="65" t="s">
        <v>1691</v>
      </c>
      <c r="C1314" s="66" t="s">
        <v>2133</v>
      </c>
      <c r="D1314" s="67"/>
      <c r="E1314" s="68"/>
      <c r="F1314" s="328">
        <v>-328619.96000000002</v>
      </c>
      <c r="G1314" s="328">
        <v>-130877.58</v>
      </c>
      <c r="H1314" s="151"/>
      <c r="I1314" s="97"/>
      <c r="J1314" s="166"/>
      <c r="K1314" s="328">
        <v>-949821.64</v>
      </c>
      <c r="L1314" s="328">
        <v>-354024.74</v>
      </c>
      <c r="M1314" s="151"/>
      <c r="N1314" s="97"/>
      <c r="O1314" s="273"/>
      <c r="P1314" s="166"/>
      <c r="Q1314" s="328">
        <v>-949821.64</v>
      </c>
      <c r="R1314" s="328">
        <v>-354024.74</v>
      </c>
      <c r="S1314" s="151"/>
      <c r="T1314" s="97"/>
      <c r="U1314" s="166"/>
      <c r="V1314" s="328">
        <v>-2011895.8399999999</v>
      </c>
      <c r="W1314" s="328">
        <v>-221761.55</v>
      </c>
      <c r="X1314" s="151"/>
      <c r="Y1314" s="97"/>
      <c r="Z1314" s="140"/>
    </row>
    <row r="1315" spans="1:26" s="69" customFormat="1" outlineLevel="1" x14ac:dyDescent="0.2">
      <c r="A1315" s="64" t="s">
        <v>1242</v>
      </c>
      <c r="B1315" s="65" t="s">
        <v>1692</v>
      </c>
      <c r="C1315" s="66" t="s">
        <v>2134</v>
      </c>
      <c r="D1315" s="67"/>
      <c r="E1315" s="68"/>
      <c r="F1315" s="328">
        <v>11696.64</v>
      </c>
      <c r="G1315" s="328">
        <v>11620.74</v>
      </c>
      <c r="H1315" s="151"/>
      <c r="I1315" s="97"/>
      <c r="J1315" s="166"/>
      <c r="K1315" s="328">
        <v>35066.51</v>
      </c>
      <c r="L1315" s="328">
        <v>34894.230000000003</v>
      </c>
      <c r="M1315" s="151"/>
      <c r="N1315" s="97"/>
      <c r="O1315" s="273"/>
      <c r="P1315" s="166"/>
      <c r="Q1315" s="328">
        <v>35066.51</v>
      </c>
      <c r="R1315" s="328">
        <v>34894.230000000003</v>
      </c>
      <c r="S1315" s="151"/>
      <c r="T1315" s="97"/>
      <c r="U1315" s="166"/>
      <c r="V1315" s="328">
        <v>139720.06</v>
      </c>
      <c r="W1315" s="328">
        <v>139760.73000000001</v>
      </c>
      <c r="X1315" s="151"/>
      <c r="Y1315" s="97"/>
      <c r="Z1315" s="140"/>
    </row>
    <row r="1316" spans="1:26" s="69" customFormat="1" outlineLevel="1" x14ac:dyDescent="0.2">
      <c r="A1316" s="64" t="s">
        <v>1243</v>
      </c>
      <c r="B1316" s="65" t="s">
        <v>1693</v>
      </c>
      <c r="C1316" s="66" t="s">
        <v>2135</v>
      </c>
      <c r="D1316" s="67"/>
      <c r="E1316" s="68"/>
      <c r="F1316" s="328">
        <v>57.18</v>
      </c>
      <c r="G1316" s="328">
        <v>89.76</v>
      </c>
      <c r="H1316" s="151"/>
      <c r="I1316" s="97"/>
      <c r="J1316" s="166"/>
      <c r="K1316" s="328">
        <v>939.71</v>
      </c>
      <c r="L1316" s="328">
        <v>297.22000000000003</v>
      </c>
      <c r="M1316" s="151"/>
      <c r="N1316" s="97"/>
      <c r="O1316" s="273"/>
      <c r="P1316" s="166"/>
      <c r="Q1316" s="328">
        <v>939.71</v>
      </c>
      <c r="R1316" s="328">
        <v>297.22000000000003</v>
      </c>
      <c r="S1316" s="151"/>
      <c r="T1316" s="97"/>
      <c r="U1316" s="166"/>
      <c r="V1316" s="328">
        <v>3002.78</v>
      </c>
      <c r="W1316" s="328">
        <v>1108092.6099999999</v>
      </c>
      <c r="X1316" s="151"/>
      <c r="Y1316" s="97"/>
      <c r="Z1316" s="140"/>
    </row>
    <row r="1317" spans="1:26" s="69" customFormat="1" outlineLevel="1" x14ac:dyDescent="0.2">
      <c r="A1317" s="64" t="s">
        <v>1244</v>
      </c>
      <c r="B1317" s="65" t="s">
        <v>1694</v>
      </c>
      <c r="C1317" s="66" t="s">
        <v>2136</v>
      </c>
      <c r="D1317" s="67"/>
      <c r="E1317" s="68"/>
      <c r="F1317" s="328">
        <v>0</v>
      </c>
      <c r="G1317" s="328">
        <v>0</v>
      </c>
      <c r="H1317" s="151"/>
      <c r="I1317" s="97"/>
      <c r="J1317" s="166"/>
      <c r="K1317" s="328">
        <v>-4.82</v>
      </c>
      <c r="L1317" s="328">
        <v>0</v>
      </c>
      <c r="M1317" s="151"/>
      <c r="N1317" s="97"/>
      <c r="O1317" s="273"/>
      <c r="P1317" s="166"/>
      <c r="Q1317" s="328">
        <v>-4.82</v>
      </c>
      <c r="R1317" s="328">
        <v>0</v>
      </c>
      <c r="S1317" s="151"/>
      <c r="T1317" s="97"/>
      <c r="U1317" s="166"/>
      <c r="V1317" s="328">
        <v>0</v>
      </c>
      <c r="W1317" s="328">
        <v>0</v>
      </c>
      <c r="X1317" s="151"/>
      <c r="Y1317" s="97"/>
      <c r="Z1317" s="140"/>
    </row>
    <row r="1318" spans="1:26" s="69" customFormat="1" outlineLevel="1" x14ac:dyDescent="0.2">
      <c r="A1318" s="64" t="s">
        <v>1245</v>
      </c>
      <c r="B1318" s="65" t="s">
        <v>1695</v>
      </c>
      <c r="C1318" s="66" t="s">
        <v>2137</v>
      </c>
      <c r="D1318" s="67"/>
      <c r="E1318" s="68"/>
      <c r="F1318" s="328">
        <v>175807.72</v>
      </c>
      <c r="G1318" s="328">
        <v>52174.89</v>
      </c>
      <c r="H1318" s="151"/>
      <c r="I1318" s="97"/>
      <c r="J1318" s="166"/>
      <c r="K1318" s="328">
        <v>425865.24</v>
      </c>
      <c r="L1318" s="328">
        <v>110844.6</v>
      </c>
      <c r="M1318" s="151"/>
      <c r="N1318" s="97"/>
      <c r="O1318" s="273"/>
      <c r="P1318" s="166"/>
      <c r="Q1318" s="328">
        <v>425865.24</v>
      </c>
      <c r="R1318" s="328">
        <v>110844.6</v>
      </c>
      <c r="S1318" s="151"/>
      <c r="T1318" s="97"/>
      <c r="U1318" s="166"/>
      <c r="V1318" s="328">
        <v>1711551.41</v>
      </c>
      <c r="W1318" s="328">
        <v>680364.09</v>
      </c>
      <c r="X1318" s="151"/>
      <c r="Y1318" s="97"/>
      <c r="Z1318" s="140"/>
    </row>
    <row r="1319" spans="1:26" s="69" customFormat="1" outlineLevel="1" x14ac:dyDescent="0.2">
      <c r="A1319" s="64" t="s">
        <v>1246</v>
      </c>
      <c r="B1319" s="65" t="s">
        <v>1696</v>
      </c>
      <c r="C1319" s="66" t="s">
        <v>2138</v>
      </c>
      <c r="D1319" s="67"/>
      <c r="E1319" s="68"/>
      <c r="F1319" s="328">
        <v>2217.71</v>
      </c>
      <c r="G1319" s="328">
        <v>1406.8700000000001</v>
      </c>
      <c r="H1319" s="151"/>
      <c r="I1319" s="97"/>
      <c r="J1319" s="166"/>
      <c r="K1319" s="328">
        <v>3553.4900000000002</v>
      </c>
      <c r="L1319" s="328">
        <v>2983.48</v>
      </c>
      <c r="M1319" s="151"/>
      <c r="N1319" s="97"/>
      <c r="O1319" s="273"/>
      <c r="P1319" s="166"/>
      <c r="Q1319" s="328">
        <v>3553.4900000000002</v>
      </c>
      <c r="R1319" s="328">
        <v>2983.48</v>
      </c>
      <c r="S1319" s="151"/>
      <c r="T1319" s="97"/>
      <c r="U1319" s="166"/>
      <c r="V1319" s="328">
        <v>9943.65</v>
      </c>
      <c r="W1319" s="328">
        <v>17263.14</v>
      </c>
      <c r="X1319" s="151"/>
      <c r="Y1319" s="97"/>
      <c r="Z1319" s="140"/>
    </row>
    <row r="1320" spans="1:26" s="69" customFormat="1" outlineLevel="1" x14ac:dyDescent="0.2">
      <c r="A1320" s="64" t="s">
        <v>1247</v>
      </c>
      <c r="B1320" s="65" t="s">
        <v>1697</v>
      </c>
      <c r="C1320" s="66" t="s">
        <v>2139</v>
      </c>
      <c r="D1320" s="67"/>
      <c r="E1320" s="68"/>
      <c r="F1320" s="328">
        <v>77023.650000000009</v>
      </c>
      <c r="G1320" s="328">
        <v>260089.26</v>
      </c>
      <c r="H1320" s="151"/>
      <c r="I1320" s="97"/>
      <c r="J1320" s="166"/>
      <c r="K1320" s="328">
        <v>231161.95</v>
      </c>
      <c r="L1320" s="328">
        <v>260089.26</v>
      </c>
      <c r="M1320" s="151"/>
      <c r="N1320" s="97"/>
      <c r="O1320" s="273"/>
      <c r="P1320" s="166"/>
      <c r="Q1320" s="328">
        <v>231161.95</v>
      </c>
      <c r="R1320" s="328">
        <v>260089.26</v>
      </c>
      <c r="S1320" s="151"/>
      <c r="T1320" s="97"/>
      <c r="U1320" s="166"/>
      <c r="V1320" s="328">
        <v>953393.08000000007</v>
      </c>
      <c r="W1320" s="328">
        <v>260089.26</v>
      </c>
      <c r="X1320" s="151"/>
      <c r="Y1320" s="97"/>
      <c r="Z1320" s="140"/>
    </row>
    <row r="1321" spans="1:26" s="69" customFormat="1" outlineLevel="1" x14ac:dyDescent="0.2">
      <c r="A1321" s="64" t="s">
        <v>1248</v>
      </c>
      <c r="B1321" s="65" t="s">
        <v>1698</v>
      </c>
      <c r="C1321" s="66" t="s">
        <v>2140</v>
      </c>
      <c r="D1321" s="67"/>
      <c r="E1321" s="68"/>
      <c r="F1321" s="328">
        <v>5500</v>
      </c>
      <c r="G1321" s="328">
        <v>3295.37</v>
      </c>
      <c r="H1321" s="151"/>
      <c r="I1321" s="97"/>
      <c r="J1321" s="166"/>
      <c r="K1321" s="328">
        <v>-23232.02</v>
      </c>
      <c r="L1321" s="328">
        <v>38162.71</v>
      </c>
      <c r="M1321" s="151"/>
      <c r="N1321" s="97"/>
      <c r="O1321" s="273"/>
      <c r="P1321" s="166"/>
      <c r="Q1321" s="328">
        <v>-23232.02</v>
      </c>
      <c r="R1321" s="328">
        <v>38162.71</v>
      </c>
      <c r="S1321" s="151"/>
      <c r="T1321" s="97"/>
      <c r="U1321" s="166"/>
      <c r="V1321" s="328">
        <v>43526.729999999996</v>
      </c>
      <c r="W1321" s="328">
        <v>55007.67</v>
      </c>
      <c r="X1321" s="151"/>
      <c r="Y1321" s="97"/>
      <c r="Z1321" s="140"/>
    </row>
    <row r="1322" spans="1:26" s="69" customFormat="1" outlineLevel="1" x14ac:dyDescent="0.2">
      <c r="A1322" s="64" t="s">
        <v>1249</v>
      </c>
      <c r="B1322" s="65" t="s">
        <v>1699</v>
      </c>
      <c r="C1322" s="66" t="s">
        <v>2141</v>
      </c>
      <c r="D1322" s="67"/>
      <c r="E1322" s="68"/>
      <c r="F1322" s="328">
        <v>0</v>
      </c>
      <c r="G1322" s="328">
        <v>0</v>
      </c>
      <c r="H1322" s="151"/>
      <c r="I1322" s="97"/>
      <c r="J1322" s="166"/>
      <c r="K1322" s="328">
        <v>2000</v>
      </c>
      <c r="L1322" s="328">
        <v>1871.33</v>
      </c>
      <c r="M1322" s="151"/>
      <c r="N1322" s="97"/>
      <c r="O1322" s="273"/>
      <c r="P1322" s="166"/>
      <c r="Q1322" s="328">
        <v>2000</v>
      </c>
      <c r="R1322" s="328">
        <v>1871.33</v>
      </c>
      <c r="S1322" s="151"/>
      <c r="T1322" s="97"/>
      <c r="U1322" s="166"/>
      <c r="V1322" s="328">
        <v>4487.7800000000007</v>
      </c>
      <c r="W1322" s="328">
        <v>3480.98</v>
      </c>
      <c r="X1322" s="151"/>
      <c r="Y1322" s="97"/>
      <c r="Z1322" s="140"/>
    </row>
    <row r="1323" spans="1:26" s="69" customFormat="1" outlineLevel="1" x14ac:dyDescent="0.2">
      <c r="A1323" s="64" t="s">
        <v>1250</v>
      </c>
      <c r="B1323" s="65" t="s">
        <v>1700</v>
      </c>
      <c r="C1323" s="66" t="s">
        <v>2142</v>
      </c>
      <c r="D1323" s="67"/>
      <c r="E1323" s="68"/>
      <c r="F1323" s="328">
        <v>0</v>
      </c>
      <c r="G1323" s="328">
        <v>0</v>
      </c>
      <c r="H1323" s="151"/>
      <c r="I1323" s="97"/>
      <c r="J1323" s="166"/>
      <c r="K1323" s="328">
        <v>0</v>
      </c>
      <c r="L1323" s="328">
        <v>0</v>
      </c>
      <c r="M1323" s="151"/>
      <c r="N1323" s="97"/>
      <c r="O1323" s="273"/>
      <c r="P1323" s="166"/>
      <c r="Q1323" s="328">
        <v>0</v>
      </c>
      <c r="R1323" s="328">
        <v>0</v>
      </c>
      <c r="S1323" s="151"/>
      <c r="T1323" s="97"/>
      <c r="U1323" s="166"/>
      <c r="V1323" s="328">
        <v>0</v>
      </c>
      <c r="W1323" s="328">
        <v>16000</v>
      </c>
      <c r="X1323" s="151"/>
      <c r="Y1323" s="97"/>
      <c r="Z1323" s="140"/>
    </row>
    <row r="1324" spans="1:26" s="69" customFormat="1" outlineLevel="1" x14ac:dyDescent="0.2">
      <c r="A1324" s="64" t="s">
        <v>1251</v>
      </c>
      <c r="B1324" s="65" t="s">
        <v>1701</v>
      </c>
      <c r="C1324" s="66" t="s">
        <v>2143</v>
      </c>
      <c r="D1324" s="67"/>
      <c r="E1324" s="68"/>
      <c r="F1324" s="328">
        <v>6000</v>
      </c>
      <c r="G1324" s="328">
        <v>3000</v>
      </c>
      <c r="H1324" s="151"/>
      <c r="I1324" s="97"/>
      <c r="J1324" s="166"/>
      <c r="K1324" s="328">
        <v>6000</v>
      </c>
      <c r="L1324" s="328">
        <v>6000</v>
      </c>
      <c r="M1324" s="151"/>
      <c r="N1324" s="97"/>
      <c r="O1324" s="273"/>
      <c r="P1324" s="166"/>
      <c r="Q1324" s="328">
        <v>6000</v>
      </c>
      <c r="R1324" s="328">
        <v>6000</v>
      </c>
      <c r="S1324" s="151"/>
      <c r="T1324" s="97"/>
      <c r="U1324" s="166"/>
      <c r="V1324" s="328">
        <v>26500.03</v>
      </c>
      <c r="W1324" s="328">
        <v>6064.96</v>
      </c>
      <c r="X1324" s="151"/>
      <c r="Y1324" s="97"/>
      <c r="Z1324" s="140"/>
    </row>
    <row r="1325" spans="1:26" s="69" customFormat="1" outlineLevel="1" x14ac:dyDescent="0.2">
      <c r="A1325" s="64" t="s">
        <v>1252</v>
      </c>
      <c r="B1325" s="65" t="s">
        <v>1702</v>
      </c>
      <c r="C1325" s="66" t="s">
        <v>2144</v>
      </c>
      <c r="D1325" s="67"/>
      <c r="E1325" s="68"/>
      <c r="F1325" s="328">
        <v>0</v>
      </c>
      <c r="G1325" s="328">
        <v>42.31</v>
      </c>
      <c r="H1325" s="151"/>
      <c r="I1325" s="97"/>
      <c r="J1325" s="166"/>
      <c r="K1325" s="328">
        <v>60.17</v>
      </c>
      <c r="L1325" s="328">
        <v>45.79</v>
      </c>
      <c r="M1325" s="151"/>
      <c r="N1325" s="97"/>
      <c r="O1325" s="273"/>
      <c r="P1325" s="166"/>
      <c r="Q1325" s="328">
        <v>60.17</v>
      </c>
      <c r="R1325" s="328">
        <v>45.79</v>
      </c>
      <c r="S1325" s="151"/>
      <c r="T1325" s="97"/>
      <c r="U1325" s="166"/>
      <c r="V1325" s="328">
        <v>509</v>
      </c>
      <c r="W1325" s="328">
        <v>92.06</v>
      </c>
      <c r="X1325" s="151"/>
      <c r="Y1325" s="97"/>
      <c r="Z1325" s="140"/>
    </row>
    <row r="1326" spans="1:26" s="69" customFormat="1" outlineLevel="1" x14ac:dyDescent="0.2">
      <c r="A1326" s="64" t="s">
        <v>1253</v>
      </c>
      <c r="B1326" s="65" t="s">
        <v>1703</v>
      </c>
      <c r="C1326" s="66" t="s">
        <v>2145</v>
      </c>
      <c r="D1326" s="67"/>
      <c r="E1326" s="68"/>
      <c r="F1326" s="328">
        <v>0</v>
      </c>
      <c r="G1326" s="328">
        <v>302</v>
      </c>
      <c r="H1326" s="151"/>
      <c r="I1326" s="97"/>
      <c r="J1326" s="166"/>
      <c r="K1326" s="328">
        <v>0.19</v>
      </c>
      <c r="L1326" s="328">
        <v>4355.32</v>
      </c>
      <c r="M1326" s="151"/>
      <c r="N1326" s="97"/>
      <c r="O1326" s="273"/>
      <c r="P1326" s="166"/>
      <c r="Q1326" s="328">
        <v>0.19</v>
      </c>
      <c r="R1326" s="328">
        <v>4355.32</v>
      </c>
      <c r="S1326" s="151"/>
      <c r="T1326" s="97"/>
      <c r="U1326" s="166"/>
      <c r="V1326" s="328">
        <v>147954.44</v>
      </c>
      <c r="W1326" s="328">
        <v>26145.99</v>
      </c>
      <c r="X1326" s="151"/>
      <c r="Y1326" s="97"/>
      <c r="Z1326" s="140"/>
    </row>
    <row r="1327" spans="1:26" s="69" customFormat="1" outlineLevel="1" x14ac:dyDescent="0.2">
      <c r="A1327" s="64" t="s">
        <v>1254</v>
      </c>
      <c r="B1327" s="65" t="s">
        <v>1704</v>
      </c>
      <c r="C1327" s="66" t="s">
        <v>2146</v>
      </c>
      <c r="D1327" s="67"/>
      <c r="E1327" s="68"/>
      <c r="F1327" s="328">
        <v>0</v>
      </c>
      <c r="G1327" s="328">
        <v>1.58</v>
      </c>
      <c r="H1327" s="151"/>
      <c r="I1327" s="97"/>
      <c r="J1327" s="166"/>
      <c r="K1327" s="328">
        <v>0</v>
      </c>
      <c r="L1327" s="328">
        <v>1.58</v>
      </c>
      <c r="M1327" s="151"/>
      <c r="N1327" s="97"/>
      <c r="O1327" s="273"/>
      <c r="P1327" s="166"/>
      <c r="Q1327" s="328">
        <v>0</v>
      </c>
      <c r="R1327" s="328">
        <v>1.58</v>
      </c>
      <c r="S1327" s="151"/>
      <c r="T1327" s="97"/>
      <c r="U1327" s="166"/>
      <c r="V1327" s="328">
        <v>234.58</v>
      </c>
      <c r="W1327" s="328">
        <v>149.50000000000003</v>
      </c>
      <c r="X1327" s="151"/>
      <c r="Y1327" s="97"/>
      <c r="Z1327" s="140"/>
    </row>
    <row r="1328" spans="1:26" s="69" customFormat="1" outlineLevel="1" x14ac:dyDescent="0.2">
      <c r="A1328" s="64" t="s">
        <v>1255</v>
      </c>
      <c r="B1328" s="65" t="s">
        <v>1705</v>
      </c>
      <c r="C1328" s="66" t="s">
        <v>2147</v>
      </c>
      <c r="D1328" s="67"/>
      <c r="E1328" s="68"/>
      <c r="F1328" s="328">
        <v>370.95</v>
      </c>
      <c r="G1328" s="328">
        <v>275.54000000000002</v>
      </c>
      <c r="H1328" s="151"/>
      <c r="I1328" s="97"/>
      <c r="J1328" s="166"/>
      <c r="K1328" s="328">
        <v>2107.31</v>
      </c>
      <c r="L1328" s="328">
        <v>540.26</v>
      </c>
      <c r="M1328" s="151"/>
      <c r="N1328" s="97"/>
      <c r="O1328" s="273"/>
      <c r="P1328" s="166"/>
      <c r="Q1328" s="328">
        <v>2107.31</v>
      </c>
      <c r="R1328" s="328">
        <v>540.26</v>
      </c>
      <c r="S1328" s="151"/>
      <c r="T1328" s="97"/>
      <c r="U1328" s="166"/>
      <c r="V1328" s="328">
        <v>8110.84</v>
      </c>
      <c r="W1328" s="328">
        <v>7722.3600000000006</v>
      </c>
      <c r="X1328" s="151"/>
      <c r="Y1328" s="97"/>
      <c r="Z1328" s="140"/>
    </row>
    <row r="1329" spans="1:26" s="69" customFormat="1" outlineLevel="1" x14ac:dyDescent="0.2">
      <c r="A1329" s="64" t="s">
        <v>1256</v>
      </c>
      <c r="B1329" s="65" t="s">
        <v>1706</v>
      </c>
      <c r="C1329" s="66" t="s">
        <v>2148</v>
      </c>
      <c r="D1329" s="67"/>
      <c r="E1329" s="68"/>
      <c r="F1329" s="328">
        <v>142358.09</v>
      </c>
      <c r="G1329" s="328">
        <v>18173.28</v>
      </c>
      <c r="H1329" s="151"/>
      <c r="I1329" s="97"/>
      <c r="J1329" s="166"/>
      <c r="K1329" s="328">
        <v>128668.86</v>
      </c>
      <c r="L1329" s="328">
        <v>86112.88</v>
      </c>
      <c r="M1329" s="151"/>
      <c r="N1329" s="97"/>
      <c r="O1329" s="273"/>
      <c r="P1329" s="166"/>
      <c r="Q1329" s="328">
        <v>128668.86</v>
      </c>
      <c r="R1329" s="328">
        <v>86112.88</v>
      </c>
      <c r="S1329" s="151"/>
      <c r="T1329" s="97"/>
      <c r="U1329" s="166"/>
      <c r="V1329" s="328">
        <v>368293.97000000003</v>
      </c>
      <c r="W1329" s="328">
        <v>258217.44</v>
      </c>
      <c r="X1329" s="151"/>
      <c r="Y1329" s="97"/>
      <c r="Z1329" s="140"/>
    </row>
    <row r="1330" spans="1:26" s="69" customFormat="1" outlineLevel="1" x14ac:dyDescent="0.2">
      <c r="A1330" s="64" t="s">
        <v>1257</v>
      </c>
      <c r="B1330" s="65" t="s">
        <v>1707</v>
      </c>
      <c r="C1330" s="66" t="s">
        <v>2149</v>
      </c>
      <c r="D1330" s="67"/>
      <c r="E1330" s="68"/>
      <c r="F1330" s="328">
        <v>6747.2300000000005</v>
      </c>
      <c r="G1330" s="328">
        <v>9897.02</v>
      </c>
      <c r="H1330" s="151"/>
      <c r="I1330" s="97"/>
      <c r="J1330" s="166"/>
      <c r="K1330" s="328">
        <v>17158.428</v>
      </c>
      <c r="L1330" s="328">
        <v>22565.846000000001</v>
      </c>
      <c r="M1330" s="151"/>
      <c r="N1330" s="97"/>
      <c r="O1330" s="273"/>
      <c r="P1330" s="166"/>
      <c r="Q1330" s="328">
        <v>17158.428</v>
      </c>
      <c r="R1330" s="328">
        <v>22565.846000000001</v>
      </c>
      <c r="S1330" s="151"/>
      <c r="T1330" s="97"/>
      <c r="U1330" s="166"/>
      <c r="V1330" s="328">
        <v>77318.877000000008</v>
      </c>
      <c r="W1330" s="328">
        <v>75631.986000000004</v>
      </c>
      <c r="X1330" s="151"/>
      <c r="Y1330" s="97"/>
      <c r="Z1330" s="140"/>
    </row>
    <row r="1331" spans="1:26" s="69" customFormat="1" outlineLevel="1" x14ac:dyDescent="0.2">
      <c r="A1331" s="64" t="s">
        <v>1258</v>
      </c>
      <c r="B1331" s="65" t="s">
        <v>1708</v>
      </c>
      <c r="C1331" s="66" t="s">
        <v>2150</v>
      </c>
      <c r="D1331" s="67"/>
      <c r="E1331" s="68"/>
      <c r="F1331" s="328">
        <v>345.37</v>
      </c>
      <c r="G1331" s="328">
        <v>54.78</v>
      </c>
      <c r="H1331" s="151"/>
      <c r="I1331" s="97"/>
      <c r="J1331" s="166"/>
      <c r="K1331" s="328">
        <v>460.11</v>
      </c>
      <c r="L1331" s="328">
        <v>89.79</v>
      </c>
      <c r="M1331" s="151"/>
      <c r="N1331" s="97"/>
      <c r="O1331" s="273"/>
      <c r="P1331" s="166"/>
      <c r="Q1331" s="328">
        <v>460.11</v>
      </c>
      <c r="R1331" s="328">
        <v>89.79</v>
      </c>
      <c r="S1331" s="151"/>
      <c r="T1331" s="97"/>
      <c r="U1331" s="166"/>
      <c r="V1331" s="328">
        <v>785.96</v>
      </c>
      <c r="W1331" s="328">
        <v>274.86</v>
      </c>
      <c r="X1331" s="151"/>
      <c r="Y1331" s="97"/>
      <c r="Z1331" s="140"/>
    </row>
    <row r="1332" spans="1:26" s="69" customFormat="1" outlineLevel="1" x14ac:dyDescent="0.2">
      <c r="A1332" s="64" t="s">
        <v>1259</v>
      </c>
      <c r="B1332" s="65" t="s">
        <v>1709</v>
      </c>
      <c r="C1332" s="66" t="s">
        <v>2151</v>
      </c>
      <c r="D1332" s="67"/>
      <c r="E1332" s="68"/>
      <c r="F1332" s="328">
        <v>2862</v>
      </c>
      <c r="G1332" s="328">
        <v>65605.03</v>
      </c>
      <c r="H1332" s="151"/>
      <c r="I1332" s="97"/>
      <c r="J1332" s="166"/>
      <c r="K1332" s="328">
        <v>-84542</v>
      </c>
      <c r="L1332" s="328">
        <v>170600.98</v>
      </c>
      <c r="M1332" s="151"/>
      <c r="N1332" s="97"/>
      <c r="O1332" s="273"/>
      <c r="P1332" s="166"/>
      <c r="Q1332" s="328">
        <v>-84542</v>
      </c>
      <c r="R1332" s="328">
        <v>170600.98</v>
      </c>
      <c r="S1332" s="151"/>
      <c r="T1332" s="97"/>
      <c r="U1332" s="166"/>
      <c r="V1332" s="328">
        <v>14449.970000000001</v>
      </c>
      <c r="W1332" s="328">
        <v>249424.13</v>
      </c>
      <c r="X1332" s="151"/>
      <c r="Y1332" s="97"/>
      <c r="Z1332" s="140"/>
    </row>
    <row r="1333" spans="1:26" s="69" customFormat="1" outlineLevel="1" x14ac:dyDescent="0.2">
      <c r="A1333" s="64" t="s">
        <v>1260</v>
      </c>
      <c r="B1333" s="65" t="s">
        <v>1710</v>
      </c>
      <c r="C1333" s="66" t="s">
        <v>2152</v>
      </c>
      <c r="D1333" s="67"/>
      <c r="E1333" s="68"/>
      <c r="F1333" s="328">
        <v>21740.55</v>
      </c>
      <c r="G1333" s="328">
        <v>15111.48</v>
      </c>
      <c r="H1333" s="151"/>
      <c r="I1333" s="97"/>
      <c r="J1333" s="166"/>
      <c r="K1333" s="328">
        <v>49598.89</v>
      </c>
      <c r="L1333" s="328">
        <v>71343.75</v>
      </c>
      <c r="M1333" s="151"/>
      <c r="N1333" s="97"/>
      <c r="O1333" s="273"/>
      <c r="P1333" s="166"/>
      <c r="Q1333" s="328">
        <v>49598.89</v>
      </c>
      <c r="R1333" s="328">
        <v>71343.75</v>
      </c>
      <c r="S1333" s="151"/>
      <c r="T1333" s="97"/>
      <c r="U1333" s="166"/>
      <c r="V1333" s="328">
        <v>724195.4</v>
      </c>
      <c r="W1333" s="328">
        <v>411084.89799999999</v>
      </c>
      <c r="X1333" s="151"/>
      <c r="Y1333" s="97"/>
      <c r="Z1333" s="140"/>
    </row>
    <row r="1334" spans="1:26" s="69" customFormat="1" outlineLevel="1" x14ac:dyDescent="0.2">
      <c r="A1334" s="64" t="s">
        <v>1261</v>
      </c>
      <c r="B1334" s="65" t="s">
        <v>1711</v>
      </c>
      <c r="C1334" s="66" t="s">
        <v>2153</v>
      </c>
      <c r="D1334" s="67"/>
      <c r="E1334" s="68"/>
      <c r="F1334" s="328">
        <v>700</v>
      </c>
      <c r="G1334" s="328">
        <v>700</v>
      </c>
      <c r="H1334" s="151"/>
      <c r="I1334" s="97"/>
      <c r="J1334" s="166"/>
      <c r="K1334" s="328">
        <v>2100</v>
      </c>
      <c r="L1334" s="328">
        <v>2100</v>
      </c>
      <c r="M1334" s="151"/>
      <c r="N1334" s="97"/>
      <c r="O1334" s="273"/>
      <c r="P1334" s="166"/>
      <c r="Q1334" s="328">
        <v>2100</v>
      </c>
      <c r="R1334" s="328">
        <v>2100</v>
      </c>
      <c r="S1334" s="151"/>
      <c r="T1334" s="97"/>
      <c r="U1334" s="166"/>
      <c r="V1334" s="328">
        <v>15929.52</v>
      </c>
      <c r="W1334" s="328">
        <v>20446.12</v>
      </c>
      <c r="X1334" s="151"/>
      <c r="Y1334" s="97"/>
      <c r="Z1334" s="140"/>
    </row>
    <row r="1335" spans="1:26" s="69" customFormat="1" outlineLevel="1" x14ac:dyDescent="0.2">
      <c r="A1335" s="64" t="s">
        <v>1262</v>
      </c>
      <c r="B1335" s="65" t="s">
        <v>1712</v>
      </c>
      <c r="C1335" s="66" t="s">
        <v>2154</v>
      </c>
      <c r="D1335" s="67"/>
      <c r="E1335" s="68"/>
      <c r="F1335" s="328">
        <v>1233.83</v>
      </c>
      <c r="G1335" s="328">
        <v>11191.2</v>
      </c>
      <c r="H1335" s="151"/>
      <c r="I1335" s="97"/>
      <c r="J1335" s="166"/>
      <c r="K1335" s="328">
        <v>3568.4900000000002</v>
      </c>
      <c r="L1335" s="328">
        <v>33858.120000000003</v>
      </c>
      <c r="M1335" s="151"/>
      <c r="N1335" s="97"/>
      <c r="O1335" s="273"/>
      <c r="P1335" s="166"/>
      <c r="Q1335" s="328">
        <v>3568.4900000000002</v>
      </c>
      <c r="R1335" s="328">
        <v>33858.120000000003</v>
      </c>
      <c r="S1335" s="151"/>
      <c r="T1335" s="97"/>
      <c r="U1335" s="166"/>
      <c r="V1335" s="328">
        <v>164993.15</v>
      </c>
      <c r="W1335" s="328">
        <v>135689.22</v>
      </c>
      <c r="X1335" s="151"/>
      <c r="Y1335" s="97"/>
      <c r="Z1335" s="140"/>
    </row>
    <row r="1336" spans="1:26" s="69" customFormat="1" outlineLevel="1" x14ac:dyDescent="0.2">
      <c r="A1336" s="64" t="s">
        <v>1263</v>
      </c>
      <c r="B1336" s="65" t="s">
        <v>1713</v>
      </c>
      <c r="C1336" s="66" t="s">
        <v>2155</v>
      </c>
      <c r="D1336" s="67"/>
      <c r="E1336" s="68"/>
      <c r="F1336" s="328">
        <v>0</v>
      </c>
      <c r="G1336" s="328">
        <v>6792.18</v>
      </c>
      <c r="H1336" s="151"/>
      <c r="I1336" s="97"/>
      <c r="J1336" s="166"/>
      <c r="K1336" s="328">
        <v>0</v>
      </c>
      <c r="L1336" s="328">
        <v>21183.14</v>
      </c>
      <c r="M1336" s="151"/>
      <c r="N1336" s="97"/>
      <c r="O1336" s="273"/>
      <c r="P1336" s="166"/>
      <c r="Q1336" s="328">
        <v>0</v>
      </c>
      <c r="R1336" s="328">
        <v>21183.14</v>
      </c>
      <c r="S1336" s="151"/>
      <c r="T1336" s="97"/>
      <c r="U1336" s="166"/>
      <c r="V1336" s="328">
        <v>10677.14</v>
      </c>
      <c r="W1336" s="328">
        <v>79088.05</v>
      </c>
      <c r="X1336" s="151"/>
      <c r="Y1336" s="97"/>
      <c r="Z1336" s="140"/>
    </row>
    <row r="1337" spans="1:26" s="46" customFormat="1" x14ac:dyDescent="0.2">
      <c r="A1337" s="41" t="s">
        <v>862</v>
      </c>
      <c r="B1337" s="73">
        <v>4</v>
      </c>
      <c r="C1337" s="41" t="s">
        <v>277</v>
      </c>
      <c r="D1337" s="41"/>
      <c r="E1337" s="49"/>
      <c r="F1337" s="326">
        <v>22098513.280000009</v>
      </c>
      <c r="G1337" s="326">
        <v>31548662.965000018</v>
      </c>
      <c r="H1337" s="326"/>
      <c r="J1337" s="267"/>
      <c r="K1337" s="301">
        <v>102832754.82799998</v>
      </c>
      <c r="L1337" s="301">
        <v>113267628.08500005</v>
      </c>
      <c r="M1337" s="301"/>
      <c r="P1337" s="267"/>
      <c r="Q1337" s="301">
        <v>102832754.82799998</v>
      </c>
      <c r="R1337" s="301">
        <v>113267628.08500005</v>
      </c>
      <c r="S1337" s="301"/>
      <c r="U1337" s="267"/>
      <c r="V1337" s="301">
        <v>513304445.60399985</v>
      </c>
      <c r="W1337" s="301">
        <v>412142172.48699993</v>
      </c>
      <c r="X1337" s="301"/>
    </row>
    <row r="1338" spans="1:26" s="69" customFormat="1" outlineLevel="1" x14ac:dyDescent="0.2">
      <c r="A1338" s="64" t="s">
        <v>1264</v>
      </c>
      <c r="B1338" s="65" t="s">
        <v>1714</v>
      </c>
      <c r="C1338" s="66" t="s">
        <v>2156</v>
      </c>
      <c r="D1338" s="67"/>
      <c r="E1338" s="68"/>
      <c r="F1338" s="328">
        <v>143815.01</v>
      </c>
      <c r="G1338" s="328">
        <v>184528.44</v>
      </c>
      <c r="H1338" s="151"/>
      <c r="I1338" s="97"/>
      <c r="J1338" s="166"/>
      <c r="K1338" s="328">
        <v>442713.22000000003</v>
      </c>
      <c r="L1338" s="328">
        <v>456810.87</v>
      </c>
      <c r="M1338" s="151"/>
      <c r="N1338" s="97"/>
      <c r="O1338" s="273"/>
      <c r="P1338" s="166"/>
      <c r="Q1338" s="328">
        <v>442713.22000000003</v>
      </c>
      <c r="R1338" s="328">
        <v>456810.87</v>
      </c>
      <c r="S1338" s="151"/>
      <c r="T1338" s="97"/>
      <c r="U1338" s="166"/>
      <c r="V1338" s="328">
        <v>1615369.51</v>
      </c>
      <c r="W1338" s="328">
        <v>1588854.63</v>
      </c>
      <c r="X1338" s="151"/>
      <c r="Y1338" s="97"/>
      <c r="Z1338" s="140"/>
    </row>
    <row r="1339" spans="1:26" s="69" customFormat="1" outlineLevel="1" x14ac:dyDescent="0.2">
      <c r="A1339" s="64" t="s">
        <v>1265</v>
      </c>
      <c r="B1339" s="65" t="s">
        <v>1715</v>
      </c>
      <c r="C1339" s="66" t="s">
        <v>2157</v>
      </c>
      <c r="D1339" s="67"/>
      <c r="E1339" s="68"/>
      <c r="F1339" s="328">
        <v>146280.34</v>
      </c>
      <c r="G1339" s="328">
        <v>103067.79000000001</v>
      </c>
      <c r="H1339" s="151"/>
      <c r="I1339" s="97"/>
      <c r="J1339" s="166"/>
      <c r="K1339" s="328">
        <v>642826.71</v>
      </c>
      <c r="L1339" s="328">
        <v>460309.5</v>
      </c>
      <c r="M1339" s="151"/>
      <c r="N1339" s="97"/>
      <c r="O1339" s="273"/>
      <c r="P1339" s="166"/>
      <c r="Q1339" s="328">
        <v>642826.71</v>
      </c>
      <c r="R1339" s="328">
        <v>460309.5</v>
      </c>
      <c r="S1339" s="151"/>
      <c r="T1339" s="97"/>
      <c r="U1339" s="166"/>
      <c r="V1339" s="328">
        <v>2131947.41</v>
      </c>
      <c r="W1339" s="328">
        <v>1565660.85</v>
      </c>
      <c r="X1339" s="151"/>
      <c r="Y1339" s="97"/>
      <c r="Z1339" s="140"/>
    </row>
    <row r="1340" spans="1:26" s="69" customFormat="1" outlineLevel="1" x14ac:dyDescent="0.2">
      <c r="A1340" s="64" t="s">
        <v>1266</v>
      </c>
      <c r="B1340" s="65" t="s">
        <v>1716</v>
      </c>
      <c r="C1340" s="66" t="s">
        <v>2158</v>
      </c>
      <c r="D1340" s="67"/>
      <c r="E1340" s="68"/>
      <c r="F1340" s="328">
        <v>762059.75</v>
      </c>
      <c r="G1340" s="328">
        <v>825324.74</v>
      </c>
      <c r="H1340" s="151"/>
      <c r="I1340" s="97"/>
      <c r="J1340" s="166"/>
      <c r="K1340" s="328">
        <v>2703614.73</v>
      </c>
      <c r="L1340" s="328">
        <v>2011617</v>
      </c>
      <c r="M1340" s="151"/>
      <c r="N1340" s="97"/>
      <c r="O1340" s="273"/>
      <c r="P1340" s="166"/>
      <c r="Q1340" s="328">
        <v>2703614.73</v>
      </c>
      <c r="R1340" s="328">
        <v>2011617</v>
      </c>
      <c r="S1340" s="151"/>
      <c r="T1340" s="97"/>
      <c r="U1340" s="166"/>
      <c r="V1340" s="328">
        <v>13580372.883000001</v>
      </c>
      <c r="W1340" s="328">
        <v>10313358.978</v>
      </c>
      <c r="X1340" s="151"/>
      <c r="Y1340" s="97"/>
      <c r="Z1340" s="140"/>
    </row>
    <row r="1341" spans="1:26" s="69" customFormat="1" outlineLevel="1" x14ac:dyDescent="0.2">
      <c r="A1341" s="64" t="s">
        <v>1267</v>
      </c>
      <c r="B1341" s="65" t="s">
        <v>1717</v>
      </c>
      <c r="C1341" s="66" t="s">
        <v>2159</v>
      </c>
      <c r="D1341" s="67"/>
      <c r="E1341" s="68"/>
      <c r="F1341" s="328">
        <v>-75.38</v>
      </c>
      <c r="G1341" s="328">
        <v>0</v>
      </c>
      <c r="H1341" s="151"/>
      <c r="I1341" s="97"/>
      <c r="J1341" s="166"/>
      <c r="K1341" s="328">
        <v>8.26</v>
      </c>
      <c r="L1341" s="328">
        <v>0</v>
      </c>
      <c r="M1341" s="151"/>
      <c r="N1341" s="97"/>
      <c r="O1341" s="273"/>
      <c r="P1341" s="166"/>
      <c r="Q1341" s="328">
        <v>8.26</v>
      </c>
      <c r="R1341" s="328">
        <v>0</v>
      </c>
      <c r="S1341" s="151"/>
      <c r="T1341" s="97"/>
      <c r="U1341" s="166"/>
      <c r="V1341" s="328">
        <v>19.71</v>
      </c>
      <c r="W1341" s="328">
        <v>0</v>
      </c>
      <c r="X1341" s="151"/>
      <c r="Y1341" s="97"/>
      <c r="Z1341" s="140"/>
    </row>
    <row r="1342" spans="1:26" s="69" customFormat="1" outlineLevel="1" x14ac:dyDescent="0.2">
      <c r="A1342" s="64" t="s">
        <v>1268</v>
      </c>
      <c r="B1342" s="65" t="s">
        <v>1718</v>
      </c>
      <c r="C1342" s="66" t="s">
        <v>2160</v>
      </c>
      <c r="D1342" s="67"/>
      <c r="E1342" s="68"/>
      <c r="F1342" s="328">
        <v>-122.13</v>
      </c>
      <c r="G1342" s="328">
        <v>0</v>
      </c>
      <c r="H1342" s="151"/>
      <c r="I1342" s="97"/>
      <c r="J1342" s="166"/>
      <c r="K1342" s="328">
        <v>-736.26</v>
      </c>
      <c r="L1342" s="328">
        <v>-36.090000000000003</v>
      </c>
      <c r="M1342" s="151"/>
      <c r="N1342" s="97"/>
      <c r="O1342" s="273"/>
      <c r="P1342" s="166"/>
      <c r="Q1342" s="328">
        <v>-736.26</v>
      </c>
      <c r="R1342" s="328">
        <v>-36.090000000000003</v>
      </c>
      <c r="S1342" s="151"/>
      <c r="T1342" s="97"/>
      <c r="U1342" s="166"/>
      <c r="V1342" s="328">
        <v>-3903.6499999999996</v>
      </c>
      <c r="W1342" s="328">
        <v>-2537.88</v>
      </c>
      <c r="X1342" s="151"/>
      <c r="Y1342" s="97"/>
      <c r="Z1342" s="140"/>
    </row>
    <row r="1343" spans="1:26" s="69" customFormat="1" outlineLevel="1" x14ac:dyDescent="0.2">
      <c r="A1343" s="64" t="s">
        <v>1269</v>
      </c>
      <c r="B1343" s="65" t="s">
        <v>1719</v>
      </c>
      <c r="C1343" s="66" t="s">
        <v>2161</v>
      </c>
      <c r="D1343" s="67"/>
      <c r="E1343" s="68"/>
      <c r="F1343" s="328">
        <v>19338.72</v>
      </c>
      <c r="G1343" s="328">
        <v>19338.72</v>
      </c>
      <c r="H1343" s="151"/>
      <c r="I1343" s="97"/>
      <c r="J1343" s="166"/>
      <c r="K1343" s="328">
        <v>58016.160000000003</v>
      </c>
      <c r="L1343" s="328">
        <v>58016.160000000003</v>
      </c>
      <c r="M1343" s="151"/>
      <c r="N1343" s="97"/>
      <c r="O1343" s="273"/>
      <c r="P1343" s="166"/>
      <c r="Q1343" s="328">
        <v>58016.160000000003</v>
      </c>
      <c r="R1343" s="328">
        <v>58016.160000000003</v>
      </c>
      <c r="S1343" s="151"/>
      <c r="T1343" s="97"/>
      <c r="U1343" s="166"/>
      <c r="V1343" s="328">
        <v>232064.64000000001</v>
      </c>
      <c r="W1343" s="328">
        <v>232064.64000000001</v>
      </c>
      <c r="X1343" s="151"/>
      <c r="Y1343" s="97"/>
      <c r="Z1343" s="140"/>
    </row>
    <row r="1344" spans="1:26" s="69" customFormat="1" outlineLevel="1" x14ac:dyDescent="0.2">
      <c r="A1344" s="64" t="s">
        <v>1270</v>
      </c>
      <c r="B1344" s="65" t="s">
        <v>1720</v>
      </c>
      <c r="C1344" s="66" t="s">
        <v>2162</v>
      </c>
      <c r="D1344" s="67"/>
      <c r="E1344" s="68"/>
      <c r="F1344" s="328">
        <v>62252.82</v>
      </c>
      <c r="G1344" s="328">
        <v>229868.61000000002</v>
      </c>
      <c r="H1344" s="151"/>
      <c r="I1344" s="97"/>
      <c r="J1344" s="166"/>
      <c r="K1344" s="328">
        <v>673961.74</v>
      </c>
      <c r="L1344" s="328">
        <v>561249.37</v>
      </c>
      <c r="M1344" s="151"/>
      <c r="N1344" s="97"/>
      <c r="O1344" s="273"/>
      <c r="P1344" s="166"/>
      <c r="Q1344" s="328">
        <v>673961.74</v>
      </c>
      <c r="R1344" s="328">
        <v>561249.37</v>
      </c>
      <c r="S1344" s="151"/>
      <c r="T1344" s="97"/>
      <c r="U1344" s="166"/>
      <c r="V1344" s="328">
        <v>4686151.29</v>
      </c>
      <c r="W1344" s="328">
        <v>3489961.3969999999</v>
      </c>
      <c r="X1344" s="151"/>
      <c r="Y1344" s="97"/>
      <c r="Z1344" s="140"/>
    </row>
    <row r="1345" spans="1:26" s="69" customFormat="1" outlineLevel="1" x14ac:dyDescent="0.2">
      <c r="A1345" s="64" t="s">
        <v>1271</v>
      </c>
      <c r="B1345" s="65" t="s">
        <v>1721</v>
      </c>
      <c r="C1345" s="66" t="s">
        <v>2163</v>
      </c>
      <c r="D1345" s="67"/>
      <c r="E1345" s="68"/>
      <c r="F1345" s="328">
        <v>103397.48</v>
      </c>
      <c r="G1345" s="328">
        <v>56736.06</v>
      </c>
      <c r="H1345" s="151"/>
      <c r="I1345" s="97"/>
      <c r="J1345" s="166"/>
      <c r="K1345" s="328">
        <v>423233.95</v>
      </c>
      <c r="L1345" s="328">
        <v>220558.18</v>
      </c>
      <c r="M1345" s="151"/>
      <c r="N1345" s="97"/>
      <c r="O1345" s="273"/>
      <c r="P1345" s="166"/>
      <c r="Q1345" s="328">
        <v>423233.95</v>
      </c>
      <c r="R1345" s="328">
        <v>220558.18</v>
      </c>
      <c r="S1345" s="151"/>
      <c r="T1345" s="97"/>
      <c r="U1345" s="166"/>
      <c r="V1345" s="328">
        <v>1230389.53</v>
      </c>
      <c r="W1345" s="328">
        <v>1360047.8099999998</v>
      </c>
      <c r="X1345" s="151"/>
      <c r="Y1345" s="97"/>
      <c r="Z1345" s="140"/>
    </row>
    <row r="1346" spans="1:26" s="69" customFormat="1" outlineLevel="1" x14ac:dyDescent="0.2">
      <c r="A1346" s="64" t="s">
        <v>1272</v>
      </c>
      <c r="B1346" s="65" t="s">
        <v>1722</v>
      </c>
      <c r="C1346" s="66" t="s">
        <v>2164</v>
      </c>
      <c r="D1346" s="67"/>
      <c r="E1346" s="68"/>
      <c r="F1346" s="328">
        <v>0</v>
      </c>
      <c r="G1346" s="328">
        <v>0</v>
      </c>
      <c r="H1346" s="151"/>
      <c r="I1346" s="97"/>
      <c r="J1346" s="166"/>
      <c r="K1346" s="328">
        <v>0</v>
      </c>
      <c r="L1346" s="328">
        <v>0</v>
      </c>
      <c r="M1346" s="151"/>
      <c r="N1346" s="97"/>
      <c r="O1346" s="273"/>
      <c r="P1346" s="166"/>
      <c r="Q1346" s="328">
        <v>0</v>
      </c>
      <c r="R1346" s="328">
        <v>0</v>
      </c>
      <c r="S1346" s="151"/>
      <c r="T1346" s="97"/>
      <c r="U1346" s="166"/>
      <c r="V1346" s="328">
        <v>-25.82</v>
      </c>
      <c r="W1346" s="328">
        <v>0</v>
      </c>
      <c r="X1346" s="151"/>
      <c r="Y1346" s="97"/>
      <c r="Z1346" s="140"/>
    </row>
    <row r="1347" spans="1:26" s="69" customFormat="1" outlineLevel="1" x14ac:dyDescent="0.2">
      <c r="A1347" s="64" t="s">
        <v>1273</v>
      </c>
      <c r="B1347" s="65" t="s">
        <v>1723</v>
      </c>
      <c r="C1347" s="66" t="s">
        <v>2165</v>
      </c>
      <c r="D1347" s="67"/>
      <c r="E1347" s="68"/>
      <c r="F1347" s="328">
        <v>0</v>
      </c>
      <c r="G1347" s="328">
        <v>0</v>
      </c>
      <c r="H1347" s="151"/>
      <c r="I1347" s="97"/>
      <c r="J1347" s="166"/>
      <c r="K1347" s="328">
        <v>0</v>
      </c>
      <c r="L1347" s="328">
        <v>0</v>
      </c>
      <c r="M1347" s="151"/>
      <c r="N1347" s="97"/>
      <c r="O1347" s="273"/>
      <c r="P1347" s="166"/>
      <c r="Q1347" s="328">
        <v>0</v>
      </c>
      <c r="R1347" s="328">
        <v>0</v>
      </c>
      <c r="S1347" s="151"/>
      <c r="T1347" s="97"/>
      <c r="U1347" s="166"/>
      <c r="V1347" s="328">
        <v>0</v>
      </c>
      <c r="W1347" s="328">
        <v>0</v>
      </c>
      <c r="X1347" s="151"/>
      <c r="Y1347" s="97"/>
      <c r="Z1347" s="140"/>
    </row>
    <row r="1348" spans="1:26" s="69" customFormat="1" outlineLevel="1" x14ac:dyDescent="0.2">
      <c r="A1348" s="64" t="s">
        <v>1274</v>
      </c>
      <c r="B1348" s="65" t="s">
        <v>1724</v>
      </c>
      <c r="C1348" s="66" t="s">
        <v>2156</v>
      </c>
      <c r="D1348" s="67"/>
      <c r="E1348" s="68"/>
      <c r="F1348" s="328">
        <v>139.19</v>
      </c>
      <c r="G1348" s="328">
        <v>425.17</v>
      </c>
      <c r="H1348" s="151"/>
      <c r="I1348" s="97"/>
      <c r="J1348" s="166"/>
      <c r="K1348" s="328">
        <v>1030.01</v>
      </c>
      <c r="L1348" s="328">
        <v>974.55000000000007</v>
      </c>
      <c r="M1348" s="151"/>
      <c r="N1348" s="97"/>
      <c r="O1348" s="273"/>
      <c r="P1348" s="166"/>
      <c r="Q1348" s="328">
        <v>1030.01</v>
      </c>
      <c r="R1348" s="328">
        <v>974.55000000000007</v>
      </c>
      <c r="S1348" s="151"/>
      <c r="T1348" s="97"/>
      <c r="U1348" s="166"/>
      <c r="V1348" s="328">
        <v>1574.65</v>
      </c>
      <c r="W1348" s="328">
        <v>3100.53</v>
      </c>
      <c r="X1348" s="151"/>
      <c r="Y1348" s="97"/>
      <c r="Z1348" s="140"/>
    </row>
    <row r="1349" spans="1:26" s="69" customFormat="1" outlineLevel="1" x14ac:dyDescent="0.2">
      <c r="A1349" s="64" t="s">
        <v>1275</v>
      </c>
      <c r="B1349" s="65" t="s">
        <v>1725</v>
      </c>
      <c r="C1349" s="66" t="s">
        <v>2157</v>
      </c>
      <c r="D1349" s="67"/>
      <c r="E1349" s="68"/>
      <c r="F1349" s="328">
        <v>88.99</v>
      </c>
      <c r="G1349" s="328">
        <v>1234.1300000000001</v>
      </c>
      <c r="H1349" s="151"/>
      <c r="I1349" s="97"/>
      <c r="J1349" s="166"/>
      <c r="K1349" s="328">
        <v>1256.07</v>
      </c>
      <c r="L1349" s="328">
        <v>2623.67</v>
      </c>
      <c r="M1349" s="151"/>
      <c r="N1349" s="97"/>
      <c r="O1349" s="273"/>
      <c r="P1349" s="166"/>
      <c r="Q1349" s="328">
        <v>1256.07</v>
      </c>
      <c r="R1349" s="328">
        <v>2623.67</v>
      </c>
      <c r="S1349" s="151"/>
      <c r="T1349" s="97"/>
      <c r="U1349" s="166"/>
      <c r="V1349" s="328">
        <v>8246.75</v>
      </c>
      <c r="W1349" s="328">
        <v>7344.85</v>
      </c>
      <c r="X1349" s="151"/>
      <c r="Y1349" s="97"/>
      <c r="Z1349" s="140"/>
    </row>
    <row r="1350" spans="1:26" s="69" customFormat="1" outlineLevel="1" x14ac:dyDescent="0.2">
      <c r="A1350" s="64" t="s">
        <v>1276</v>
      </c>
      <c r="B1350" s="65" t="s">
        <v>1726</v>
      </c>
      <c r="C1350" s="66" t="s">
        <v>2166</v>
      </c>
      <c r="D1350" s="67"/>
      <c r="E1350" s="68"/>
      <c r="F1350" s="328">
        <v>1151.07</v>
      </c>
      <c r="G1350" s="328">
        <v>487.51</v>
      </c>
      <c r="H1350" s="151"/>
      <c r="I1350" s="97"/>
      <c r="J1350" s="166"/>
      <c r="K1350" s="328">
        <v>2779.92</v>
      </c>
      <c r="L1350" s="328">
        <v>1469.66</v>
      </c>
      <c r="M1350" s="151"/>
      <c r="N1350" s="97"/>
      <c r="O1350" s="273"/>
      <c r="P1350" s="166"/>
      <c r="Q1350" s="328">
        <v>2779.92</v>
      </c>
      <c r="R1350" s="328">
        <v>1469.66</v>
      </c>
      <c r="S1350" s="151"/>
      <c r="T1350" s="97"/>
      <c r="U1350" s="166"/>
      <c r="V1350" s="328">
        <v>6063.6</v>
      </c>
      <c r="W1350" s="328">
        <v>5085.21</v>
      </c>
      <c r="X1350" s="151"/>
      <c r="Y1350" s="97"/>
      <c r="Z1350" s="140"/>
    </row>
    <row r="1351" spans="1:26" s="69" customFormat="1" outlineLevel="1" x14ac:dyDescent="0.2">
      <c r="A1351" s="64" t="s">
        <v>1277</v>
      </c>
      <c r="B1351" s="65" t="s">
        <v>1727</v>
      </c>
      <c r="C1351" s="66" t="s">
        <v>2167</v>
      </c>
      <c r="D1351" s="67"/>
      <c r="E1351" s="68"/>
      <c r="F1351" s="328">
        <v>15116.550000000001</v>
      </c>
      <c r="G1351" s="328">
        <v>13770.43</v>
      </c>
      <c r="H1351" s="151"/>
      <c r="I1351" s="97"/>
      <c r="J1351" s="166"/>
      <c r="K1351" s="328">
        <v>45231.79</v>
      </c>
      <c r="L1351" s="328">
        <v>31829.63</v>
      </c>
      <c r="M1351" s="151"/>
      <c r="N1351" s="97"/>
      <c r="O1351" s="273"/>
      <c r="P1351" s="166"/>
      <c r="Q1351" s="328">
        <v>45231.79</v>
      </c>
      <c r="R1351" s="328">
        <v>31829.63</v>
      </c>
      <c r="S1351" s="151"/>
      <c r="T1351" s="97"/>
      <c r="U1351" s="166"/>
      <c r="V1351" s="328">
        <v>145501.08000000002</v>
      </c>
      <c r="W1351" s="328">
        <v>104875.13</v>
      </c>
      <c r="X1351" s="151"/>
      <c r="Y1351" s="97"/>
      <c r="Z1351" s="140"/>
    </row>
    <row r="1352" spans="1:26" s="69" customFormat="1" outlineLevel="1" x14ac:dyDescent="0.2">
      <c r="A1352" s="64" t="s">
        <v>1278</v>
      </c>
      <c r="B1352" s="65" t="s">
        <v>1728</v>
      </c>
      <c r="C1352" s="66" t="s">
        <v>2168</v>
      </c>
      <c r="D1352" s="67"/>
      <c r="E1352" s="68"/>
      <c r="F1352" s="328">
        <v>2003.39</v>
      </c>
      <c r="G1352" s="328">
        <v>1744.8400000000001</v>
      </c>
      <c r="H1352" s="151"/>
      <c r="I1352" s="97"/>
      <c r="J1352" s="166"/>
      <c r="K1352" s="328">
        <v>6685.41</v>
      </c>
      <c r="L1352" s="328">
        <v>5836.25</v>
      </c>
      <c r="M1352" s="151"/>
      <c r="N1352" s="97"/>
      <c r="O1352" s="273"/>
      <c r="P1352" s="166"/>
      <c r="Q1352" s="328">
        <v>6685.41</v>
      </c>
      <c r="R1352" s="328">
        <v>5836.25</v>
      </c>
      <c r="S1352" s="151"/>
      <c r="T1352" s="97"/>
      <c r="U1352" s="166"/>
      <c r="V1352" s="328">
        <v>2558.13</v>
      </c>
      <c r="W1352" s="328">
        <v>4098.92</v>
      </c>
      <c r="X1352" s="151"/>
      <c r="Y1352" s="97"/>
      <c r="Z1352" s="140"/>
    </row>
    <row r="1353" spans="1:26" s="69" customFormat="1" outlineLevel="1" x14ac:dyDescent="0.2">
      <c r="A1353" s="64" t="s">
        <v>1279</v>
      </c>
      <c r="B1353" s="65" t="s">
        <v>1729</v>
      </c>
      <c r="C1353" s="66" t="s">
        <v>2169</v>
      </c>
      <c r="D1353" s="67"/>
      <c r="E1353" s="68"/>
      <c r="F1353" s="328">
        <v>68472.960000000006</v>
      </c>
      <c r="G1353" s="328">
        <v>70702.41</v>
      </c>
      <c r="H1353" s="151"/>
      <c r="I1353" s="97"/>
      <c r="J1353" s="166"/>
      <c r="K1353" s="328">
        <v>244585.30000000002</v>
      </c>
      <c r="L1353" s="328">
        <v>155763.97899999999</v>
      </c>
      <c r="M1353" s="151"/>
      <c r="N1353" s="97"/>
      <c r="O1353" s="273"/>
      <c r="P1353" s="166"/>
      <c r="Q1353" s="328">
        <v>244585.30000000002</v>
      </c>
      <c r="R1353" s="328">
        <v>155763.97899999999</v>
      </c>
      <c r="S1353" s="151"/>
      <c r="T1353" s="97"/>
      <c r="U1353" s="166"/>
      <c r="V1353" s="328">
        <v>643167.69200000004</v>
      </c>
      <c r="W1353" s="328">
        <v>516439.489</v>
      </c>
      <c r="X1353" s="151"/>
      <c r="Y1353" s="97"/>
      <c r="Z1353" s="140"/>
    </row>
    <row r="1354" spans="1:26" s="69" customFormat="1" outlineLevel="1" x14ac:dyDescent="0.2">
      <c r="A1354" s="64" t="s">
        <v>1280</v>
      </c>
      <c r="B1354" s="65" t="s">
        <v>1730</v>
      </c>
      <c r="C1354" s="66" t="s">
        <v>2170</v>
      </c>
      <c r="D1354" s="67"/>
      <c r="E1354" s="68"/>
      <c r="F1354" s="328">
        <v>436377.67</v>
      </c>
      <c r="G1354" s="328">
        <v>418118.68</v>
      </c>
      <c r="H1354" s="151"/>
      <c r="I1354" s="97"/>
      <c r="J1354" s="166"/>
      <c r="K1354" s="328">
        <v>1223819.1299999999</v>
      </c>
      <c r="L1354" s="328">
        <v>1220836.54</v>
      </c>
      <c r="M1354" s="151"/>
      <c r="N1354" s="97"/>
      <c r="O1354" s="273"/>
      <c r="P1354" s="166"/>
      <c r="Q1354" s="328">
        <v>1223819.1299999999</v>
      </c>
      <c r="R1354" s="328">
        <v>1220836.54</v>
      </c>
      <c r="S1354" s="151"/>
      <c r="T1354" s="97"/>
      <c r="U1354" s="166"/>
      <c r="V1354" s="328">
        <v>5445751.04</v>
      </c>
      <c r="W1354" s="328">
        <v>7024398.8399999999</v>
      </c>
      <c r="X1354" s="151"/>
      <c r="Y1354" s="97"/>
      <c r="Z1354" s="140"/>
    </row>
    <row r="1355" spans="1:26" s="69" customFormat="1" outlineLevel="1" x14ac:dyDescent="0.2">
      <c r="A1355" s="64" t="s">
        <v>1281</v>
      </c>
      <c r="B1355" s="65" t="s">
        <v>1731</v>
      </c>
      <c r="C1355" s="66" t="s">
        <v>2171</v>
      </c>
      <c r="D1355" s="67"/>
      <c r="E1355" s="68"/>
      <c r="F1355" s="328">
        <v>136.84</v>
      </c>
      <c r="G1355" s="328">
        <v>221.1</v>
      </c>
      <c r="H1355" s="151"/>
      <c r="I1355" s="97"/>
      <c r="J1355" s="166"/>
      <c r="K1355" s="328">
        <v>456.77</v>
      </c>
      <c r="L1355" s="328">
        <v>302.40000000000003</v>
      </c>
      <c r="M1355" s="151"/>
      <c r="N1355" s="97"/>
      <c r="O1355" s="273"/>
      <c r="P1355" s="166"/>
      <c r="Q1355" s="328">
        <v>456.77</v>
      </c>
      <c r="R1355" s="328">
        <v>302.40000000000003</v>
      </c>
      <c r="S1355" s="151"/>
      <c r="T1355" s="97"/>
      <c r="U1355" s="166"/>
      <c r="V1355" s="328">
        <v>666.24</v>
      </c>
      <c r="W1355" s="328">
        <v>559.54999999999995</v>
      </c>
      <c r="X1355" s="151"/>
      <c r="Y1355" s="97"/>
      <c r="Z1355" s="140"/>
    </row>
    <row r="1356" spans="1:26" s="69" customFormat="1" outlineLevel="1" x14ac:dyDescent="0.2">
      <c r="A1356" s="64" t="s">
        <v>1282</v>
      </c>
      <c r="B1356" s="65" t="s">
        <v>1732</v>
      </c>
      <c r="C1356" s="66" t="s">
        <v>2172</v>
      </c>
      <c r="D1356" s="67"/>
      <c r="E1356" s="68"/>
      <c r="F1356" s="328">
        <v>271.55</v>
      </c>
      <c r="G1356" s="328">
        <v>990.56000000000006</v>
      </c>
      <c r="H1356" s="151"/>
      <c r="I1356" s="97"/>
      <c r="J1356" s="166"/>
      <c r="K1356" s="328">
        <v>724.28</v>
      </c>
      <c r="L1356" s="328">
        <v>3841.57</v>
      </c>
      <c r="M1356" s="151"/>
      <c r="N1356" s="97"/>
      <c r="O1356" s="273"/>
      <c r="P1356" s="166"/>
      <c r="Q1356" s="328">
        <v>724.28</v>
      </c>
      <c r="R1356" s="328">
        <v>3841.57</v>
      </c>
      <c r="S1356" s="151"/>
      <c r="T1356" s="97"/>
      <c r="U1356" s="166"/>
      <c r="V1356" s="328">
        <v>3160.8</v>
      </c>
      <c r="W1356" s="328">
        <v>9693.2000000000007</v>
      </c>
      <c r="X1356" s="151"/>
      <c r="Y1356" s="97"/>
      <c r="Z1356" s="140"/>
    </row>
    <row r="1357" spans="1:26" s="69" customFormat="1" outlineLevel="1" x14ac:dyDescent="0.2">
      <c r="A1357" s="64" t="s">
        <v>1283</v>
      </c>
      <c r="B1357" s="65" t="s">
        <v>1733</v>
      </c>
      <c r="C1357" s="66" t="s">
        <v>2156</v>
      </c>
      <c r="D1357" s="67"/>
      <c r="E1357" s="68"/>
      <c r="F1357" s="328">
        <v>2733.84</v>
      </c>
      <c r="G1357" s="328">
        <v>430.19</v>
      </c>
      <c r="H1357" s="151"/>
      <c r="I1357" s="97"/>
      <c r="J1357" s="166"/>
      <c r="K1357" s="328">
        <v>3744.1</v>
      </c>
      <c r="L1357" s="328">
        <v>1025.98</v>
      </c>
      <c r="M1357" s="151"/>
      <c r="N1357" s="97"/>
      <c r="O1357" s="273"/>
      <c r="P1357" s="166"/>
      <c r="Q1357" s="328">
        <v>3744.1</v>
      </c>
      <c r="R1357" s="328">
        <v>1025.98</v>
      </c>
      <c r="S1357" s="151"/>
      <c r="T1357" s="97"/>
      <c r="U1357" s="166"/>
      <c r="V1357" s="328">
        <v>7828.26</v>
      </c>
      <c r="W1357" s="328">
        <v>26478.41</v>
      </c>
      <c r="X1357" s="151"/>
      <c r="Y1357" s="97"/>
      <c r="Z1357" s="140"/>
    </row>
    <row r="1358" spans="1:26" s="69" customFormat="1" outlineLevel="1" x14ac:dyDescent="0.2">
      <c r="A1358" s="64" t="s">
        <v>1284</v>
      </c>
      <c r="B1358" s="65" t="s">
        <v>1734</v>
      </c>
      <c r="C1358" s="66" t="s">
        <v>2157</v>
      </c>
      <c r="D1358" s="67"/>
      <c r="E1358" s="68"/>
      <c r="F1358" s="328">
        <v>-11.68</v>
      </c>
      <c r="G1358" s="328">
        <v>1228.43</v>
      </c>
      <c r="H1358" s="151"/>
      <c r="I1358" s="97"/>
      <c r="J1358" s="166"/>
      <c r="K1358" s="328">
        <v>-2.37</v>
      </c>
      <c r="L1358" s="328">
        <v>1715.51</v>
      </c>
      <c r="M1358" s="151"/>
      <c r="N1358" s="97"/>
      <c r="O1358" s="273"/>
      <c r="P1358" s="166"/>
      <c r="Q1358" s="328">
        <v>-2.37</v>
      </c>
      <c r="R1358" s="328">
        <v>1715.51</v>
      </c>
      <c r="S1358" s="151"/>
      <c r="T1358" s="97"/>
      <c r="U1358" s="166"/>
      <c r="V1358" s="328">
        <v>19054.740000000002</v>
      </c>
      <c r="W1358" s="328">
        <v>8790.17</v>
      </c>
      <c r="X1358" s="151"/>
      <c r="Y1358" s="97"/>
      <c r="Z1358" s="140"/>
    </row>
    <row r="1359" spans="1:26" s="69" customFormat="1" outlineLevel="1" x14ac:dyDescent="0.2">
      <c r="A1359" s="64" t="s">
        <v>1285</v>
      </c>
      <c r="B1359" s="65" t="s">
        <v>1735</v>
      </c>
      <c r="C1359" s="66" t="s">
        <v>2169</v>
      </c>
      <c r="D1359" s="67"/>
      <c r="E1359" s="68"/>
      <c r="F1359" s="328">
        <v>56053.520000000004</v>
      </c>
      <c r="G1359" s="328">
        <v>-30717.100000000002</v>
      </c>
      <c r="H1359" s="151"/>
      <c r="I1359" s="97"/>
      <c r="J1359" s="166"/>
      <c r="K1359" s="328">
        <v>79521.42</v>
      </c>
      <c r="L1359" s="328">
        <v>109681.14</v>
      </c>
      <c r="M1359" s="151"/>
      <c r="N1359" s="97"/>
      <c r="O1359" s="273"/>
      <c r="P1359" s="166"/>
      <c r="Q1359" s="328">
        <v>79521.42</v>
      </c>
      <c r="R1359" s="328">
        <v>109681.14</v>
      </c>
      <c r="S1359" s="151"/>
      <c r="T1359" s="97"/>
      <c r="U1359" s="166"/>
      <c r="V1359" s="328">
        <v>307280.48</v>
      </c>
      <c r="W1359" s="328">
        <v>356903.53</v>
      </c>
      <c r="X1359" s="151"/>
      <c r="Y1359" s="97"/>
      <c r="Z1359" s="140"/>
    </row>
    <row r="1360" spans="1:26" s="69" customFormat="1" outlineLevel="1" x14ac:dyDescent="0.2">
      <c r="A1360" s="64" t="s">
        <v>1286</v>
      </c>
      <c r="B1360" s="65" t="s">
        <v>1736</v>
      </c>
      <c r="C1360" s="66" t="s">
        <v>2170</v>
      </c>
      <c r="D1360" s="67"/>
      <c r="E1360" s="68"/>
      <c r="F1360" s="328">
        <v>7785026.6600000001</v>
      </c>
      <c r="G1360" s="328">
        <v>2422603.36</v>
      </c>
      <c r="H1360" s="151"/>
      <c r="I1360" s="97"/>
      <c r="J1360" s="166"/>
      <c r="K1360" s="328">
        <v>10478314.619999999</v>
      </c>
      <c r="L1360" s="328">
        <v>7831238.7400000002</v>
      </c>
      <c r="M1360" s="151"/>
      <c r="N1360" s="97"/>
      <c r="O1360" s="273"/>
      <c r="P1360" s="166"/>
      <c r="Q1360" s="328">
        <v>10478314.619999999</v>
      </c>
      <c r="R1360" s="328">
        <v>7831238.7400000002</v>
      </c>
      <c r="S1360" s="151"/>
      <c r="T1360" s="97"/>
      <c r="U1360" s="166"/>
      <c r="V1360" s="328">
        <v>33400380.009999998</v>
      </c>
      <c r="W1360" s="328">
        <v>27193787.215000004</v>
      </c>
      <c r="X1360" s="151"/>
      <c r="Y1360" s="97"/>
      <c r="Z1360" s="140"/>
    </row>
    <row r="1361" spans="1:26" s="69" customFormat="1" outlineLevel="1" x14ac:dyDescent="0.2">
      <c r="A1361" s="64" t="s">
        <v>1287</v>
      </c>
      <c r="B1361" s="65" t="s">
        <v>1737</v>
      </c>
      <c r="C1361" s="66" t="s">
        <v>2173</v>
      </c>
      <c r="D1361" s="67"/>
      <c r="E1361" s="68"/>
      <c r="F1361" s="328">
        <v>26627.79</v>
      </c>
      <c r="G1361" s="328">
        <v>34471.9</v>
      </c>
      <c r="H1361" s="151"/>
      <c r="I1361" s="97"/>
      <c r="J1361" s="166"/>
      <c r="K1361" s="328">
        <v>92527.33</v>
      </c>
      <c r="L1361" s="328">
        <v>116123.59</v>
      </c>
      <c r="M1361" s="151"/>
      <c r="N1361" s="97"/>
      <c r="O1361" s="273"/>
      <c r="P1361" s="166"/>
      <c r="Q1361" s="328">
        <v>92527.33</v>
      </c>
      <c r="R1361" s="328">
        <v>116123.59</v>
      </c>
      <c r="S1361" s="151"/>
      <c r="T1361" s="97"/>
      <c r="U1361" s="166"/>
      <c r="V1361" s="328">
        <v>349118.69</v>
      </c>
      <c r="W1361" s="328">
        <v>448642.56999999995</v>
      </c>
      <c r="X1361" s="151"/>
      <c r="Y1361" s="97"/>
      <c r="Z1361" s="140"/>
    </row>
    <row r="1362" spans="1:26" s="69" customFormat="1" outlineLevel="1" x14ac:dyDescent="0.2">
      <c r="A1362" s="64" t="s">
        <v>1288</v>
      </c>
      <c r="B1362" s="65" t="s">
        <v>1738</v>
      </c>
      <c r="C1362" s="66" t="s">
        <v>2174</v>
      </c>
      <c r="D1362" s="67"/>
      <c r="E1362" s="68"/>
      <c r="F1362" s="328">
        <v>0</v>
      </c>
      <c r="G1362" s="328">
        <v>172213.24</v>
      </c>
      <c r="H1362" s="151"/>
      <c r="I1362" s="97"/>
      <c r="J1362" s="166"/>
      <c r="K1362" s="328">
        <v>99994.559999999998</v>
      </c>
      <c r="L1362" s="328">
        <v>518153.4</v>
      </c>
      <c r="M1362" s="151"/>
      <c r="N1362" s="97"/>
      <c r="O1362" s="273"/>
      <c r="P1362" s="166"/>
      <c r="Q1362" s="328">
        <v>99994.559999999998</v>
      </c>
      <c r="R1362" s="328">
        <v>518153.4</v>
      </c>
      <c r="S1362" s="151"/>
      <c r="T1362" s="97"/>
      <c r="U1362" s="166"/>
      <c r="V1362" s="328">
        <v>1649913.7200000002</v>
      </c>
      <c r="W1362" s="328">
        <v>2068072.56</v>
      </c>
      <c r="X1362" s="151"/>
      <c r="Y1362" s="97"/>
      <c r="Z1362" s="140"/>
    </row>
    <row r="1363" spans="1:26" s="69" customFormat="1" outlineLevel="1" x14ac:dyDescent="0.2">
      <c r="A1363" s="64" t="s">
        <v>1289</v>
      </c>
      <c r="B1363" s="65" t="s">
        <v>1739</v>
      </c>
      <c r="C1363" s="66" t="s">
        <v>2171</v>
      </c>
      <c r="D1363" s="67"/>
      <c r="E1363" s="68"/>
      <c r="F1363" s="328">
        <v>12308.61</v>
      </c>
      <c r="G1363" s="328">
        <v>2543.7200000000003</v>
      </c>
      <c r="H1363" s="151"/>
      <c r="I1363" s="97"/>
      <c r="J1363" s="166"/>
      <c r="K1363" s="328">
        <v>13538.31</v>
      </c>
      <c r="L1363" s="328">
        <v>10689.43</v>
      </c>
      <c r="M1363" s="151"/>
      <c r="N1363" s="97"/>
      <c r="O1363" s="273"/>
      <c r="P1363" s="166"/>
      <c r="Q1363" s="328">
        <v>13538.31</v>
      </c>
      <c r="R1363" s="328">
        <v>10689.43</v>
      </c>
      <c r="S1363" s="151"/>
      <c r="T1363" s="97"/>
      <c r="U1363" s="166"/>
      <c r="V1363" s="328">
        <v>51244.11</v>
      </c>
      <c r="W1363" s="328">
        <v>14527.11</v>
      </c>
      <c r="X1363" s="151"/>
      <c r="Y1363" s="97"/>
      <c r="Z1363" s="140"/>
    </row>
    <row r="1364" spans="1:26" s="69" customFormat="1" outlineLevel="1" x14ac:dyDescent="0.2">
      <c r="A1364" s="64" t="s">
        <v>1290</v>
      </c>
      <c r="B1364" s="65" t="s">
        <v>1740</v>
      </c>
      <c r="C1364" s="66" t="s">
        <v>2175</v>
      </c>
      <c r="D1364" s="67"/>
      <c r="E1364" s="68"/>
      <c r="F1364" s="328">
        <v>11187.45</v>
      </c>
      <c r="G1364" s="328">
        <v>1252.98</v>
      </c>
      <c r="H1364" s="151"/>
      <c r="I1364" s="97"/>
      <c r="J1364" s="166"/>
      <c r="K1364" s="328">
        <v>12493.87</v>
      </c>
      <c r="L1364" s="328">
        <v>5092.8</v>
      </c>
      <c r="M1364" s="151"/>
      <c r="N1364" s="97"/>
      <c r="O1364" s="273"/>
      <c r="P1364" s="166"/>
      <c r="Q1364" s="328">
        <v>12493.87</v>
      </c>
      <c r="R1364" s="328">
        <v>5092.8</v>
      </c>
      <c r="S1364" s="151"/>
      <c r="T1364" s="97"/>
      <c r="U1364" s="166"/>
      <c r="V1364" s="328">
        <v>30987.040000000001</v>
      </c>
      <c r="W1364" s="328">
        <v>47607.850000000006</v>
      </c>
      <c r="X1364" s="151"/>
      <c r="Y1364" s="97"/>
      <c r="Z1364" s="140"/>
    </row>
    <row r="1365" spans="1:26" s="69" customFormat="1" outlineLevel="1" x14ac:dyDescent="0.2">
      <c r="A1365" s="64" t="s">
        <v>1291</v>
      </c>
      <c r="B1365" s="65" t="s">
        <v>1741</v>
      </c>
      <c r="C1365" s="66" t="s">
        <v>2176</v>
      </c>
      <c r="D1365" s="67"/>
      <c r="E1365" s="68"/>
      <c r="F1365" s="328">
        <v>2088.64</v>
      </c>
      <c r="G1365" s="328">
        <v>4574.1900000000005</v>
      </c>
      <c r="H1365" s="151"/>
      <c r="I1365" s="97"/>
      <c r="J1365" s="166"/>
      <c r="K1365" s="328">
        <v>3832.89</v>
      </c>
      <c r="L1365" s="328">
        <v>13412.08</v>
      </c>
      <c r="M1365" s="151"/>
      <c r="N1365" s="97"/>
      <c r="O1365" s="273"/>
      <c r="P1365" s="166"/>
      <c r="Q1365" s="328">
        <v>3832.89</v>
      </c>
      <c r="R1365" s="328">
        <v>13412.08</v>
      </c>
      <c r="S1365" s="151"/>
      <c r="T1365" s="97"/>
      <c r="U1365" s="166"/>
      <c r="V1365" s="328">
        <v>11275.02</v>
      </c>
      <c r="W1365" s="328">
        <v>-1356.130000000001</v>
      </c>
      <c r="X1365" s="151"/>
      <c r="Y1365" s="97"/>
      <c r="Z1365" s="140"/>
    </row>
    <row r="1366" spans="1:26" s="69" customFormat="1" outlineLevel="1" x14ac:dyDescent="0.2">
      <c r="A1366" s="64" t="s">
        <v>1292</v>
      </c>
      <c r="B1366" s="65" t="s">
        <v>1742</v>
      </c>
      <c r="C1366" s="66" t="s">
        <v>2177</v>
      </c>
      <c r="D1366" s="67"/>
      <c r="E1366" s="68"/>
      <c r="F1366" s="328">
        <v>919.37</v>
      </c>
      <c r="G1366" s="328">
        <v>2163.5300000000002</v>
      </c>
      <c r="H1366" s="151"/>
      <c r="I1366" s="97"/>
      <c r="J1366" s="166"/>
      <c r="K1366" s="328">
        <v>8591.76</v>
      </c>
      <c r="L1366" s="328">
        <v>11193.2</v>
      </c>
      <c r="M1366" s="151"/>
      <c r="N1366" s="97"/>
      <c r="O1366" s="273"/>
      <c r="P1366" s="166"/>
      <c r="Q1366" s="328">
        <v>8591.76</v>
      </c>
      <c r="R1366" s="328">
        <v>11193.2</v>
      </c>
      <c r="S1366" s="151"/>
      <c r="T1366" s="97"/>
      <c r="U1366" s="166"/>
      <c r="V1366" s="328">
        <v>30875.4</v>
      </c>
      <c r="W1366" s="328">
        <v>51019.3</v>
      </c>
      <c r="X1366" s="151"/>
      <c r="Y1366" s="97"/>
      <c r="Z1366" s="140"/>
    </row>
    <row r="1367" spans="1:26" s="69" customFormat="1" outlineLevel="1" x14ac:dyDescent="0.2">
      <c r="A1367" s="64" t="s">
        <v>1293</v>
      </c>
      <c r="B1367" s="65" t="s">
        <v>1743</v>
      </c>
      <c r="C1367" s="66" t="s">
        <v>2178</v>
      </c>
      <c r="D1367" s="67"/>
      <c r="E1367" s="68"/>
      <c r="F1367" s="328">
        <v>446.6</v>
      </c>
      <c r="G1367" s="328">
        <v>2517.5500000000002</v>
      </c>
      <c r="H1367" s="151"/>
      <c r="I1367" s="97"/>
      <c r="J1367" s="166"/>
      <c r="K1367" s="328">
        <v>4850.58</v>
      </c>
      <c r="L1367" s="328">
        <v>7242.1</v>
      </c>
      <c r="M1367" s="151"/>
      <c r="N1367" s="97"/>
      <c r="O1367" s="273"/>
      <c r="P1367" s="166"/>
      <c r="Q1367" s="328">
        <v>4850.58</v>
      </c>
      <c r="R1367" s="328">
        <v>7242.1</v>
      </c>
      <c r="S1367" s="151"/>
      <c r="T1367" s="97"/>
      <c r="U1367" s="166"/>
      <c r="V1367" s="328">
        <v>23125.1</v>
      </c>
      <c r="W1367" s="328">
        <v>21569.260000000002</v>
      </c>
      <c r="X1367" s="151"/>
      <c r="Y1367" s="97"/>
      <c r="Z1367" s="140"/>
    </row>
    <row r="1368" spans="1:26" s="69" customFormat="1" outlineLevel="1" x14ac:dyDescent="0.2">
      <c r="A1368" s="64" t="s">
        <v>1294</v>
      </c>
      <c r="B1368" s="65" t="s">
        <v>1744</v>
      </c>
      <c r="C1368" s="66" t="s">
        <v>2179</v>
      </c>
      <c r="D1368" s="67"/>
      <c r="E1368" s="68"/>
      <c r="F1368" s="328">
        <v>1255.95</v>
      </c>
      <c r="G1368" s="328">
        <v>0</v>
      </c>
      <c r="H1368" s="151"/>
      <c r="I1368" s="97"/>
      <c r="J1368" s="166"/>
      <c r="K1368" s="328">
        <v>3976.05</v>
      </c>
      <c r="L1368" s="328">
        <v>0</v>
      </c>
      <c r="M1368" s="151"/>
      <c r="N1368" s="97"/>
      <c r="O1368" s="273"/>
      <c r="P1368" s="166"/>
      <c r="Q1368" s="328">
        <v>3976.05</v>
      </c>
      <c r="R1368" s="328">
        <v>0</v>
      </c>
      <c r="S1368" s="151"/>
      <c r="T1368" s="97"/>
      <c r="U1368" s="166"/>
      <c r="V1368" s="328">
        <v>19645.850000000002</v>
      </c>
      <c r="W1368" s="328">
        <v>4265.4800000000005</v>
      </c>
      <c r="X1368" s="151"/>
      <c r="Y1368" s="97"/>
      <c r="Z1368" s="140"/>
    </row>
    <row r="1369" spans="1:26" s="69" customFormat="1" outlineLevel="1" x14ac:dyDescent="0.2">
      <c r="A1369" s="64" t="s">
        <v>1295</v>
      </c>
      <c r="B1369" s="65" t="s">
        <v>1745</v>
      </c>
      <c r="C1369" s="66" t="s">
        <v>2180</v>
      </c>
      <c r="D1369" s="67"/>
      <c r="E1369" s="68"/>
      <c r="F1369" s="328">
        <v>51140.33</v>
      </c>
      <c r="G1369" s="328">
        <v>57714.559999999998</v>
      </c>
      <c r="H1369" s="151"/>
      <c r="I1369" s="97"/>
      <c r="J1369" s="166"/>
      <c r="K1369" s="328">
        <v>126995.04000000001</v>
      </c>
      <c r="L1369" s="328">
        <v>163703.61000000002</v>
      </c>
      <c r="M1369" s="151"/>
      <c r="N1369" s="97"/>
      <c r="O1369" s="273"/>
      <c r="P1369" s="166"/>
      <c r="Q1369" s="328">
        <v>126995.04000000001</v>
      </c>
      <c r="R1369" s="328">
        <v>163703.61000000002</v>
      </c>
      <c r="S1369" s="151"/>
      <c r="T1369" s="97"/>
      <c r="U1369" s="166"/>
      <c r="V1369" s="328">
        <v>763130.82000000007</v>
      </c>
      <c r="W1369" s="328">
        <v>896844.03</v>
      </c>
      <c r="X1369" s="151"/>
      <c r="Y1369" s="97"/>
      <c r="Z1369" s="140"/>
    </row>
    <row r="1370" spans="1:26" s="69" customFormat="1" outlineLevel="1" x14ac:dyDescent="0.2">
      <c r="A1370" s="64" t="s">
        <v>1296</v>
      </c>
      <c r="B1370" s="65" t="s">
        <v>1746</v>
      </c>
      <c r="C1370" s="66" t="s">
        <v>2181</v>
      </c>
      <c r="D1370" s="67"/>
      <c r="E1370" s="68"/>
      <c r="F1370" s="328">
        <v>525.54999999999995</v>
      </c>
      <c r="G1370" s="328">
        <v>3930.4900000000002</v>
      </c>
      <c r="H1370" s="151"/>
      <c r="I1370" s="97"/>
      <c r="J1370" s="166"/>
      <c r="K1370" s="328">
        <v>526.51</v>
      </c>
      <c r="L1370" s="328">
        <v>14782.02</v>
      </c>
      <c r="M1370" s="151"/>
      <c r="N1370" s="97"/>
      <c r="O1370" s="273"/>
      <c r="P1370" s="166"/>
      <c r="Q1370" s="328">
        <v>526.51</v>
      </c>
      <c r="R1370" s="328">
        <v>14782.02</v>
      </c>
      <c r="S1370" s="151"/>
      <c r="T1370" s="97"/>
      <c r="U1370" s="166"/>
      <c r="V1370" s="328">
        <v>1582.67</v>
      </c>
      <c r="W1370" s="328">
        <v>198223.47</v>
      </c>
      <c r="X1370" s="151"/>
      <c r="Y1370" s="97"/>
      <c r="Z1370" s="140"/>
    </row>
    <row r="1371" spans="1:26" s="69" customFormat="1" outlineLevel="1" x14ac:dyDescent="0.2">
      <c r="A1371" s="64" t="s">
        <v>1297</v>
      </c>
      <c r="B1371" s="65" t="s">
        <v>1747</v>
      </c>
      <c r="C1371" s="66" t="s">
        <v>2182</v>
      </c>
      <c r="D1371" s="67"/>
      <c r="E1371" s="68"/>
      <c r="F1371" s="328">
        <v>1013.26</v>
      </c>
      <c r="G1371" s="328">
        <v>240.33</v>
      </c>
      <c r="H1371" s="151"/>
      <c r="I1371" s="97"/>
      <c r="J1371" s="166"/>
      <c r="K1371" s="328">
        <v>1998.9</v>
      </c>
      <c r="L1371" s="328">
        <v>6720.04</v>
      </c>
      <c r="M1371" s="151"/>
      <c r="N1371" s="97"/>
      <c r="O1371" s="273"/>
      <c r="P1371" s="166"/>
      <c r="Q1371" s="328">
        <v>1998.9</v>
      </c>
      <c r="R1371" s="328">
        <v>6720.04</v>
      </c>
      <c r="S1371" s="151"/>
      <c r="T1371" s="97"/>
      <c r="U1371" s="166"/>
      <c r="V1371" s="328">
        <v>5248.47</v>
      </c>
      <c r="W1371" s="328">
        <v>9090.619999999999</v>
      </c>
      <c r="X1371" s="151"/>
      <c r="Y1371" s="97"/>
      <c r="Z1371" s="140"/>
    </row>
    <row r="1372" spans="1:26" s="69" customFormat="1" outlineLevel="1" x14ac:dyDescent="0.2">
      <c r="A1372" s="64" t="s">
        <v>1298</v>
      </c>
      <c r="B1372" s="65" t="s">
        <v>1748</v>
      </c>
      <c r="C1372" s="66" t="s">
        <v>2183</v>
      </c>
      <c r="D1372" s="67"/>
      <c r="E1372" s="68"/>
      <c r="F1372" s="328">
        <v>91235.35</v>
      </c>
      <c r="G1372" s="328">
        <v>80851.92</v>
      </c>
      <c r="H1372" s="151"/>
      <c r="I1372" s="97"/>
      <c r="J1372" s="166"/>
      <c r="K1372" s="328">
        <v>269587.75</v>
      </c>
      <c r="L1372" s="328">
        <v>254136.26</v>
      </c>
      <c r="M1372" s="151"/>
      <c r="N1372" s="97"/>
      <c r="O1372" s="273"/>
      <c r="P1372" s="166"/>
      <c r="Q1372" s="328">
        <v>269587.75</v>
      </c>
      <c r="R1372" s="328">
        <v>254136.26</v>
      </c>
      <c r="S1372" s="151"/>
      <c r="T1372" s="97"/>
      <c r="U1372" s="166"/>
      <c r="V1372" s="328">
        <v>1025205.87</v>
      </c>
      <c r="W1372" s="328">
        <v>1069320.8400000001</v>
      </c>
      <c r="X1372" s="151"/>
      <c r="Y1372" s="97"/>
      <c r="Z1372" s="140"/>
    </row>
    <row r="1373" spans="1:26" s="69" customFormat="1" outlineLevel="1" x14ac:dyDescent="0.2">
      <c r="A1373" s="64" t="s">
        <v>1299</v>
      </c>
      <c r="B1373" s="65" t="s">
        <v>1749</v>
      </c>
      <c r="C1373" s="66" t="s">
        <v>2184</v>
      </c>
      <c r="D1373" s="67"/>
      <c r="E1373" s="68"/>
      <c r="F1373" s="328">
        <v>51650.35</v>
      </c>
      <c r="G1373" s="328">
        <v>72963.070000000007</v>
      </c>
      <c r="H1373" s="151"/>
      <c r="I1373" s="97"/>
      <c r="J1373" s="166"/>
      <c r="K1373" s="328">
        <v>176558.86000000002</v>
      </c>
      <c r="L1373" s="328">
        <v>165197.51999999999</v>
      </c>
      <c r="M1373" s="151"/>
      <c r="N1373" s="97"/>
      <c r="O1373" s="273"/>
      <c r="P1373" s="166"/>
      <c r="Q1373" s="328">
        <v>176558.86000000002</v>
      </c>
      <c r="R1373" s="328">
        <v>165197.51999999999</v>
      </c>
      <c r="S1373" s="151"/>
      <c r="T1373" s="97"/>
      <c r="U1373" s="166"/>
      <c r="V1373" s="328">
        <v>803924.99</v>
      </c>
      <c r="W1373" s="328">
        <v>743543.28</v>
      </c>
      <c r="X1373" s="151"/>
      <c r="Y1373" s="97"/>
      <c r="Z1373" s="140"/>
    </row>
    <row r="1374" spans="1:26" s="69" customFormat="1" outlineLevel="1" x14ac:dyDescent="0.2">
      <c r="A1374" s="64" t="s">
        <v>1300</v>
      </c>
      <c r="B1374" s="65" t="s">
        <v>1750</v>
      </c>
      <c r="C1374" s="66" t="s">
        <v>2185</v>
      </c>
      <c r="D1374" s="67"/>
      <c r="E1374" s="68"/>
      <c r="F1374" s="328">
        <v>0</v>
      </c>
      <c r="G1374" s="328">
        <v>31.330000000000002</v>
      </c>
      <c r="H1374" s="151"/>
      <c r="I1374" s="97"/>
      <c r="J1374" s="166"/>
      <c r="K1374" s="328">
        <v>0</v>
      </c>
      <c r="L1374" s="328">
        <v>31.330000000000002</v>
      </c>
      <c r="M1374" s="151"/>
      <c r="N1374" s="97"/>
      <c r="O1374" s="273"/>
      <c r="P1374" s="166"/>
      <c r="Q1374" s="328">
        <v>0</v>
      </c>
      <c r="R1374" s="328">
        <v>31.330000000000002</v>
      </c>
      <c r="S1374" s="151"/>
      <c r="T1374" s="97"/>
      <c r="U1374" s="166"/>
      <c r="V1374" s="328">
        <v>0</v>
      </c>
      <c r="W1374" s="328">
        <v>42.36</v>
      </c>
      <c r="X1374" s="151"/>
      <c r="Y1374" s="97"/>
      <c r="Z1374" s="140"/>
    </row>
    <row r="1375" spans="1:26" s="69" customFormat="1" outlineLevel="1" x14ac:dyDescent="0.2">
      <c r="A1375" s="64" t="s">
        <v>1301</v>
      </c>
      <c r="B1375" s="65" t="s">
        <v>1751</v>
      </c>
      <c r="C1375" s="66" t="s">
        <v>2186</v>
      </c>
      <c r="D1375" s="67"/>
      <c r="E1375" s="68"/>
      <c r="F1375" s="328">
        <v>0</v>
      </c>
      <c r="G1375" s="328">
        <v>97.68</v>
      </c>
      <c r="H1375" s="151"/>
      <c r="I1375" s="97"/>
      <c r="J1375" s="166"/>
      <c r="K1375" s="328">
        <v>0</v>
      </c>
      <c r="L1375" s="328">
        <v>792.45</v>
      </c>
      <c r="M1375" s="151"/>
      <c r="N1375" s="97"/>
      <c r="O1375" s="273"/>
      <c r="P1375" s="166"/>
      <c r="Q1375" s="328">
        <v>0</v>
      </c>
      <c r="R1375" s="328">
        <v>792.45</v>
      </c>
      <c r="S1375" s="151"/>
      <c r="T1375" s="97"/>
      <c r="U1375" s="166"/>
      <c r="V1375" s="328">
        <v>576.07000000000005</v>
      </c>
      <c r="W1375" s="328">
        <v>1496.91</v>
      </c>
      <c r="X1375" s="151"/>
      <c r="Y1375" s="97"/>
      <c r="Z1375" s="140"/>
    </row>
    <row r="1376" spans="1:26" s="69" customFormat="1" outlineLevel="1" x14ac:dyDescent="0.2">
      <c r="A1376" s="64" t="s">
        <v>1302</v>
      </c>
      <c r="B1376" s="65" t="s">
        <v>1752</v>
      </c>
      <c r="C1376" s="66" t="s">
        <v>2187</v>
      </c>
      <c r="D1376" s="67"/>
      <c r="E1376" s="68"/>
      <c r="F1376" s="328">
        <v>16.48</v>
      </c>
      <c r="G1376" s="328">
        <v>86.42</v>
      </c>
      <c r="H1376" s="151"/>
      <c r="I1376" s="97"/>
      <c r="J1376" s="166"/>
      <c r="K1376" s="328">
        <v>121.86</v>
      </c>
      <c r="L1376" s="328">
        <v>260.66000000000003</v>
      </c>
      <c r="M1376" s="151"/>
      <c r="N1376" s="97"/>
      <c r="O1376" s="273"/>
      <c r="P1376" s="166"/>
      <c r="Q1376" s="328">
        <v>121.86</v>
      </c>
      <c r="R1376" s="328">
        <v>260.66000000000003</v>
      </c>
      <c r="S1376" s="151"/>
      <c r="T1376" s="97"/>
      <c r="U1376" s="166"/>
      <c r="V1376" s="328">
        <v>917.36</v>
      </c>
      <c r="W1376" s="328">
        <v>1128.52</v>
      </c>
      <c r="X1376" s="151"/>
      <c r="Y1376" s="97"/>
      <c r="Z1376" s="140"/>
    </row>
    <row r="1377" spans="1:26" s="69" customFormat="1" outlineLevel="1" x14ac:dyDescent="0.2">
      <c r="A1377" s="64" t="s">
        <v>1303</v>
      </c>
      <c r="B1377" s="65" t="s">
        <v>1753</v>
      </c>
      <c r="C1377" s="66" t="s">
        <v>2188</v>
      </c>
      <c r="D1377" s="67"/>
      <c r="E1377" s="68"/>
      <c r="F1377" s="328">
        <v>1.22</v>
      </c>
      <c r="G1377" s="328">
        <v>35.93</v>
      </c>
      <c r="H1377" s="151"/>
      <c r="I1377" s="97"/>
      <c r="J1377" s="166"/>
      <c r="K1377" s="328">
        <v>18.93</v>
      </c>
      <c r="L1377" s="328">
        <v>69.58</v>
      </c>
      <c r="M1377" s="151"/>
      <c r="N1377" s="97"/>
      <c r="O1377" s="273"/>
      <c r="P1377" s="166"/>
      <c r="Q1377" s="328">
        <v>18.93</v>
      </c>
      <c r="R1377" s="328">
        <v>69.58</v>
      </c>
      <c r="S1377" s="151"/>
      <c r="T1377" s="97"/>
      <c r="U1377" s="166"/>
      <c r="V1377" s="328">
        <v>160.66</v>
      </c>
      <c r="W1377" s="328">
        <v>69.58</v>
      </c>
      <c r="X1377" s="151"/>
      <c r="Y1377" s="97"/>
      <c r="Z1377" s="140"/>
    </row>
    <row r="1378" spans="1:26" s="69" customFormat="1" outlineLevel="1" x14ac:dyDescent="0.2">
      <c r="A1378" s="64" t="s">
        <v>1304</v>
      </c>
      <c r="B1378" s="65" t="s">
        <v>1754</v>
      </c>
      <c r="C1378" s="66" t="s">
        <v>2189</v>
      </c>
      <c r="D1378" s="67"/>
      <c r="E1378" s="68"/>
      <c r="F1378" s="328">
        <v>843.87</v>
      </c>
      <c r="G1378" s="328">
        <v>1220.22</v>
      </c>
      <c r="H1378" s="151"/>
      <c r="I1378" s="97"/>
      <c r="J1378" s="166"/>
      <c r="K1378" s="328">
        <v>1838.51</v>
      </c>
      <c r="L1378" s="328">
        <v>6439.03</v>
      </c>
      <c r="M1378" s="151"/>
      <c r="N1378" s="97"/>
      <c r="O1378" s="273"/>
      <c r="P1378" s="166"/>
      <c r="Q1378" s="328">
        <v>1838.51</v>
      </c>
      <c r="R1378" s="328">
        <v>6439.03</v>
      </c>
      <c r="S1378" s="151"/>
      <c r="T1378" s="97"/>
      <c r="U1378" s="166"/>
      <c r="V1378" s="328">
        <v>13156.29</v>
      </c>
      <c r="W1378" s="328">
        <v>22391.01</v>
      </c>
      <c r="X1378" s="151"/>
      <c r="Y1378" s="97"/>
      <c r="Z1378" s="140"/>
    </row>
    <row r="1379" spans="1:26" s="46" customFormat="1" x14ac:dyDescent="0.2">
      <c r="A1379" s="41" t="s">
        <v>863</v>
      </c>
      <c r="B1379" s="73">
        <v>5</v>
      </c>
      <c r="C1379" s="41" t="s">
        <v>49</v>
      </c>
      <c r="D1379" s="41"/>
      <c r="E1379" s="72"/>
      <c r="F1379" s="326">
        <v>9855767.9799999967</v>
      </c>
      <c r="G1379" s="326">
        <v>4757013.13</v>
      </c>
      <c r="H1379" s="326"/>
      <c r="J1379" s="267"/>
      <c r="K1379" s="301">
        <v>17849236.669999998</v>
      </c>
      <c r="L1379" s="301">
        <v>14429703.708999997</v>
      </c>
      <c r="M1379" s="301"/>
      <c r="P1379" s="267"/>
      <c r="Q1379" s="301">
        <v>17849236.669999998</v>
      </c>
      <c r="R1379" s="301">
        <v>14429703.708999997</v>
      </c>
      <c r="S1379" s="301"/>
      <c r="U1379" s="267"/>
      <c r="V1379" s="301">
        <v>68243707.105000034</v>
      </c>
      <c r="W1379" s="301">
        <v>59405464.088999972</v>
      </c>
      <c r="X1379" s="301"/>
    </row>
    <row r="1380" spans="1:26" s="46" customFormat="1" x14ac:dyDescent="0.2">
      <c r="A1380" s="41"/>
      <c r="B1380" s="71"/>
      <c r="C1380" s="60" t="s">
        <v>275</v>
      </c>
      <c r="D1380" s="41"/>
      <c r="E1380" s="49"/>
      <c r="F1380" s="326"/>
      <c r="G1380" s="326"/>
      <c r="H1380" s="326"/>
      <c r="J1380" s="267"/>
      <c r="K1380" s="301"/>
      <c r="L1380" s="301"/>
      <c r="M1380" s="301"/>
      <c r="P1380" s="267"/>
      <c r="Q1380" s="301"/>
      <c r="R1380" s="301"/>
      <c r="S1380" s="301"/>
      <c r="U1380" s="267"/>
      <c r="V1380" s="301"/>
      <c r="W1380" s="301"/>
      <c r="X1380" s="301"/>
    </row>
    <row r="1381" spans="1:26" s="46" customFormat="1" x14ac:dyDescent="0.2">
      <c r="A1381" s="41"/>
      <c r="B1381" s="71"/>
      <c r="C1381" s="60"/>
      <c r="D1381" s="41"/>
      <c r="E1381" s="49"/>
      <c r="F1381" s="326"/>
      <c r="G1381" s="326"/>
      <c r="H1381" s="326"/>
      <c r="J1381" s="267"/>
      <c r="K1381" s="301"/>
      <c r="L1381" s="301"/>
      <c r="M1381" s="301"/>
      <c r="P1381" s="267"/>
      <c r="Q1381" s="301"/>
      <c r="R1381" s="301"/>
      <c r="S1381" s="301"/>
      <c r="U1381" s="267"/>
      <c r="V1381" s="301"/>
      <c r="W1381" s="301"/>
      <c r="X1381" s="301"/>
    </row>
    <row r="1382" spans="1:26" x14ac:dyDescent="0.2">
      <c r="F1382" s="105"/>
      <c r="G1382" s="105"/>
      <c r="K1382" s="105"/>
      <c r="L1382" s="105"/>
      <c r="Q1382" s="105"/>
      <c r="R1382" s="105"/>
      <c r="V1382" s="105"/>
      <c r="W1382" s="105"/>
    </row>
    <row r="1383" spans="1:26" x14ac:dyDescent="0.2">
      <c r="F1383" s="105"/>
      <c r="G1383" s="105"/>
      <c r="K1383" s="105"/>
      <c r="L1383" s="105"/>
      <c r="Q1383" s="105"/>
      <c r="R1383" s="105"/>
      <c r="V1383" s="105"/>
      <c r="W1383" s="105"/>
    </row>
    <row r="1384" spans="1:26" x14ac:dyDescent="0.2">
      <c r="F1384" s="105"/>
      <c r="G1384" s="105"/>
      <c r="H1384" s="105"/>
      <c r="I1384" s="42"/>
      <c r="J1384" s="351"/>
      <c r="K1384" s="105"/>
      <c r="L1384" s="105"/>
      <c r="M1384" s="105"/>
      <c r="N1384" s="42"/>
      <c r="O1384" s="351"/>
      <c r="P1384" s="42"/>
      <c r="Q1384" s="105"/>
      <c r="R1384" s="105"/>
      <c r="S1384" s="105"/>
      <c r="T1384" s="42"/>
      <c r="U1384" s="351"/>
      <c r="V1384" s="105"/>
      <c r="W1384" s="105"/>
      <c r="X1384" s="105"/>
      <c r="Y1384" s="367"/>
      <c r="Z1384" s="367"/>
    </row>
    <row r="1385" spans="1:26" x14ac:dyDescent="0.2">
      <c r="F1385" s="105"/>
      <c r="G1385" s="105"/>
      <c r="H1385" s="105"/>
      <c r="I1385" s="42"/>
      <c r="J1385" s="351"/>
      <c r="K1385" s="105"/>
      <c r="L1385" s="105"/>
      <c r="M1385" s="105"/>
      <c r="N1385" s="42"/>
      <c r="O1385" s="351"/>
      <c r="P1385" s="42"/>
      <c r="Q1385" s="105"/>
      <c r="R1385" s="105"/>
      <c r="S1385" s="105"/>
      <c r="T1385" s="42"/>
      <c r="U1385" s="351"/>
      <c r="V1385" s="105"/>
      <c r="W1385" s="105"/>
      <c r="X1385" s="105"/>
      <c r="Y1385" s="367"/>
      <c r="Z1385" s="367"/>
    </row>
    <row r="1386" spans="1:26" x14ac:dyDescent="0.2">
      <c r="F1386" s="105"/>
      <c r="G1386" s="105"/>
      <c r="K1386" s="105"/>
      <c r="L1386" s="105"/>
      <c r="Q1386" s="105"/>
      <c r="R1386" s="105"/>
      <c r="V1386" s="105"/>
      <c r="W1386" s="105"/>
    </row>
    <row r="1387" spans="1:26" x14ac:dyDescent="0.2">
      <c r="F1387" s="105"/>
      <c r="G1387" s="105"/>
      <c r="K1387" s="105"/>
      <c r="L1387" s="105"/>
      <c r="Q1387" s="105"/>
      <c r="R1387" s="105"/>
      <c r="V1387" s="105"/>
      <c r="W1387" s="105"/>
    </row>
    <row r="1388" spans="1:26" x14ac:dyDescent="0.2">
      <c r="F1388" s="105"/>
      <c r="G1388" s="105"/>
      <c r="K1388" s="105"/>
      <c r="L1388" s="105"/>
      <c r="Q1388" s="105"/>
      <c r="R1388" s="105"/>
      <c r="V1388" s="105"/>
      <c r="W1388" s="105"/>
    </row>
    <row r="1389" spans="1:26" x14ac:dyDescent="0.2">
      <c r="F1389" s="105"/>
      <c r="G1389" s="105"/>
      <c r="K1389" s="105"/>
      <c r="L1389" s="105"/>
      <c r="Q1389" s="105"/>
      <c r="R1389" s="105"/>
      <c r="V1389" s="105"/>
      <c r="W1389" s="105"/>
    </row>
    <row r="1390" spans="1:26" x14ac:dyDescent="0.2">
      <c r="F1390" s="105"/>
      <c r="G1390" s="105"/>
      <c r="K1390" s="105"/>
      <c r="L1390" s="105"/>
      <c r="Q1390" s="105"/>
      <c r="R1390" s="105"/>
      <c r="V1390" s="105"/>
      <c r="W1390" s="105"/>
    </row>
    <row r="1391" spans="1:26" x14ac:dyDescent="0.2">
      <c r="F1391" s="105"/>
      <c r="G1391" s="105"/>
      <c r="K1391" s="105"/>
      <c r="L1391" s="105"/>
      <c r="Q1391" s="105"/>
      <c r="R1391" s="105"/>
      <c r="V1391" s="105"/>
      <c r="W1391" s="105"/>
    </row>
    <row r="1392" spans="1:26" x14ac:dyDescent="0.2">
      <c r="F1392" s="105"/>
      <c r="G1392" s="105"/>
      <c r="K1392" s="105"/>
      <c r="L1392" s="105"/>
      <c r="Q1392" s="105"/>
      <c r="R1392" s="105"/>
      <c r="V1392" s="105"/>
      <c r="W1392" s="105"/>
    </row>
    <row r="1393" spans="6:26" x14ac:dyDescent="0.2">
      <c r="F1393" s="105"/>
      <c r="G1393" s="105"/>
      <c r="K1393" s="105"/>
      <c r="L1393" s="105"/>
      <c r="Q1393" s="105"/>
      <c r="R1393" s="105"/>
      <c r="V1393" s="105"/>
      <c r="W1393" s="105"/>
    </row>
    <row r="1394" spans="6:26" x14ac:dyDescent="0.2">
      <c r="F1394" s="105"/>
      <c r="G1394" s="105"/>
      <c r="K1394" s="105"/>
      <c r="L1394" s="105"/>
      <c r="Q1394" s="105"/>
      <c r="R1394" s="105"/>
      <c r="V1394" s="105"/>
      <c r="W1394" s="105"/>
    </row>
    <row r="1395" spans="6:26" x14ac:dyDescent="0.2">
      <c r="F1395" s="105"/>
      <c r="G1395" s="105"/>
      <c r="K1395" s="105"/>
      <c r="L1395" s="105"/>
      <c r="Q1395" s="105"/>
      <c r="R1395" s="105"/>
      <c r="V1395" s="105"/>
      <c r="W1395" s="105"/>
    </row>
    <row r="1396" spans="6:26" x14ac:dyDescent="0.2">
      <c r="F1396" s="105"/>
      <c r="G1396" s="105"/>
      <c r="K1396" s="105"/>
      <c r="L1396" s="105"/>
      <c r="Q1396" s="105"/>
      <c r="R1396" s="105"/>
      <c r="V1396" s="105"/>
      <c r="W1396" s="105"/>
    </row>
    <row r="1397" spans="6:26" x14ac:dyDescent="0.2">
      <c r="F1397" s="105"/>
      <c r="G1397" s="105"/>
      <c r="H1397" s="105"/>
      <c r="I1397" s="42"/>
      <c r="J1397" s="351"/>
      <c r="K1397" s="105"/>
      <c r="L1397" s="105"/>
      <c r="M1397" s="105"/>
      <c r="N1397" s="42"/>
      <c r="O1397" s="351"/>
      <c r="P1397" s="42"/>
      <c r="Q1397" s="105"/>
      <c r="R1397" s="105"/>
      <c r="S1397" s="105"/>
      <c r="T1397" s="42"/>
      <c r="U1397" s="351"/>
      <c r="V1397" s="105"/>
      <c r="W1397" s="105"/>
      <c r="X1397" s="105"/>
      <c r="Y1397" s="367"/>
      <c r="Z1397" s="367"/>
    </row>
    <row r="1398" spans="6:26" x14ac:dyDescent="0.2">
      <c r="F1398" s="105"/>
      <c r="G1398" s="105"/>
      <c r="K1398" s="105"/>
      <c r="L1398" s="105"/>
      <c r="Q1398" s="105"/>
      <c r="R1398" s="105"/>
      <c r="V1398" s="105"/>
      <c r="W1398" s="105"/>
    </row>
    <row r="1399" spans="6:26" x14ac:dyDescent="0.2">
      <c r="F1399" s="105"/>
      <c r="G1399" s="105"/>
      <c r="K1399" s="105"/>
      <c r="L1399" s="105"/>
      <c r="Q1399" s="105"/>
      <c r="R1399" s="105"/>
      <c r="V1399" s="105"/>
      <c r="W1399" s="105"/>
    </row>
    <row r="1400" spans="6:26" x14ac:dyDescent="0.2">
      <c r="F1400" s="105"/>
      <c r="G1400" s="105"/>
      <c r="K1400" s="105"/>
      <c r="L1400" s="105"/>
      <c r="Q1400" s="105"/>
      <c r="R1400" s="105"/>
      <c r="V1400" s="105"/>
      <c r="W1400" s="105"/>
    </row>
    <row r="1401" spans="6:26" x14ac:dyDescent="0.2">
      <c r="F1401" s="105"/>
      <c r="G1401" s="105"/>
      <c r="K1401" s="105"/>
      <c r="L1401" s="105"/>
      <c r="Q1401" s="105"/>
      <c r="R1401" s="105"/>
      <c r="V1401" s="105"/>
      <c r="W1401" s="105"/>
    </row>
    <row r="1402" spans="6:26" x14ac:dyDescent="0.2">
      <c r="F1402" s="105"/>
      <c r="G1402" s="105"/>
      <c r="K1402" s="105"/>
      <c r="L1402" s="105"/>
      <c r="Q1402" s="105"/>
      <c r="R1402" s="105"/>
      <c r="V1402" s="105"/>
      <c r="W1402" s="105"/>
    </row>
    <row r="1403" spans="6:26" x14ac:dyDescent="0.2">
      <c r="F1403" s="105"/>
      <c r="G1403" s="105"/>
      <c r="K1403" s="105"/>
      <c r="L1403" s="105"/>
      <c r="Q1403" s="105"/>
      <c r="R1403" s="105"/>
      <c r="V1403" s="105"/>
      <c r="W1403" s="105"/>
    </row>
    <row r="1404" spans="6:26" x14ac:dyDescent="0.2">
      <c r="F1404" s="105"/>
      <c r="G1404" s="105"/>
      <c r="K1404" s="105"/>
      <c r="L1404" s="105"/>
      <c r="Q1404" s="105"/>
      <c r="R1404" s="105"/>
      <c r="V1404" s="105"/>
      <c r="W1404" s="105"/>
    </row>
    <row r="1405" spans="6:26" x14ac:dyDescent="0.2">
      <c r="F1405" s="105"/>
      <c r="G1405" s="105"/>
      <c r="K1405" s="105"/>
      <c r="L1405" s="105"/>
      <c r="Q1405" s="105"/>
      <c r="R1405" s="105"/>
      <c r="V1405" s="105"/>
      <c r="W1405" s="105"/>
    </row>
    <row r="1406" spans="6:26" x14ac:dyDescent="0.2">
      <c r="F1406" s="105"/>
      <c r="G1406" s="105"/>
      <c r="K1406" s="105"/>
      <c r="L1406" s="105"/>
      <c r="Q1406" s="105"/>
      <c r="R1406" s="105"/>
      <c r="V1406" s="105"/>
      <c r="W1406" s="105"/>
    </row>
    <row r="1407" spans="6:26" x14ac:dyDescent="0.2">
      <c r="F1407" s="105"/>
      <c r="G1407" s="105"/>
      <c r="K1407" s="105"/>
      <c r="L1407" s="105"/>
      <c r="Q1407" s="105"/>
      <c r="R1407" s="105"/>
      <c r="V1407" s="105"/>
      <c r="W1407" s="105"/>
    </row>
    <row r="1408" spans="6:26" x14ac:dyDescent="0.2">
      <c r="F1408" s="105"/>
      <c r="G1408" s="105"/>
      <c r="K1408" s="105"/>
      <c r="L1408" s="105"/>
      <c r="Q1408" s="105"/>
      <c r="R1408" s="105"/>
      <c r="V1408" s="105"/>
      <c r="W1408" s="105"/>
    </row>
    <row r="1409" spans="6:23" x14ac:dyDescent="0.2">
      <c r="F1409" s="105"/>
      <c r="G1409" s="105"/>
      <c r="K1409" s="105"/>
      <c r="L1409" s="105"/>
      <c r="Q1409" s="105"/>
      <c r="R1409" s="105"/>
      <c r="V1409" s="105"/>
      <c r="W1409" s="105"/>
    </row>
    <row r="1410" spans="6:23" x14ac:dyDescent="0.2">
      <c r="F1410" s="105"/>
      <c r="G1410" s="105"/>
      <c r="K1410" s="105"/>
      <c r="L1410" s="105"/>
      <c r="Q1410" s="105"/>
      <c r="R1410" s="105"/>
      <c r="V1410" s="105"/>
      <c r="W1410" s="105"/>
    </row>
    <row r="1411" spans="6:23" x14ac:dyDescent="0.2">
      <c r="F1411" s="105"/>
      <c r="G1411" s="105"/>
      <c r="K1411" s="105"/>
      <c r="L1411" s="105"/>
      <c r="Q1411" s="105"/>
      <c r="R1411" s="105"/>
      <c r="V1411" s="105"/>
      <c r="W1411" s="105"/>
    </row>
    <row r="1412" spans="6:23" x14ac:dyDescent="0.2">
      <c r="F1412" s="105"/>
      <c r="G1412" s="105"/>
      <c r="K1412" s="105"/>
      <c r="L1412" s="105"/>
      <c r="Q1412" s="105"/>
      <c r="R1412" s="105"/>
      <c r="V1412" s="105"/>
      <c r="W1412" s="105"/>
    </row>
    <row r="1413" spans="6:23" x14ac:dyDescent="0.2">
      <c r="F1413" s="105"/>
      <c r="G1413" s="105"/>
      <c r="K1413" s="105"/>
      <c r="L1413" s="105"/>
      <c r="Q1413" s="105"/>
      <c r="R1413" s="105"/>
      <c r="V1413" s="105"/>
      <c r="W1413" s="105"/>
    </row>
    <row r="1414" spans="6:23" x14ac:dyDescent="0.2">
      <c r="F1414" s="105"/>
      <c r="G1414" s="105"/>
      <c r="K1414" s="105"/>
      <c r="L1414" s="105"/>
      <c r="Q1414" s="105"/>
      <c r="R1414" s="105"/>
      <c r="V1414" s="105"/>
      <c r="W1414" s="105"/>
    </row>
    <row r="1415" spans="6:23" x14ac:dyDescent="0.2">
      <c r="F1415" s="105"/>
      <c r="G1415" s="105"/>
      <c r="K1415" s="105"/>
      <c r="L1415" s="105"/>
      <c r="Q1415" s="105"/>
      <c r="R1415" s="105"/>
      <c r="V1415" s="105"/>
      <c r="W1415" s="105"/>
    </row>
    <row r="1416" spans="6:23" x14ac:dyDescent="0.2">
      <c r="F1416" s="105"/>
      <c r="G1416" s="105"/>
      <c r="K1416" s="105"/>
      <c r="L1416" s="105"/>
      <c r="Q1416" s="105"/>
      <c r="R1416" s="105"/>
      <c r="V1416" s="105"/>
      <c r="W1416" s="105"/>
    </row>
    <row r="1417" spans="6:23" x14ac:dyDescent="0.2">
      <c r="F1417" s="105"/>
      <c r="G1417" s="105"/>
      <c r="K1417" s="105"/>
      <c r="L1417" s="105"/>
      <c r="Q1417" s="105"/>
      <c r="R1417" s="105"/>
      <c r="V1417" s="105"/>
      <c r="W1417" s="105"/>
    </row>
    <row r="1418" spans="6:23" x14ac:dyDescent="0.2">
      <c r="F1418" s="105"/>
      <c r="G1418" s="105"/>
      <c r="K1418" s="105"/>
      <c r="L1418" s="105"/>
      <c r="Q1418" s="105"/>
      <c r="R1418" s="105"/>
      <c r="V1418" s="105"/>
      <c r="W1418" s="105"/>
    </row>
    <row r="1419" spans="6:23" x14ac:dyDescent="0.2">
      <c r="F1419" s="105"/>
      <c r="G1419" s="105"/>
      <c r="K1419" s="105"/>
      <c r="L1419" s="105"/>
      <c r="Q1419" s="105"/>
      <c r="R1419" s="105"/>
      <c r="V1419" s="105"/>
      <c r="W1419" s="105"/>
    </row>
    <row r="1420" spans="6:23" x14ac:dyDescent="0.2">
      <c r="F1420" s="105"/>
      <c r="G1420" s="105"/>
      <c r="K1420" s="105"/>
      <c r="L1420" s="105"/>
      <c r="Q1420" s="105"/>
      <c r="R1420" s="105"/>
      <c r="V1420" s="105"/>
      <c r="W1420" s="105"/>
    </row>
    <row r="1421" spans="6:23" x14ac:dyDescent="0.2">
      <c r="F1421" s="105"/>
      <c r="G1421" s="105"/>
      <c r="K1421" s="105"/>
      <c r="L1421" s="105"/>
      <c r="Q1421" s="105"/>
      <c r="R1421" s="105"/>
      <c r="V1421" s="105"/>
      <c r="W1421" s="105"/>
    </row>
    <row r="1422" spans="6:23" x14ac:dyDescent="0.2">
      <c r="F1422" s="105"/>
      <c r="G1422" s="105"/>
      <c r="K1422" s="105"/>
      <c r="L1422" s="105"/>
      <c r="Q1422" s="105"/>
      <c r="R1422" s="105"/>
      <c r="V1422" s="105"/>
      <c r="W1422" s="105"/>
    </row>
    <row r="1423" spans="6:23" x14ac:dyDescent="0.2">
      <c r="F1423" s="105"/>
      <c r="G1423" s="105"/>
      <c r="K1423" s="105"/>
      <c r="L1423" s="105"/>
      <c r="Q1423" s="105"/>
      <c r="R1423" s="105"/>
      <c r="V1423" s="105"/>
      <c r="W1423" s="105"/>
    </row>
    <row r="1424" spans="6:23" x14ac:dyDescent="0.2">
      <c r="F1424" s="105"/>
      <c r="G1424" s="105"/>
      <c r="K1424" s="105"/>
      <c r="L1424" s="105"/>
      <c r="Q1424" s="105"/>
      <c r="R1424" s="105"/>
      <c r="V1424" s="105"/>
      <c r="W1424" s="105"/>
    </row>
    <row r="1425" spans="6:23" x14ac:dyDescent="0.2">
      <c r="F1425" s="105"/>
      <c r="G1425" s="105"/>
      <c r="K1425" s="105"/>
      <c r="L1425" s="105"/>
      <c r="Q1425" s="105"/>
      <c r="R1425" s="105"/>
      <c r="V1425" s="105"/>
      <c r="W1425" s="105"/>
    </row>
    <row r="1426" spans="6:23" x14ac:dyDescent="0.2">
      <c r="F1426" s="105"/>
      <c r="G1426" s="105"/>
      <c r="K1426" s="105"/>
      <c r="L1426" s="105"/>
      <c r="Q1426" s="105"/>
      <c r="R1426" s="105"/>
      <c r="V1426" s="105"/>
      <c r="W1426" s="105"/>
    </row>
    <row r="1427" spans="6:23" x14ac:dyDescent="0.2">
      <c r="F1427" s="105"/>
      <c r="G1427" s="105"/>
      <c r="K1427" s="105"/>
      <c r="L1427" s="105"/>
      <c r="Q1427" s="105"/>
      <c r="R1427" s="105"/>
      <c r="V1427" s="105"/>
      <c r="W1427" s="105"/>
    </row>
    <row r="1428" spans="6:23" x14ac:dyDescent="0.2">
      <c r="F1428" s="105"/>
      <c r="G1428" s="105"/>
      <c r="K1428" s="105"/>
      <c r="L1428" s="105"/>
      <c r="Q1428" s="105"/>
      <c r="R1428" s="105"/>
      <c r="V1428" s="105"/>
      <c r="W1428" s="105"/>
    </row>
    <row r="1429" spans="6:23" x14ac:dyDescent="0.2">
      <c r="F1429" s="105"/>
      <c r="G1429" s="105"/>
      <c r="K1429" s="105"/>
      <c r="L1429" s="105"/>
      <c r="Q1429" s="105"/>
      <c r="R1429" s="105"/>
      <c r="V1429" s="105"/>
      <c r="W1429" s="105"/>
    </row>
    <row r="1430" spans="6:23" x14ac:dyDescent="0.2">
      <c r="F1430" s="105"/>
      <c r="G1430" s="105"/>
      <c r="K1430" s="105"/>
      <c r="L1430" s="105"/>
      <c r="Q1430" s="105"/>
      <c r="R1430" s="105"/>
      <c r="V1430" s="105"/>
      <c r="W1430" s="105"/>
    </row>
    <row r="1431" spans="6:23" x14ac:dyDescent="0.2">
      <c r="F1431" s="105"/>
      <c r="G1431" s="105"/>
      <c r="K1431" s="105"/>
      <c r="L1431" s="105"/>
      <c r="Q1431" s="105"/>
      <c r="R1431" s="105"/>
      <c r="V1431" s="105"/>
      <c r="W1431" s="105"/>
    </row>
    <row r="1432" spans="6:23" x14ac:dyDescent="0.2">
      <c r="F1432" s="105"/>
      <c r="G1432" s="105"/>
      <c r="K1432" s="105"/>
      <c r="L1432" s="105"/>
      <c r="Q1432" s="105"/>
      <c r="R1432" s="105"/>
      <c r="V1432" s="105"/>
      <c r="W1432" s="105"/>
    </row>
    <row r="1433" spans="6:23" x14ac:dyDescent="0.2">
      <c r="F1433" s="105"/>
      <c r="G1433" s="105"/>
      <c r="K1433" s="105"/>
      <c r="L1433" s="105"/>
      <c r="Q1433" s="105"/>
      <c r="R1433" s="105"/>
      <c r="V1433" s="105"/>
      <c r="W1433" s="105"/>
    </row>
    <row r="1434" spans="6:23" x14ac:dyDescent="0.2">
      <c r="F1434" s="105"/>
      <c r="G1434" s="105"/>
      <c r="K1434" s="105"/>
      <c r="L1434" s="105"/>
      <c r="Q1434" s="105"/>
      <c r="R1434" s="105"/>
      <c r="V1434" s="105"/>
      <c r="W1434" s="105"/>
    </row>
    <row r="1435" spans="6:23" x14ac:dyDescent="0.2">
      <c r="F1435" s="105"/>
      <c r="G1435" s="105"/>
      <c r="K1435" s="105"/>
      <c r="L1435" s="105"/>
      <c r="Q1435" s="105"/>
      <c r="R1435" s="105"/>
      <c r="V1435" s="105"/>
      <c r="W1435" s="105"/>
    </row>
    <row r="1436" spans="6:23" x14ac:dyDescent="0.2">
      <c r="F1436" s="105"/>
      <c r="G1436" s="105"/>
      <c r="K1436" s="105"/>
      <c r="L1436" s="105"/>
      <c r="Q1436" s="105"/>
      <c r="R1436" s="105"/>
      <c r="V1436" s="105"/>
      <c r="W1436" s="105"/>
    </row>
    <row r="1437" spans="6:23" x14ac:dyDescent="0.2">
      <c r="F1437" s="105"/>
      <c r="G1437" s="105"/>
      <c r="K1437" s="105"/>
      <c r="L1437" s="105"/>
      <c r="Q1437" s="105"/>
      <c r="R1437" s="105"/>
      <c r="V1437" s="105"/>
      <c r="W1437" s="105"/>
    </row>
    <row r="1438" spans="6:23" x14ac:dyDescent="0.2">
      <c r="F1438" s="105"/>
      <c r="G1438" s="105"/>
      <c r="K1438" s="105"/>
      <c r="L1438" s="105"/>
      <c r="Q1438" s="105"/>
      <c r="R1438" s="105"/>
      <c r="V1438" s="105"/>
      <c r="W1438" s="105"/>
    </row>
    <row r="1439" spans="6:23" x14ac:dyDescent="0.2">
      <c r="F1439" s="105"/>
      <c r="G1439" s="105"/>
      <c r="K1439" s="105"/>
      <c r="L1439" s="105"/>
      <c r="Q1439" s="105"/>
      <c r="R1439" s="105"/>
      <c r="V1439" s="105"/>
      <c r="W1439" s="105"/>
    </row>
    <row r="1440" spans="6:23" x14ac:dyDescent="0.2">
      <c r="F1440" s="105"/>
      <c r="G1440" s="105"/>
      <c r="K1440" s="105"/>
      <c r="L1440" s="105"/>
      <c r="Q1440" s="105"/>
      <c r="R1440" s="105"/>
      <c r="V1440" s="105"/>
      <c r="W1440" s="105"/>
    </row>
    <row r="1441" spans="6:23" x14ac:dyDescent="0.2">
      <c r="F1441" s="105"/>
      <c r="G1441" s="105"/>
      <c r="K1441" s="105"/>
      <c r="L1441" s="105"/>
      <c r="Q1441" s="105"/>
      <c r="R1441" s="105"/>
      <c r="V1441" s="105"/>
      <c r="W1441" s="105"/>
    </row>
    <row r="1442" spans="6:23" x14ac:dyDescent="0.2">
      <c r="F1442" s="105"/>
      <c r="G1442" s="105"/>
      <c r="K1442" s="105"/>
      <c r="L1442" s="105"/>
      <c r="Q1442" s="105"/>
      <c r="R1442" s="105"/>
      <c r="V1442" s="105"/>
      <c r="W1442" s="105"/>
    </row>
    <row r="1443" spans="6:23" x14ac:dyDescent="0.2">
      <c r="F1443" s="105"/>
      <c r="G1443" s="105"/>
      <c r="K1443" s="105"/>
      <c r="L1443" s="105"/>
      <c r="Q1443" s="105"/>
      <c r="R1443" s="105"/>
      <c r="V1443" s="105"/>
      <c r="W1443" s="105"/>
    </row>
    <row r="1444" spans="6:23" x14ac:dyDescent="0.2">
      <c r="F1444" s="105"/>
      <c r="G1444" s="105"/>
      <c r="K1444" s="105"/>
      <c r="L1444" s="105"/>
      <c r="Q1444" s="105"/>
      <c r="R1444" s="105"/>
      <c r="V1444" s="105"/>
      <c r="W1444" s="105"/>
    </row>
    <row r="1445" spans="6:23" x14ac:dyDescent="0.2">
      <c r="F1445" s="105"/>
      <c r="G1445" s="105"/>
      <c r="K1445" s="105"/>
      <c r="L1445" s="105"/>
      <c r="Q1445" s="105"/>
      <c r="R1445" s="105"/>
      <c r="V1445" s="105"/>
      <c r="W1445" s="105"/>
    </row>
    <row r="1446" spans="6:23" x14ac:dyDescent="0.2">
      <c r="F1446" s="105"/>
      <c r="G1446" s="105"/>
      <c r="K1446" s="105"/>
      <c r="L1446" s="105"/>
      <c r="Q1446" s="105"/>
      <c r="R1446" s="105"/>
      <c r="V1446" s="105"/>
      <c r="W1446" s="105"/>
    </row>
    <row r="1447" spans="6:23" x14ac:dyDescent="0.2">
      <c r="F1447" s="105"/>
      <c r="G1447" s="105"/>
      <c r="K1447" s="105"/>
      <c r="L1447" s="105"/>
      <c r="Q1447" s="105"/>
      <c r="R1447" s="105"/>
      <c r="V1447" s="105"/>
      <c r="W1447" s="105"/>
    </row>
    <row r="1448" spans="6:23" x14ac:dyDescent="0.2">
      <c r="F1448" s="105"/>
      <c r="G1448" s="105"/>
      <c r="K1448" s="105"/>
      <c r="L1448" s="105"/>
      <c r="Q1448" s="105"/>
      <c r="R1448" s="105"/>
      <c r="V1448" s="105"/>
      <c r="W1448" s="105"/>
    </row>
    <row r="1449" spans="6:23" x14ac:dyDescent="0.2">
      <c r="F1449" s="105"/>
      <c r="G1449" s="105"/>
      <c r="K1449" s="105"/>
      <c r="L1449" s="105"/>
      <c r="Q1449" s="105"/>
      <c r="R1449" s="105"/>
      <c r="V1449" s="105"/>
      <c r="W1449" s="105"/>
    </row>
    <row r="1450" spans="6:23" x14ac:dyDescent="0.2">
      <c r="F1450" s="105"/>
      <c r="G1450" s="105"/>
      <c r="K1450" s="105"/>
      <c r="L1450" s="105"/>
      <c r="Q1450" s="105"/>
      <c r="R1450" s="105"/>
      <c r="V1450" s="105"/>
      <c r="W1450" s="105"/>
    </row>
    <row r="1451" spans="6:23" x14ac:dyDescent="0.2">
      <c r="F1451" s="105"/>
      <c r="G1451" s="105"/>
      <c r="K1451" s="105"/>
      <c r="L1451" s="105"/>
      <c r="Q1451" s="105"/>
      <c r="R1451" s="105"/>
      <c r="V1451" s="105"/>
      <c r="W1451" s="105"/>
    </row>
    <row r="1452" spans="6:23" x14ac:dyDescent="0.2">
      <c r="F1452" s="105"/>
      <c r="G1452" s="105"/>
      <c r="K1452" s="105"/>
      <c r="L1452" s="105"/>
      <c r="Q1452" s="105"/>
      <c r="R1452" s="105"/>
      <c r="V1452" s="105"/>
      <c r="W1452" s="105"/>
    </row>
    <row r="1453" spans="6:23" x14ac:dyDescent="0.2">
      <c r="F1453" s="105"/>
      <c r="G1453" s="105"/>
      <c r="K1453" s="105"/>
      <c r="L1453" s="105"/>
      <c r="Q1453" s="105"/>
      <c r="R1453" s="105"/>
      <c r="V1453" s="105"/>
      <c r="W1453" s="105"/>
    </row>
    <row r="1454" spans="6:23" x14ac:dyDescent="0.2">
      <c r="F1454" s="105"/>
      <c r="G1454" s="105"/>
      <c r="K1454" s="105"/>
      <c r="L1454" s="105"/>
      <c r="Q1454" s="105"/>
      <c r="R1454" s="105"/>
      <c r="V1454" s="105"/>
      <c r="W1454" s="105"/>
    </row>
    <row r="1455" spans="6:23" x14ac:dyDescent="0.2">
      <c r="F1455" s="105"/>
      <c r="G1455" s="105"/>
      <c r="K1455" s="105"/>
      <c r="L1455" s="105"/>
      <c r="Q1455" s="105"/>
      <c r="R1455" s="105"/>
      <c r="V1455" s="105"/>
      <c r="W1455" s="105"/>
    </row>
    <row r="1456" spans="6:23" x14ac:dyDescent="0.2">
      <c r="F1456" s="105"/>
      <c r="G1456" s="105"/>
      <c r="K1456" s="105"/>
      <c r="L1456" s="105"/>
      <c r="Q1456" s="105"/>
      <c r="R1456" s="105"/>
      <c r="V1456" s="105"/>
      <c r="W1456" s="105"/>
    </row>
    <row r="1457" spans="6:23" x14ac:dyDescent="0.2">
      <c r="F1457" s="105"/>
      <c r="G1457" s="105"/>
      <c r="K1457" s="105"/>
      <c r="L1457" s="105"/>
      <c r="Q1457" s="105"/>
      <c r="R1457" s="105"/>
      <c r="V1457" s="105"/>
      <c r="W1457" s="105"/>
    </row>
    <row r="1458" spans="6:23" x14ac:dyDescent="0.2">
      <c r="F1458" s="105"/>
      <c r="G1458" s="105"/>
      <c r="K1458" s="105"/>
      <c r="L1458" s="105"/>
      <c r="Q1458" s="105"/>
      <c r="R1458" s="105"/>
      <c r="V1458" s="105"/>
      <c r="W1458" s="105"/>
    </row>
    <row r="1459" spans="6:23" x14ac:dyDescent="0.2">
      <c r="F1459" s="105"/>
      <c r="G1459" s="105"/>
      <c r="K1459" s="105"/>
      <c r="L1459" s="105"/>
      <c r="Q1459" s="105"/>
      <c r="R1459" s="105"/>
      <c r="V1459" s="105"/>
      <c r="W1459" s="105"/>
    </row>
    <row r="1460" spans="6:23" x14ac:dyDescent="0.2">
      <c r="F1460" s="105"/>
      <c r="G1460" s="105"/>
      <c r="K1460" s="105"/>
      <c r="L1460" s="105"/>
      <c r="Q1460" s="105"/>
      <c r="R1460" s="105"/>
      <c r="V1460" s="105"/>
      <c r="W1460" s="105"/>
    </row>
    <row r="1461" spans="6:23" x14ac:dyDescent="0.2">
      <c r="F1461" s="105"/>
      <c r="G1461" s="105"/>
      <c r="K1461" s="105"/>
      <c r="L1461" s="105"/>
      <c r="Q1461" s="105"/>
      <c r="R1461" s="105"/>
      <c r="V1461" s="105"/>
      <c r="W1461" s="105"/>
    </row>
    <row r="1462" spans="6:23" x14ac:dyDescent="0.2">
      <c r="F1462" s="105"/>
      <c r="G1462" s="105"/>
      <c r="K1462" s="105"/>
      <c r="L1462" s="105"/>
      <c r="Q1462" s="105"/>
      <c r="R1462" s="105"/>
      <c r="V1462" s="105"/>
      <c r="W1462" s="105"/>
    </row>
    <row r="1463" spans="6:23" x14ac:dyDescent="0.2">
      <c r="F1463" s="105"/>
      <c r="G1463" s="105"/>
      <c r="K1463" s="105"/>
      <c r="L1463" s="105"/>
      <c r="Q1463" s="105"/>
      <c r="R1463" s="105"/>
      <c r="V1463" s="105"/>
      <c r="W1463" s="105"/>
    </row>
    <row r="1464" spans="6:23" x14ac:dyDescent="0.2">
      <c r="F1464" s="105"/>
      <c r="G1464" s="105"/>
      <c r="K1464" s="105"/>
      <c r="L1464" s="105"/>
      <c r="Q1464" s="105"/>
      <c r="R1464" s="105"/>
      <c r="V1464" s="105"/>
      <c r="W1464" s="105"/>
    </row>
    <row r="1465" spans="6:23" x14ac:dyDescent="0.2">
      <c r="F1465" s="105"/>
      <c r="G1465" s="105"/>
      <c r="K1465" s="105"/>
      <c r="L1465" s="105"/>
      <c r="Q1465" s="105"/>
      <c r="R1465" s="105"/>
      <c r="V1465" s="105"/>
      <c r="W1465" s="105"/>
    </row>
    <row r="1466" spans="6:23" x14ac:dyDescent="0.2">
      <c r="F1466" s="105"/>
      <c r="G1466" s="105"/>
      <c r="K1466" s="105"/>
      <c r="L1466" s="105"/>
      <c r="Q1466" s="105"/>
      <c r="R1466" s="105"/>
      <c r="V1466" s="105"/>
      <c r="W1466" s="105"/>
    </row>
    <row r="1467" spans="6:23" x14ac:dyDescent="0.2">
      <c r="F1467" s="105"/>
      <c r="G1467" s="105"/>
      <c r="K1467" s="105"/>
      <c r="L1467" s="105"/>
      <c r="Q1467" s="105"/>
      <c r="R1467" s="105"/>
      <c r="V1467" s="105"/>
      <c r="W1467" s="105"/>
    </row>
    <row r="1468" spans="6:23" x14ac:dyDescent="0.2">
      <c r="F1468" s="105"/>
      <c r="G1468" s="105"/>
      <c r="K1468" s="105"/>
      <c r="L1468" s="105"/>
      <c r="Q1468" s="105"/>
      <c r="R1468" s="105"/>
      <c r="V1468" s="105"/>
      <c r="W1468" s="105"/>
    </row>
    <row r="1469" spans="6:23" x14ac:dyDescent="0.2">
      <c r="F1469" s="105"/>
      <c r="G1469" s="105"/>
      <c r="K1469" s="105"/>
      <c r="L1469" s="105"/>
      <c r="Q1469" s="105"/>
      <c r="R1469" s="105"/>
      <c r="V1469" s="105"/>
      <c r="W1469" s="105"/>
    </row>
    <row r="1470" spans="6:23" x14ac:dyDescent="0.2">
      <c r="F1470" s="105"/>
      <c r="G1470" s="105"/>
      <c r="K1470" s="105"/>
      <c r="L1470" s="105"/>
      <c r="Q1470" s="105"/>
      <c r="R1470" s="105"/>
      <c r="V1470" s="105"/>
      <c r="W1470" s="105"/>
    </row>
    <row r="1471" spans="6:23" x14ac:dyDescent="0.2">
      <c r="F1471" s="105"/>
      <c r="G1471" s="105"/>
      <c r="K1471" s="105"/>
      <c r="L1471" s="105"/>
      <c r="Q1471" s="105"/>
      <c r="R1471" s="105"/>
      <c r="V1471" s="105"/>
      <c r="W1471" s="105"/>
    </row>
    <row r="1472" spans="6:23" x14ac:dyDescent="0.2">
      <c r="F1472" s="105"/>
      <c r="G1472" s="105"/>
      <c r="K1472" s="105"/>
      <c r="L1472" s="105"/>
      <c r="Q1472" s="105"/>
      <c r="R1472" s="105"/>
      <c r="V1472" s="105"/>
      <c r="W1472" s="105"/>
    </row>
    <row r="1473" spans="6:23" x14ac:dyDescent="0.2">
      <c r="F1473" s="105"/>
      <c r="G1473" s="105"/>
      <c r="K1473" s="105"/>
      <c r="L1473" s="105"/>
      <c r="Q1473" s="105"/>
      <c r="R1473" s="105"/>
      <c r="V1473" s="105"/>
      <c r="W1473" s="105"/>
    </row>
    <row r="1474" spans="6:23" x14ac:dyDescent="0.2">
      <c r="F1474" s="105"/>
      <c r="G1474" s="105"/>
      <c r="K1474" s="105"/>
      <c r="L1474" s="105"/>
      <c r="Q1474" s="105"/>
      <c r="R1474" s="105"/>
      <c r="V1474" s="105"/>
      <c r="W1474" s="105"/>
    </row>
    <row r="1475" spans="6:23" x14ac:dyDescent="0.2">
      <c r="F1475" s="105"/>
      <c r="G1475" s="105"/>
      <c r="K1475" s="105"/>
      <c r="L1475" s="105"/>
      <c r="Q1475" s="105"/>
      <c r="R1475" s="105"/>
      <c r="V1475" s="105"/>
      <c r="W1475" s="105"/>
    </row>
    <row r="1476" spans="6:23" x14ac:dyDescent="0.2">
      <c r="F1476" s="105"/>
      <c r="G1476" s="105"/>
      <c r="K1476" s="105"/>
      <c r="L1476" s="105"/>
      <c r="Q1476" s="105"/>
      <c r="R1476" s="105"/>
      <c r="V1476" s="105"/>
      <c r="W1476" s="105"/>
    </row>
    <row r="1477" spans="6:23" x14ac:dyDescent="0.2">
      <c r="F1477" s="105"/>
      <c r="G1477" s="105"/>
      <c r="K1477" s="105"/>
      <c r="L1477" s="105"/>
      <c r="Q1477" s="105"/>
      <c r="R1477" s="105"/>
      <c r="V1477" s="105"/>
      <c r="W1477" s="105"/>
    </row>
    <row r="1478" spans="6:23" x14ac:dyDescent="0.2">
      <c r="F1478" s="105"/>
      <c r="G1478" s="105"/>
      <c r="K1478" s="105"/>
      <c r="L1478" s="105"/>
      <c r="Q1478" s="105"/>
      <c r="R1478" s="105"/>
      <c r="V1478" s="105"/>
      <c r="W1478" s="105"/>
    </row>
    <row r="1479" spans="6:23" x14ac:dyDescent="0.2">
      <c r="F1479" s="105"/>
      <c r="G1479" s="105"/>
      <c r="K1479" s="105"/>
      <c r="L1479" s="105"/>
      <c r="Q1479" s="105"/>
      <c r="R1479" s="105"/>
      <c r="V1479" s="105"/>
      <c r="W1479" s="105"/>
    </row>
    <row r="1480" spans="6:23" x14ac:dyDescent="0.2">
      <c r="F1480" s="105"/>
      <c r="G1480" s="105"/>
      <c r="K1480" s="105"/>
      <c r="L1480" s="105"/>
      <c r="Q1480" s="105"/>
      <c r="R1480" s="105"/>
      <c r="V1480" s="105"/>
      <c r="W1480" s="105"/>
    </row>
    <row r="1481" spans="6:23" x14ac:dyDescent="0.2">
      <c r="F1481" s="105"/>
      <c r="G1481" s="105"/>
      <c r="K1481" s="105"/>
      <c r="L1481" s="105"/>
      <c r="Q1481" s="105"/>
      <c r="R1481" s="105"/>
      <c r="V1481" s="105"/>
      <c r="W1481" s="105"/>
    </row>
    <row r="1482" spans="6:23" x14ac:dyDescent="0.2">
      <c r="F1482" s="105"/>
      <c r="G1482" s="105"/>
      <c r="K1482" s="105"/>
      <c r="L1482" s="105"/>
      <c r="Q1482" s="105"/>
      <c r="R1482" s="105"/>
      <c r="V1482" s="105"/>
      <c r="W1482" s="105"/>
    </row>
    <row r="1483" spans="6:23" x14ac:dyDescent="0.2">
      <c r="F1483" s="105"/>
      <c r="G1483" s="105"/>
      <c r="K1483" s="105"/>
      <c r="L1483" s="105"/>
      <c r="Q1483" s="105"/>
      <c r="R1483" s="105"/>
      <c r="V1483" s="105"/>
      <c r="W1483" s="105"/>
    </row>
    <row r="1484" spans="6:23" x14ac:dyDescent="0.2">
      <c r="F1484" s="105"/>
      <c r="G1484" s="105"/>
      <c r="K1484" s="105"/>
      <c r="L1484" s="105"/>
      <c r="Q1484" s="105"/>
      <c r="R1484" s="105"/>
      <c r="V1484" s="105"/>
      <c r="W1484" s="105"/>
    </row>
    <row r="1485" spans="6:23" x14ac:dyDescent="0.2">
      <c r="F1485" s="105"/>
      <c r="G1485" s="105"/>
      <c r="K1485" s="105"/>
      <c r="L1485" s="105"/>
      <c r="Q1485" s="105"/>
      <c r="R1485" s="105"/>
      <c r="V1485" s="105"/>
      <c r="W1485" s="105"/>
    </row>
    <row r="1486" spans="6:23" x14ac:dyDescent="0.2">
      <c r="F1486" s="105"/>
      <c r="G1486" s="105"/>
      <c r="K1486" s="105"/>
      <c r="L1486" s="105"/>
      <c r="Q1486" s="105"/>
      <c r="R1486" s="105"/>
      <c r="V1486" s="105"/>
      <c r="W1486" s="105"/>
    </row>
    <row r="1487" spans="6:23" x14ac:dyDescent="0.2">
      <c r="F1487" s="105"/>
      <c r="G1487" s="105"/>
      <c r="K1487" s="105"/>
      <c r="L1487" s="105"/>
      <c r="Q1487" s="105"/>
      <c r="R1487" s="105"/>
      <c r="V1487" s="105"/>
      <c r="W1487" s="105"/>
    </row>
    <row r="1488" spans="6:23" x14ac:dyDescent="0.2">
      <c r="F1488" s="105"/>
      <c r="G1488" s="105"/>
      <c r="K1488" s="105"/>
      <c r="L1488" s="105"/>
      <c r="Q1488" s="105"/>
      <c r="R1488" s="105"/>
      <c r="V1488" s="105"/>
      <c r="W1488" s="105"/>
    </row>
    <row r="1489" spans="6:26" x14ac:dyDescent="0.2">
      <c r="F1489" s="105"/>
      <c r="G1489" s="105"/>
      <c r="K1489" s="105"/>
      <c r="L1489" s="105"/>
      <c r="Q1489" s="105"/>
      <c r="R1489" s="105"/>
      <c r="V1489" s="105"/>
      <c r="W1489" s="105"/>
    </row>
    <row r="1490" spans="6:26" x14ac:dyDescent="0.2">
      <c r="F1490" s="105"/>
      <c r="G1490" s="105"/>
      <c r="K1490" s="105"/>
      <c r="L1490" s="105"/>
      <c r="Q1490" s="105"/>
      <c r="R1490" s="105"/>
      <c r="V1490" s="105"/>
      <c r="W1490" s="105"/>
    </row>
    <row r="1491" spans="6:26" x14ac:dyDescent="0.2">
      <c r="F1491" s="105"/>
      <c r="G1491" s="105"/>
      <c r="K1491" s="105"/>
      <c r="L1491" s="105"/>
      <c r="Q1491" s="105"/>
      <c r="R1491" s="105"/>
      <c r="V1491" s="105"/>
      <c r="W1491" s="105"/>
    </row>
    <row r="1492" spans="6:26" x14ac:dyDescent="0.2">
      <c r="F1492" s="105"/>
      <c r="G1492" s="105"/>
      <c r="K1492" s="105"/>
      <c r="L1492" s="105"/>
      <c r="Q1492" s="105"/>
      <c r="R1492" s="105"/>
      <c r="V1492" s="105"/>
      <c r="W1492" s="105"/>
    </row>
    <row r="1493" spans="6:26" x14ac:dyDescent="0.2">
      <c r="F1493" s="105"/>
      <c r="G1493" s="105"/>
      <c r="K1493" s="105"/>
      <c r="L1493" s="105"/>
      <c r="Q1493" s="105"/>
      <c r="R1493" s="105"/>
      <c r="V1493" s="105"/>
      <c r="W1493" s="105"/>
    </row>
    <row r="1494" spans="6:26" x14ac:dyDescent="0.2">
      <c r="F1494" s="105"/>
      <c r="G1494" s="105"/>
      <c r="K1494" s="105"/>
      <c r="L1494" s="105"/>
      <c r="Q1494" s="105"/>
      <c r="R1494" s="105"/>
      <c r="V1494" s="105"/>
      <c r="W1494" s="105"/>
    </row>
    <row r="1495" spans="6:26" x14ac:dyDescent="0.2">
      <c r="F1495" s="105"/>
      <c r="G1495" s="105"/>
      <c r="K1495" s="105"/>
      <c r="L1495" s="105"/>
      <c r="Q1495" s="105"/>
      <c r="R1495" s="105"/>
      <c r="V1495" s="105"/>
      <c r="W1495" s="105"/>
    </row>
    <row r="1496" spans="6:26" x14ac:dyDescent="0.2">
      <c r="F1496" s="105"/>
      <c r="G1496" s="105"/>
      <c r="H1496" s="105"/>
      <c r="I1496" s="42"/>
      <c r="J1496" s="351"/>
      <c r="K1496" s="105"/>
      <c r="L1496" s="105"/>
      <c r="M1496" s="105"/>
      <c r="N1496" s="42"/>
      <c r="O1496" s="351"/>
      <c r="P1496" s="42"/>
      <c r="Q1496" s="105"/>
      <c r="R1496" s="105"/>
      <c r="S1496" s="105"/>
      <c r="T1496" s="42"/>
      <c r="U1496" s="351"/>
      <c r="V1496" s="105"/>
      <c r="W1496" s="105"/>
      <c r="X1496" s="105"/>
      <c r="Y1496" s="367"/>
      <c r="Z1496" s="367"/>
    </row>
    <row r="1497" spans="6:26" x14ac:dyDescent="0.2">
      <c r="F1497" s="369"/>
      <c r="G1497" s="369"/>
      <c r="H1497" s="369"/>
      <c r="I1497" s="367"/>
      <c r="J1497" s="367"/>
      <c r="K1497" s="369"/>
      <c r="L1497" s="369"/>
      <c r="M1497" s="369"/>
      <c r="N1497" s="367"/>
      <c r="O1497" s="367"/>
      <c r="P1497" s="367"/>
      <c r="Q1497" s="369"/>
      <c r="R1497" s="369"/>
      <c r="S1497" s="369"/>
      <c r="T1497" s="367"/>
      <c r="U1497" s="367"/>
      <c r="V1497" s="369"/>
      <c r="W1497" s="369"/>
      <c r="X1497" s="369"/>
      <c r="Y1497" s="367"/>
      <c r="Z1497" s="367"/>
    </row>
    <row r="1498" spans="6:26" x14ac:dyDescent="0.2">
      <c r="F1498" s="369"/>
      <c r="G1498" s="369"/>
      <c r="H1498" s="369"/>
      <c r="I1498" s="367"/>
      <c r="J1498" s="367"/>
      <c r="K1498" s="352"/>
      <c r="L1498" s="352"/>
      <c r="M1498" s="352"/>
      <c r="N1498" s="367"/>
      <c r="O1498" s="367"/>
      <c r="P1498" s="367"/>
      <c r="Q1498" s="352"/>
      <c r="R1498" s="352"/>
      <c r="S1498" s="352"/>
      <c r="T1498" s="367"/>
      <c r="U1498" s="367"/>
      <c r="V1498" s="352"/>
      <c r="W1498" s="352"/>
      <c r="X1498" s="352"/>
      <c r="Y1498" s="367"/>
      <c r="Z1498" s="367"/>
    </row>
    <row r="1499" spans="6:26" x14ac:dyDescent="0.2">
      <c r="F1499" s="105"/>
      <c r="G1499" s="105"/>
      <c r="K1499" s="105"/>
      <c r="L1499" s="105"/>
      <c r="Q1499" s="105"/>
      <c r="R1499" s="105"/>
      <c r="V1499" s="105"/>
      <c r="W1499" s="105"/>
    </row>
    <row r="1500" spans="6:26" x14ac:dyDescent="0.2">
      <c r="F1500" s="105"/>
      <c r="G1500" s="105"/>
      <c r="K1500" s="105"/>
      <c r="L1500" s="105"/>
      <c r="Q1500" s="105"/>
      <c r="R1500" s="105"/>
      <c r="V1500" s="105"/>
      <c r="W1500" s="105"/>
    </row>
    <row r="1501" spans="6:26" x14ac:dyDescent="0.2">
      <c r="F1501" s="105"/>
      <c r="G1501" s="105"/>
      <c r="K1501" s="105"/>
      <c r="L1501" s="105"/>
      <c r="Q1501" s="105"/>
      <c r="R1501" s="105"/>
      <c r="V1501" s="105"/>
      <c r="W1501" s="105"/>
    </row>
    <row r="1502" spans="6:26" x14ac:dyDescent="0.2">
      <c r="F1502" s="105"/>
      <c r="G1502" s="105"/>
      <c r="K1502" s="105"/>
      <c r="L1502" s="105"/>
      <c r="Q1502" s="105"/>
      <c r="R1502" s="105"/>
      <c r="V1502" s="105"/>
      <c r="W1502" s="105"/>
    </row>
    <row r="1503" spans="6:26" x14ac:dyDescent="0.2">
      <c r="F1503" s="105"/>
      <c r="G1503" s="105"/>
      <c r="K1503" s="105"/>
      <c r="L1503" s="105"/>
      <c r="Q1503" s="105"/>
      <c r="R1503" s="105"/>
      <c r="V1503" s="105"/>
      <c r="W1503" s="105"/>
    </row>
    <row r="1504" spans="6:26" x14ac:dyDescent="0.2">
      <c r="F1504" s="105"/>
      <c r="G1504" s="105"/>
      <c r="K1504" s="105"/>
      <c r="L1504" s="105"/>
      <c r="Q1504" s="105"/>
      <c r="R1504" s="105"/>
      <c r="V1504" s="105"/>
      <c r="W1504" s="105"/>
    </row>
    <row r="1505" spans="6:23" x14ac:dyDescent="0.2">
      <c r="F1505" s="105"/>
      <c r="G1505" s="105"/>
      <c r="K1505" s="105"/>
      <c r="L1505" s="105"/>
      <c r="Q1505" s="105"/>
      <c r="R1505" s="105"/>
      <c r="V1505" s="105"/>
      <c r="W1505" s="105"/>
    </row>
    <row r="1506" spans="6:23" x14ac:dyDescent="0.2">
      <c r="F1506" s="105"/>
      <c r="G1506" s="105"/>
      <c r="K1506" s="105"/>
      <c r="L1506" s="105"/>
      <c r="Q1506" s="105"/>
      <c r="R1506" s="105"/>
      <c r="V1506" s="105"/>
      <c r="W1506" s="105"/>
    </row>
    <row r="1507" spans="6:23" x14ac:dyDescent="0.2">
      <c r="F1507" s="105"/>
      <c r="G1507" s="105"/>
      <c r="K1507" s="105"/>
      <c r="L1507" s="105"/>
      <c r="Q1507" s="105"/>
      <c r="R1507" s="105"/>
      <c r="V1507" s="105"/>
      <c r="W1507" s="105"/>
    </row>
    <row r="1508" spans="6:23" x14ac:dyDescent="0.2">
      <c r="F1508" s="105"/>
      <c r="G1508" s="105"/>
      <c r="K1508" s="105"/>
      <c r="L1508" s="105"/>
      <c r="Q1508" s="105"/>
      <c r="R1508" s="105"/>
      <c r="V1508" s="105"/>
      <c r="W1508" s="105"/>
    </row>
    <row r="1509" spans="6:23" x14ac:dyDescent="0.2">
      <c r="F1509" s="105"/>
      <c r="G1509" s="105"/>
      <c r="K1509" s="105"/>
      <c r="L1509" s="105"/>
      <c r="Q1509" s="105"/>
      <c r="R1509" s="105"/>
      <c r="V1509" s="105"/>
      <c r="W1509" s="105"/>
    </row>
    <row r="1510" spans="6:23" x14ac:dyDescent="0.2">
      <c r="F1510" s="105"/>
      <c r="G1510" s="105"/>
      <c r="K1510" s="105"/>
      <c r="L1510" s="105"/>
      <c r="Q1510" s="105"/>
      <c r="R1510" s="105"/>
      <c r="V1510" s="105"/>
      <c r="W1510" s="105"/>
    </row>
    <row r="1511" spans="6:23" x14ac:dyDescent="0.2">
      <c r="F1511" s="105"/>
      <c r="G1511" s="105"/>
      <c r="K1511" s="105"/>
      <c r="L1511" s="105"/>
      <c r="Q1511" s="105"/>
      <c r="R1511" s="105"/>
      <c r="V1511" s="105"/>
      <c r="W1511" s="105"/>
    </row>
    <row r="1512" spans="6:23" x14ac:dyDescent="0.2">
      <c r="F1512" s="105"/>
      <c r="G1512" s="105"/>
      <c r="K1512" s="105"/>
      <c r="L1512" s="105"/>
      <c r="Q1512" s="105"/>
      <c r="R1512" s="105"/>
      <c r="V1512" s="105"/>
      <c r="W1512" s="105"/>
    </row>
    <row r="1513" spans="6:23" x14ac:dyDescent="0.2">
      <c r="F1513" s="105"/>
      <c r="G1513" s="105"/>
      <c r="K1513" s="105"/>
      <c r="L1513" s="105"/>
      <c r="Q1513" s="105"/>
      <c r="R1513" s="105"/>
      <c r="V1513" s="105"/>
      <c r="W1513" s="105"/>
    </row>
    <row r="1514" spans="6:23" x14ac:dyDescent="0.2">
      <c r="F1514" s="105"/>
      <c r="G1514" s="105"/>
      <c r="K1514" s="105"/>
      <c r="L1514" s="105"/>
      <c r="Q1514" s="105"/>
      <c r="R1514" s="105"/>
      <c r="V1514" s="105"/>
      <c r="W1514" s="105"/>
    </row>
    <row r="1515" spans="6:23" x14ac:dyDescent="0.2">
      <c r="F1515" s="105"/>
      <c r="G1515" s="105"/>
      <c r="K1515" s="105"/>
      <c r="L1515" s="105"/>
      <c r="Q1515" s="105"/>
      <c r="R1515" s="105"/>
      <c r="V1515" s="105"/>
      <c r="W1515" s="105"/>
    </row>
    <row r="1516" spans="6:23" x14ac:dyDescent="0.2">
      <c r="F1516" s="105"/>
      <c r="G1516" s="105"/>
      <c r="K1516" s="105"/>
      <c r="L1516" s="105"/>
      <c r="Q1516" s="105"/>
      <c r="R1516" s="105"/>
      <c r="V1516" s="105"/>
      <c r="W1516" s="105"/>
    </row>
    <row r="1517" spans="6:23" x14ac:dyDescent="0.2">
      <c r="F1517" s="105"/>
      <c r="G1517" s="105"/>
      <c r="K1517" s="105"/>
      <c r="L1517" s="105"/>
      <c r="Q1517" s="105"/>
      <c r="R1517" s="105"/>
      <c r="V1517" s="105"/>
      <c r="W1517" s="105"/>
    </row>
    <row r="1518" spans="6:23" x14ac:dyDescent="0.2">
      <c r="F1518" s="105"/>
      <c r="G1518" s="105"/>
      <c r="K1518" s="105"/>
      <c r="L1518" s="105"/>
      <c r="Q1518" s="105"/>
      <c r="R1518" s="105"/>
      <c r="V1518" s="105"/>
      <c r="W1518" s="105"/>
    </row>
    <row r="1519" spans="6:23" x14ac:dyDescent="0.2">
      <c r="F1519" s="105"/>
      <c r="G1519" s="105"/>
      <c r="K1519" s="105"/>
      <c r="L1519" s="105"/>
      <c r="Q1519" s="105"/>
      <c r="R1519" s="105"/>
      <c r="V1519" s="105"/>
      <c r="W1519" s="105"/>
    </row>
    <row r="1520" spans="6:23" x14ac:dyDescent="0.2">
      <c r="F1520" s="105"/>
      <c r="G1520" s="105"/>
      <c r="K1520" s="105"/>
      <c r="L1520" s="105"/>
      <c r="Q1520" s="105"/>
      <c r="R1520" s="105"/>
      <c r="V1520" s="105"/>
      <c r="W1520" s="105"/>
    </row>
    <row r="1521" spans="6:23" x14ac:dyDescent="0.2">
      <c r="F1521" s="105"/>
      <c r="G1521" s="105"/>
      <c r="K1521" s="105"/>
      <c r="L1521" s="105"/>
      <c r="Q1521" s="105"/>
      <c r="R1521" s="105"/>
      <c r="V1521" s="105"/>
      <c r="W1521" s="105"/>
    </row>
    <row r="1522" spans="6:23" x14ac:dyDescent="0.2">
      <c r="F1522" s="105"/>
      <c r="G1522" s="105"/>
      <c r="K1522" s="105"/>
      <c r="L1522" s="105"/>
      <c r="Q1522" s="105"/>
      <c r="R1522" s="105"/>
      <c r="V1522" s="105"/>
      <c r="W1522" s="105"/>
    </row>
    <row r="1523" spans="6:23" x14ac:dyDescent="0.2">
      <c r="F1523" s="105"/>
      <c r="G1523" s="105"/>
      <c r="K1523" s="105"/>
      <c r="L1523" s="105"/>
      <c r="Q1523" s="105"/>
      <c r="R1523" s="105"/>
      <c r="V1523" s="105"/>
      <c r="W1523" s="105"/>
    </row>
    <row r="1524" spans="6:23" x14ac:dyDescent="0.2">
      <c r="F1524" s="105"/>
      <c r="G1524" s="105"/>
      <c r="K1524" s="105"/>
      <c r="L1524" s="105"/>
      <c r="Q1524" s="105"/>
      <c r="R1524" s="105"/>
      <c r="V1524" s="105"/>
      <c r="W1524" s="105"/>
    </row>
    <row r="1525" spans="6:23" x14ac:dyDescent="0.2">
      <c r="F1525" s="105"/>
      <c r="G1525" s="105"/>
      <c r="K1525" s="105"/>
      <c r="L1525" s="105"/>
      <c r="Q1525" s="105"/>
      <c r="R1525" s="105"/>
      <c r="V1525" s="105"/>
      <c r="W1525" s="105"/>
    </row>
    <row r="1526" spans="6:23" x14ac:dyDescent="0.2">
      <c r="F1526" s="105"/>
      <c r="G1526" s="105"/>
      <c r="K1526" s="105"/>
      <c r="L1526" s="105"/>
      <c r="Q1526" s="105"/>
      <c r="R1526" s="105"/>
      <c r="V1526" s="105"/>
      <c r="W1526" s="105"/>
    </row>
    <row r="1527" spans="6:23" x14ac:dyDescent="0.2">
      <c r="F1527" s="105"/>
      <c r="G1527" s="105"/>
      <c r="K1527" s="105"/>
      <c r="L1527" s="105"/>
      <c r="Q1527" s="105"/>
      <c r="R1527" s="105"/>
      <c r="V1527" s="105"/>
      <c r="W1527" s="105"/>
    </row>
    <row r="1528" spans="6:23" x14ac:dyDescent="0.2">
      <c r="F1528" s="105"/>
      <c r="G1528" s="105"/>
      <c r="K1528" s="105"/>
      <c r="L1528" s="105"/>
      <c r="Q1528" s="105"/>
      <c r="R1528" s="105"/>
      <c r="V1528" s="105"/>
      <c r="W1528" s="105"/>
    </row>
    <row r="1529" spans="6:23" x14ac:dyDescent="0.2">
      <c r="F1529" s="105"/>
      <c r="G1529" s="105"/>
      <c r="K1529" s="105"/>
      <c r="L1529" s="105"/>
      <c r="Q1529" s="105"/>
      <c r="R1529" s="105"/>
      <c r="V1529" s="105"/>
      <c r="W1529" s="105"/>
    </row>
    <row r="1530" spans="6:23" x14ac:dyDescent="0.2">
      <c r="F1530" s="105"/>
      <c r="G1530" s="105"/>
      <c r="K1530" s="105"/>
      <c r="L1530" s="105"/>
      <c r="Q1530" s="105"/>
      <c r="R1530" s="105"/>
      <c r="V1530" s="105"/>
      <c r="W1530" s="105"/>
    </row>
    <row r="1531" spans="6:23" x14ac:dyDescent="0.2">
      <c r="F1531" s="105"/>
      <c r="G1531" s="105"/>
      <c r="K1531" s="105"/>
      <c r="L1531" s="105"/>
      <c r="Q1531" s="105"/>
      <c r="R1531" s="105"/>
      <c r="V1531" s="105"/>
      <c r="W1531" s="105"/>
    </row>
    <row r="1532" spans="6:23" x14ac:dyDescent="0.2">
      <c r="F1532" s="105"/>
      <c r="G1532" s="105"/>
      <c r="K1532" s="105"/>
      <c r="L1532" s="105"/>
      <c r="Q1532" s="105"/>
      <c r="R1532" s="105"/>
      <c r="V1532" s="105"/>
      <c r="W1532" s="105"/>
    </row>
    <row r="1533" spans="6:23" x14ac:dyDescent="0.2">
      <c r="F1533" s="105"/>
      <c r="G1533" s="105"/>
      <c r="K1533" s="105"/>
      <c r="L1533" s="105"/>
      <c r="Q1533" s="105"/>
      <c r="R1533" s="105"/>
      <c r="V1533" s="105"/>
      <c r="W1533" s="105"/>
    </row>
    <row r="1534" spans="6:23" x14ac:dyDescent="0.2">
      <c r="F1534" s="105"/>
      <c r="G1534" s="105"/>
      <c r="K1534" s="105"/>
      <c r="L1534" s="105"/>
      <c r="Q1534" s="105"/>
      <c r="R1534" s="105"/>
      <c r="V1534" s="105"/>
      <c r="W1534" s="105"/>
    </row>
    <row r="1535" spans="6:23" x14ac:dyDescent="0.2">
      <c r="F1535" s="105"/>
      <c r="G1535" s="105"/>
      <c r="K1535" s="105"/>
      <c r="L1535" s="105"/>
      <c r="Q1535" s="105"/>
      <c r="R1535" s="105"/>
      <c r="V1535" s="105"/>
      <c r="W1535" s="105"/>
    </row>
    <row r="1536" spans="6:23" x14ac:dyDescent="0.2">
      <c r="F1536" s="105"/>
      <c r="G1536" s="105"/>
      <c r="K1536" s="105"/>
      <c r="L1536" s="105"/>
      <c r="Q1536" s="105"/>
      <c r="R1536" s="105"/>
      <c r="V1536" s="105"/>
      <c r="W1536" s="105"/>
    </row>
    <row r="1537" spans="6:23" x14ac:dyDescent="0.2">
      <c r="F1537" s="105"/>
      <c r="G1537" s="105"/>
      <c r="K1537" s="105"/>
      <c r="L1537" s="105"/>
      <c r="Q1537" s="105"/>
      <c r="R1537" s="105"/>
      <c r="V1537" s="105"/>
      <c r="W1537" s="105"/>
    </row>
    <row r="1538" spans="6:23" x14ac:dyDescent="0.2">
      <c r="F1538" s="105"/>
      <c r="G1538" s="105"/>
      <c r="K1538" s="105"/>
      <c r="L1538" s="105"/>
      <c r="Q1538" s="105"/>
      <c r="R1538" s="105"/>
      <c r="V1538" s="105"/>
      <c r="W1538" s="105"/>
    </row>
    <row r="1539" spans="6:23" x14ac:dyDescent="0.2">
      <c r="F1539" s="105"/>
      <c r="G1539" s="105"/>
      <c r="K1539" s="105"/>
      <c r="L1539" s="105"/>
      <c r="Q1539" s="105"/>
      <c r="R1539" s="105"/>
      <c r="V1539" s="105"/>
      <c r="W1539" s="105"/>
    </row>
    <row r="1540" spans="6:23" x14ac:dyDescent="0.2">
      <c r="F1540" s="105"/>
      <c r="G1540" s="105"/>
      <c r="K1540" s="105"/>
      <c r="L1540" s="105"/>
      <c r="Q1540" s="105"/>
      <c r="R1540" s="105"/>
      <c r="V1540" s="105"/>
      <c r="W1540" s="105"/>
    </row>
    <row r="1541" spans="6:23" x14ac:dyDescent="0.2">
      <c r="F1541" s="105"/>
      <c r="G1541" s="105"/>
      <c r="K1541" s="105"/>
      <c r="L1541" s="105"/>
      <c r="Q1541" s="105"/>
      <c r="R1541" s="105"/>
      <c r="V1541" s="105"/>
      <c r="W1541" s="105"/>
    </row>
    <row r="1542" spans="6:23" x14ac:dyDescent="0.2">
      <c r="F1542" s="105"/>
      <c r="G1542" s="105"/>
      <c r="K1542" s="105"/>
      <c r="L1542" s="105"/>
      <c r="Q1542" s="105"/>
      <c r="R1542" s="105"/>
      <c r="V1542" s="105"/>
      <c r="W1542" s="105"/>
    </row>
    <row r="1543" spans="6:23" x14ac:dyDescent="0.2">
      <c r="F1543" s="105"/>
      <c r="G1543" s="105"/>
      <c r="K1543" s="105"/>
      <c r="L1543" s="105"/>
      <c r="Q1543" s="105"/>
      <c r="R1543" s="105"/>
      <c r="V1543" s="105"/>
      <c r="W1543" s="105"/>
    </row>
    <row r="1544" spans="6:23" x14ac:dyDescent="0.2">
      <c r="F1544" s="105"/>
      <c r="G1544" s="105"/>
      <c r="K1544" s="105"/>
      <c r="L1544" s="105"/>
      <c r="Q1544" s="105"/>
      <c r="R1544" s="105"/>
      <c r="V1544" s="105"/>
      <c r="W1544" s="105"/>
    </row>
    <row r="1545" spans="6:23" x14ac:dyDescent="0.2">
      <c r="F1545" s="105"/>
      <c r="G1545" s="105"/>
      <c r="K1545" s="105"/>
      <c r="L1545" s="105"/>
      <c r="Q1545" s="105"/>
      <c r="R1545" s="105"/>
      <c r="V1545" s="105"/>
      <c r="W1545" s="105"/>
    </row>
    <row r="1546" spans="6:23" x14ac:dyDescent="0.2">
      <c r="F1546" s="105"/>
      <c r="G1546" s="105"/>
      <c r="K1546" s="105"/>
      <c r="L1546" s="105"/>
      <c r="Q1546" s="105"/>
      <c r="R1546" s="105"/>
      <c r="V1546" s="105"/>
      <c r="W1546" s="105"/>
    </row>
    <row r="1547" spans="6:23" x14ac:dyDescent="0.2">
      <c r="F1547" s="105"/>
      <c r="G1547" s="105"/>
      <c r="K1547" s="105"/>
      <c r="L1547" s="105"/>
      <c r="Q1547" s="105"/>
      <c r="R1547" s="105"/>
      <c r="V1547" s="105"/>
      <c r="W1547" s="105"/>
    </row>
    <row r="1548" spans="6:23" x14ac:dyDescent="0.2">
      <c r="F1548" s="105"/>
      <c r="G1548" s="105"/>
      <c r="K1548" s="105"/>
      <c r="L1548" s="105"/>
      <c r="Q1548" s="105"/>
      <c r="R1548" s="105"/>
      <c r="V1548" s="105"/>
      <c r="W1548" s="105"/>
    </row>
    <row r="1549" spans="6:23" x14ac:dyDescent="0.2">
      <c r="F1549" s="105"/>
      <c r="G1549" s="105"/>
      <c r="K1549" s="105"/>
      <c r="L1549" s="105"/>
      <c r="Q1549" s="105"/>
      <c r="R1549" s="105"/>
      <c r="V1549" s="105"/>
      <c r="W1549" s="105"/>
    </row>
    <row r="1550" spans="6:23" x14ac:dyDescent="0.2">
      <c r="F1550" s="105"/>
      <c r="G1550" s="105"/>
      <c r="K1550" s="105"/>
      <c r="L1550" s="105"/>
      <c r="Q1550" s="105"/>
      <c r="R1550" s="105"/>
      <c r="V1550" s="105"/>
      <c r="W1550" s="105"/>
    </row>
    <row r="1551" spans="6:23" x14ac:dyDescent="0.2">
      <c r="F1551" s="105"/>
      <c r="G1551" s="105"/>
      <c r="K1551" s="105"/>
      <c r="L1551" s="105"/>
      <c r="Q1551" s="105"/>
      <c r="R1551" s="105"/>
      <c r="V1551" s="105"/>
      <c r="W1551" s="105"/>
    </row>
    <row r="1552" spans="6:23" x14ac:dyDescent="0.2">
      <c r="F1552" s="105"/>
      <c r="G1552" s="105"/>
      <c r="K1552" s="105"/>
      <c r="L1552" s="105"/>
      <c r="Q1552" s="105"/>
      <c r="R1552" s="105"/>
      <c r="V1552" s="105"/>
      <c r="W1552" s="105"/>
    </row>
    <row r="1553" spans="6:23" x14ac:dyDescent="0.2">
      <c r="F1553" s="105"/>
      <c r="G1553" s="105"/>
      <c r="K1553" s="105"/>
      <c r="L1553" s="105"/>
      <c r="Q1553" s="105"/>
      <c r="R1553" s="105"/>
      <c r="V1553" s="105"/>
      <c r="W1553" s="105"/>
    </row>
    <row r="1554" spans="6:23" x14ac:dyDescent="0.2">
      <c r="F1554" s="105"/>
      <c r="G1554" s="105"/>
      <c r="K1554" s="105"/>
      <c r="L1554" s="105"/>
      <c r="Q1554" s="105"/>
      <c r="R1554" s="105"/>
      <c r="V1554" s="105"/>
      <c r="W1554" s="105"/>
    </row>
    <row r="1555" spans="6:23" x14ac:dyDescent="0.2">
      <c r="F1555" s="105"/>
      <c r="G1555" s="105"/>
      <c r="K1555" s="105"/>
      <c r="L1555" s="105"/>
      <c r="Q1555" s="105"/>
      <c r="R1555" s="105"/>
      <c r="V1555" s="105"/>
      <c r="W1555" s="105"/>
    </row>
    <row r="1556" spans="6:23" x14ac:dyDescent="0.2">
      <c r="F1556" s="105"/>
      <c r="G1556" s="105"/>
      <c r="K1556" s="105"/>
      <c r="L1556" s="105"/>
      <c r="Q1556" s="105"/>
      <c r="R1556" s="105"/>
      <c r="V1556" s="105"/>
      <c r="W1556" s="105"/>
    </row>
    <row r="1557" spans="6:23" x14ac:dyDescent="0.2">
      <c r="F1557" s="105"/>
      <c r="G1557" s="105"/>
      <c r="K1557" s="105"/>
      <c r="L1557" s="105"/>
      <c r="Q1557" s="105"/>
      <c r="R1557" s="105"/>
      <c r="V1557" s="105"/>
      <c r="W1557" s="105"/>
    </row>
    <row r="1558" spans="6:23" x14ac:dyDescent="0.2">
      <c r="F1558" s="105"/>
      <c r="G1558" s="105"/>
      <c r="K1558" s="105"/>
      <c r="L1558" s="105"/>
      <c r="Q1558" s="105"/>
      <c r="R1558" s="105"/>
      <c r="V1558" s="105"/>
      <c r="W1558" s="105"/>
    </row>
    <row r="1559" spans="6:23" x14ac:dyDescent="0.2">
      <c r="F1559" s="105"/>
      <c r="G1559" s="105"/>
      <c r="K1559" s="105"/>
      <c r="L1559" s="105"/>
      <c r="Q1559" s="105"/>
      <c r="R1559" s="105"/>
      <c r="V1559" s="105"/>
      <c r="W1559" s="105"/>
    </row>
    <row r="1560" spans="6:23" x14ac:dyDescent="0.2">
      <c r="F1560" s="105"/>
      <c r="G1560" s="105"/>
      <c r="K1560" s="105"/>
      <c r="L1560" s="105"/>
      <c r="Q1560" s="105"/>
      <c r="R1560" s="105"/>
      <c r="V1560" s="105"/>
      <c r="W1560" s="105"/>
    </row>
    <row r="1561" spans="6:23" x14ac:dyDescent="0.2">
      <c r="F1561" s="105"/>
      <c r="G1561" s="105"/>
      <c r="K1561" s="105"/>
      <c r="L1561" s="105"/>
      <c r="Q1561" s="105"/>
      <c r="R1561" s="105"/>
      <c r="V1561" s="105"/>
      <c r="W1561" s="105"/>
    </row>
    <row r="1562" spans="6:23" x14ac:dyDescent="0.2">
      <c r="F1562" s="105"/>
      <c r="G1562" s="105"/>
      <c r="K1562" s="105"/>
      <c r="L1562" s="105"/>
      <c r="Q1562" s="105"/>
      <c r="R1562" s="105"/>
      <c r="V1562" s="105"/>
      <c r="W1562" s="105"/>
    </row>
    <row r="1563" spans="6:23" x14ac:dyDescent="0.2">
      <c r="F1563" s="105"/>
      <c r="G1563" s="105"/>
      <c r="K1563" s="105"/>
      <c r="L1563" s="105"/>
      <c r="Q1563" s="105"/>
      <c r="R1563" s="105"/>
      <c r="V1563" s="105"/>
      <c r="W1563" s="105"/>
    </row>
    <row r="1564" spans="6:23" x14ac:dyDescent="0.2">
      <c r="F1564" s="105"/>
      <c r="G1564" s="105"/>
      <c r="K1564" s="105"/>
      <c r="L1564" s="105"/>
      <c r="Q1564" s="105"/>
      <c r="R1564" s="105"/>
      <c r="V1564" s="105"/>
      <c r="W1564" s="105"/>
    </row>
    <row r="1565" spans="6:23" x14ac:dyDescent="0.2">
      <c r="F1565" s="105"/>
      <c r="G1565" s="105"/>
      <c r="K1565" s="105"/>
      <c r="L1565" s="105"/>
      <c r="Q1565" s="105"/>
      <c r="R1565" s="105"/>
      <c r="V1565" s="105"/>
      <c r="W1565" s="105"/>
    </row>
    <row r="1566" spans="6:23" x14ac:dyDescent="0.2">
      <c r="F1566" s="105"/>
      <c r="G1566" s="105"/>
      <c r="K1566" s="105"/>
      <c r="L1566" s="105"/>
      <c r="Q1566" s="105"/>
      <c r="R1566" s="105"/>
      <c r="V1566" s="105"/>
      <c r="W1566" s="105"/>
    </row>
    <row r="1567" spans="6:23" x14ac:dyDescent="0.2">
      <c r="F1567" s="105"/>
      <c r="G1567" s="105"/>
      <c r="K1567" s="105"/>
      <c r="L1567" s="105"/>
      <c r="Q1567" s="105"/>
      <c r="R1567" s="105"/>
      <c r="V1567" s="105"/>
      <c r="W1567" s="105"/>
    </row>
    <row r="1568" spans="6:23" x14ac:dyDescent="0.2">
      <c r="F1568" s="105"/>
      <c r="G1568" s="105"/>
      <c r="K1568" s="105"/>
      <c r="L1568" s="105"/>
      <c r="Q1568" s="105"/>
      <c r="R1568" s="105"/>
      <c r="V1568" s="105"/>
      <c r="W1568" s="105"/>
    </row>
    <row r="1569" spans="6:23" x14ac:dyDescent="0.2">
      <c r="F1569" s="105"/>
      <c r="G1569" s="105"/>
      <c r="K1569" s="105"/>
      <c r="L1569" s="105"/>
      <c r="Q1569" s="105"/>
      <c r="R1569" s="105"/>
      <c r="V1569" s="105"/>
      <c r="W1569" s="105"/>
    </row>
    <row r="1570" spans="6:23" x14ac:dyDescent="0.2">
      <c r="F1570" s="105"/>
      <c r="G1570" s="105"/>
      <c r="K1570" s="105"/>
      <c r="L1570" s="105"/>
      <c r="Q1570" s="105"/>
      <c r="R1570" s="105"/>
      <c r="V1570" s="105"/>
      <c r="W1570" s="105"/>
    </row>
    <row r="1571" spans="6:23" x14ac:dyDescent="0.2">
      <c r="F1571" s="105"/>
      <c r="G1571" s="105"/>
      <c r="K1571" s="105"/>
      <c r="L1571" s="105"/>
      <c r="Q1571" s="105"/>
      <c r="R1571" s="105"/>
      <c r="V1571" s="105"/>
      <c r="W1571" s="105"/>
    </row>
    <row r="1572" spans="6:23" x14ac:dyDescent="0.2">
      <c r="F1572" s="105"/>
      <c r="G1572" s="105"/>
      <c r="K1572" s="105"/>
      <c r="L1572" s="105"/>
      <c r="Q1572" s="105"/>
      <c r="R1572" s="105"/>
      <c r="V1572" s="105"/>
      <c r="W1572" s="105"/>
    </row>
    <row r="1573" spans="6:23" x14ac:dyDescent="0.2">
      <c r="F1573" s="105"/>
      <c r="G1573" s="105"/>
      <c r="K1573" s="105"/>
      <c r="L1573" s="105"/>
      <c r="Q1573" s="105"/>
      <c r="R1573" s="105"/>
      <c r="V1573" s="105"/>
      <c r="W1573" s="105"/>
    </row>
    <row r="1574" spans="6:23" x14ac:dyDescent="0.2">
      <c r="F1574" s="105"/>
      <c r="G1574" s="105"/>
      <c r="K1574" s="105"/>
      <c r="L1574" s="105"/>
      <c r="Q1574" s="105"/>
      <c r="R1574" s="105"/>
      <c r="V1574" s="105"/>
      <c r="W1574" s="105"/>
    </row>
    <row r="1575" spans="6:23" x14ac:dyDescent="0.2">
      <c r="F1575" s="105"/>
      <c r="G1575" s="105"/>
      <c r="K1575" s="105"/>
      <c r="L1575" s="105"/>
      <c r="Q1575" s="105"/>
      <c r="R1575" s="105"/>
      <c r="V1575" s="105"/>
      <c r="W1575" s="105"/>
    </row>
    <row r="1576" spans="6:23" x14ac:dyDescent="0.2">
      <c r="F1576" s="105"/>
      <c r="G1576" s="105"/>
      <c r="K1576" s="105"/>
      <c r="L1576" s="105"/>
      <c r="Q1576" s="105"/>
      <c r="R1576" s="105"/>
      <c r="V1576" s="105"/>
      <c r="W1576" s="105"/>
    </row>
    <row r="1577" spans="6:23" x14ac:dyDescent="0.2">
      <c r="F1577" s="105"/>
      <c r="G1577" s="105"/>
      <c r="K1577" s="105"/>
      <c r="L1577" s="105"/>
      <c r="Q1577" s="105"/>
      <c r="R1577" s="105"/>
      <c r="V1577" s="105"/>
      <c r="W1577" s="105"/>
    </row>
    <row r="1578" spans="6:23" x14ac:dyDescent="0.2">
      <c r="F1578" s="105"/>
      <c r="G1578" s="105"/>
      <c r="K1578" s="105"/>
      <c r="L1578" s="105"/>
      <c r="Q1578" s="105"/>
      <c r="R1578" s="105"/>
      <c r="V1578" s="105"/>
      <c r="W1578" s="105"/>
    </row>
    <row r="1579" spans="6:23" x14ac:dyDescent="0.2">
      <c r="F1579" s="105"/>
      <c r="G1579" s="105"/>
      <c r="K1579" s="105"/>
      <c r="L1579" s="105"/>
      <c r="Q1579" s="105"/>
      <c r="R1579" s="105"/>
      <c r="V1579" s="105"/>
      <c r="W1579" s="105"/>
    </row>
    <row r="1580" spans="6:23" x14ac:dyDescent="0.2">
      <c r="F1580" s="105"/>
      <c r="G1580" s="105"/>
      <c r="K1580" s="105"/>
      <c r="L1580" s="105"/>
      <c r="Q1580" s="105"/>
      <c r="R1580" s="105"/>
      <c r="V1580" s="105"/>
      <c r="W1580" s="105"/>
    </row>
    <row r="1581" spans="6:23" x14ac:dyDescent="0.2">
      <c r="F1581" s="105"/>
      <c r="G1581" s="105"/>
      <c r="K1581" s="105"/>
      <c r="L1581" s="105"/>
      <c r="Q1581" s="105"/>
      <c r="R1581" s="105"/>
      <c r="V1581" s="105"/>
      <c r="W1581" s="105"/>
    </row>
    <row r="1582" spans="6:23" x14ac:dyDescent="0.2">
      <c r="F1582" s="105"/>
      <c r="G1582" s="105"/>
      <c r="K1582" s="105"/>
      <c r="L1582" s="105"/>
      <c r="Q1582" s="105"/>
      <c r="R1582" s="105"/>
      <c r="V1582" s="105"/>
      <c r="W1582" s="105"/>
    </row>
    <row r="1583" spans="6:23" x14ac:dyDescent="0.2">
      <c r="F1583" s="105"/>
      <c r="G1583" s="105"/>
      <c r="K1583" s="105"/>
      <c r="L1583" s="105"/>
      <c r="Q1583" s="105"/>
      <c r="R1583" s="105"/>
      <c r="V1583" s="105"/>
      <c r="W1583" s="105"/>
    </row>
    <row r="1584" spans="6:23" x14ac:dyDescent="0.2">
      <c r="F1584" s="105"/>
      <c r="G1584" s="105"/>
      <c r="K1584" s="105"/>
      <c r="L1584" s="105"/>
      <c r="Q1584" s="105"/>
      <c r="R1584" s="105"/>
      <c r="V1584" s="105"/>
      <c r="W1584" s="105"/>
    </row>
    <row r="1585" spans="6:23" x14ac:dyDescent="0.2">
      <c r="F1585" s="105"/>
      <c r="G1585" s="105"/>
      <c r="K1585" s="105"/>
      <c r="L1585" s="105"/>
      <c r="Q1585" s="105"/>
      <c r="R1585" s="105"/>
      <c r="V1585" s="105"/>
      <c r="W1585" s="105"/>
    </row>
    <row r="1586" spans="6:23" x14ac:dyDescent="0.2">
      <c r="F1586" s="105"/>
      <c r="G1586" s="105"/>
      <c r="K1586" s="105"/>
      <c r="L1586" s="105"/>
      <c r="Q1586" s="105"/>
      <c r="R1586" s="105"/>
      <c r="V1586" s="105"/>
      <c r="W1586" s="105"/>
    </row>
    <row r="1587" spans="6:23" x14ac:dyDescent="0.2">
      <c r="F1587" s="105"/>
      <c r="G1587" s="105"/>
      <c r="K1587" s="105"/>
      <c r="L1587" s="105"/>
      <c r="Q1587" s="105"/>
      <c r="R1587" s="105"/>
      <c r="V1587" s="105"/>
      <c r="W1587" s="105"/>
    </row>
    <row r="1588" spans="6:23" x14ac:dyDescent="0.2">
      <c r="F1588" s="105"/>
      <c r="G1588" s="105"/>
      <c r="K1588" s="105"/>
      <c r="L1588" s="105"/>
      <c r="Q1588" s="105"/>
      <c r="R1588" s="105"/>
      <c r="V1588" s="105"/>
      <c r="W1588" s="105"/>
    </row>
    <row r="1589" spans="6:23" x14ac:dyDescent="0.2">
      <c r="F1589" s="105"/>
      <c r="G1589" s="105"/>
      <c r="K1589" s="105"/>
      <c r="L1589" s="105"/>
      <c r="Q1589" s="105"/>
      <c r="R1589" s="105"/>
      <c r="V1589" s="105"/>
      <c r="W1589" s="105"/>
    </row>
    <row r="1590" spans="6:23" x14ac:dyDescent="0.2">
      <c r="F1590" s="105"/>
      <c r="G1590" s="105"/>
      <c r="K1590" s="105"/>
      <c r="L1590" s="105"/>
      <c r="Q1590" s="105"/>
      <c r="R1590" s="105"/>
      <c r="V1590" s="105"/>
      <c r="W1590" s="105"/>
    </row>
    <row r="1591" spans="6:23" x14ac:dyDescent="0.2">
      <c r="F1591" s="105"/>
      <c r="G1591" s="105"/>
      <c r="K1591" s="105"/>
      <c r="L1591" s="105"/>
      <c r="Q1591" s="105"/>
      <c r="R1591" s="105"/>
      <c r="V1591" s="105"/>
      <c r="W1591" s="105"/>
    </row>
    <row r="1592" spans="6:23" x14ac:dyDescent="0.2">
      <c r="F1592" s="105"/>
      <c r="G1592" s="105"/>
      <c r="K1592" s="105"/>
      <c r="L1592" s="105"/>
      <c r="Q1592" s="105"/>
      <c r="R1592" s="105"/>
      <c r="V1592" s="105"/>
      <c r="W1592" s="105"/>
    </row>
    <row r="1593" spans="6:23" x14ac:dyDescent="0.2">
      <c r="F1593" s="105"/>
      <c r="G1593" s="105"/>
      <c r="K1593" s="105"/>
      <c r="L1593" s="105"/>
      <c r="Q1593" s="105"/>
      <c r="R1593" s="105"/>
      <c r="V1593" s="105"/>
      <c r="W1593" s="105"/>
    </row>
    <row r="1594" spans="6:23" x14ac:dyDescent="0.2">
      <c r="F1594" s="105"/>
      <c r="G1594" s="105"/>
      <c r="K1594" s="105"/>
      <c r="L1594" s="105"/>
      <c r="Q1594" s="105"/>
      <c r="R1594" s="105"/>
      <c r="V1594" s="105"/>
      <c r="W1594" s="105"/>
    </row>
    <row r="1595" spans="6:23" x14ac:dyDescent="0.2">
      <c r="F1595" s="105"/>
      <c r="G1595" s="105"/>
      <c r="K1595" s="105"/>
      <c r="L1595" s="105"/>
      <c r="Q1595" s="105"/>
      <c r="R1595" s="105"/>
      <c r="V1595" s="105"/>
      <c r="W1595" s="105"/>
    </row>
    <row r="1596" spans="6:23" x14ac:dyDescent="0.2">
      <c r="F1596" s="105"/>
      <c r="G1596" s="105"/>
      <c r="K1596" s="105"/>
      <c r="L1596" s="105"/>
      <c r="Q1596" s="105"/>
      <c r="R1596" s="105"/>
      <c r="V1596" s="105"/>
      <c r="W1596" s="105"/>
    </row>
    <row r="1597" spans="6:23" x14ac:dyDescent="0.2">
      <c r="F1597" s="105"/>
      <c r="G1597" s="105"/>
      <c r="K1597" s="105"/>
      <c r="L1597" s="105"/>
      <c r="Q1597" s="105"/>
      <c r="R1597" s="105"/>
      <c r="V1597" s="105"/>
      <c r="W1597" s="105"/>
    </row>
    <row r="1598" spans="6:23" x14ac:dyDescent="0.2">
      <c r="F1598" s="105"/>
      <c r="G1598" s="105"/>
      <c r="K1598" s="105"/>
      <c r="L1598" s="105"/>
      <c r="Q1598" s="105"/>
      <c r="R1598" s="105"/>
      <c r="V1598" s="105"/>
      <c r="W1598" s="105"/>
    </row>
    <row r="1599" spans="6:23" x14ac:dyDescent="0.2">
      <c r="F1599" s="105"/>
      <c r="G1599" s="105"/>
      <c r="K1599" s="105"/>
      <c r="L1599" s="105"/>
      <c r="Q1599" s="105"/>
      <c r="R1599" s="105"/>
      <c r="V1599" s="105"/>
      <c r="W1599" s="105"/>
    </row>
    <row r="1600" spans="6:23" x14ac:dyDescent="0.2">
      <c r="F1600" s="105"/>
      <c r="G1600" s="105"/>
      <c r="K1600" s="105"/>
      <c r="L1600" s="105"/>
      <c r="Q1600" s="105"/>
      <c r="R1600" s="105"/>
      <c r="V1600" s="105"/>
      <c r="W1600" s="105"/>
    </row>
    <row r="1601" spans="6:23" x14ac:dyDescent="0.2">
      <c r="F1601" s="105"/>
      <c r="G1601" s="105"/>
      <c r="K1601" s="105"/>
      <c r="L1601" s="105"/>
      <c r="Q1601" s="105"/>
      <c r="R1601" s="105"/>
      <c r="V1601" s="105"/>
      <c r="W1601" s="105"/>
    </row>
    <row r="1602" spans="6:23" x14ac:dyDescent="0.2">
      <c r="F1602" s="105"/>
      <c r="G1602" s="105"/>
      <c r="K1602" s="105"/>
      <c r="L1602" s="105"/>
      <c r="Q1602" s="105"/>
      <c r="R1602" s="105"/>
      <c r="V1602" s="105"/>
      <c r="W1602" s="105"/>
    </row>
    <row r="1603" spans="6:23" x14ac:dyDescent="0.2">
      <c r="F1603" s="105"/>
      <c r="G1603" s="105"/>
      <c r="K1603" s="105"/>
      <c r="L1603" s="105"/>
      <c r="Q1603" s="105"/>
      <c r="R1603" s="105"/>
      <c r="V1603" s="105"/>
      <c r="W1603" s="105"/>
    </row>
    <row r="1604" spans="6:23" x14ac:dyDescent="0.2">
      <c r="F1604" s="105"/>
      <c r="G1604" s="105"/>
      <c r="K1604" s="105"/>
      <c r="L1604" s="105"/>
      <c r="Q1604" s="105"/>
      <c r="R1604" s="105"/>
      <c r="V1604" s="105"/>
      <c r="W1604" s="105"/>
    </row>
    <row r="1605" spans="6:23" x14ac:dyDescent="0.2">
      <c r="F1605" s="105"/>
      <c r="G1605" s="105"/>
      <c r="K1605" s="105"/>
      <c r="L1605" s="105"/>
      <c r="Q1605" s="105"/>
      <c r="R1605" s="105"/>
      <c r="V1605" s="105"/>
      <c r="W1605" s="105"/>
    </row>
    <row r="1606" spans="6:23" x14ac:dyDescent="0.2">
      <c r="F1606" s="105"/>
      <c r="G1606" s="105"/>
      <c r="K1606" s="105"/>
      <c r="L1606" s="105"/>
      <c r="Q1606" s="105"/>
      <c r="R1606" s="105"/>
      <c r="V1606" s="105"/>
      <c r="W1606" s="105"/>
    </row>
    <row r="1607" spans="6:23" x14ac:dyDescent="0.2">
      <c r="F1607" s="105"/>
      <c r="G1607" s="105"/>
      <c r="K1607" s="105"/>
      <c r="L1607" s="105"/>
      <c r="Q1607" s="105"/>
      <c r="R1607" s="105"/>
      <c r="V1607" s="105"/>
      <c r="W1607" s="105"/>
    </row>
    <row r="1608" spans="6:23" x14ac:dyDescent="0.2">
      <c r="F1608" s="105"/>
      <c r="G1608" s="105"/>
      <c r="K1608" s="105"/>
      <c r="L1608" s="105"/>
      <c r="Q1608" s="105"/>
      <c r="R1608" s="105"/>
      <c r="V1608" s="105"/>
      <c r="W1608" s="105"/>
    </row>
    <row r="1609" spans="6:23" x14ac:dyDescent="0.2">
      <c r="F1609" s="105"/>
      <c r="G1609" s="105"/>
      <c r="K1609" s="105"/>
      <c r="L1609" s="105"/>
      <c r="Q1609" s="105"/>
      <c r="R1609" s="105"/>
      <c r="V1609" s="105"/>
      <c r="W1609" s="105"/>
    </row>
    <row r="1610" spans="6:23" x14ac:dyDescent="0.2">
      <c r="F1610" s="105"/>
      <c r="G1610" s="105"/>
      <c r="K1610" s="105"/>
      <c r="L1610" s="105"/>
      <c r="Q1610" s="105"/>
      <c r="R1610" s="105"/>
      <c r="V1610" s="105"/>
      <c r="W1610" s="105"/>
    </row>
    <row r="1611" spans="6:23" x14ac:dyDescent="0.2">
      <c r="F1611" s="105"/>
      <c r="G1611" s="105"/>
      <c r="K1611" s="105"/>
      <c r="L1611" s="105"/>
      <c r="Q1611" s="105"/>
      <c r="R1611" s="105"/>
      <c r="V1611" s="105"/>
      <c r="W1611" s="105"/>
    </row>
    <row r="1612" spans="6:23" x14ac:dyDescent="0.2">
      <c r="F1612" s="105"/>
      <c r="G1612" s="105"/>
      <c r="K1612" s="105"/>
      <c r="L1612" s="105"/>
      <c r="Q1612" s="105"/>
      <c r="R1612" s="105"/>
      <c r="V1612" s="105"/>
      <c r="W1612" s="105"/>
    </row>
    <row r="1613" spans="6:23" x14ac:dyDescent="0.2">
      <c r="F1613" s="105"/>
      <c r="G1613" s="105"/>
      <c r="K1613" s="105"/>
      <c r="L1613" s="105"/>
      <c r="Q1613" s="105"/>
      <c r="R1613" s="105"/>
      <c r="V1613" s="105"/>
      <c r="W1613" s="105"/>
    </row>
    <row r="1614" spans="6:23" x14ac:dyDescent="0.2">
      <c r="F1614" s="105"/>
      <c r="G1614" s="105"/>
      <c r="K1614" s="105"/>
      <c r="L1614" s="105"/>
      <c r="Q1614" s="105"/>
      <c r="R1614" s="105"/>
      <c r="V1614" s="105"/>
      <c r="W1614" s="105"/>
    </row>
    <row r="1615" spans="6:23" x14ac:dyDescent="0.2">
      <c r="F1615" s="105"/>
      <c r="G1615" s="105"/>
      <c r="K1615" s="105"/>
      <c r="L1615" s="105"/>
      <c r="Q1615" s="105"/>
      <c r="R1615" s="105"/>
      <c r="V1615" s="105"/>
      <c r="W1615" s="105"/>
    </row>
    <row r="1616" spans="6:23" x14ac:dyDescent="0.2">
      <c r="F1616" s="105"/>
      <c r="G1616" s="105"/>
      <c r="K1616" s="105"/>
      <c r="L1616" s="105"/>
      <c r="Q1616" s="105"/>
      <c r="R1616" s="105"/>
      <c r="V1616" s="105"/>
      <c r="W1616" s="105"/>
    </row>
    <row r="1617" spans="6:23" x14ac:dyDescent="0.2">
      <c r="F1617" s="105"/>
      <c r="G1617" s="105"/>
      <c r="K1617" s="105"/>
      <c r="L1617" s="105"/>
      <c r="Q1617" s="105"/>
      <c r="R1617" s="105"/>
      <c r="V1617" s="105"/>
      <c r="W1617" s="105"/>
    </row>
    <row r="1618" spans="6:23" x14ac:dyDescent="0.2">
      <c r="F1618" s="105"/>
      <c r="G1618" s="105"/>
      <c r="K1618" s="105"/>
      <c r="L1618" s="105"/>
      <c r="Q1618" s="105"/>
      <c r="R1618" s="105"/>
      <c r="V1618" s="105"/>
      <c r="W1618" s="105"/>
    </row>
    <row r="1619" spans="6:23" x14ac:dyDescent="0.2">
      <c r="F1619" s="105"/>
      <c r="G1619" s="105"/>
      <c r="K1619" s="105"/>
      <c r="L1619" s="105"/>
      <c r="Q1619" s="105"/>
      <c r="R1619" s="105"/>
      <c r="V1619" s="105"/>
      <c r="W1619" s="105"/>
    </row>
    <row r="1620" spans="6:23" x14ac:dyDescent="0.2">
      <c r="F1620" s="105"/>
      <c r="G1620" s="105"/>
      <c r="K1620" s="105"/>
      <c r="L1620" s="105"/>
      <c r="Q1620" s="105"/>
      <c r="R1620" s="105"/>
      <c r="V1620" s="105"/>
      <c r="W1620" s="105"/>
    </row>
    <row r="1621" spans="6:23" x14ac:dyDescent="0.2">
      <c r="F1621" s="105"/>
      <c r="G1621" s="105"/>
      <c r="K1621" s="105"/>
      <c r="L1621" s="105"/>
      <c r="Q1621" s="105"/>
      <c r="R1621" s="105"/>
      <c r="V1621" s="105"/>
      <c r="W1621" s="105"/>
    </row>
    <row r="1622" spans="6:23" x14ac:dyDescent="0.2">
      <c r="F1622" s="105"/>
      <c r="G1622" s="105"/>
      <c r="K1622" s="105"/>
      <c r="L1622" s="105"/>
      <c r="Q1622" s="105"/>
      <c r="R1622" s="105"/>
      <c r="V1622" s="105"/>
      <c r="W1622" s="105"/>
    </row>
    <row r="1623" spans="6:23" x14ac:dyDescent="0.2">
      <c r="F1623" s="105"/>
      <c r="G1623" s="105"/>
      <c r="K1623" s="105"/>
      <c r="L1623" s="105"/>
      <c r="Q1623" s="105"/>
      <c r="R1623" s="105"/>
      <c r="V1623" s="105"/>
      <c r="W1623" s="105"/>
    </row>
    <row r="1624" spans="6:23" x14ac:dyDescent="0.2">
      <c r="F1624" s="105"/>
      <c r="G1624" s="105"/>
      <c r="K1624" s="105"/>
      <c r="L1624" s="105"/>
      <c r="Q1624" s="105"/>
      <c r="R1624" s="105"/>
      <c r="V1624" s="105"/>
      <c r="W1624" s="105"/>
    </row>
    <row r="1625" spans="6:23" x14ac:dyDescent="0.2">
      <c r="F1625" s="105"/>
      <c r="G1625" s="105"/>
      <c r="K1625" s="105"/>
      <c r="L1625" s="105"/>
      <c r="Q1625" s="105"/>
      <c r="R1625" s="105"/>
      <c r="V1625" s="105"/>
      <c r="W1625" s="105"/>
    </row>
    <row r="1626" spans="6:23" x14ac:dyDescent="0.2">
      <c r="F1626" s="105"/>
      <c r="G1626" s="105"/>
      <c r="K1626" s="105"/>
      <c r="L1626" s="105"/>
      <c r="Q1626" s="105"/>
      <c r="R1626" s="105"/>
      <c r="V1626" s="105"/>
      <c r="W1626" s="105"/>
    </row>
    <row r="1627" spans="6:23" x14ac:dyDescent="0.2">
      <c r="F1627" s="105"/>
      <c r="G1627" s="105"/>
      <c r="K1627" s="105"/>
      <c r="L1627" s="105"/>
      <c r="Q1627" s="105"/>
      <c r="R1627" s="105"/>
      <c r="V1627" s="105"/>
      <c r="W1627" s="105"/>
    </row>
    <row r="1628" spans="6:23" x14ac:dyDescent="0.2">
      <c r="F1628" s="105"/>
      <c r="G1628" s="105"/>
      <c r="K1628" s="105"/>
      <c r="L1628" s="105"/>
      <c r="Q1628" s="105"/>
      <c r="R1628" s="105"/>
      <c r="V1628" s="105"/>
      <c r="W1628" s="105"/>
    </row>
    <row r="1629" spans="6:23" x14ac:dyDescent="0.2">
      <c r="F1629" s="105"/>
      <c r="G1629" s="105"/>
      <c r="K1629" s="105"/>
      <c r="L1629" s="105"/>
      <c r="Q1629" s="105"/>
      <c r="R1629" s="105"/>
      <c r="V1629" s="105"/>
      <c r="W1629" s="105"/>
    </row>
    <row r="1630" spans="6:23" x14ac:dyDescent="0.2">
      <c r="F1630" s="105"/>
      <c r="G1630" s="105"/>
      <c r="K1630" s="105"/>
      <c r="L1630" s="105"/>
      <c r="Q1630" s="105"/>
      <c r="R1630" s="105"/>
      <c r="V1630" s="105"/>
      <c r="W1630" s="105"/>
    </row>
    <row r="1631" spans="6:23" x14ac:dyDescent="0.2">
      <c r="F1631" s="105"/>
      <c r="G1631" s="105"/>
      <c r="K1631" s="105"/>
      <c r="L1631" s="105"/>
      <c r="Q1631" s="105"/>
      <c r="R1631" s="105"/>
      <c r="V1631" s="105"/>
      <c r="W1631" s="105"/>
    </row>
    <row r="1632" spans="6:23" x14ac:dyDescent="0.2">
      <c r="F1632" s="105"/>
      <c r="G1632" s="105"/>
      <c r="K1632" s="105"/>
      <c r="L1632" s="105"/>
      <c r="Q1632" s="105"/>
      <c r="R1632" s="105"/>
      <c r="V1632" s="105"/>
      <c r="W1632" s="105"/>
    </row>
    <row r="1633" spans="6:23" x14ac:dyDescent="0.2">
      <c r="F1633" s="105"/>
      <c r="G1633" s="105"/>
      <c r="K1633" s="105"/>
      <c r="L1633" s="105"/>
      <c r="Q1633" s="105"/>
      <c r="R1633" s="105"/>
      <c r="V1633" s="105"/>
      <c r="W1633" s="105"/>
    </row>
    <row r="1634" spans="6:23" x14ac:dyDescent="0.2">
      <c r="F1634" s="105"/>
      <c r="G1634" s="105"/>
      <c r="K1634" s="105"/>
      <c r="L1634" s="105"/>
      <c r="Q1634" s="105"/>
      <c r="R1634" s="105"/>
      <c r="V1634" s="105"/>
      <c r="W1634" s="105"/>
    </row>
    <row r="1635" spans="6:23" x14ac:dyDescent="0.2">
      <c r="F1635" s="105"/>
      <c r="G1635" s="105"/>
      <c r="K1635" s="105"/>
      <c r="L1635" s="105"/>
      <c r="Q1635" s="105"/>
      <c r="R1635" s="105"/>
      <c r="V1635" s="105"/>
      <c r="W1635" s="105"/>
    </row>
    <row r="1636" spans="6:23" x14ac:dyDescent="0.2">
      <c r="F1636" s="105"/>
      <c r="G1636" s="105"/>
      <c r="K1636" s="105"/>
      <c r="L1636" s="105"/>
      <c r="Q1636" s="105"/>
      <c r="R1636" s="105"/>
      <c r="V1636" s="105"/>
      <c r="W1636" s="105"/>
    </row>
    <row r="1637" spans="6:23" x14ac:dyDescent="0.2">
      <c r="F1637" s="105"/>
      <c r="G1637" s="105"/>
      <c r="K1637" s="105"/>
      <c r="L1637" s="105"/>
      <c r="Q1637" s="105"/>
      <c r="R1637" s="105"/>
      <c r="V1637" s="105"/>
      <c r="W1637" s="105"/>
    </row>
    <row r="1638" spans="6:23" x14ac:dyDescent="0.2">
      <c r="F1638" s="105"/>
      <c r="G1638" s="105"/>
      <c r="K1638" s="105"/>
      <c r="L1638" s="105"/>
      <c r="Q1638" s="105"/>
      <c r="R1638" s="105"/>
      <c r="V1638" s="105"/>
      <c r="W1638" s="105"/>
    </row>
    <row r="1639" spans="6:23" x14ac:dyDescent="0.2">
      <c r="F1639" s="105"/>
      <c r="G1639" s="105"/>
      <c r="K1639" s="105"/>
      <c r="L1639" s="105"/>
      <c r="Q1639" s="105"/>
      <c r="R1639" s="105"/>
      <c r="V1639" s="105"/>
      <c r="W1639" s="105"/>
    </row>
    <row r="1640" spans="6:23" x14ac:dyDescent="0.2">
      <c r="F1640" s="105"/>
      <c r="G1640" s="105"/>
      <c r="K1640" s="105"/>
      <c r="L1640" s="105"/>
      <c r="Q1640" s="105"/>
      <c r="R1640" s="105"/>
      <c r="V1640" s="105"/>
      <c r="W1640" s="105"/>
    </row>
    <row r="1641" spans="6:23" x14ac:dyDescent="0.2">
      <c r="F1641" s="105"/>
      <c r="G1641" s="105"/>
      <c r="K1641" s="105"/>
      <c r="L1641" s="105"/>
      <c r="Q1641" s="105"/>
      <c r="R1641" s="105"/>
      <c r="V1641" s="105"/>
      <c r="W1641" s="105"/>
    </row>
    <row r="1642" spans="6:23" x14ac:dyDescent="0.2">
      <c r="F1642" s="105"/>
      <c r="G1642" s="105"/>
      <c r="K1642" s="105"/>
      <c r="L1642" s="105"/>
      <c r="Q1642" s="105"/>
      <c r="R1642" s="105"/>
      <c r="V1642" s="105"/>
      <c r="W1642" s="105"/>
    </row>
    <row r="1643" spans="6:23" x14ac:dyDescent="0.2">
      <c r="F1643" s="105"/>
      <c r="G1643" s="105"/>
      <c r="K1643" s="105"/>
      <c r="L1643" s="105"/>
      <c r="Q1643" s="105"/>
      <c r="R1643" s="105"/>
      <c r="V1643" s="105"/>
      <c r="W1643" s="105"/>
    </row>
    <row r="1644" spans="6:23" x14ac:dyDescent="0.2">
      <c r="F1644" s="105"/>
      <c r="G1644" s="105"/>
      <c r="K1644" s="105"/>
      <c r="L1644" s="105"/>
      <c r="Q1644" s="105"/>
      <c r="R1644" s="105"/>
      <c r="V1644" s="105"/>
      <c r="W1644" s="105"/>
    </row>
    <row r="1645" spans="6:23" x14ac:dyDescent="0.2">
      <c r="F1645" s="105"/>
      <c r="G1645" s="105"/>
      <c r="K1645" s="105"/>
      <c r="L1645" s="105"/>
      <c r="Q1645" s="105"/>
      <c r="R1645" s="105"/>
      <c r="V1645" s="105"/>
      <c r="W1645" s="105"/>
    </row>
    <row r="1646" spans="6:23" x14ac:dyDescent="0.2">
      <c r="F1646" s="105"/>
      <c r="G1646" s="105"/>
      <c r="K1646" s="105"/>
      <c r="L1646" s="105"/>
      <c r="Q1646" s="105"/>
      <c r="R1646" s="105"/>
      <c r="V1646" s="105"/>
      <c r="W1646" s="105"/>
    </row>
    <row r="1647" spans="6:23" x14ac:dyDescent="0.2">
      <c r="F1647" s="105"/>
      <c r="G1647" s="105"/>
      <c r="K1647" s="105"/>
      <c r="L1647" s="105"/>
      <c r="Q1647" s="105"/>
      <c r="R1647" s="105"/>
      <c r="V1647" s="105"/>
      <c r="W1647" s="105"/>
    </row>
    <row r="1648" spans="6:23" x14ac:dyDescent="0.2">
      <c r="F1648" s="105"/>
      <c r="G1648" s="105"/>
      <c r="K1648" s="105"/>
      <c r="L1648" s="105"/>
      <c r="Q1648" s="105"/>
      <c r="R1648" s="105"/>
      <c r="V1648" s="105"/>
      <c r="W1648" s="105"/>
    </row>
    <row r="1649" spans="6:23" x14ac:dyDescent="0.2">
      <c r="F1649" s="105"/>
      <c r="G1649" s="105"/>
      <c r="K1649" s="105"/>
      <c r="L1649" s="105"/>
      <c r="Q1649" s="105"/>
      <c r="R1649" s="105"/>
      <c r="V1649" s="105"/>
      <c r="W1649" s="105"/>
    </row>
    <row r="1650" spans="6:23" x14ac:dyDescent="0.2">
      <c r="F1650" s="105"/>
      <c r="G1650" s="105"/>
      <c r="K1650" s="105"/>
      <c r="L1650" s="105"/>
      <c r="Q1650" s="105"/>
      <c r="R1650" s="105"/>
      <c r="V1650" s="105"/>
      <c r="W1650" s="105"/>
    </row>
    <row r="1651" spans="6:23" x14ac:dyDescent="0.2">
      <c r="F1651" s="105"/>
      <c r="G1651" s="105"/>
      <c r="K1651" s="105"/>
      <c r="L1651" s="105"/>
      <c r="Q1651" s="105"/>
      <c r="R1651" s="105"/>
      <c r="V1651" s="105"/>
      <c r="W1651" s="105"/>
    </row>
    <row r="1652" spans="6:23" x14ac:dyDescent="0.2">
      <c r="F1652" s="105"/>
      <c r="G1652" s="105"/>
      <c r="K1652" s="105"/>
      <c r="L1652" s="105"/>
      <c r="Q1652" s="105"/>
      <c r="R1652" s="105"/>
      <c r="V1652" s="105"/>
      <c r="W1652" s="105"/>
    </row>
    <row r="1653" spans="6:23" x14ac:dyDescent="0.2">
      <c r="F1653" s="105"/>
      <c r="G1653" s="105"/>
      <c r="K1653" s="105"/>
      <c r="L1653" s="105"/>
      <c r="Q1653" s="105"/>
      <c r="R1653" s="105"/>
      <c r="V1653" s="105"/>
      <c r="W1653" s="105"/>
    </row>
    <row r="1654" spans="6:23" x14ac:dyDescent="0.2">
      <c r="F1654" s="105"/>
      <c r="G1654" s="105"/>
      <c r="K1654" s="105"/>
      <c r="L1654" s="105"/>
      <c r="Q1654" s="105"/>
      <c r="R1654" s="105"/>
      <c r="V1654" s="105"/>
      <c r="W1654" s="105"/>
    </row>
    <row r="1655" spans="6:23" x14ac:dyDescent="0.2">
      <c r="F1655" s="105"/>
      <c r="G1655" s="105"/>
      <c r="K1655" s="105"/>
      <c r="L1655" s="105"/>
      <c r="Q1655" s="105"/>
      <c r="R1655" s="105"/>
      <c r="V1655" s="105"/>
      <c r="W1655" s="105"/>
    </row>
    <row r="1656" spans="6:23" x14ac:dyDescent="0.2">
      <c r="F1656" s="105"/>
      <c r="G1656" s="105"/>
      <c r="K1656" s="105"/>
      <c r="L1656" s="105"/>
      <c r="Q1656" s="105"/>
      <c r="R1656" s="105"/>
      <c r="V1656" s="105"/>
      <c r="W1656" s="105"/>
    </row>
    <row r="1657" spans="6:23" x14ac:dyDescent="0.2">
      <c r="F1657" s="105"/>
      <c r="G1657" s="105"/>
      <c r="K1657" s="105"/>
      <c r="L1657" s="105"/>
      <c r="Q1657" s="105"/>
      <c r="R1657" s="105"/>
      <c r="V1657" s="105"/>
      <c r="W1657" s="105"/>
    </row>
    <row r="1658" spans="6:23" x14ac:dyDescent="0.2">
      <c r="F1658" s="105"/>
      <c r="G1658" s="105"/>
      <c r="K1658" s="105"/>
      <c r="L1658" s="105"/>
      <c r="Q1658" s="105"/>
      <c r="R1658" s="105"/>
      <c r="V1658" s="105"/>
      <c r="W1658" s="105"/>
    </row>
    <row r="1659" spans="6:23" x14ac:dyDescent="0.2">
      <c r="F1659" s="105"/>
      <c r="G1659" s="105"/>
      <c r="K1659" s="105"/>
      <c r="L1659" s="105"/>
      <c r="Q1659" s="105"/>
      <c r="R1659" s="105"/>
      <c r="V1659" s="105"/>
      <c r="W1659" s="105"/>
    </row>
    <row r="1660" spans="6:23" x14ac:dyDescent="0.2">
      <c r="F1660" s="105"/>
      <c r="G1660" s="105"/>
      <c r="K1660" s="105"/>
      <c r="L1660" s="105"/>
      <c r="Q1660" s="105"/>
      <c r="R1660" s="105"/>
      <c r="V1660" s="105"/>
      <c r="W1660" s="105"/>
    </row>
    <row r="1661" spans="6:23" x14ac:dyDescent="0.2">
      <c r="F1661" s="105"/>
      <c r="G1661" s="105"/>
      <c r="K1661" s="105"/>
      <c r="L1661" s="105"/>
      <c r="Q1661" s="105"/>
      <c r="R1661" s="105"/>
      <c r="V1661" s="105"/>
      <c r="W1661" s="105"/>
    </row>
    <row r="1662" spans="6:23" x14ac:dyDescent="0.2">
      <c r="F1662" s="105"/>
      <c r="G1662" s="105"/>
      <c r="K1662" s="105"/>
      <c r="L1662" s="105"/>
      <c r="Q1662" s="105"/>
      <c r="R1662" s="105"/>
      <c r="V1662" s="105"/>
      <c r="W1662" s="105"/>
    </row>
    <row r="1663" spans="6:23" x14ac:dyDescent="0.2">
      <c r="F1663" s="105"/>
      <c r="G1663" s="105"/>
      <c r="K1663" s="105"/>
      <c r="L1663" s="105"/>
      <c r="Q1663" s="105"/>
      <c r="R1663" s="105"/>
      <c r="V1663" s="105"/>
      <c r="W1663" s="105"/>
    </row>
    <row r="1664" spans="6:23" x14ac:dyDescent="0.2">
      <c r="F1664" s="105"/>
      <c r="G1664" s="105"/>
      <c r="K1664" s="105"/>
      <c r="L1664" s="105"/>
      <c r="Q1664" s="105"/>
      <c r="R1664" s="105"/>
      <c r="V1664" s="105"/>
      <c r="W1664" s="105"/>
    </row>
    <row r="1665" spans="6:23" x14ac:dyDescent="0.2">
      <c r="F1665" s="105"/>
      <c r="G1665" s="105"/>
      <c r="K1665" s="105"/>
      <c r="L1665" s="105"/>
      <c r="Q1665" s="105"/>
      <c r="R1665" s="105"/>
      <c r="V1665" s="105"/>
      <c r="W1665" s="105"/>
    </row>
    <row r="1666" spans="6:23" x14ac:dyDescent="0.2">
      <c r="F1666" s="105"/>
      <c r="G1666" s="105"/>
      <c r="K1666" s="105"/>
      <c r="L1666" s="105"/>
      <c r="Q1666" s="105"/>
      <c r="R1666" s="105"/>
      <c r="V1666" s="105"/>
      <c r="W1666" s="105"/>
    </row>
    <row r="1667" spans="6:23" x14ac:dyDescent="0.2">
      <c r="F1667" s="105"/>
      <c r="G1667" s="105"/>
      <c r="K1667" s="105"/>
      <c r="L1667" s="105"/>
      <c r="Q1667" s="105"/>
      <c r="R1667" s="105"/>
      <c r="V1667" s="105"/>
      <c r="W1667" s="105"/>
    </row>
    <row r="1668" spans="6:23" x14ac:dyDescent="0.2">
      <c r="F1668" s="105"/>
      <c r="G1668" s="105"/>
      <c r="K1668" s="105"/>
      <c r="L1668" s="105"/>
      <c r="Q1668" s="105"/>
      <c r="R1668" s="105"/>
      <c r="V1668" s="105"/>
      <c r="W1668" s="105"/>
    </row>
    <row r="1669" spans="6:23" x14ac:dyDescent="0.2">
      <c r="F1669" s="105"/>
      <c r="G1669" s="105"/>
      <c r="K1669" s="105"/>
      <c r="L1669" s="105"/>
      <c r="Q1669" s="105"/>
      <c r="R1669" s="105"/>
      <c r="V1669" s="105"/>
      <c r="W1669" s="105"/>
    </row>
    <row r="1670" spans="6:23" x14ac:dyDescent="0.2">
      <c r="F1670" s="105"/>
      <c r="G1670" s="105"/>
      <c r="K1670" s="105"/>
      <c r="L1670" s="105"/>
      <c r="Q1670" s="105"/>
      <c r="R1670" s="105"/>
      <c r="V1670" s="105"/>
      <c r="W1670" s="105"/>
    </row>
    <row r="1671" spans="6:23" x14ac:dyDescent="0.2">
      <c r="F1671" s="105"/>
      <c r="G1671" s="105"/>
      <c r="K1671" s="105"/>
      <c r="L1671" s="105"/>
      <c r="Q1671" s="105"/>
      <c r="R1671" s="105"/>
      <c r="V1671" s="105"/>
      <c r="W1671" s="105"/>
    </row>
    <row r="1672" spans="6:23" x14ac:dyDescent="0.2">
      <c r="F1672" s="105"/>
      <c r="G1672" s="105"/>
      <c r="K1672" s="105"/>
      <c r="L1672" s="105"/>
      <c r="Q1672" s="105"/>
      <c r="R1672" s="105"/>
      <c r="V1672" s="105"/>
      <c r="W1672" s="105"/>
    </row>
    <row r="1673" spans="6:23" x14ac:dyDescent="0.2">
      <c r="F1673" s="105"/>
      <c r="G1673" s="105"/>
      <c r="K1673" s="105"/>
      <c r="L1673" s="105"/>
      <c r="Q1673" s="105"/>
      <c r="R1673" s="105"/>
      <c r="V1673" s="105"/>
      <c r="W1673" s="105"/>
    </row>
    <row r="1674" spans="6:23" x14ac:dyDescent="0.2">
      <c r="F1674" s="105"/>
      <c r="G1674" s="105"/>
      <c r="K1674" s="105"/>
      <c r="L1674" s="105"/>
      <c r="Q1674" s="105"/>
      <c r="R1674" s="105"/>
      <c r="V1674" s="105"/>
      <c r="W1674" s="105"/>
    </row>
    <row r="1675" spans="6:23" x14ac:dyDescent="0.2">
      <c r="F1675" s="105"/>
      <c r="G1675" s="105"/>
      <c r="K1675" s="105"/>
      <c r="L1675" s="105"/>
      <c r="Q1675" s="105"/>
      <c r="R1675" s="105"/>
      <c r="V1675" s="105"/>
      <c r="W1675" s="105"/>
    </row>
    <row r="1676" spans="6:23" x14ac:dyDescent="0.2">
      <c r="F1676" s="105"/>
      <c r="G1676" s="105"/>
      <c r="K1676" s="105"/>
      <c r="L1676" s="105"/>
      <c r="Q1676" s="105"/>
      <c r="R1676" s="105"/>
      <c r="V1676" s="105"/>
      <c r="W1676" s="105"/>
    </row>
    <row r="1677" spans="6:23" x14ac:dyDescent="0.2">
      <c r="F1677" s="105"/>
      <c r="G1677" s="105"/>
      <c r="K1677" s="105"/>
      <c r="L1677" s="105"/>
      <c r="Q1677" s="105"/>
      <c r="R1677" s="105"/>
      <c r="V1677" s="105"/>
      <c r="W1677" s="105"/>
    </row>
    <row r="1678" spans="6:23" x14ac:dyDescent="0.2">
      <c r="F1678" s="105"/>
      <c r="G1678" s="105"/>
      <c r="K1678" s="105"/>
      <c r="L1678" s="105"/>
      <c r="Q1678" s="105"/>
      <c r="R1678" s="105"/>
      <c r="V1678" s="105"/>
      <c r="W1678" s="105"/>
    </row>
    <row r="1679" spans="6:23" x14ac:dyDescent="0.2">
      <c r="F1679" s="105"/>
      <c r="G1679" s="105"/>
      <c r="K1679" s="105"/>
      <c r="L1679" s="105"/>
      <c r="Q1679" s="105"/>
      <c r="R1679" s="105"/>
      <c r="V1679" s="105"/>
      <c r="W1679" s="105"/>
    </row>
    <row r="1680" spans="6:23" x14ac:dyDescent="0.2">
      <c r="F1680" s="105"/>
      <c r="G1680" s="105"/>
      <c r="K1680" s="105"/>
      <c r="L1680" s="105"/>
      <c r="Q1680" s="105"/>
      <c r="R1680" s="105"/>
      <c r="V1680" s="105"/>
      <c r="W1680" s="105"/>
    </row>
    <row r="1681" spans="6:23" x14ac:dyDescent="0.2">
      <c r="F1681" s="105"/>
      <c r="G1681" s="105"/>
      <c r="K1681" s="105"/>
      <c r="L1681" s="105"/>
      <c r="Q1681" s="105"/>
      <c r="R1681" s="105"/>
      <c r="V1681" s="105"/>
      <c r="W1681" s="105"/>
    </row>
    <row r="1682" spans="6:23" x14ac:dyDescent="0.2">
      <c r="F1682" s="105"/>
      <c r="G1682" s="105"/>
      <c r="K1682" s="105"/>
      <c r="L1682" s="105"/>
      <c r="Q1682" s="105"/>
      <c r="R1682" s="105"/>
      <c r="V1682" s="105"/>
      <c r="W1682" s="105"/>
    </row>
    <row r="1683" spans="6:23" x14ac:dyDescent="0.2">
      <c r="F1683" s="105"/>
      <c r="G1683" s="105"/>
      <c r="K1683" s="105"/>
      <c r="L1683" s="105"/>
      <c r="Q1683" s="105"/>
      <c r="R1683" s="105"/>
      <c r="V1683" s="105"/>
      <c r="W1683" s="105"/>
    </row>
    <row r="1684" spans="6:23" x14ac:dyDescent="0.2">
      <c r="F1684" s="105"/>
      <c r="G1684" s="105"/>
      <c r="K1684" s="105"/>
      <c r="L1684" s="105"/>
      <c r="Q1684" s="105"/>
      <c r="R1684" s="105"/>
      <c r="V1684" s="105"/>
      <c r="W1684" s="105"/>
    </row>
    <row r="1685" spans="6:23" x14ac:dyDescent="0.2">
      <c r="F1685" s="105"/>
      <c r="G1685" s="105"/>
      <c r="K1685" s="105"/>
      <c r="L1685" s="105"/>
      <c r="Q1685" s="105"/>
      <c r="R1685" s="105"/>
      <c r="V1685" s="105"/>
      <c r="W1685" s="105"/>
    </row>
    <row r="1686" spans="6:23" x14ac:dyDescent="0.2">
      <c r="F1686" s="105"/>
      <c r="G1686" s="105"/>
      <c r="K1686" s="105"/>
      <c r="L1686" s="105"/>
      <c r="Q1686" s="105"/>
      <c r="R1686" s="105"/>
      <c r="V1686" s="105"/>
      <c r="W1686" s="105"/>
    </row>
    <row r="1687" spans="6:23" x14ac:dyDescent="0.2">
      <c r="F1687" s="105"/>
      <c r="G1687" s="105"/>
      <c r="K1687" s="105"/>
      <c r="L1687" s="105"/>
      <c r="Q1687" s="105"/>
      <c r="R1687" s="105"/>
      <c r="V1687" s="105"/>
      <c r="W1687" s="105"/>
    </row>
    <row r="1688" spans="6:23" x14ac:dyDescent="0.2">
      <c r="F1688" s="105"/>
      <c r="G1688" s="105"/>
      <c r="K1688" s="105"/>
      <c r="L1688" s="105"/>
      <c r="Q1688" s="105"/>
      <c r="R1688" s="105"/>
      <c r="V1688" s="105"/>
      <c r="W1688" s="105"/>
    </row>
    <row r="1689" spans="6:23" x14ac:dyDescent="0.2">
      <c r="F1689" s="105"/>
      <c r="G1689" s="105"/>
      <c r="K1689" s="105"/>
      <c r="L1689" s="105"/>
      <c r="Q1689" s="105"/>
      <c r="R1689" s="105"/>
      <c r="V1689" s="105"/>
      <c r="W1689" s="105"/>
    </row>
    <row r="1690" spans="6:23" x14ac:dyDescent="0.2">
      <c r="F1690" s="105"/>
      <c r="G1690" s="105"/>
      <c r="K1690" s="105"/>
      <c r="L1690" s="105"/>
      <c r="Q1690" s="105"/>
      <c r="R1690" s="105"/>
      <c r="V1690" s="105"/>
      <c r="W1690" s="105"/>
    </row>
    <row r="1691" spans="6:23" x14ac:dyDescent="0.2">
      <c r="F1691" s="105"/>
      <c r="G1691" s="105"/>
      <c r="K1691" s="105"/>
      <c r="L1691" s="105"/>
      <c r="Q1691" s="105"/>
      <c r="R1691" s="105"/>
      <c r="V1691" s="105"/>
      <c r="W1691" s="105"/>
    </row>
    <row r="1692" spans="6:23" x14ac:dyDescent="0.2">
      <c r="F1692" s="105"/>
      <c r="G1692" s="105"/>
      <c r="K1692" s="105"/>
      <c r="L1692" s="105"/>
      <c r="Q1692" s="105"/>
      <c r="R1692" s="105"/>
      <c r="V1692" s="105"/>
      <c r="W1692" s="105"/>
    </row>
    <row r="1693" spans="6:23" x14ac:dyDescent="0.2">
      <c r="F1693" s="105"/>
      <c r="G1693" s="105"/>
      <c r="K1693" s="105"/>
      <c r="L1693" s="105"/>
      <c r="Q1693" s="105"/>
      <c r="R1693" s="105"/>
      <c r="V1693" s="105"/>
      <c r="W1693" s="105"/>
    </row>
    <row r="1694" spans="6:23" x14ac:dyDescent="0.2">
      <c r="F1694" s="105"/>
      <c r="G1694" s="105"/>
      <c r="K1694" s="105"/>
      <c r="L1694" s="105"/>
      <c r="Q1694" s="105"/>
      <c r="R1694" s="105"/>
      <c r="V1694" s="105"/>
      <c r="W1694" s="105"/>
    </row>
    <row r="1695" spans="6:23" x14ac:dyDescent="0.2">
      <c r="F1695" s="105"/>
      <c r="G1695" s="105"/>
      <c r="K1695" s="105"/>
      <c r="L1695" s="105"/>
      <c r="Q1695" s="105"/>
      <c r="R1695" s="105"/>
      <c r="V1695" s="105"/>
      <c r="W1695" s="105"/>
    </row>
    <row r="1696" spans="6:23" x14ac:dyDescent="0.2">
      <c r="F1696" s="105"/>
      <c r="G1696" s="105"/>
      <c r="K1696" s="105"/>
      <c r="L1696" s="105"/>
      <c r="Q1696" s="105"/>
      <c r="R1696" s="105"/>
      <c r="V1696" s="105"/>
      <c r="W1696" s="105"/>
    </row>
    <row r="1697" spans="6:23" x14ac:dyDescent="0.2">
      <c r="F1697" s="105"/>
      <c r="G1697" s="105"/>
      <c r="K1697" s="105"/>
      <c r="L1697" s="105"/>
      <c r="Q1697" s="105"/>
      <c r="R1697" s="105"/>
      <c r="V1697" s="105"/>
      <c r="W1697" s="105"/>
    </row>
    <row r="1698" spans="6:23" x14ac:dyDescent="0.2">
      <c r="F1698" s="105"/>
      <c r="G1698" s="105"/>
      <c r="K1698" s="105"/>
      <c r="L1698" s="105"/>
      <c r="Q1698" s="105"/>
      <c r="R1698" s="105"/>
      <c r="V1698" s="105"/>
      <c r="W1698" s="105"/>
    </row>
    <row r="1699" spans="6:23" x14ac:dyDescent="0.2">
      <c r="F1699" s="105"/>
      <c r="G1699" s="105"/>
      <c r="K1699" s="105"/>
      <c r="L1699" s="105"/>
      <c r="Q1699" s="105"/>
      <c r="R1699" s="105"/>
      <c r="V1699" s="105"/>
      <c r="W1699" s="105"/>
    </row>
    <row r="1700" spans="6:23" x14ac:dyDescent="0.2">
      <c r="F1700" s="105"/>
      <c r="G1700" s="105"/>
      <c r="K1700" s="105"/>
      <c r="L1700" s="105"/>
      <c r="Q1700" s="105"/>
      <c r="R1700" s="105"/>
      <c r="V1700" s="105"/>
      <c r="W1700" s="105"/>
    </row>
    <row r="1701" spans="6:23" x14ac:dyDescent="0.2">
      <c r="F1701" s="105"/>
      <c r="G1701" s="105"/>
      <c r="K1701" s="105"/>
      <c r="L1701" s="105"/>
      <c r="Q1701" s="105"/>
      <c r="R1701" s="105"/>
      <c r="V1701" s="105"/>
      <c r="W1701" s="105"/>
    </row>
    <row r="1702" spans="6:23" x14ac:dyDescent="0.2">
      <c r="F1702" s="105"/>
      <c r="G1702" s="105"/>
      <c r="K1702" s="105"/>
      <c r="L1702" s="105"/>
      <c r="Q1702" s="105"/>
      <c r="R1702" s="105"/>
      <c r="V1702" s="105"/>
      <c r="W1702" s="105"/>
    </row>
    <row r="1703" spans="6:23" x14ac:dyDescent="0.2">
      <c r="F1703" s="105"/>
      <c r="G1703" s="105"/>
      <c r="K1703" s="105"/>
      <c r="L1703" s="105"/>
      <c r="Q1703" s="105"/>
      <c r="R1703" s="105"/>
      <c r="V1703" s="105"/>
      <c r="W1703" s="105"/>
    </row>
    <row r="1704" spans="6:23" x14ac:dyDescent="0.2">
      <c r="F1704" s="105"/>
      <c r="G1704" s="105"/>
      <c r="K1704" s="105"/>
      <c r="L1704" s="105"/>
      <c r="Q1704" s="105"/>
      <c r="R1704" s="105"/>
      <c r="V1704" s="105"/>
      <c r="W1704" s="105"/>
    </row>
    <row r="1705" spans="6:23" x14ac:dyDescent="0.2">
      <c r="F1705" s="105"/>
      <c r="G1705" s="105"/>
      <c r="K1705" s="105"/>
      <c r="L1705" s="105"/>
      <c r="Q1705" s="105"/>
      <c r="R1705" s="105"/>
      <c r="V1705" s="105"/>
      <c r="W1705" s="105"/>
    </row>
    <row r="1706" spans="6:23" x14ac:dyDescent="0.2">
      <c r="F1706" s="105"/>
      <c r="G1706" s="105"/>
      <c r="K1706" s="105"/>
      <c r="L1706" s="105"/>
      <c r="Q1706" s="105"/>
      <c r="R1706" s="105"/>
      <c r="V1706" s="105"/>
      <c r="W1706" s="105"/>
    </row>
    <row r="1707" spans="6:23" x14ac:dyDescent="0.2">
      <c r="F1707" s="105"/>
      <c r="G1707" s="105"/>
      <c r="K1707" s="105"/>
      <c r="L1707" s="105"/>
      <c r="Q1707" s="105"/>
      <c r="R1707" s="105"/>
      <c r="V1707" s="105"/>
      <c r="W1707" s="105"/>
    </row>
    <row r="1708" spans="6:23" x14ac:dyDescent="0.2">
      <c r="F1708" s="105"/>
      <c r="G1708" s="105"/>
      <c r="K1708" s="105"/>
      <c r="L1708" s="105"/>
      <c r="Q1708" s="105"/>
      <c r="R1708" s="105"/>
      <c r="V1708" s="105"/>
      <c r="W1708" s="105"/>
    </row>
    <row r="1709" spans="6:23" x14ac:dyDescent="0.2">
      <c r="F1709" s="105"/>
      <c r="G1709" s="105"/>
      <c r="K1709" s="105"/>
      <c r="L1709" s="105"/>
      <c r="Q1709" s="105"/>
      <c r="R1709" s="105"/>
      <c r="V1709" s="105"/>
      <c r="W1709" s="105"/>
    </row>
    <row r="1710" spans="6:23" x14ac:dyDescent="0.2">
      <c r="F1710" s="105"/>
      <c r="G1710" s="105"/>
      <c r="K1710" s="105"/>
      <c r="L1710" s="105"/>
      <c r="Q1710" s="105"/>
      <c r="R1710" s="105"/>
      <c r="V1710" s="105"/>
      <c r="W1710" s="105"/>
    </row>
    <row r="1711" spans="6:23" x14ac:dyDescent="0.2">
      <c r="F1711" s="105"/>
      <c r="G1711" s="105"/>
      <c r="K1711" s="105"/>
      <c r="L1711" s="105"/>
      <c r="Q1711" s="105"/>
      <c r="R1711" s="105"/>
      <c r="V1711" s="105"/>
      <c r="W1711" s="105"/>
    </row>
    <row r="1712" spans="6:23" x14ac:dyDescent="0.2">
      <c r="F1712" s="105"/>
      <c r="G1712" s="105"/>
      <c r="K1712" s="105"/>
      <c r="L1712" s="105"/>
      <c r="Q1712" s="105"/>
      <c r="R1712" s="105"/>
      <c r="V1712" s="105"/>
      <c r="W1712" s="105"/>
    </row>
    <row r="1713" spans="6:26" x14ac:dyDescent="0.2">
      <c r="F1713" s="105"/>
      <c r="G1713" s="105"/>
      <c r="K1713" s="105"/>
      <c r="L1713" s="105"/>
      <c r="Q1713" s="105"/>
      <c r="R1713" s="105"/>
      <c r="V1713" s="105"/>
      <c r="W1713" s="105"/>
    </row>
    <row r="1714" spans="6:26" x14ac:dyDescent="0.2">
      <c r="F1714" s="105"/>
      <c r="G1714" s="105"/>
      <c r="K1714" s="105"/>
      <c r="L1714" s="105"/>
      <c r="Q1714" s="105"/>
      <c r="R1714" s="105"/>
      <c r="V1714" s="105"/>
      <c r="W1714" s="105"/>
    </row>
    <row r="1715" spans="6:26" x14ac:dyDescent="0.2">
      <c r="F1715" s="105"/>
      <c r="G1715" s="105"/>
      <c r="K1715" s="105"/>
      <c r="L1715" s="105"/>
      <c r="Q1715" s="105"/>
      <c r="R1715" s="105"/>
      <c r="V1715" s="105"/>
      <c r="W1715" s="105"/>
    </row>
    <row r="1716" spans="6:26" x14ac:dyDescent="0.2">
      <c r="F1716" s="105"/>
      <c r="G1716" s="105"/>
      <c r="K1716" s="105"/>
      <c r="L1716" s="105"/>
      <c r="Q1716" s="105"/>
      <c r="R1716" s="105"/>
      <c r="V1716" s="105"/>
      <c r="W1716" s="105"/>
    </row>
    <row r="1717" spans="6:26" x14ac:dyDescent="0.2">
      <c r="F1717" s="105"/>
      <c r="G1717" s="105"/>
      <c r="K1717" s="105"/>
      <c r="L1717" s="105"/>
      <c r="Q1717" s="105"/>
      <c r="R1717" s="105"/>
      <c r="V1717" s="105"/>
      <c r="W1717" s="105"/>
    </row>
    <row r="1718" spans="6:26" x14ac:dyDescent="0.2">
      <c r="F1718" s="105"/>
      <c r="G1718" s="105"/>
      <c r="K1718" s="105"/>
      <c r="L1718" s="105"/>
      <c r="Q1718" s="105"/>
      <c r="R1718" s="105"/>
      <c r="V1718" s="105"/>
      <c r="W1718" s="105"/>
    </row>
    <row r="1719" spans="6:26" x14ac:dyDescent="0.2">
      <c r="F1719" s="105"/>
      <c r="G1719" s="105"/>
      <c r="K1719" s="105"/>
      <c r="L1719" s="105"/>
      <c r="Q1719" s="105"/>
      <c r="R1719" s="105"/>
      <c r="V1719" s="105"/>
      <c r="W1719" s="105"/>
    </row>
    <row r="1720" spans="6:26" x14ac:dyDescent="0.2">
      <c r="F1720" s="105"/>
      <c r="G1720" s="105"/>
      <c r="K1720" s="105"/>
      <c r="L1720" s="105"/>
      <c r="Q1720" s="105"/>
      <c r="R1720" s="105"/>
      <c r="V1720" s="105"/>
      <c r="W1720" s="105"/>
    </row>
    <row r="1721" spans="6:26" x14ac:dyDescent="0.2">
      <c r="F1721" s="105"/>
      <c r="G1721" s="105"/>
      <c r="K1721" s="105"/>
      <c r="L1721" s="105"/>
      <c r="Q1721" s="105"/>
      <c r="R1721" s="105"/>
      <c r="V1721" s="105"/>
      <c r="W1721" s="105"/>
    </row>
    <row r="1722" spans="6:26" x14ac:dyDescent="0.2">
      <c r="F1722" s="105"/>
      <c r="G1722" s="105"/>
      <c r="K1722" s="105"/>
      <c r="L1722" s="105"/>
      <c r="Q1722" s="105"/>
      <c r="R1722" s="105"/>
      <c r="V1722" s="105"/>
      <c r="W1722" s="105"/>
    </row>
    <row r="1723" spans="6:26" x14ac:dyDescent="0.2">
      <c r="F1723" s="105"/>
      <c r="G1723" s="105"/>
      <c r="K1723" s="105"/>
      <c r="L1723" s="105"/>
      <c r="Q1723" s="105"/>
      <c r="R1723" s="105"/>
      <c r="V1723" s="105"/>
      <c r="W1723" s="105"/>
    </row>
    <row r="1724" spans="6:26" x14ac:dyDescent="0.2">
      <c r="F1724" s="105"/>
      <c r="G1724" s="105"/>
      <c r="K1724" s="105"/>
      <c r="L1724" s="105"/>
      <c r="Q1724" s="105"/>
      <c r="R1724" s="105"/>
      <c r="V1724" s="105"/>
      <c r="W1724" s="105"/>
    </row>
    <row r="1725" spans="6:26" x14ac:dyDescent="0.2">
      <c r="F1725" s="105"/>
      <c r="G1725" s="105"/>
      <c r="K1725" s="105"/>
      <c r="L1725" s="105"/>
      <c r="Q1725" s="105"/>
      <c r="R1725" s="105"/>
      <c r="V1725" s="105"/>
      <c r="W1725" s="105"/>
    </row>
    <row r="1726" spans="6:26" x14ac:dyDescent="0.2">
      <c r="F1726" s="105"/>
      <c r="G1726" s="105"/>
      <c r="K1726" s="105"/>
      <c r="L1726" s="105"/>
      <c r="Q1726" s="105"/>
      <c r="R1726" s="105"/>
      <c r="V1726" s="105"/>
      <c r="W1726" s="105"/>
    </row>
    <row r="1727" spans="6:26" x14ac:dyDescent="0.2">
      <c r="F1727" s="105"/>
      <c r="G1727" s="105"/>
      <c r="K1727" s="105"/>
      <c r="L1727" s="105"/>
      <c r="Q1727" s="105"/>
      <c r="R1727" s="105"/>
      <c r="V1727" s="105"/>
      <c r="W1727" s="105"/>
    </row>
    <row r="1728" spans="6:26" x14ac:dyDescent="0.2">
      <c r="F1728" s="105"/>
      <c r="G1728" s="105"/>
      <c r="H1728" s="105"/>
      <c r="I1728" s="197"/>
      <c r="J1728" s="197"/>
      <c r="K1728" s="352"/>
      <c r="L1728" s="352"/>
      <c r="M1728" s="352"/>
      <c r="N1728" s="197"/>
      <c r="O1728" s="197"/>
      <c r="P1728" s="197"/>
      <c r="Q1728" s="352"/>
      <c r="R1728" s="352"/>
      <c r="S1728" s="352"/>
      <c r="T1728" s="197"/>
      <c r="U1728" s="197"/>
      <c r="V1728" s="352"/>
      <c r="W1728" s="352"/>
      <c r="X1728" s="352"/>
      <c r="Y1728" s="197"/>
      <c r="Z1728" s="197"/>
    </row>
    <row r="1729" spans="6:23" x14ac:dyDescent="0.2">
      <c r="F1729" s="105"/>
      <c r="G1729" s="105"/>
      <c r="K1729" s="105"/>
      <c r="L1729" s="105"/>
      <c r="Q1729" s="105"/>
      <c r="R1729" s="105"/>
      <c r="V1729" s="105"/>
      <c r="W1729" s="105"/>
    </row>
    <row r="1730" spans="6:23" x14ac:dyDescent="0.2">
      <c r="F1730" s="105"/>
      <c r="G1730" s="105"/>
      <c r="K1730" s="105"/>
      <c r="L1730" s="105"/>
      <c r="Q1730" s="105"/>
      <c r="R1730" s="105"/>
      <c r="V1730" s="105"/>
      <c r="W1730" s="105"/>
    </row>
    <row r="1731" spans="6:23" x14ac:dyDescent="0.2">
      <c r="F1731" s="105"/>
      <c r="G1731" s="105"/>
      <c r="K1731" s="105"/>
      <c r="L1731" s="105"/>
      <c r="Q1731" s="105"/>
      <c r="R1731" s="105"/>
      <c r="V1731" s="105"/>
      <c r="W1731" s="105"/>
    </row>
    <row r="1732" spans="6:23" x14ac:dyDescent="0.2">
      <c r="F1732" s="105"/>
      <c r="G1732" s="105"/>
      <c r="K1732" s="105"/>
      <c r="L1732" s="105"/>
      <c r="Q1732" s="105"/>
      <c r="R1732" s="105"/>
      <c r="V1732" s="105"/>
      <c r="W1732" s="105"/>
    </row>
    <row r="1733" spans="6:23" x14ac:dyDescent="0.2">
      <c r="F1733" s="105"/>
      <c r="G1733" s="105"/>
      <c r="K1733" s="105"/>
      <c r="L1733" s="105"/>
      <c r="Q1733" s="105"/>
      <c r="R1733" s="105"/>
      <c r="V1733" s="105"/>
      <c r="W1733" s="105"/>
    </row>
    <row r="1734" spans="6:23" x14ac:dyDescent="0.2">
      <c r="F1734" s="105"/>
      <c r="G1734" s="105"/>
      <c r="K1734" s="105"/>
      <c r="L1734" s="105"/>
      <c r="Q1734" s="105"/>
      <c r="R1734" s="105"/>
      <c r="V1734" s="105"/>
      <c r="W1734" s="105"/>
    </row>
    <row r="1735" spans="6:23" x14ac:dyDescent="0.2">
      <c r="F1735" s="105"/>
      <c r="G1735" s="105"/>
      <c r="K1735" s="105"/>
      <c r="L1735" s="105"/>
      <c r="Q1735" s="105"/>
      <c r="R1735" s="105"/>
      <c r="V1735" s="105"/>
      <c r="W1735" s="105"/>
    </row>
    <row r="1736" spans="6:23" x14ac:dyDescent="0.2">
      <c r="F1736" s="105"/>
      <c r="G1736" s="105"/>
      <c r="K1736" s="105"/>
      <c r="L1736" s="105"/>
      <c r="Q1736" s="105"/>
      <c r="R1736" s="105"/>
      <c r="V1736" s="105"/>
      <c r="W1736" s="105"/>
    </row>
    <row r="1737" spans="6:23" x14ac:dyDescent="0.2">
      <c r="F1737" s="105"/>
      <c r="G1737" s="105"/>
      <c r="K1737" s="105"/>
      <c r="L1737" s="105"/>
      <c r="Q1737" s="105"/>
      <c r="R1737" s="105"/>
      <c r="V1737" s="105"/>
      <c r="W1737" s="105"/>
    </row>
    <row r="1738" spans="6:23" x14ac:dyDescent="0.2">
      <c r="F1738" s="105"/>
      <c r="G1738" s="105"/>
      <c r="K1738" s="105"/>
      <c r="L1738" s="105"/>
      <c r="Q1738" s="105"/>
      <c r="R1738" s="105"/>
      <c r="V1738" s="105"/>
      <c r="W1738" s="105"/>
    </row>
    <row r="1739" spans="6:23" x14ac:dyDescent="0.2">
      <c r="F1739" s="105"/>
      <c r="G1739" s="105"/>
      <c r="K1739" s="105"/>
      <c r="L1739" s="105"/>
      <c r="Q1739" s="105"/>
      <c r="R1739" s="105"/>
      <c r="V1739" s="105"/>
      <c r="W1739" s="105"/>
    </row>
    <row r="1740" spans="6:23" x14ac:dyDescent="0.2">
      <c r="F1740" s="105"/>
      <c r="G1740" s="105"/>
      <c r="K1740" s="105"/>
      <c r="L1740" s="105"/>
      <c r="Q1740" s="105"/>
      <c r="R1740" s="105"/>
      <c r="V1740" s="105"/>
      <c r="W1740" s="105"/>
    </row>
    <row r="1741" spans="6:23" x14ac:dyDescent="0.2">
      <c r="F1741" s="105"/>
      <c r="G1741" s="105"/>
      <c r="K1741" s="105"/>
      <c r="L1741" s="105"/>
      <c r="Q1741" s="105"/>
      <c r="R1741" s="105"/>
      <c r="V1741" s="105"/>
      <c r="W1741" s="105"/>
    </row>
    <row r="1742" spans="6:23" x14ac:dyDescent="0.2">
      <c r="F1742" s="105"/>
      <c r="G1742" s="105"/>
      <c r="K1742" s="105"/>
      <c r="L1742" s="105"/>
      <c r="Q1742" s="105"/>
      <c r="R1742" s="105"/>
      <c r="V1742" s="105"/>
      <c r="W1742" s="105"/>
    </row>
    <row r="1743" spans="6:23" x14ac:dyDescent="0.2">
      <c r="F1743" s="105"/>
      <c r="G1743" s="105"/>
      <c r="K1743" s="105"/>
      <c r="L1743" s="105"/>
      <c r="Q1743" s="105"/>
      <c r="R1743" s="105"/>
      <c r="V1743" s="105"/>
      <c r="W1743" s="105"/>
    </row>
    <row r="1744" spans="6:23" x14ac:dyDescent="0.2">
      <c r="F1744" s="105"/>
      <c r="G1744" s="105"/>
      <c r="K1744" s="105"/>
      <c r="L1744" s="105"/>
      <c r="Q1744" s="105"/>
      <c r="R1744" s="105"/>
      <c r="V1744" s="105"/>
      <c r="W1744" s="105"/>
    </row>
    <row r="1745" spans="6:23" x14ac:dyDescent="0.2">
      <c r="F1745" s="105"/>
      <c r="G1745" s="105"/>
      <c r="K1745" s="105"/>
      <c r="L1745" s="105"/>
      <c r="Q1745" s="105"/>
      <c r="R1745" s="105"/>
      <c r="V1745" s="105"/>
      <c r="W1745" s="105"/>
    </row>
    <row r="1746" spans="6:23" x14ac:dyDescent="0.2">
      <c r="F1746" s="105"/>
      <c r="G1746" s="105"/>
      <c r="K1746" s="105"/>
      <c r="L1746" s="105"/>
      <c r="Q1746" s="105"/>
      <c r="R1746" s="105"/>
      <c r="V1746" s="105"/>
      <c r="W1746" s="105"/>
    </row>
    <row r="1747" spans="6:23" x14ac:dyDescent="0.2">
      <c r="F1747" s="105"/>
      <c r="G1747" s="105"/>
      <c r="K1747" s="105"/>
      <c r="L1747" s="105"/>
      <c r="Q1747" s="105"/>
      <c r="R1747" s="105"/>
      <c r="V1747" s="105"/>
      <c r="W1747" s="105"/>
    </row>
    <row r="1748" spans="6:23" x14ac:dyDescent="0.2">
      <c r="F1748" s="105"/>
      <c r="G1748" s="105"/>
      <c r="K1748" s="105"/>
      <c r="L1748" s="105"/>
      <c r="Q1748" s="105"/>
      <c r="R1748" s="105"/>
      <c r="V1748" s="105"/>
      <c r="W1748" s="105"/>
    </row>
    <row r="1749" spans="6:23" x14ac:dyDescent="0.2">
      <c r="F1749" s="105"/>
      <c r="G1749" s="105"/>
      <c r="K1749" s="105"/>
      <c r="L1749" s="105"/>
      <c r="Q1749" s="105"/>
      <c r="R1749" s="105"/>
      <c r="V1749" s="105"/>
      <c r="W1749" s="105"/>
    </row>
    <row r="1750" spans="6:23" x14ac:dyDescent="0.2">
      <c r="F1750" s="105"/>
      <c r="G1750" s="105"/>
      <c r="K1750" s="105"/>
      <c r="L1750" s="105"/>
      <c r="Q1750" s="105"/>
      <c r="R1750" s="105"/>
      <c r="V1750" s="105"/>
      <c r="W1750" s="105"/>
    </row>
    <row r="1751" spans="6:23" x14ac:dyDescent="0.2">
      <c r="F1751" s="105"/>
      <c r="G1751" s="105"/>
      <c r="K1751" s="105"/>
      <c r="L1751" s="105"/>
      <c r="Q1751" s="105"/>
      <c r="R1751" s="105"/>
      <c r="V1751" s="105"/>
      <c r="W1751" s="105"/>
    </row>
    <row r="1752" spans="6:23" x14ac:dyDescent="0.2">
      <c r="F1752" s="105"/>
      <c r="G1752" s="105"/>
      <c r="K1752" s="105"/>
      <c r="L1752" s="105"/>
      <c r="Q1752" s="105"/>
      <c r="R1752" s="105"/>
      <c r="V1752" s="105"/>
      <c r="W1752" s="105"/>
    </row>
    <row r="1753" spans="6:23" x14ac:dyDescent="0.2">
      <c r="F1753" s="105"/>
      <c r="G1753" s="105"/>
      <c r="K1753" s="105"/>
      <c r="L1753" s="105"/>
      <c r="Q1753" s="105"/>
      <c r="R1753" s="105"/>
      <c r="V1753" s="105"/>
      <c r="W1753" s="105"/>
    </row>
    <row r="1754" spans="6:23" x14ac:dyDescent="0.2">
      <c r="F1754" s="105"/>
      <c r="G1754" s="105"/>
      <c r="K1754" s="105"/>
      <c r="L1754" s="105"/>
      <c r="Q1754" s="105"/>
      <c r="R1754" s="105"/>
      <c r="V1754" s="105"/>
      <c r="W1754" s="105"/>
    </row>
    <row r="1755" spans="6:23" x14ac:dyDescent="0.2">
      <c r="F1755" s="105"/>
      <c r="G1755" s="105"/>
      <c r="K1755" s="105"/>
      <c r="L1755" s="105"/>
      <c r="Q1755" s="105"/>
      <c r="R1755" s="105"/>
      <c r="V1755" s="105"/>
      <c r="W1755" s="105"/>
    </row>
    <row r="1756" spans="6:23" x14ac:dyDescent="0.2">
      <c r="F1756" s="105"/>
      <c r="G1756" s="105"/>
      <c r="K1756" s="105"/>
      <c r="L1756" s="105"/>
      <c r="Q1756" s="105"/>
      <c r="R1756" s="105"/>
      <c r="V1756" s="105"/>
      <c r="W1756" s="105"/>
    </row>
    <row r="1757" spans="6:23" x14ac:dyDescent="0.2">
      <c r="F1757" s="105"/>
      <c r="G1757" s="105"/>
      <c r="K1757" s="105"/>
      <c r="L1757" s="105"/>
      <c r="Q1757" s="105"/>
      <c r="R1757" s="105"/>
      <c r="V1757" s="105"/>
      <c r="W1757" s="105"/>
    </row>
    <row r="1758" spans="6:23" x14ac:dyDescent="0.2">
      <c r="F1758" s="105"/>
      <c r="G1758" s="105"/>
      <c r="K1758" s="105"/>
      <c r="L1758" s="105"/>
      <c r="Q1758" s="105"/>
      <c r="R1758" s="105"/>
      <c r="V1758" s="105"/>
      <c r="W1758" s="105"/>
    </row>
    <row r="1759" spans="6:23" x14ac:dyDescent="0.2">
      <c r="F1759" s="105"/>
      <c r="G1759" s="105"/>
      <c r="K1759" s="105"/>
      <c r="L1759" s="105"/>
      <c r="Q1759" s="105"/>
      <c r="R1759" s="105"/>
      <c r="V1759" s="105"/>
      <c r="W1759" s="105"/>
    </row>
    <row r="1760" spans="6:23" x14ac:dyDescent="0.2">
      <c r="F1760" s="105"/>
      <c r="G1760" s="105"/>
      <c r="K1760" s="105"/>
      <c r="L1760" s="105"/>
      <c r="Q1760" s="105"/>
      <c r="R1760" s="105"/>
      <c r="V1760" s="105"/>
      <c r="W1760" s="105"/>
    </row>
    <row r="1761" spans="6:26" x14ac:dyDescent="0.2">
      <c r="F1761" s="105"/>
      <c r="G1761" s="105"/>
      <c r="K1761" s="105"/>
      <c r="L1761" s="105"/>
      <c r="Q1761" s="105"/>
      <c r="R1761" s="105"/>
      <c r="V1761" s="105"/>
      <c r="W1761" s="105"/>
    </row>
    <row r="1762" spans="6:26" x14ac:dyDescent="0.2">
      <c r="F1762" s="105"/>
      <c r="G1762" s="105"/>
      <c r="K1762" s="105"/>
      <c r="L1762" s="105"/>
      <c r="Q1762" s="105"/>
      <c r="R1762" s="105"/>
      <c r="V1762" s="105"/>
      <c r="W1762" s="105"/>
    </row>
    <row r="1763" spans="6:26" x14ac:dyDescent="0.2">
      <c r="F1763" s="105"/>
      <c r="G1763" s="105"/>
      <c r="K1763" s="105"/>
      <c r="L1763" s="105"/>
      <c r="Q1763" s="105"/>
      <c r="R1763" s="105"/>
      <c r="V1763" s="105"/>
      <c r="W1763" s="105"/>
    </row>
    <row r="1764" spans="6:26" x14ac:dyDescent="0.2">
      <c r="F1764" s="105"/>
      <c r="G1764" s="105"/>
      <c r="K1764" s="105"/>
      <c r="L1764" s="105"/>
      <c r="Q1764" s="105"/>
      <c r="R1764" s="105"/>
      <c r="V1764" s="105"/>
      <c r="W1764" s="105"/>
    </row>
    <row r="1765" spans="6:26" x14ac:dyDescent="0.2">
      <c r="F1765" s="105"/>
      <c r="G1765" s="105"/>
      <c r="K1765" s="105"/>
      <c r="L1765" s="105"/>
      <c r="Q1765" s="105"/>
      <c r="R1765" s="105"/>
      <c r="V1765" s="105"/>
      <c r="W1765" s="105"/>
    </row>
    <row r="1766" spans="6:26" x14ac:dyDescent="0.2">
      <c r="F1766" s="105"/>
      <c r="G1766" s="105"/>
      <c r="K1766" s="105"/>
      <c r="L1766" s="105"/>
      <c r="Q1766" s="105"/>
      <c r="R1766" s="105"/>
      <c r="V1766" s="105"/>
      <c r="W1766" s="105"/>
    </row>
    <row r="1767" spans="6:26" x14ac:dyDescent="0.2">
      <c r="F1767" s="105"/>
      <c r="G1767" s="105"/>
      <c r="K1767" s="105"/>
      <c r="L1767" s="105"/>
      <c r="Q1767" s="105"/>
      <c r="R1767" s="105"/>
      <c r="V1767" s="105"/>
      <c r="W1767" s="105"/>
    </row>
    <row r="1768" spans="6:26" x14ac:dyDescent="0.2">
      <c r="F1768" s="105"/>
      <c r="G1768" s="105"/>
      <c r="K1768" s="105"/>
      <c r="L1768" s="105"/>
      <c r="Q1768" s="105"/>
      <c r="R1768" s="105"/>
      <c r="V1768" s="105"/>
      <c r="W1768" s="105"/>
    </row>
    <row r="1769" spans="6:26" x14ac:dyDescent="0.2">
      <c r="F1769" s="105"/>
      <c r="G1769" s="105"/>
      <c r="K1769" s="105"/>
      <c r="L1769" s="105"/>
      <c r="Q1769" s="105"/>
      <c r="R1769" s="105"/>
      <c r="V1769" s="105"/>
      <c r="W1769" s="105"/>
    </row>
    <row r="1770" spans="6:26" x14ac:dyDescent="0.2">
      <c r="F1770" s="105"/>
      <c r="G1770" s="105"/>
      <c r="H1770" s="105"/>
      <c r="I1770" s="197"/>
      <c r="J1770" s="197"/>
      <c r="K1770" s="352"/>
      <c r="L1770" s="352"/>
      <c r="M1770" s="352"/>
      <c r="N1770" s="197"/>
      <c r="O1770" s="197"/>
      <c r="P1770" s="197"/>
      <c r="Q1770" s="352"/>
      <c r="R1770" s="352"/>
      <c r="S1770" s="352"/>
      <c r="T1770" s="197"/>
      <c r="U1770" s="197"/>
      <c r="V1770" s="352"/>
      <c r="W1770" s="352"/>
      <c r="X1770" s="352"/>
      <c r="Y1770" s="197"/>
      <c r="Z1770" s="197"/>
    </row>
    <row r="1771" spans="6:26" x14ac:dyDescent="0.2">
      <c r="F1771" s="369"/>
      <c r="G1771" s="369"/>
      <c r="H1771" s="369"/>
      <c r="I1771" s="367"/>
      <c r="J1771" s="367"/>
      <c r="K1771" s="105"/>
      <c r="L1771" s="105"/>
      <c r="M1771" s="105"/>
      <c r="N1771" s="367"/>
      <c r="O1771" s="367"/>
      <c r="P1771" s="367"/>
      <c r="Q1771" s="105"/>
      <c r="R1771" s="105"/>
      <c r="S1771" s="105"/>
      <c r="T1771" s="367"/>
      <c r="U1771" s="367"/>
      <c r="V1771" s="105"/>
      <c r="W1771" s="105"/>
      <c r="X1771" s="105"/>
      <c r="Y1771" s="367"/>
      <c r="Z1771" s="367"/>
    </row>
    <row r="1772" spans="6:26" x14ac:dyDescent="0.2">
      <c r="F1772" s="369"/>
      <c r="G1772" s="369"/>
      <c r="H1772" s="369"/>
      <c r="I1772" s="367"/>
      <c r="J1772" s="367"/>
      <c r="K1772" s="105"/>
      <c r="L1772" s="105"/>
      <c r="M1772" s="105"/>
      <c r="N1772" s="367"/>
      <c r="O1772" s="367"/>
      <c r="P1772" s="367"/>
      <c r="Q1772" s="105"/>
      <c r="R1772" s="105"/>
      <c r="S1772" s="105"/>
      <c r="T1772" s="367"/>
      <c r="U1772" s="367"/>
      <c r="V1772" s="105"/>
      <c r="W1772" s="105"/>
      <c r="X1772" s="105"/>
      <c r="Y1772" s="367"/>
      <c r="Z1772" s="367"/>
    </row>
    <row r="1773" spans="6:26" x14ac:dyDescent="0.2">
      <c r="F1773" s="369"/>
      <c r="G1773" s="369"/>
      <c r="H1773" s="369"/>
      <c r="I1773" s="367"/>
      <c r="J1773" s="367"/>
      <c r="K1773" s="105"/>
      <c r="L1773" s="105"/>
      <c r="M1773" s="105"/>
      <c r="N1773" s="367"/>
      <c r="O1773" s="367"/>
      <c r="P1773" s="367"/>
      <c r="Q1773" s="105"/>
      <c r="R1773" s="105"/>
      <c r="S1773" s="105"/>
      <c r="T1773" s="367"/>
      <c r="U1773" s="367"/>
      <c r="V1773" s="105"/>
      <c r="W1773" s="105"/>
      <c r="X1773" s="105"/>
      <c r="Y1773" s="367"/>
      <c r="Z1773" s="367"/>
    </row>
    <row r="1774" spans="6:26" x14ac:dyDescent="0.2">
      <c r="F1774" s="105"/>
      <c r="G1774" s="105"/>
      <c r="K1774" s="105"/>
      <c r="L1774" s="105"/>
      <c r="Q1774" s="105"/>
      <c r="R1774" s="105"/>
      <c r="V1774" s="105"/>
      <c r="W1774" s="105"/>
    </row>
    <row r="1775" spans="6:26" x14ac:dyDescent="0.2">
      <c r="F1775" s="105"/>
      <c r="G1775" s="105"/>
      <c r="K1775" s="105"/>
      <c r="L1775" s="105"/>
      <c r="Q1775" s="105"/>
      <c r="R1775" s="105"/>
      <c r="V1775" s="105"/>
      <c r="W1775" s="105"/>
    </row>
    <row r="1776" spans="6:26" x14ac:dyDescent="0.2">
      <c r="F1776" s="105"/>
      <c r="G1776" s="105"/>
      <c r="K1776" s="105"/>
      <c r="L1776" s="105"/>
      <c r="Q1776" s="105"/>
      <c r="R1776" s="105"/>
      <c r="V1776" s="105"/>
      <c r="W1776" s="105"/>
    </row>
    <row r="1777" spans="6:23" x14ac:dyDescent="0.2">
      <c r="F1777" s="105"/>
      <c r="G1777" s="105"/>
      <c r="K1777" s="105"/>
      <c r="L1777" s="105"/>
      <c r="Q1777" s="105"/>
      <c r="R1777" s="105"/>
      <c r="V1777" s="105"/>
      <c r="W1777" s="105"/>
    </row>
    <row r="1778" spans="6:23" x14ac:dyDescent="0.2">
      <c r="F1778" s="105"/>
      <c r="G1778" s="105"/>
      <c r="K1778" s="105"/>
      <c r="L1778" s="105"/>
      <c r="Q1778" s="105"/>
      <c r="R1778" s="105"/>
      <c r="V1778" s="105"/>
      <c r="W1778" s="105"/>
    </row>
    <row r="1779" spans="6:23" x14ac:dyDescent="0.2">
      <c r="F1779" s="105"/>
      <c r="G1779" s="105"/>
      <c r="K1779" s="105"/>
      <c r="L1779" s="105"/>
      <c r="Q1779" s="105"/>
      <c r="R1779" s="105"/>
      <c r="V1779" s="105"/>
      <c r="W1779" s="105"/>
    </row>
    <row r="1780" spans="6:23" x14ac:dyDescent="0.2">
      <c r="F1780" s="105"/>
      <c r="G1780" s="105"/>
      <c r="K1780" s="105"/>
      <c r="L1780" s="105"/>
      <c r="Q1780" s="105"/>
      <c r="R1780" s="105"/>
      <c r="V1780" s="105"/>
      <c r="W1780" s="105"/>
    </row>
    <row r="1781" spans="6:23" x14ac:dyDescent="0.2">
      <c r="F1781" s="105"/>
      <c r="G1781" s="105"/>
      <c r="K1781" s="105"/>
      <c r="L1781" s="105"/>
      <c r="Q1781" s="105"/>
      <c r="R1781" s="105"/>
      <c r="V1781" s="105"/>
      <c r="W1781" s="105"/>
    </row>
    <row r="1782" spans="6:23" x14ac:dyDescent="0.2">
      <c r="F1782" s="105"/>
      <c r="G1782" s="105"/>
      <c r="K1782" s="105"/>
      <c r="L1782" s="105"/>
      <c r="Q1782" s="105"/>
      <c r="R1782" s="105"/>
      <c r="V1782" s="105"/>
      <c r="W1782" s="105"/>
    </row>
    <row r="1783" spans="6:23" x14ac:dyDescent="0.2">
      <c r="F1783" s="105"/>
      <c r="G1783" s="105"/>
      <c r="K1783" s="105"/>
      <c r="L1783" s="105"/>
      <c r="Q1783" s="105"/>
      <c r="R1783" s="105"/>
      <c r="V1783" s="105"/>
      <c r="W1783" s="105"/>
    </row>
    <row r="1784" spans="6:23" x14ac:dyDescent="0.2">
      <c r="F1784" s="105"/>
      <c r="G1784" s="105"/>
      <c r="K1784" s="105"/>
      <c r="L1784" s="105"/>
      <c r="Q1784" s="105"/>
      <c r="R1784" s="105"/>
      <c r="V1784" s="105"/>
      <c r="W1784" s="105"/>
    </row>
    <row r="1785" spans="6:23" x14ac:dyDescent="0.2">
      <c r="F1785" s="105"/>
      <c r="G1785" s="105"/>
      <c r="K1785" s="105"/>
      <c r="L1785" s="105"/>
      <c r="Q1785" s="105"/>
      <c r="R1785" s="105"/>
      <c r="V1785" s="105"/>
      <c r="W1785" s="105"/>
    </row>
    <row r="1786" spans="6:23" x14ac:dyDescent="0.2">
      <c r="F1786" s="105"/>
      <c r="G1786" s="105"/>
      <c r="K1786" s="105"/>
      <c r="L1786" s="105"/>
      <c r="Q1786" s="105"/>
      <c r="R1786" s="105"/>
      <c r="V1786" s="105"/>
      <c r="W1786" s="105"/>
    </row>
    <row r="1787" spans="6:23" x14ac:dyDescent="0.2">
      <c r="F1787" s="105"/>
      <c r="G1787" s="105"/>
      <c r="K1787" s="105"/>
      <c r="L1787" s="105"/>
      <c r="Q1787" s="105"/>
      <c r="R1787" s="105"/>
      <c r="V1787" s="105"/>
      <c r="W1787" s="105"/>
    </row>
    <row r="1788" spans="6:23" x14ac:dyDescent="0.2">
      <c r="F1788" s="105"/>
      <c r="G1788" s="105"/>
      <c r="K1788" s="105"/>
      <c r="L1788" s="105"/>
      <c r="Q1788" s="105"/>
      <c r="R1788" s="105"/>
      <c r="V1788" s="105"/>
      <c r="W1788" s="105"/>
    </row>
    <row r="1789" spans="6:23" x14ac:dyDescent="0.2">
      <c r="F1789" s="105"/>
      <c r="G1789" s="105"/>
      <c r="K1789" s="105"/>
      <c r="L1789" s="105"/>
      <c r="Q1789" s="105"/>
      <c r="R1789" s="105"/>
      <c r="V1789" s="105"/>
      <c r="W1789" s="105"/>
    </row>
    <row r="1790" spans="6:23" x14ac:dyDescent="0.2">
      <c r="F1790" s="105"/>
      <c r="G1790" s="105"/>
      <c r="K1790" s="105"/>
      <c r="L1790" s="105"/>
      <c r="Q1790" s="105"/>
      <c r="R1790" s="105"/>
      <c r="V1790" s="105"/>
      <c r="W1790" s="105"/>
    </row>
    <row r="1791" spans="6:23" x14ac:dyDescent="0.2">
      <c r="F1791" s="105"/>
      <c r="G1791" s="105"/>
      <c r="K1791" s="105"/>
      <c r="L1791" s="105"/>
      <c r="Q1791" s="105"/>
      <c r="R1791" s="105"/>
      <c r="V1791" s="105"/>
      <c r="W1791" s="105"/>
    </row>
    <row r="1792" spans="6:23" x14ac:dyDescent="0.2">
      <c r="F1792" s="105"/>
      <c r="G1792" s="105"/>
      <c r="K1792" s="105"/>
      <c r="L1792" s="105"/>
      <c r="Q1792" s="105"/>
      <c r="R1792" s="105"/>
      <c r="V1792" s="105"/>
      <c r="W1792" s="105"/>
    </row>
    <row r="1793" spans="6:23" x14ac:dyDescent="0.2">
      <c r="F1793" s="105"/>
      <c r="G1793" s="105"/>
      <c r="K1793" s="105"/>
      <c r="L1793" s="105"/>
      <c r="Q1793" s="105"/>
      <c r="R1793" s="105"/>
      <c r="V1793" s="105"/>
      <c r="W1793" s="105"/>
    </row>
    <row r="1794" spans="6:23" x14ac:dyDescent="0.2">
      <c r="F1794" s="105"/>
      <c r="G1794" s="105"/>
      <c r="K1794" s="105"/>
      <c r="L1794" s="105"/>
      <c r="Q1794" s="105"/>
      <c r="R1794" s="105"/>
      <c r="V1794" s="105"/>
      <c r="W1794" s="105"/>
    </row>
    <row r="1795" spans="6:23" x14ac:dyDescent="0.2">
      <c r="F1795" s="105"/>
      <c r="G1795" s="105"/>
      <c r="K1795" s="105"/>
      <c r="L1795" s="105"/>
      <c r="Q1795" s="105"/>
      <c r="R1795" s="105"/>
      <c r="V1795" s="105"/>
      <c r="W1795" s="105"/>
    </row>
    <row r="1796" spans="6:23" x14ac:dyDescent="0.2">
      <c r="F1796" s="105"/>
      <c r="G1796" s="105"/>
      <c r="K1796" s="105"/>
      <c r="L1796" s="105"/>
      <c r="Q1796" s="105"/>
      <c r="R1796" s="105"/>
      <c r="V1796" s="105"/>
      <c r="W1796" s="105"/>
    </row>
    <row r="1797" spans="6:23" x14ac:dyDescent="0.2">
      <c r="F1797" s="105"/>
      <c r="G1797" s="105"/>
      <c r="K1797" s="105"/>
      <c r="L1797" s="105"/>
      <c r="Q1797" s="105"/>
      <c r="R1797" s="105"/>
      <c r="V1797" s="105"/>
      <c r="W1797" s="105"/>
    </row>
    <row r="1798" spans="6:23" x14ac:dyDescent="0.2">
      <c r="F1798" s="105"/>
      <c r="G1798" s="105"/>
      <c r="K1798" s="105"/>
      <c r="L1798" s="105"/>
      <c r="Q1798" s="105"/>
      <c r="R1798" s="105"/>
      <c r="V1798" s="105"/>
      <c r="W1798" s="105"/>
    </row>
    <row r="1799" spans="6:23" x14ac:dyDescent="0.2">
      <c r="F1799" s="105"/>
      <c r="G1799" s="105"/>
      <c r="K1799" s="105"/>
      <c r="L1799" s="105"/>
      <c r="Q1799" s="105"/>
      <c r="R1799" s="105"/>
      <c r="V1799" s="105"/>
      <c r="W1799" s="105"/>
    </row>
    <row r="1800" spans="6:23" x14ac:dyDescent="0.2">
      <c r="F1800" s="105"/>
      <c r="G1800" s="105"/>
      <c r="K1800" s="105"/>
      <c r="L1800" s="105"/>
      <c r="Q1800" s="105"/>
      <c r="R1800" s="105"/>
      <c r="V1800" s="105"/>
      <c r="W1800" s="105"/>
    </row>
    <row r="1801" spans="6:23" x14ac:dyDescent="0.2">
      <c r="F1801" s="105"/>
      <c r="G1801" s="105"/>
      <c r="K1801" s="105"/>
      <c r="L1801" s="105"/>
      <c r="Q1801" s="105"/>
      <c r="R1801" s="105"/>
      <c r="V1801" s="105"/>
      <c r="W1801" s="105"/>
    </row>
    <row r="1802" spans="6:23" x14ac:dyDescent="0.2">
      <c r="F1802" s="105"/>
      <c r="G1802" s="105"/>
      <c r="K1802" s="105"/>
      <c r="L1802" s="105"/>
      <c r="Q1802" s="105"/>
      <c r="R1802" s="105"/>
      <c r="V1802" s="105"/>
      <c r="W1802" s="105"/>
    </row>
    <row r="1803" spans="6:23" x14ac:dyDescent="0.2">
      <c r="F1803" s="105"/>
      <c r="G1803" s="105"/>
      <c r="K1803" s="105"/>
      <c r="L1803" s="105"/>
      <c r="Q1803" s="105"/>
      <c r="R1803" s="105"/>
      <c r="V1803" s="105"/>
      <c r="W1803" s="105"/>
    </row>
    <row r="1804" spans="6:23" x14ac:dyDescent="0.2">
      <c r="F1804" s="105"/>
      <c r="G1804" s="105"/>
      <c r="K1804" s="105"/>
      <c r="L1804" s="105"/>
      <c r="Q1804" s="105"/>
      <c r="R1804" s="105"/>
      <c r="V1804" s="105"/>
      <c r="W1804" s="105"/>
    </row>
    <row r="1805" spans="6:23" x14ac:dyDescent="0.2">
      <c r="F1805" s="105"/>
      <c r="G1805" s="105"/>
      <c r="K1805" s="105"/>
      <c r="L1805" s="105"/>
      <c r="Q1805" s="105"/>
      <c r="R1805" s="105"/>
      <c r="V1805" s="105"/>
      <c r="W1805" s="105"/>
    </row>
    <row r="1806" spans="6:23" x14ac:dyDescent="0.2">
      <c r="F1806" s="105"/>
      <c r="G1806" s="105"/>
      <c r="K1806" s="105"/>
      <c r="L1806" s="105"/>
      <c r="Q1806" s="105"/>
      <c r="R1806" s="105"/>
      <c r="V1806" s="105"/>
      <c r="W1806" s="105"/>
    </row>
    <row r="1807" spans="6:23" x14ac:dyDescent="0.2">
      <c r="F1807" s="105"/>
      <c r="G1807" s="105"/>
      <c r="K1807" s="105"/>
      <c r="L1807" s="105"/>
      <c r="Q1807" s="105"/>
      <c r="R1807" s="105"/>
      <c r="V1807" s="105"/>
      <c r="W1807" s="105"/>
    </row>
    <row r="1808" spans="6:23" x14ac:dyDescent="0.2">
      <c r="F1808" s="105"/>
      <c r="G1808" s="105"/>
      <c r="K1808" s="105"/>
      <c r="L1808" s="105"/>
      <c r="Q1808" s="105"/>
      <c r="R1808" s="105"/>
      <c r="V1808" s="105"/>
      <c r="W1808" s="105"/>
    </row>
    <row r="1809" spans="6:23" x14ac:dyDescent="0.2">
      <c r="F1809" s="105"/>
      <c r="G1809" s="105"/>
      <c r="K1809" s="105"/>
      <c r="L1809" s="105"/>
      <c r="Q1809" s="105"/>
      <c r="R1809" s="105"/>
      <c r="V1809" s="105"/>
      <c r="W1809" s="105"/>
    </row>
    <row r="1810" spans="6:23" x14ac:dyDescent="0.2">
      <c r="F1810" s="105"/>
      <c r="G1810" s="105"/>
      <c r="K1810" s="105"/>
      <c r="L1810" s="105"/>
      <c r="Q1810" s="105"/>
      <c r="R1810" s="105"/>
      <c r="V1810" s="105"/>
      <c r="W1810" s="105"/>
    </row>
    <row r="1811" spans="6:23" x14ac:dyDescent="0.2">
      <c r="F1811" s="105"/>
      <c r="G1811" s="105"/>
      <c r="K1811" s="105"/>
      <c r="L1811" s="105"/>
      <c r="Q1811" s="105"/>
      <c r="R1811" s="105"/>
      <c r="V1811" s="105"/>
      <c r="W1811" s="105"/>
    </row>
    <row r="1812" spans="6:23" x14ac:dyDescent="0.2">
      <c r="F1812" s="105"/>
      <c r="G1812" s="105"/>
      <c r="K1812" s="105"/>
      <c r="L1812" s="105"/>
      <c r="Q1812" s="105"/>
      <c r="R1812" s="105"/>
      <c r="V1812" s="105"/>
      <c r="W1812" s="105"/>
    </row>
    <row r="1813" spans="6:23" x14ac:dyDescent="0.2">
      <c r="F1813" s="105"/>
      <c r="G1813" s="105"/>
      <c r="K1813" s="105"/>
      <c r="L1813" s="105"/>
      <c r="Q1813" s="105"/>
      <c r="R1813" s="105"/>
      <c r="V1813" s="105"/>
      <c r="W1813" s="105"/>
    </row>
    <row r="1814" spans="6:23" x14ac:dyDescent="0.2">
      <c r="F1814" s="105"/>
      <c r="G1814" s="105"/>
      <c r="K1814" s="105"/>
      <c r="L1814" s="105"/>
      <c r="Q1814" s="105"/>
      <c r="R1814" s="105"/>
      <c r="V1814" s="105"/>
      <c r="W1814" s="105"/>
    </row>
    <row r="1815" spans="6:23" x14ac:dyDescent="0.2">
      <c r="F1815" s="105"/>
      <c r="G1815" s="105"/>
      <c r="K1815" s="105"/>
      <c r="L1815" s="105"/>
      <c r="Q1815" s="105"/>
      <c r="R1815" s="105"/>
      <c r="V1815" s="105"/>
      <c r="W1815" s="105"/>
    </row>
    <row r="1816" spans="6:23" x14ac:dyDescent="0.2">
      <c r="F1816" s="105"/>
      <c r="G1816" s="105"/>
      <c r="K1816" s="105"/>
      <c r="L1816" s="105"/>
      <c r="Q1816" s="105"/>
      <c r="R1816" s="105"/>
      <c r="V1816" s="105"/>
      <c r="W1816" s="105"/>
    </row>
    <row r="1817" spans="6:23" x14ac:dyDescent="0.2">
      <c r="F1817" s="105"/>
      <c r="G1817" s="105"/>
      <c r="K1817" s="105"/>
      <c r="L1817" s="105"/>
      <c r="Q1817" s="105"/>
      <c r="R1817" s="105"/>
      <c r="V1817" s="105"/>
      <c r="W1817" s="105"/>
    </row>
    <row r="1818" spans="6:23" x14ac:dyDescent="0.2">
      <c r="F1818" s="105"/>
      <c r="G1818" s="105"/>
      <c r="K1818" s="105"/>
      <c r="L1818" s="105"/>
      <c r="Q1818" s="105"/>
      <c r="R1818" s="105"/>
      <c r="V1818" s="105"/>
      <c r="W1818" s="105"/>
    </row>
    <row r="1819" spans="6:23" x14ac:dyDescent="0.2">
      <c r="F1819" s="105"/>
      <c r="G1819" s="105"/>
      <c r="K1819" s="105"/>
      <c r="L1819" s="105"/>
      <c r="Q1819" s="105"/>
      <c r="R1819" s="105"/>
      <c r="V1819" s="105"/>
      <c r="W1819" s="105"/>
    </row>
    <row r="1820" spans="6:23" x14ac:dyDescent="0.2">
      <c r="F1820" s="105"/>
      <c r="G1820" s="105"/>
      <c r="K1820" s="105"/>
      <c r="L1820" s="105"/>
      <c r="Q1820" s="105"/>
      <c r="R1820" s="105"/>
      <c r="V1820" s="105"/>
      <c r="W1820" s="105"/>
    </row>
    <row r="1821" spans="6:23" x14ac:dyDescent="0.2">
      <c r="F1821" s="105"/>
      <c r="G1821" s="105"/>
      <c r="K1821" s="105"/>
      <c r="L1821" s="105"/>
      <c r="Q1821" s="105"/>
      <c r="R1821" s="105"/>
      <c r="V1821" s="105"/>
      <c r="W1821" s="105"/>
    </row>
    <row r="1822" spans="6:23" x14ac:dyDescent="0.2">
      <c r="F1822" s="105"/>
      <c r="G1822" s="105"/>
      <c r="K1822" s="105"/>
      <c r="L1822" s="105"/>
      <c r="Q1822" s="105"/>
      <c r="R1822" s="105"/>
      <c r="V1822" s="105"/>
      <c r="W1822" s="105"/>
    </row>
    <row r="1823" spans="6:23" x14ac:dyDescent="0.2">
      <c r="F1823" s="105"/>
      <c r="G1823" s="105"/>
      <c r="K1823" s="105"/>
      <c r="L1823" s="105"/>
      <c r="Q1823" s="105"/>
      <c r="R1823" s="105"/>
      <c r="V1823" s="105"/>
      <c r="W1823" s="105"/>
    </row>
    <row r="1824" spans="6:23" x14ac:dyDescent="0.2">
      <c r="F1824" s="105"/>
      <c r="G1824" s="105"/>
      <c r="K1824" s="105"/>
      <c r="L1824" s="105"/>
      <c r="Q1824" s="105"/>
      <c r="R1824" s="105"/>
      <c r="V1824" s="105"/>
      <c r="W1824" s="105"/>
    </row>
    <row r="1825" spans="6:23" x14ac:dyDescent="0.2">
      <c r="F1825" s="105"/>
      <c r="G1825" s="105"/>
      <c r="K1825" s="105"/>
      <c r="L1825" s="105"/>
      <c r="Q1825" s="105"/>
      <c r="R1825" s="105"/>
      <c r="V1825" s="105"/>
      <c r="W1825" s="105"/>
    </row>
    <row r="1826" spans="6:23" x14ac:dyDescent="0.2">
      <c r="F1826" s="105"/>
      <c r="G1826" s="105"/>
      <c r="K1826" s="105"/>
      <c r="L1826" s="105"/>
      <c r="Q1826" s="105"/>
      <c r="R1826" s="105"/>
      <c r="V1826" s="105"/>
      <c r="W1826" s="105"/>
    </row>
    <row r="1827" spans="6:23" x14ac:dyDescent="0.2">
      <c r="F1827" s="105"/>
      <c r="G1827" s="105"/>
      <c r="K1827" s="105"/>
      <c r="L1827" s="105"/>
      <c r="Q1827" s="105"/>
      <c r="R1827" s="105"/>
      <c r="V1827" s="105"/>
      <c r="W1827" s="105"/>
    </row>
    <row r="1828" spans="6:23" x14ac:dyDescent="0.2">
      <c r="F1828" s="105"/>
      <c r="G1828" s="105"/>
      <c r="K1828" s="105"/>
      <c r="L1828" s="105"/>
      <c r="Q1828" s="105"/>
      <c r="R1828" s="105"/>
      <c r="V1828" s="105"/>
      <c r="W1828" s="105"/>
    </row>
    <row r="1829" spans="6:23" x14ac:dyDescent="0.2">
      <c r="F1829" s="105"/>
      <c r="G1829" s="105"/>
      <c r="K1829" s="105"/>
      <c r="L1829" s="105"/>
      <c r="Q1829" s="105"/>
      <c r="R1829" s="105"/>
      <c r="V1829" s="105"/>
      <c r="W1829" s="105"/>
    </row>
    <row r="1830" spans="6:23" x14ac:dyDescent="0.2">
      <c r="F1830" s="105"/>
      <c r="G1830" s="105"/>
      <c r="K1830" s="105"/>
      <c r="L1830" s="105"/>
      <c r="Q1830" s="105"/>
      <c r="R1830" s="105"/>
      <c r="V1830" s="105"/>
      <c r="W1830" s="105"/>
    </row>
    <row r="1831" spans="6:23" x14ac:dyDescent="0.2">
      <c r="F1831" s="105"/>
      <c r="G1831" s="105"/>
      <c r="K1831" s="105"/>
      <c r="L1831" s="105"/>
      <c r="Q1831" s="105"/>
      <c r="R1831" s="105"/>
      <c r="V1831" s="105"/>
      <c r="W1831" s="105"/>
    </row>
    <row r="1832" spans="6:23" x14ac:dyDescent="0.2">
      <c r="F1832" s="105"/>
      <c r="G1832" s="105"/>
      <c r="K1832" s="105"/>
      <c r="L1832" s="105"/>
      <c r="Q1832" s="105"/>
      <c r="R1832" s="105"/>
      <c r="V1832" s="105"/>
      <c r="W1832" s="105"/>
    </row>
    <row r="1833" spans="6:23" x14ac:dyDescent="0.2">
      <c r="F1833" s="105"/>
      <c r="G1833" s="105"/>
      <c r="K1833" s="105"/>
      <c r="L1833" s="105"/>
      <c r="Q1833" s="105"/>
      <c r="R1833" s="105"/>
      <c r="V1833" s="105"/>
      <c r="W1833" s="105"/>
    </row>
    <row r="1834" spans="6:23" x14ac:dyDescent="0.2">
      <c r="F1834" s="105"/>
      <c r="G1834" s="105"/>
      <c r="K1834" s="105"/>
      <c r="L1834" s="105"/>
      <c r="Q1834" s="105"/>
      <c r="R1834" s="105"/>
      <c r="V1834" s="105"/>
      <c r="W1834" s="105"/>
    </row>
    <row r="1835" spans="6:23" x14ac:dyDescent="0.2">
      <c r="F1835" s="105"/>
      <c r="G1835" s="105"/>
      <c r="K1835" s="105"/>
      <c r="L1835" s="105"/>
      <c r="Q1835" s="105"/>
      <c r="R1835" s="105"/>
      <c r="V1835" s="105"/>
      <c r="W1835" s="105"/>
    </row>
    <row r="1836" spans="6:23" x14ac:dyDescent="0.2">
      <c r="F1836" s="105"/>
      <c r="G1836" s="105"/>
      <c r="K1836" s="105"/>
      <c r="L1836" s="105"/>
      <c r="Q1836" s="105"/>
      <c r="R1836" s="105"/>
      <c r="V1836" s="105"/>
      <c r="W1836" s="105"/>
    </row>
    <row r="1837" spans="6:23" x14ac:dyDescent="0.2">
      <c r="F1837" s="105"/>
      <c r="G1837" s="105"/>
      <c r="K1837" s="105"/>
      <c r="L1837" s="105"/>
      <c r="Q1837" s="105"/>
      <c r="R1837" s="105"/>
      <c r="V1837" s="105"/>
      <c r="W1837" s="105"/>
    </row>
    <row r="1838" spans="6:23" x14ac:dyDescent="0.2">
      <c r="F1838" s="105"/>
      <c r="G1838" s="105"/>
      <c r="K1838" s="105"/>
      <c r="L1838" s="105"/>
      <c r="Q1838" s="105"/>
      <c r="R1838" s="105"/>
      <c r="V1838" s="105"/>
      <c r="W1838" s="105"/>
    </row>
    <row r="1839" spans="6:23" x14ac:dyDescent="0.2">
      <c r="F1839" s="105"/>
      <c r="G1839" s="105"/>
      <c r="K1839" s="105"/>
      <c r="L1839" s="105"/>
      <c r="Q1839" s="105"/>
      <c r="R1839" s="105"/>
      <c r="V1839" s="105"/>
      <c r="W1839" s="105"/>
    </row>
    <row r="1840" spans="6:23" x14ac:dyDescent="0.2">
      <c r="F1840" s="105"/>
      <c r="G1840" s="105"/>
      <c r="K1840" s="105"/>
      <c r="L1840" s="105"/>
      <c r="Q1840" s="105"/>
      <c r="R1840" s="105"/>
      <c r="V1840" s="105"/>
      <c r="W1840" s="105"/>
    </row>
    <row r="1841" spans="6:23" x14ac:dyDescent="0.2">
      <c r="F1841" s="105"/>
      <c r="G1841" s="105"/>
      <c r="K1841" s="105"/>
      <c r="L1841" s="105"/>
      <c r="Q1841" s="105"/>
      <c r="R1841" s="105"/>
      <c r="V1841" s="105"/>
      <c r="W1841" s="105"/>
    </row>
    <row r="1842" spans="6:23" x14ac:dyDescent="0.2">
      <c r="F1842" s="105"/>
      <c r="G1842" s="105"/>
      <c r="K1842" s="105"/>
      <c r="L1842" s="105"/>
      <c r="Q1842" s="105"/>
      <c r="R1842" s="105"/>
      <c r="V1842" s="105"/>
      <c r="W1842" s="105"/>
    </row>
    <row r="1843" spans="6:23" x14ac:dyDescent="0.2">
      <c r="F1843" s="105"/>
      <c r="G1843" s="105"/>
      <c r="K1843" s="105"/>
      <c r="L1843" s="105"/>
      <c r="Q1843" s="105"/>
      <c r="R1843" s="105"/>
      <c r="V1843" s="105"/>
      <c r="W1843" s="105"/>
    </row>
    <row r="1844" spans="6:23" x14ac:dyDescent="0.2">
      <c r="F1844" s="105"/>
      <c r="G1844" s="105"/>
      <c r="K1844" s="105"/>
      <c r="L1844" s="105"/>
      <c r="Q1844" s="105"/>
      <c r="R1844" s="105"/>
      <c r="V1844" s="105"/>
      <c r="W1844" s="105"/>
    </row>
    <row r="1845" spans="6:23" x14ac:dyDescent="0.2">
      <c r="F1845" s="105"/>
      <c r="G1845" s="105"/>
      <c r="K1845" s="105"/>
      <c r="L1845" s="105"/>
      <c r="Q1845" s="105"/>
      <c r="R1845" s="105"/>
      <c r="V1845" s="105"/>
      <c r="W1845" s="105"/>
    </row>
    <row r="1846" spans="6:23" x14ac:dyDescent="0.2">
      <c r="F1846" s="105"/>
      <c r="G1846" s="105"/>
      <c r="K1846" s="105"/>
      <c r="L1846" s="105"/>
      <c r="Q1846" s="105"/>
      <c r="R1846" s="105"/>
      <c r="V1846" s="105"/>
      <c r="W1846" s="105"/>
    </row>
    <row r="1847" spans="6:23" x14ac:dyDescent="0.2">
      <c r="F1847" s="105"/>
      <c r="G1847" s="105"/>
      <c r="K1847" s="105"/>
      <c r="L1847" s="105"/>
      <c r="Q1847" s="105"/>
      <c r="R1847" s="105"/>
      <c r="V1847" s="105"/>
      <c r="W1847" s="105"/>
    </row>
    <row r="1848" spans="6:23" x14ac:dyDescent="0.2">
      <c r="F1848" s="105"/>
      <c r="G1848" s="105"/>
      <c r="K1848" s="105"/>
      <c r="L1848" s="105"/>
      <c r="Q1848" s="105"/>
      <c r="R1848" s="105"/>
      <c r="V1848" s="105"/>
      <c r="W1848" s="105"/>
    </row>
    <row r="1849" spans="6:23" x14ac:dyDescent="0.2">
      <c r="F1849" s="105"/>
      <c r="G1849" s="105"/>
      <c r="K1849" s="105"/>
      <c r="L1849" s="105"/>
      <c r="Q1849" s="105"/>
      <c r="R1849" s="105"/>
      <c r="V1849" s="105"/>
      <c r="W1849" s="105"/>
    </row>
    <row r="1850" spans="6:23" x14ac:dyDescent="0.2">
      <c r="F1850" s="105"/>
      <c r="G1850" s="105"/>
      <c r="K1850" s="105"/>
      <c r="L1850" s="105"/>
      <c r="Q1850" s="105"/>
      <c r="R1850" s="105"/>
      <c r="V1850" s="105"/>
      <c r="W1850" s="105"/>
    </row>
    <row r="1851" spans="6:23" x14ac:dyDescent="0.2">
      <c r="F1851" s="105"/>
      <c r="G1851" s="105"/>
      <c r="K1851" s="105"/>
      <c r="L1851" s="105"/>
      <c r="Q1851" s="105"/>
      <c r="R1851" s="105"/>
      <c r="V1851" s="105"/>
      <c r="W1851" s="105"/>
    </row>
    <row r="1852" spans="6:23" x14ac:dyDescent="0.2">
      <c r="F1852" s="105"/>
      <c r="G1852" s="105"/>
      <c r="K1852" s="105"/>
      <c r="L1852" s="105"/>
      <c r="Q1852" s="105"/>
      <c r="R1852" s="105"/>
      <c r="V1852" s="105"/>
      <c r="W1852" s="105"/>
    </row>
    <row r="1853" spans="6:23" x14ac:dyDescent="0.2">
      <c r="F1853" s="105"/>
      <c r="G1853" s="105"/>
      <c r="K1853" s="105"/>
      <c r="L1853" s="105"/>
      <c r="Q1853" s="105"/>
      <c r="R1853" s="105"/>
      <c r="V1853" s="105"/>
      <c r="W1853" s="105"/>
    </row>
    <row r="1854" spans="6:23" x14ac:dyDescent="0.2">
      <c r="F1854" s="105"/>
      <c r="G1854" s="105"/>
      <c r="K1854" s="105"/>
      <c r="L1854" s="105"/>
      <c r="Q1854" s="105"/>
      <c r="R1854" s="105"/>
      <c r="V1854" s="105"/>
      <c r="W1854" s="105"/>
    </row>
    <row r="1855" spans="6:23" x14ac:dyDescent="0.2">
      <c r="F1855" s="105"/>
      <c r="G1855" s="105"/>
      <c r="K1855" s="105"/>
      <c r="L1855" s="105"/>
      <c r="Q1855" s="105"/>
      <c r="R1855" s="105"/>
      <c r="V1855" s="105"/>
      <c r="W1855" s="105"/>
    </row>
    <row r="1856" spans="6:23" x14ac:dyDescent="0.2">
      <c r="F1856" s="105"/>
      <c r="G1856" s="105"/>
      <c r="K1856" s="105"/>
      <c r="L1856" s="105"/>
      <c r="Q1856" s="105"/>
      <c r="R1856" s="105"/>
      <c r="V1856" s="105"/>
      <c r="W1856" s="105"/>
    </row>
    <row r="1857" spans="6:23" x14ac:dyDescent="0.2">
      <c r="F1857" s="105"/>
      <c r="G1857" s="105"/>
      <c r="K1857" s="105"/>
      <c r="L1857" s="105"/>
      <c r="Q1857" s="105"/>
      <c r="R1857" s="105"/>
      <c r="V1857" s="105"/>
      <c r="W1857" s="105"/>
    </row>
    <row r="1858" spans="6:23" x14ac:dyDescent="0.2">
      <c r="F1858" s="105"/>
      <c r="G1858" s="105"/>
      <c r="K1858" s="105"/>
      <c r="L1858" s="105"/>
      <c r="Q1858" s="105"/>
      <c r="R1858" s="105"/>
      <c r="V1858" s="105"/>
      <c r="W1858" s="105"/>
    </row>
    <row r="1859" spans="6:23" x14ac:dyDescent="0.2">
      <c r="F1859" s="105"/>
      <c r="G1859" s="105"/>
      <c r="K1859" s="105"/>
      <c r="L1859" s="105"/>
      <c r="Q1859" s="105"/>
      <c r="R1859" s="105"/>
      <c r="V1859" s="105"/>
      <c r="W1859" s="105"/>
    </row>
    <row r="1860" spans="6:23" x14ac:dyDescent="0.2">
      <c r="F1860" s="105"/>
      <c r="G1860" s="105"/>
      <c r="K1860" s="105"/>
      <c r="L1860" s="105"/>
      <c r="Q1860" s="105"/>
      <c r="R1860" s="105"/>
      <c r="V1860" s="105"/>
      <c r="W1860" s="105"/>
    </row>
    <row r="1861" spans="6:23" x14ac:dyDescent="0.2">
      <c r="F1861" s="105"/>
      <c r="G1861" s="105"/>
      <c r="K1861" s="105"/>
      <c r="L1861" s="105"/>
      <c r="Q1861" s="105"/>
      <c r="R1861" s="105"/>
      <c r="V1861" s="105"/>
      <c r="W1861" s="105"/>
    </row>
    <row r="1862" spans="6:23" x14ac:dyDescent="0.2">
      <c r="F1862" s="105"/>
      <c r="G1862" s="105"/>
      <c r="K1862" s="105"/>
      <c r="L1862" s="105"/>
      <c r="Q1862" s="105"/>
      <c r="R1862" s="105"/>
      <c r="V1862" s="105"/>
      <c r="W1862" s="105"/>
    </row>
    <row r="1863" spans="6:23" x14ac:dyDescent="0.2">
      <c r="F1863" s="105"/>
      <c r="G1863" s="105"/>
      <c r="K1863" s="105"/>
      <c r="L1863" s="105"/>
      <c r="Q1863" s="105"/>
      <c r="R1863" s="105"/>
      <c r="V1863" s="105"/>
      <c r="W1863" s="105"/>
    </row>
    <row r="1864" spans="6:23" x14ac:dyDescent="0.2">
      <c r="F1864" s="105"/>
      <c r="G1864" s="105"/>
      <c r="K1864" s="105"/>
      <c r="L1864" s="105"/>
      <c r="Q1864" s="105"/>
      <c r="R1864" s="105"/>
      <c r="V1864" s="105"/>
      <c r="W1864" s="105"/>
    </row>
    <row r="1865" spans="6:23" x14ac:dyDescent="0.2">
      <c r="F1865" s="105"/>
      <c r="G1865" s="105"/>
      <c r="K1865" s="105"/>
      <c r="L1865" s="105"/>
      <c r="Q1865" s="105"/>
      <c r="R1865" s="105"/>
      <c r="V1865" s="105"/>
      <c r="W1865" s="105"/>
    </row>
    <row r="1866" spans="6:23" x14ac:dyDescent="0.2">
      <c r="F1866" s="105"/>
      <c r="G1866" s="105"/>
      <c r="K1866" s="105"/>
      <c r="L1866" s="105"/>
      <c r="Q1866" s="105"/>
      <c r="R1866" s="105"/>
      <c r="V1866" s="105"/>
      <c r="W1866" s="105"/>
    </row>
    <row r="1867" spans="6:23" x14ac:dyDescent="0.2">
      <c r="F1867" s="105"/>
      <c r="G1867" s="105"/>
      <c r="K1867" s="105"/>
      <c r="L1867" s="105"/>
      <c r="Q1867" s="105"/>
      <c r="R1867" s="105"/>
      <c r="V1867" s="105"/>
      <c r="W1867" s="105"/>
    </row>
    <row r="1868" spans="6:23" x14ac:dyDescent="0.2">
      <c r="F1868" s="105"/>
      <c r="G1868" s="105"/>
      <c r="K1868" s="105"/>
      <c r="L1868" s="105"/>
      <c r="Q1868" s="105"/>
      <c r="R1868" s="105"/>
      <c r="V1868" s="105"/>
      <c r="W1868" s="105"/>
    </row>
    <row r="1869" spans="6:23" x14ac:dyDescent="0.2">
      <c r="F1869" s="105"/>
      <c r="G1869" s="105"/>
      <c r="K1869" s="105"/>
      <c r="L1869" s="105"/>
      <c r="Q1869" s="105"/>
      <c r="R1869" s="105"/>
      <c r="V1869" s="105"/>
      <c r="W1869" s="105"/>
    </row>
    <row r="1870" spans="6:23" x14ac:dyDescent="0.2">
      <c r="F1870" s="105"/>
      <c r="G1870" s="105"/>
      <c r="K1870" s="105"/>
      <c r="L1870" s="105"/>
      <c r="Q1870" s="105"/>
      <c r="R1870" s="105"/>
      <c r="V1870" s="105"/>
      <c r="W1870" s="105"/>
    </row>
    <row r="1871" spans="6:23" x14ac:dyDescent="0.2">
      <c r="F1871" s="105"/>
      <c r="G1871" s="105"/>
      <c r="K1871" s="105"/>
      <c r="L1871" s="105"/>
      <c r="Q1871" s="105"/>
      <c r="R1871" s="105"/>
      <c r="V1871" s="105"/>
      <c r="W1871" s="105"/>
    </row>
    <row r="1872" spans="6:23" x14ac:dyDescent="0.2">
      <c r="F1872" s="105"/>
      <c r="G1872" s="105"/>
      <c r="K1872" s="105"/>
      <c r="L1872" s="105"/>
      <c r="Q1872" s="105"/>
      <c r="R1872" s="105"/>
      <c r="V1872" s="105"/>
      <c r="W1872" s="105"/>
    </row>
    <row r="1873" spans="6:23" x14ac:dyDescent="0.2">
      <c r="F1873" s="105"/>
      <c r="G1873" s="105"/>
      <c r="K1873" s="105"/>
      <c r="L1873" s="105"/>
      <c r="Q1873" s="105"/>
      <c r="R1873" s="105"/>
      <c r="V1873" s="105"/>
      <c r="W1873" s="105"/>
    </row>
    <row r="1874" spans="6:23" x14ac:dyDescent="0.2">
      <c r="F1874" s="105"/>
      <c r="G1874" s="105"/>
      <c r="K1874" s="105"/>
      <c r="L1874" s="105"/>
      <c r="Q1874" s="105"/>
      <c r="R1874" s="105"/>
      <c r="V1874" s="105"/>
      <c r="W1874" s="105"/>
    </row>
    <row r="1875" spans="6:23" x14ac:dyDescent="0.2">
      <c r="F1875" s="105"/>
      <c r="G1875" s="105"/>
      <c r="K1875" s="105"/>
      <c r="L1875" s="105"/>
      <c r="Q1875" s="105"/>
      <c r="R1875" s="105"/>
      <c r="V1875" s="105"/>
      <c r="W1875" s="105"/>
    </row>
    <row r="1876" spans="6:23" x14ac:dyDescent="0.2">
      <c r="F1876" s="105"/>
      <c r="G1876" s="105"/>
      <c r="K1876" s="105"/>
      <c r="L1876" s="105"/>
      <c r="Q1876" s="105"/>
      <c r="R1876" s="105"/>
      <c r="V1876" s="105"/>
      <c r="W1876" s="105"/>
    </row>
    <row r="1877" spans="6:23" x14ac:dyDescent="0.2">
      <c r="F1877" s="105"/>
      <c r="G1877" s="105"/>
      <c r="K1877" s="105"/>
      <c r="L1877" s="105"/>
      <c r="Q1877" s="105"/>
      <c r="R1877" s="105"/>
      <c r="V1877" s="105"/>
      <c r="W1877" s="105"/>
    </row>
    <row r="1878" spans="6:23" x14ac:dyDescent="0.2">
      <c r="F1878" s="105"/>
      <c r="G1878" s="105"/>
      <c r="K1878" s="105"/>
      <c r="L1878" s="105"/>
      <c r="Q1878" s="105"/>
      <c r="R1878" s="105"/>
      <c r="V1878" s="105"/>
      <c r="W1878" s="105"/>
    </row>
    <row r="1879" spans="6:23" x14ac:dyDescent="0.2">
      <c r="F1879" s="105"/>
      <c r="G1879" s="105"/>
      <c r="K1879" s="105"/>
      <c r="L1879" s="105"/>
      <c r="Q1879" s="105"/>
      <c r="R1879" s="105"/>
      <c r="V1879" s="105"/>
      <c r="W1879" s="105"/>
    </row>
    <row r="1880" spans="6:23" x14ac:dyDescent="0.2">
      <c r="F1880" s="105"/>
      <c r="G1880" s="105"/>
      <c r="K1880" s="105"/>
      <c r="L1880" s="105"/>
      <c r="Q1880" s="105"/>
      <c r="R1880" s="105"/>
      <c r="V1880" s="105"/>
      <c r="W1880" s="105"/>
    </row>
    <row r="1881" spans="6:23" x14ac:dyDescent="0.2">
      <c r="F1881" s="105"/>
      <c r="G1881" s="105"/>
      <c r="K1881" s="105"/>
      <c r="L1881" s="105"/>
      <c r="Q1881" s="105"/>
      <c r="R1881" s="105"/>
      <c r="V1881" s="105"/>
      <c r="W1881" s="105"/>
    </row>
    <row r="1882" spans="6:23" x14ac:dyDescent="0.2">
      <c r="F1882" s="105"/>
      <c r="G1882" s="105"/>
      <c r="K1882" s="105"/>
      <c r="L1882" s="105"/>
      <c r="Q1882" s="105"/>
      <c r="R1882" s="105"/>
      <c r="V1882" s="105"/>
      <c r="W1882" s="105"/>
    </row>
    <row r="1883" spans="6:23" x14ac:dyDescent="0.2">
      <c r="F1883" s="105"/>
      <c r="G1883" s="105"/>
      <c r="K1883" s="105"/>
      <c r="L1883" s="105"/>
      <c r="Q1883" s="105"/>
      <c r="R1883" s="105"/>
      <c r="V1883" s="105"/>
      <c r="W1883" s="105"/>
    </row>
    <row r="1884" spans="6:23" x14ac:dyDescent="0.2">
      <c r="F1884" s="105"/>
      <c r="G1884" s="105"/>
      <c r="K1884" s="105"/>
      <c r="L1884" s="105"/>
      <c r="Q1884" s="105"/>
      <c r="R1884" s="105"/>
      <c r="V1884" s="105"/>
      <c r="W1884" s="105"/>
    </row>
    <row r="1885" spans="6:23" x14ac:dyDescent="0.2">
      <c r="F1885" s="105"/>
      <c r="G1885" s="105"/>
      <c r="K1885" s="105"/>
      <c r="L1885" s="105"/>
      <c r="Q1885" s="105"/>
      <c r="R1885" s="105"/>
      <c r="V1885" s="105"/>
      <c r="W1885" s="105"/>
    </row>
    <row r="1886" spans="6:23" x14ac:dyDescent="0.2">
      <c r="F1886" s="105"/>
      <c r="G1886" s="105"/>
      <c r="K1886" s="105"/>
      <c r="L1886" s="105"/>
      <c r="Q1886" s="105"/>
      <c r="R1886" s="105"/>
      <c r="V1886" s="105"/>
      <c r="W1886" s="105"/>
    </row>
    <row r="1887" spans="6:23" x14ac:dyDescent="0.2">
      <c r="F1887" s="105"/>
      <c r="G1887" s="105"/>
      <c r="K1887" s="105"/>
      <c r="L1887" s="105"/>
      <c r="Q1887" s="105"/>
      <c r="R1887" s="105"/>
      <c r="V1887" s="105"/>
      <c r="W1887" s="105"/>
    </row>
    <row r="1888" spans="6:23" x14ac:dyDescent="0.2">
      <c r="F1888" s="105"/>
      <c r="G1888" s="105"/>
      <c r="K1888" s="105"/>
      <c r="L1888" s="105"/>
      <c r="Q1888" s="105"/>
      <c r="R1888" s="105"/>
      <c r="V1888" s="105"/>
      <c r="W1888" s="105"/>
    </row>
    <row r="1889" spans="6:23" x14ac:dyDescent="0.2">
      <c r="F1889" s="105"/>
      <c r="G1889" s="105"/>
      <c r="K1889" s="105"/>
      <c r="L1889" s="105"/>
      <c r="Q1889" s="105"/>
      <c r="R1889" s="105"/>
      <c r="V1889" s="105"/>
      <c r="W1889" s="105"/>
    </row>
    <row r="1890" spans="6:23" x14ac:dyDescent="0.2">
      <c r="F1890" s="105"/>
      <c r="G1890" s="105"/>
      <c r="K1890" s="105"/>
      <c r="L1890" s="105"/>
      <c r="Q1890" s="105"/>
      <c r="R1890" s="105"/>
      <c r="V1890" s="105"/>
      <c r="W1890" s="105"/>
    </row>
    <row r="1891" spans="6:23" x14ac:dyDescent="0.2">
      <c r="F1891" s="105"/>
      <c r="G1891" s="105"/>
      <c r="K1891" s="105"/>
      <c r="L1891" s="105"/>
      <c r="Q1891" s="105"/>
      <c r="R1891" s="105"/>
      <c r="V1891" s="105"/>
      <c r="W1891" s="105"/>
    </row>
    <row r="1892" spans="6:23" x14ac:dyDescent="0.2">
      <c r="F1892" s="105"/>
      <c r="G1892" s="105"/>
      <c r="K1892" s="105"/>
      <c r="L1892" s="105"/>
      <c r="Q1892" s="105"/>
      <c r="R1892" s="105"/>
      <c r="V1892" s="105"/>
      <c r="W1892" s="105"/>
    </row>
    <row r="1893" spans="6:23" x14ac:dyDescent="0.2">
      <c r="F1893" s="105"/>
      <c r="G1893" s="105"/>
      <c r="K1893" s="105"/>
      <c r="L1893" s="105"/>
      <c r="Q1893" s="105"/>
      <c r="R1893" s="105"/>
      <c r="V1893" s="105"/>
      <c r="W1893" s="105"/>
    </row>
    <row r="1894" spans="6:23" x14ac:dyDescent="0.2">
      <c r="F1894" s="105"/>
      <c r="G1894" s="105"/>
      <c r="K1894" s="105"/>
      <c r="L1894" s="105"/>
      <c r="Q1894" s="105"/>
      <c r="R1894" s="105"/>
      <c r="V1894" s="105"/>
      <c r="W1894" s="105"/>
    </row>
    <row r="1895" spans="6:23" x14ac:dyDescent="0.2">
      <c r="F1895" s="105"/>
      <c r="G1895" s="105"/>
      <c r="K1895" s="105"/>
      <c r="L1895" s="105"/>
      <c r="Q1895" s="105"/>
      <c r="R1895" s="105"/>
      <c r="V1895" s="105"/>
      <c r="W1895" s="105"/>
    </row>
    <row r="1896" spans="6:23" x14ac:dyDescent="0.2">
      <c r="F1896" s="105"/>
      <c r="G1896" s="105"/>
      <c r="K1896" s="105"/>
      <c r="L1896" s="105"/>
      <c r="Q1896" s="105"/>
      <c r="R1896" s="105"/>
      <c r="V1896" s="105"/>
      <c r="W1896" s="105"/>
    </row>
    <row r="1897" spans="6:23" x14ac:dyDescent="0.2">
      <c r="F1897" s="105"/>
      <c r="G1897" s="105"/>
      <c r="K1897" s="105"/>
      <c r="L1897" s="105"/>
      <c r="Q1897" s="105"/>
      <c r="R1897" s="105"/>
      <c r="V1897" s="105"/>
      <c r="W1897" s="105"/>
    </row>
    <row r="1898" spans="6:23" x14ac:dyDescent="0.2">
      <c r="F1898" s="105"/>
      <c r="G1898" s="105"/>
      <c r="K1898" s="105"/>
      <c r="L1898" s="105"/>
      <c r="Q1898" s="105"/>
      <c r="R1898" s="105"/>
      <c r="V1898" s="105"/>
      <c r="W1898" s="105"/>
    </row>
    <row r="1899" spans="6:23" x14ac:dyDescent="0.2">
      <c r="F1899" s="105"/>
      <c r="G1899" s="105"/>
      <c r="K1899" s="105"/>
      <c r="L1899" s="105"/>
      <c r="Q1899" s="105"/>
      <c r="R1899" s="105"/>
      <c r="V1899" s="105"/>
      <c r="W1899" s="105"/>
    </row>
    <row r="1900" spans="6:23" x14ac:dyDescent="0.2">
      <c r="F1900" s="105"/>
      <c r="G1900" s="105"/>
      <c r="K1900" s="105"/>
      <c r="L1900" s="105"/>
      <c r="Q1900" s="105"/>
      <c r="R1900" s="105"/>
      <c r="V1900" s="105"/>
      <c r="W1900" s="105"/>
    </row>
    <row r="1901" spans="6:23" x14ac:dyDescent="0.2">
      <c r="F1901" s="105"/>
      <c r="G1901" s="105"/>
      <c r="K1901" s="105"/>
      <c r="L1901" s="105"/>
      <c r="Q1901" s="105"/>
      <c r="R1901" s="105"/>
      <c r="V1901" s="105"/>
      <c r="W1901" s="105"/>
    </row>
    <row r="1902" spans="6:23" x14ac:dyDescent="0.2">
      <c r="F1902" s="105"/>
      <c r="G1902" s="105"/>
      <c r="K1902" s="105"/>
      <c r="L1902" s="105"/>
      <c r="Q1902" s="105"/>
      <c r="R1902" s="105"/>
      <c r="V1902" s="105"/>
      <c r="W1902" s="105"/>
    </row>
    <row r="1903" spans="6:23" x14ac:dyDescent="0.2">
      <c r="F1903" s="105"/>
      <c r="G1903" s="105"/>
      <c r="K1903" s="105"/>
      <c r="L1903" s="105"/>
      <c r="Q1903" s="105"/>
      <c r="R1903" s="105"/>
      <c r="V1903" s="105"/>
      <c r="W1903" s="105"/>
    </row>
    <row r="1904" spans="6:23" x14ac:dyDescent="0.2">
      <c r="F1904" s="105"/>
      <c r="G1904" s="105"/>
      <c r="K1904" s="105"/>
      <c r="L1904" s="105"/>
      <c r="Q1904" s="105"/>
      <c r="R1904" s="105"/>
      <c r="V1904" s="105"/>
      <c r="W1904" s="105"/>
    </row>
    <row r="1905" spans="6:23" x14ac:dyDescent="0.2">
      <c r="F1905" s="105"/>
      <c r="G1905" s="105"/>
      <c r="K1905" s="105"/>
      <c r="L1905" s="105"/>
      <c r="Q1905" s="105"/>
      <c r="R1905" s="105"/>
      <c r="V1905" s="105"/>
      <c r="W1905" s="105"/>
    </row>
    <row r="1906" spans="6:23" x14ac:dyDescent="0.2">
      <c r="F1906" s="105"/>
      <c r="G1906" s="105"/>
      <c r="K1906" s="105"/>
      <c r="L1906" s="105"/>
      <c r="Q1906" s="105"/>
      <c r="R1906" s="105"/>
      <c r="V1906" s="105"/>
      <c r="W1906" s="105"/>
    </row>
    <row r="1907" spans="6:23" x14ac:dyDescent="0.2">
      <c r="F1907" s="105"/>
      <c r="G1907" s="105"/>
      <c r="K1907" s="105"/>
      <c r="L1907" s="105"/>
      <c r="Q1907" s="105"/>
      <c r="R1907" s="105"/>
      <c r="V1907" s="105"/>
      <c r="W1907" s="105"/>
    </row>
    <row r="1908" spans="6:23" x14ac:dyDescent="0.2">
      <c r="F1908" s="105"/>
      <c r="G1908" s="105"/>
      <c r="K1908" s="105"/>
      <c r="L1908" s="105"/>
      <c r="Q1908" s="105"/>
      <c r="R1908" s="105"/>
      <c r="V1908" s="105"/>
      <c r="W1908" s="105"/>
    </row>
    <row r="1909" spans="6:23" x14ac:dyDescent="0.2">
      <c r="F1909" s="105"/>
      <c r="G1909" s="105"/>
      <c r="K1909" s="105"/>
      <c r="L1909" s="105"/>
      <c r="Q1909" s="105"/>
      <c r="R1909" s="105"/>
      <c r="V1909" s="105"/>
      <c r="W1909" s="105"/>
    </row>
    <row r="1910" spans="6:23" x14ac:dyDescent="0.2">
      <c r="F1910" s="105"/>
      <c r="G1910" s="105"/>
      <c r="K1910" s="105"/>
      <c r="L1910" s="105"/>
      <c r="Q1910" s="105"/>
      <c r="R1910" s="105"/>
      <c r="V1910" s="105"/>
      <c r="W1910" s="105"/>
    </row>
    <row r="1911" spans="6:23" x14ac:dyDescent="0.2">
      <c r="F1911" s="105"/>
      <c r="G1911" s="105"/>
      <c r="K1911" s="105"/>
      <c r="L1911" s="105"/>
      <c r="Q1911" s="105"/>
      <c r="R1911" s="105"/>
      <c r="V1911" s="105"/>
      <c r="W1911" s="105"/>
    </row>
    <row r="1912" spans="6:23" x14ac:dyDescent="0.2">
      <c r="F1912" s="105"/>
      <c r="G1912" s="105"/>
      <c r="K1912" s="105"/>
      <c r="L1912" s="105"/>
      <c r="Q1912" s="105"/>
      <c r="R1912" s="105"/>
      <c r="V1912" s="105"/>
      <c r="W1912" s="105"/>
    </row>
    <row r="1913" spans="6:23" x14ac:dyDescent="0.2">
      <c r="F1913" s="105"/>
      <c r="G1913" s="105"/>
      <c r="K1913" s="105"/>
      <c r="L1913" s="105"/>
      <c r="Q1913" s="105"/>
      <c r="R1913" s="105"/>
      <c r="V1913" s="105"/>
      <c r="W1913" s="105"/>
    </row>
    <row r="1914" spans="6:23" x14ac:dyDescent="0.2">
      <c r="F1914" s="105"/>
      <c r="G1914" s="105"/>
      <c r="K1914" s="105"/>
      <c r="L1914" s="105"/>
      <c r="Q1914" s="105"/>
      <c r="R1914" s="105"/>
      <c r="V1914" s="105"/>
      <c r="W1914" s="105"/>
    </row>
    <row r="1915" spans="6:23" x14ac:dyDescent="0.2">
      <c r="F1915" s="105"/>
      <c r="G1915" s="105"/>
      <c r="K1915" s="105"/>
      <c r="L1915" s="105"/>
      <c r="Q1915" s="105"/>
      <c r="R1915" s="105"/>
      <c r="V1915" s="105"/>
      <c r="W1915" s="105"/>
    </row>
    <row r="1916" spans="6:23" x14ac:dyDescent="0.2">
      <c r="F1916" s="105"/>
      <c r="G1916" s="105"/>
      <c r="K1916" s="105"/>
      <c r="L1916" s="105"/>
      <c r="Q1916" s="105"/>
      <c r="R1916" s="105"/>
      <c r="V1916" s="105"/>
      <c r="W1916" s="105"/>
    </row>
    <row r="1917" spans="6:23" x14ac:dyDescent="0.2">
      <c r="F1917" s="105"/>
      <c r="G1917" s="105"/>
      <c r="K1917" s="105"/>
      <c r="L1917" s="105"/>
      <c r="Q1917" s="105"/>
      <c r="R1917" s="105"/>
      <c r="V1917" s="105"/>
      <c r="W1917" s="105"/>
    </row>
    <row r="1918" spans="6:23" x14ac:dyDescent="0.2">
      <c r="F1918" s="105"/>
      <c r="G1918" s="105"/>
      <c r="K1918" s="105"/>
      <c r="L1918" s="105"/>
      <c r="Q1918" s="105"/>
      <c r="R1918" s="105"/>
      <c r="V1918" s="105"/>
      <c r="W1918" s="105"/>
    </row>
    <row r="1919" spans="6:23" x14ac:dyDescent="0.2">
      <c r="F1919" s="105"/>
      <c r="G1919" s="105"/>
      <c r="K1919" s="105"/>
      <c r="L1919" s="105"/>
      <c r="Q1919" s="105"/>
      <c r="R1919" s="105"/>
      <c r="V1919" s="105"/>
      <c r="W1919" s="105"/>
    </row>
    <row r="1920" spans="6:23" x14ac:dyDescent="0.2">
      <c r="F1920" s="105"/>
      <c r="G1920" s="105"/>
      <c r="K1920" s="105"/>
      <c r="L1920" s="105"/>
      <c r="Q1920" s="105"/>
      <c r="R1920" s="105"/>
      <c r="V1920" s="105"/>
      <c r="W1920" s="105"/>
    </row>
    <row r="1921" spans="6:23" x14ac:dyDescent="0.2">
      <c r="F1921" s="105"/>
      <c r="G1921" s="105"/>
      <c r="K1921" s="105"/>
      <c r="L1921" s="105"/>
      <c r="Q1921" s="105"/>
      <c r="R1921" s="105"/>
      <c r="V1921" s="105"/>
      <c r="W1921" s="105"/>
    </row>
    <row r="1922" spans="6:23" x14ac:dyDescent="0.2">
      <c r="F1922" s="105"/>
      <c r="G1922" s="105"/>
      <c r="K1922" s="105"/>
      <c r="L1922" s="105"/>
      <c r="Q1922" s="105"/>
      <c r="R1922" s="105"/>
      <c r="V1922" s="105"/>
      <c r="W1922" s="105"/>
    </row>
    <row r="1923" spans="6:23" x14ac:dyDescent="0.2">
      <c r="F1923" s="105"/>
      <c r="G1923" s="105"/>
      <c r="K1923" s="105"/>
      <c r="L1923" s="105"/>
      <c r="Q1923" s="105"/>
      <c r="R1923" s="105"/>
      <c r="V1923" s="105"/>
      <c r="W1923" s="105"/>
    </row>
    <row r="1924" spans="6:23" x14ac:dyDescent="0.2">
      <c r="F1924" s="105"/>
      <c r="G1924" s="105"/>
      <c r="K1924" s="105"/>
      <c r="L1924" s="105"/>
      <c r="Q1924" s="105"/>
      <c r="R1924" s="105"/>
      <c r="V1924" s="105"/>
      <c r="W1924" s="105"/>
    </row>
    <row r="1925" spans="6:23" x14ac:dyDescent="0.2">
      <c r="F1925" s="105"/>
      <c r="G1925" s="105"/>
      <c r="K1925" s="105"/>
      <c r="L1925" s="105"/>
      <c r="Q1925" s="105"/>
      <c r="R1925" s="105"/>
      <c r="V1925" s="105"/>
      <c r="W1925" s="105"/>
    </row>
    <row r="1926" spans="6:23" x14ac:dyDescent="0.2">
      <c r="F1926" s="105"/>
      <c r="G1926" s="105"/>
      <c r="K1926" s="105"/>
      <c r="L1926" s="105"/>
      <c r="Q1926" s="105"/>
      <c r="R1926" s="105"/>
      <c r="V1926" s="105"/>
      <c r="W1926" s="105"/>
    </row>
    <row r="1927" spans="6:23" x14ac:dyDescent="0.2">
      <c r="F1927" s="105"/>
      <c r="G1927" s="105"/>
      <c r="K1927" s="105"/>
      <c r="L1927" s="105"/>
      <c r="Q1927" s="105"/>
      <c r="R1927" s="105"/>
      <c r="V1927" s="105"/>
      <c r="W1927" s="105"/>
    </row>
    <row r="1928" spans="6:23" x14ac:dyDescent="0.2">
      <c r="F1928" s="105"/>
      <c r="G1928" s="105"/>
      <c r="K1928" s="105"/>
      <c r="L1928" s="105"/>
      <c r="Q1928" s="105"/>
      <c r="R1928" s="105"/>
      <c r="V1928" s="105"/>
      <c r="W1928" s="105"/>
    </row>
    <row r="1929" spans="6:23" x14ac:dyDescent="0.2">
      <c r="F1929" s="105"/>
      <c r="G1929" s="105"/>
      <c r="K1929" s="105"/>
      <c r="L1929" s="105"/>
      <c r="Q1929" s="105"/>
      <c r="R1929" s="105"/>
      <c r="V1929" s="105"/>
      <c r="W1929" s="105"/>
    </row>
    <row r="1930" spans="6:23" x14ac:dyDescent="0.2">
      <c r="F1930" s="105"/>
      <c r="G1930" s="105"/>
      <c r="K1930" s="105"/>
      <c r="L1930" s="105"/>
      <c r="Q1930" s="105"/>
      <c r="R1930" s="105"/>
      <c r="V1930" s="105"/>
      <c r="W1930" s="105"/>
    </row>
    <row r="1931" spans="6:23" x14ac:dyDescent="0.2">
      <c r="F1931" s="105"/>
      <c r="G1931" s="105"/>
      <c r="K1931" s="105"/>
      <c r="L1931" s="105"/>
      <c r="Q1931" s="105"/>
      <c r="R1931" s="105"/>
      <c r="V1931" s="105"/>
      <c r="W1931" s="105"/>
    </row>
    <row r="1932" spans="6:23" x14ac:dyDescent="0.2">
      <c r="F1932" s="105"/>
      <c r="G1932" s="105"/>
      <c r="K1932" s="105"/>
      <c r="L1932" s="105"/>
      <c r="Q1932" s="105"/>
      <c r="R1932" s="105"/>
      <c r="V1932" s="105"/>
      <c r="W1932" s="105"/>
    </row>
    <row r="1933" spans="6:23" x14ac:dyDescent="0.2">
      <c r="F1933" s="105"/>
      <c r="G1933" s="105"/>
      <c r="K1933" s="105"/>
      <c r="L1933" s="105"/>
      <c r="Q1933" s="105"/>
      <c r="R1933" s="105"/>
      <c r="V1933" s="105"/>
      <c r="W1933" s="105"/>
    </row>
    <row r="1934" spans="6:23" x14ac:dyDescent="0.2">
      <c r="F1934" s="105"/>
      <c r="G1934" s="105"/>
      <c r="K1934" s="105"/>
      <c r="L1934" s="105"/>
      <c r="Q1934" s="105"/>
      <c r="R1934" s="105"/>
      <c r="V1934" s="105"/>
      <c r="W1934" s="105"/>
    </row>
    <row r="1935" spans="6:23" x14ac:dyDescent="0.2">
      <c r="F1935" s="105"/>
      <c r="G1935" s="105"/>
      <c r="K1935" s="105"/>
      <c r="L1935" s="105"/>
      <c r="Q1935" s="105"/>
      <c r="R1935" s="105"/>
      <c r="V1935" s="105"/>
      <c r="W1935" s="105"/>
    </row>
    <row r="1936" spans="6:23" x14ac:dyDescent="0.2">
      <c r="F1936" s="105"/>
      <c r="G1936" s="105"/>
      <c r="K1936" s="105"/>
      <c r="L1936" s="105"/>
      <c r="Q1936" s="105"/>
      <c r="R1936" s="105"/>
      <c r="V1936" s="105"/>
      <c r="W1936" s="105"/>
    </row>
    <row r="1937" spans="6:23" x14ac:dyDescent="0.2">
      <c r="F1937" s="105"/>
      <c r="G1937" s="105"/>
      <c r="K1937" s="105"/>
      <c r="L1937" s="105"/>
      <c r="Q1937" s="105"/>
      <c r="R1937" s="105"/>
      <c r="V1937" s="105"/>
      <c r="W1937" s="105"/>
    </row>
    <row r="1938" spans="6:23" x14ac:dyDescent="0.2">
      <c r="F1938" s="105"/>
      <c r="G1938" s="105"/>
      <c r="K1938" s="105"/>
      <c r="L1938" s="105"/>
      <c r="Q1938" s="105"/>
      <c r="R1938" s="105"/>
      <c r="V1938" s="105"/>
      <c r="W1938" s="105"/>
    </row>
    <row r="1939" spans="6:23" x14ac:dyDescent="0.2">
      <c r="F1939" s="105"/>
      <c r="G1939" s="105"/>
      <c r="K1939" s="105"/>
      <c r="L1939" s="105"/>
      <c r="Q1939" s="105"/>
      <c r="R1939" s="105"/>
      <c r="V1939" s="105"/>
      <c r="W1939" s="105"/>
    </row>
    <row r="1940" spans="6:23" x14ac:dyDescent="0.2">
      <c r="F1940" s="105"/>
      <c r="G1940" s="105"/>
      <c r="K1940" s="105"/>
      <c r="L1940" s="105"/>
      <c r="Q1940" s="105"/>
      <c r="R1940" s="105"/>
      <c r="V1940" s="105"/>
      <c r="W1940" s="105"/>
    </row>
    <row r="1941" spans="6:23" x14ac:dyDescent="0.2">
      <c r="F1941" s="105"/>
      <c r="G1941" s="105"/>
      <c r="K1941" s="105"/>
      <c r="L1941" s="105"/>
      <c r="Q1941" s="105"/>
      <c r="R1941" s="105"/>
      <c r="V1941" s="105"/>
      <c r="W1941" s="105"/>
    </row>
    <row r="1942" spans="6:23" x14ac:dyDescent="0.2">
      <c r="F1942" s="105"/>
      <c r="G1942" s="105"/>
      <c r="K1942" s="105"/>
      <c r="L1942" s="105"/>
      <c r="Q1942" s="105"/>
      <c r="R1942" s="105"/>
      <c r="V1942" s="105"/>
      <c r="W1942" s="105"/>
    </row>
    <row r="1943" spans="6:23" x14ac:dyDescent="0.2">
      <c r="F1943" s="105"/>
      <c r="G1943" s="105"/>
      <c r="K1943" s="105"/>
      <c r="L1943" s="105"/>
      <c r="Q1943" s="105"/>
      <c r="R1943" s="105"/>
      <c r="V1943" s="105"/>
      <c r="W1943" s="105"/>
    </row>
    <row r="1944" spans="6:23" x14ac:dyDescent="0.2">
      <c r="F1944" s="105"/>
      <c r="G1944" s="105"/>
      <c r="K1944" s="105"/>
      <c r="L1944" s="105"/>
      <c r="Q1944" s="105"/>
      <c r="R1944" s="105"/>
      <c r="V1944" s="105"/>
      <c r="W1944" s="105"/>
    </row>
    <row r="1945" spans="6:23" x14ac:dyDescent="0.2">
      <c r="F1945" s="105"/>
      <c r="G1945" s="105"/>
      <c r="K1945" s="105"/>
      <c r="L1945" s="105"/>
      <c r="Q1945" s="105"/>
      <c r="R1945" s="105"/>
      <c r="V1945" s="105"/>
      <c r="W1945" s="105"/>
    </row>
    <row r="1946" spans="6:23" x14ac:dyDescent="0.2">
      <c r="F1946" s="105"/>
      <c r="G1946" s="105"/>
      <c r="K1946" s="105"/>
      <c r="L1946" s="105"/>
      <c r="Q1946" s="105"/>
      <c r="R1946" s="105"/>
      <c r="V1946" s="105"/>
      <c r="W1946" s="105"/>
    </row>
    <row r="1947" spans="6:23" x14ac:dyDescent="0.2">
      <c r="F1947" s="105"/>
      <c r="G1947" s="105"/>
      <c r="K1947" s="105"/>
      <c r="L1947" s="105"/>
      <c r="Q1947" s="105"/>
      <c r="R1947" s="105"/>
      <c r="V1947" s="105"/>
      <c r="W1947" s="105"/>
    </row>
    <row r="1948" spans="6:23" x14ac:dyDescent="0.2">
      <c r="F1948" s="105"/>
      <c r="G1948" s="105"/>
      <c r="K1948" s="105"/>
      <c r="L1948" s="105"/>
      <c r="Q1948" s="105"/>
      <c r="R1948" s="105"/>
      <c r="V1948" s="105"/>
      <c r="W1948" s="105"/>
    </row>
    <row r="1949" spans="6:23" x14ac:dyDescent="0.2">
      <c r="F1949" s="105"/>
      <c r="G1949" s="105"/>
      <c r="K1949" s="105"/>
      <c r="L1949" s="105"/>
      <c r="Q1949" s="105"/>
      <c r="R1949" s="105"/>
      <c r="V1949" s="105"/>
      <c r="W1949" s="105"/>
    </row>
    <row r="1950" spans="6:23" x14ac:dyDescent="0.2">
      <c r="F1950" s="105"/>
      <c r="G1950" s="105"/>
      <c r="K1950" s="105"/>
      <c r="L1950" s="105"/>
      <c r="Q1950" s="105"/>
      <c r="R1950" s="105"/>
      <c r="V1950" s="105"/>
      <c r="W1950" s="105"/>
    </row>
    <row r="1951" spans="6:23" x14ac:dyDescent="0.2">
      <c r="F1951" s="105"/>
      <c r="G1951" s="105"/>
      <c r="K1951" s="105"/>
      <c r="L1951" s="105"/>
      <c r="Q1951" s="105"/>
      <c r="R1951" s="105"/>
      <c r="V1951" s="105"/>
      <c r="W1951" s="105"/>
    </row>
    <row r="1952" spans="6:23" x14ac:dyDescent="0.2">
      <c r="F1952" s="105"/>
      <c r="G1952" s="105"/>
      <c r="K1952" s="105"/>
      <c r="L1952" s="105"/>
      <c r="Q1952" s="105"/>
      <c r="R1952" s="105"/>
      <c r="V1952" s="105"/>
      <c r="W1952" s="105"/>
    </row>
    <row r="1953" spans="6:23" x14ac:dyDescent="0.2">
      <c r="F1953" s="105"/>
      <c r="G1953" s="105"/>
      <c r="K1953" s="105"/>
      <c r="L1953" s="105"/>
      <c r="Q1953" s="105"/>
      <c r="R1953" s="105"/>
      <c r="V1953" s="105"/>
      <c r="W1953" s="105"/>
    </row>
    <row r="1954" spans="6:23" x14ac:dyDescent="0.2">
      <c r="F1954" s="105"/>
      <c r="G1954" s="105"/>
      <c r="K1954" s="105"/>
      <c r="L1954" s="105"/>
      <c r="Q1954" s="105"/>
      <c r="R1954" s="105"/>
      <c r="V1954" s="105"/>
      <c r="W1954" s="105"/>
    </row>
    <row r="1955" spans="6:23" x14ac:dyDescent="0.2">
      <c r="F1955" s="105"/>
      <c r="G1955" s="105"/>
      <c r="K1955" s="105"/>
      <c r="L1955" s="105"/>
      <c r="Q1955" s="105"/>
      <c r="R1955" s="105"/>
      <c r="V1955" s="105"/>
      <c r="W1955" s="105"/>
    </row>
    <row r="1956" spans="6:23" x14ac:dyDescent="0.2">
      <c r="F1956" s="105"/>
      <c r="G1956" s="105"/>
      <c r="K1956" s="105"/>
      <c r="L1956" s="105"/>
      <c r="Q1956" s="105"/>
      <c r="R1956" s="105"/>
      <c r="V1956" s="105"/>
      <c r="W1956" s="105"/>
    </row>
    <row r="1957" spans="6:23" x14ac:dyDescent="0.2">
      <c r="F1957" s="105"/>
      <c r="G1957" s="105"/>
      <c r="K1957" s="105"/>
      <c r="L1957" s="105"/>
      <c r="Q1957" s="105"/>
      <c r="R1957" s="105"/>
      <c r="V1957" s="105"/>
      <c r="W1957" s="105"/>
    </row>
    <row r="1958" spans="6:23" x14ac:dyDescent="0.2">
      <c r="F1958" s="105"/>
      <c r="G1958" s="105"/>
      <c r="K1958" s="105"/>
      <c r="L1958" s="105"/>
      <c r="Q1958" s="105"/>
      <c r="R1958" s="105"/>
      <c r="V1958" s="105"/>
      <c r="W1958" s="105"/>
    </row>
    <row r="1959" spans="6:23" x14ac:dyDescent="0.2">
      <c r="F1959" s="105"/>
      <c r="G1959" s="105"/>
      <c r="K1959" s="105"/>
      <c r="L1959" s="105"/>
      <c r="Q1959" s="105"/>
      <c r="R1959" s="105"/>
      <c r="V1959" s="105"/>
      <c r="W1959" s="105"/>
    </row>
    <row r="1960" spans="6:23" x14ac:dyDescent="0.2">
      <c r="F1960" s="105"/>
      <c r="G1960" s="105"/>
      <c r="K1960" s="105"/>
      <c r="L1960" s="105"/>
      <c r="Q1960" s="105"/>
      <c r="R1960" s="105"/>
      <c r="V1960" s="105"/>
      <c r="W1960" s="105"/>
    </row>
    <row r="1961" spans="6:23" x14ac:dyDescent="0.2">
      <c r="F1961" s="105"/>
      <c r="G1961" s="105"/>
      <c r="K1961" s="105"/>
      <c r="L1961" s="105"/>
      <c r="Q1961" s="105"/>
      <c r="R1961" s="105"/>
      <c r="V1961" s="105"/>
      <c r="W1961" s="105"/>
    </row>
    <row r="1962" spans="6:23" x14ac:dyDescent="0.2">
      <c r="F1962" s="105"/>
      <c r="G1962" s="105"/>
      <c r="K1962" s="105"/>
      <c r="L1962" s="105"/>
      <c r="Q1962" s="105"/>
      <c r="R1962" s="105"/>
      <c r="V1962" s="105"/>
      <c r="W1962" s="105"/>
    </row>
    <row r="1963" spans="6:23" x14ac:dyDescent="0.2">
      <c r="F1963" s="105"/>
      <c r="G1963" s="105"/>
      <c r="K1963" s="105"/>
      <c r="L1963" s="105"/>
      <c r="Q1963" s="105"/>
      <c r="R1963" s="105"/>
      <c r="V1963" s="105"/>
      <c r="W1963" s="105"/>
    </row>
    <row r="1964" spans="6:23" x14ac:dyDescent="0.2">
      <c r="F1964" s="105"/>
      <c r="G1964" s="105"/>
      <c r="K1964" s="105"/>
      <c r="L1964" s="105"/>
      <c r="Q1964" s="105"/>
      <c r="R1964" s="105"/>
      <c r="V1964" s="105"/>
      <c r="W1964" s="105"/>
    </row>
    <row r="1965" spans="6:23" x14ac:dyDescent="0.2">
      <c r="F1965" s="105"/>
      <c r="G1965" s="105"/>
      <c r="K1965" s="105"/>
      <c r="L1965" s="105"/>
      <c r="Q1965" s="105"/>
      <c r="R1965" s="105"/>
      <c r="V1965" s="105"/>
      <c r="W1965" s="105"/>
    </row>
    <row r="1966" spans="6:23" x14ac:dyDescent="0.2">
      <c r="F1966" s="105"/>
      <c r="G1966" s="105"/>
      <c r="K1966" s="105"/>
      <c r="L1966" s="105"/>
      <c r="Q1966" s="105"/>
      <c r="R1966" s="105"/>
      <c r="V1966" s="105"/>
      <c r="W1966" s="105"/>
    </row>
    <row r="1967" spans="6:23" x14ac:dyDescent="0.2">
      <c r="F1967" s="105"/>
      <c r="G1967" s="105"/>
      <c r="K1967" s="105"/>
      <c r="L1967" s="105"/>
      <c r="Q1967" s="105"/>
      <c r="R1967" s="105"/>
      <c r="V1967" s="105"/>
      <c r="W1967" s="105"/>
    </row>
    <row r="1968" spans="6:23" x14ac:dyDescent="0.2">
      <c r="F1968" s="105"/>
      <c r="G1968" s="105"/>
      <c r="K1968" s="105"/>
      <c r="L1968" s="105"/>
      <c r="Q1968" s="105"/>
      <c r="R1968" s="105"/>
      <c r="V1968" s="105"/>
      <c r="W1968" s="105"/>
    </row>
    <row r="1969" spans="6:23" x14ac:dyDescent="0.2">
      <c r="F1969" s="105"/>
      <c r="G1969" s="105"/>
      <c r="K1969" s="105"/>
      <c r="L1969" s="105"/>
      <c r="Q1969" s="105"/>
      <c r="R1969" s="105"/>
      <c r="V1969" s="105"/>
      <c r="W1969" s="105"/>
    </row>
    <row r="1970" spans="6:23" x14ac:dyDescent="0.2">
      <c r="F1970" s="105"/>
      <c r="G1970" s="105"/>
      <c r="K1970" s="105"/>
      <c r="L1970" s="105"/>
      <c r="Q1970" s="105"/>
      <c r="R1970" s="105"/>
      <c r="V1970" s="105"/>
      <c r="W1970" s="105"/>
    </row>
    <row r="1971" spans="6:23" x14ac:dyDescent="0.2">
      <c r="F1971" s="105"/>
      <c r="G1971" s="105"/>
      <c r="K1971" s="105"/>
      <c r="L1971" s="105"/>
      <c r="Q1971" s="105"/>
      <c r="R1971" s="105"/>
      <c r="V1971" s="105"/>
      <c r="W1971" s="105"/>
    </row>
    <row r="1972" spans="6:23" x14ac:dyDescent="0.2">
      <c r="F1972" s="105"/>
      <c r="G1972" s="105"/>
      <c r="K1972" s="105"/>
      <c r="L1972" s="105"/>
      <c r="Q1972" s="105"/>
      <c r="R1972" s="105"/>
      <c r="V1972" s="105"/>
      <c r="W1972" s="105"/>
    </row>
    <row r="1973" spans="6:23" x14ac:dyDescent="0.2">
      <c r="F1973" s="105"/>
      <c r="G1973" s="105"/>
      <c r="K1973" s="105"/>
      <c r="L1973" s="105"/>
      <c r="Q1973" s="105"/>
      <c r="R1973" s="105"/>
      <c r="V1973" s="105"/>
      <c r="W1973" s="105"/>
    </row>
    <row r="1974" spans="6:23" x14ac:dyDescent="0.2">
      <c r="F1974" s="105"/>
      <c r="G1974" s="105"/>
      <c r="K1974" s="105"/>
      <c r="L1974" s="105"/>
      <c r="Q1974" s="105"/>
      <c r="R1974" s="105"/>
      <c r="V1974" s="105"/>
      <c r="W1974" s="105"/>
    </row>
    <row r="1975" spans="6:23" x14ac:dyDescent="0.2">
      <c r="F1975" s="105"/>
      <c r="G1975" s="105"/>
      <c r="K1975" s="105"/>
      <c r="L1975" s="105"/>
      <c r="Q1975" s="105"/>
      <c r="R1975" s="105"/>
      <c r="V1975" s="105"/>
      <c r="W1975" s="105"/>
    </row>
    <row r="1976" spans="6:23" x14ac:dyDescent="0.2">
      <c r="F1976" s="105"/>
      <c r="G1976" s="105"/>
      <c r="K1976" s="105"/>
      <c r="L1976" s="105"/>
      <c r="Q1976" s="105"/>
      <c r="R1976" s="105"/>
      <c r="V1976" s="105"/>
      <c r="W1976" s="105"/>
    </row>
    <row r="1977" spans="6:23" x14ac:dyDescent="0.2">
      <c r="F1977" s="105"/>
      <c r="G1977" s="105"/>
      <c r="K1977" s="105"/>
      <c r="L1977" s="105"/>
      <c r="Q1977" s="105"/>
      <c r="R1977" s="105"/>
      <c r="V1977" s="105"/>
      <c r="W1977" s="105"/>
    </row>
    <row r="1978" spans="6:23" x14ac:dyDescent="0.2">
      <c r="F1978" s="105"/>
      <c r="G1978" s="105"/>
      <c r="K1978" s="105"/>
      <c r="L1978" s="105"/>
      <c r="Q1978" s="105"/>
      <c r="R1978" s="105"/>
      <c r="V1978" s="105"/>
      <c r="W1978" s="105"/>
    </row>
    <row r="1979" spans="6:23" x14ac:dyDescent="0.2">
      <c r="F1979" s="105"/>
      <c r="G1979" s="105"/>
      <c r="K1979" s="105"/>
      <c r="L1979" s="105"/>
      <c r="Q1979" s="105"/>
      <c r="R1979" s="105"/>
      <c r="V1979" s="105"/>
      <c r="W1979" s="105"/>
    </row>
    <row r="1980" spans="6:23" x14ac:dyDescent="0.2">
      <c r="F1980" s="105"/>
      <c r="G1980" s="105"/>
      <c r="K1980" s="105"/>
      <c r="L1980" s="105"/>
      <c r="Q1980" s="105"/>
      <c r="R1980" s="105"/>
      <c r="V1980" s="105"/>
      <c r="W1980" s="105"/>
    </row>
    <row r="1981" spans="6:23" x14ac:dyDescent="0.2">
      <c r="F1981" s="105"/>
      <c r="G1981" s="105"/>
      <c r="K1981" s="105"/>
      <c r="L1981" s="105"/>
      <c r="Q1981" s="105"/>
      <c r="R1981" s="105"/>
      <c r="V1981" s="105"/>
      <c r="W1981" s="105"/>
    </row>
    <row r="1982" spans="6:23" x14ac:dyDescent="0.2">
      <c r="F1982" s="105"/>
      <c r="G1982" s="105"/>
      <c r="K1982" s="105"/>
      <c r="L1982" s="105"/>
      <c r="Q1982" s="105"/>
      <c r="R1982" s="105"/>
      <c r="V1982" s="105"/>
      <c r="W1982" s="105"/>
    </row>
    <row r="1983" spans="6:23" x14ac:dyDescent="0.2">
      <c r="F1983" s="105"/>
      <c r="G1983" s="105"/>
      <c r="K1983" s="105"/>
      <c r="L1983" s="105"/>
      <c r="Q1983" s="105"/>
      <c r="R1983" s="105"/>
      <c r="V1983" s="105"/>
      <c r="W1983" s="105"/>
    </row>
    <row r="1984" spans="6:23" x14ac:dyDescent="0.2">
      <c r="F1984" s="105"/>
      <c r="G1984" s="105"/>
      <c r="K1984" s="105"/>
      <c r="L1984" s="105"/>
      <c r="Q1984" s="105"/>
      <c r="R1984" s="105"/>
      <c r="V1984" s="105"/>
      <c r="W1984" s="105"/>
    </row>
    <row r="1985" spans="6:23" x14ac:dyDescent="0.2">
      <c r="F1985" s="105"/>
      <c r="G1985" s="105"/>
      <c r="K1985" s="105"/>
      <c r="L1985" s="105"/>
      <c r="Q1985" s="105"/>
      <c r="R1985" s="105"/>
      <c r="V1985" s="105"/>
      <c r="W1985" s="105"/>
    </row>
    <row r="1986" spans="6:23" x14ac:dyDescent="0.2">
      <c r="F1986" s="105"/>
      <c r="G1986" s="105"/>
      <c r="K1986" s="105"/>
      <c r="L1986" s="105"/>
      <c r="Q1986" s="105"/>
      <c r="R1986" s="105"/>
      <c r="V1986" s="105"/>
      <c r="W1986" s="105"/>
    </row>
    <row r="1987" spans="6:23" x14ac:dyDescent="0.2">
      <c r="F1987" s="105"/>
      <c r="G1987" s="105"/>
      <c r="K1987" s="105"/>
      <c r="L1987" s="105"/>
      <c r="Q1987" s="105"/>
      <c r="R1987" s="105"/>
      <c r="V1987" s="105"/>
      <c r="W1987" s="105"/>
    </row>
    <row r="1988" spans="6:23" x14ac:dyDescent="0.2">
      <c r="F1988" s="105"/>
      <c r="G1988" s="105"/>
      <c r="K1988" s="105"/>
      <c r="L1988" s="105"/>
      <c r="Q1988" s="105"/>
      <c r="R1988" s="105"/>
      <c r="V1988" s="105"/>
      <c r="W1988" s="105"/>
    </row>
    <row r="1989" spans="6:23" x14ac:dyDescent="0.2">
      <c r="F1989" s="105"/>
      <c r="G1989" s="105"/>
      <c r="K1989" s="105"/>
      <c r="L1989" s="105"/>
      <c r="Q1989" s="105"/>
      <c r="R1989" s="105"/>
      <c r="V1989" s="105"/>
      <c r="W1989" s="105"/>
    </row>
    <row r="1990" spans="6:23" x14ac:dyDescent="0.2">
      <c r="F1990" s="105"/>
      <c r="G1990" s="105"/>
      <c r="K1990" s="105"/>
      <c r="L1990" s="105"/>
      <c r="Q1990" s="105"/>
      <c r="R1990" s="105"/>
      <c r="V1990" s="105"/>
      <c r="W1990" s="105"/>
    </row>
    <row r="1991" spans="6:23" x14ac:dyDescent="0.2">
      <c r="F1991" s="105"/>
      <c r="G1991" s="105"/>
      <c r="K1991" s="105"/>
      <c r="L1991" s="105"/>
      <c r="Q1991" s="105"/>
      <c r="R1991" s="105"/>
      <c r="V1991" s="105"/>
      <c r="W1991" s="105"/>
    </row>
    <row r="1992" spans="6:23" x14ac:dyDescent="0.2">
      <c r="F1992" s="105"/>
      <c r="G1992" s="105"/>
      <c r="K1992" s="105"/>
      <c r="L1992" s="105"/>
      <c r="Q1992" s="105"/>
      <c r="R1992" s="105"/>
      <c r="V1992" s="105"/>
      <c r="W1992" s="105"/>
    </row>
    <row r="1993" spans="6:23" x14ac:dyDescent="0.2">
      <c r="F1993" s="105"/>
      <c r="G1993" s="105"/>
      <c r="K1993" s="105"/>
      <c r="L1993" s="105"/>
      <c r="Q1993" s="105"/>
      <c r="R1993" s="105"/>
      <c r="V1993" s="105"/>
      <c r="W1993" s="105"/>
    </row>
    <row r="1994" spans="6:23" x14ac:dyDescent="0.2">
      <c r="F1994" s="105"/>
      <c r="G1994" s="105"/>
      <c r="K1994" s="105"/>
      <c r="L1994" s="105"/>
      <c r="Q1994" s="105"/>
      <c r="R1994" s="105"/>
      <c r="V1994" s="105"/>
      <c r="W1994" s="105"/>
    </row>
    <row r="1995" spans="6:23" x14ac:dyDescent="0.2">
      <c r="F1995" s="105"/>
      <c r="G1995" s="105"/>
      <c r="K1995" s="105"/>
      <c r="L1995" s="105"/>
      <c r="Q1995" s="105"/>
      <c r="R1995" s="105"/>
      <c r="V1995" s="105"/>
      <c r="W1995" s="105"/>
    </row>
    <row r="1996" spans="6:23" x14ac:dyDescent="0.2">
      <c r="F1996" s="105"/>
      <c r="G1996" s="105"/>
      <c r="K1996" s="105"/>
      <c r="L1996" s="105"/>
      <c r="Q1996" s="105"/>
      <c r="R1996" s="105"/>
      <c r="V1996" s="105"/>
      <c r="W1996" s="105"/>
    </row>
    <row r="1997" spans="6:23" x14ac:dyDescent="0.2">
      <c r="F1997" s="105"/>
      <c r="G1997" s="105"/>
      <c r="K1997" s="105"/>
      <c r="L1997" s="105"/>
      <c r="Q1997" s="105"/>
      <c r="R1997" s="105"/>
      <c r="V1997" s="105"/>
      <c r="W1997" s="105"/>
    </row>
    <row r="1998" spans="6:23" x14ac:dyDescent="0.2">
      <c r="F1998" s="105"/>
      <c r="G1998" s="105"/>
      <c r="K1998" s="105"/>
      <c r="L1998" s="105"/>
      <c r="Q1998" s="105"/>
      <c r="R1998" s="105"/>
      <c r="V1998" s="105"/>
      <c r="W1998" s="105"/>
    </row>
    <row r="1999" spans="6:23" x14ac:dyDescent="0.2">
      <c r="F1999" s="105"/>
      <c r="G1999" s="105"/>
      <c r="K1999" s="105"/>
      <c r="L1999" s="105"/>
      <c r="Q1999" s="105"/>
      <c r="R1999" s="105"/>
      <c r="V1999" s="105"/>
      <c r="W1999" s="105"/>
    </row>
    <row r="2000" spans="6:23" x14ac:dyDescent="0.2">
      <c r="F2000" s="105"/>
      <c r="G2000" s="105"/>
      <c r="K2000" s="105"/>
      <c r="L2000" s="105"/>
      <c r="Q2000" s="105"/>
      <c r="R2000" s="105"/>
      <c r="V2000" s="105"/>
      <c r="W2000" s="105"/>
    </row>
    <row r="2001" spans="6:26" x14ac:dyDescent="0.2">
      <c r="F2001" s="105"/>
      <c r="G2001" s="105"/>
      <c r="K2001" s="105"/>
      <c r="L2001" s="105"/>
      <c r="Q2001" s="105"/>
      <c r="R2001" s="105"/>
      <c r="V2001" s="105"/>
      <c r="W2001" s="105"/>
    </row>
    <row r="2002" spans="6:26" x14ac:dyDescent="0.2">
      <c r="F2002" s="105"/>
      <c r="G2002" s="105"/>
      <c r="K2002" s="105"/>
      <c r="L2002" s="105"/>
      <c r="Q2002" s="105"/>
      <c r="R2002" s="105"/>
      <c r="V2002" s="105"/>
      <c r="W2002" s="105"/>
    </row>
    <row r="2003" spans="6:26" x14ac:dyDescent="0.2">
      <c r="F2003" s="369"/>
      <c r="G2003" s="369"/>
      <c r="H2003" s="369"/>
      <c r="I2003" s="367"/>
      <c r="J2003" s="367"/>
      <c r="K2003" s="105"/>
      <c r="L2003" s="105"/>
      <c r="M2003" s="105"/>
      <c r="N2003" s="367"/>
      <c r="O2003" s="367"/>
      <c r="P2003" s="367"/>
      <c r="Q2003" s="105"/>
      <c r="R2003" s="105"/>
      <c r="S2003" s="105"/>
      <c r="T2003" s="367"/>
      <c r="U2003" s="367"/>
      <c r="V2003" s="105"/>
      <c r="W2003" s="105"/>
      <c r="X2003" s="105"/>
      <c r="Y2003" s="367"/>
      <c r="Z2003" s="367"/>
    </row>
    <row r="2004" spans="6:26" x14ac:dyDescent="0.2">
      <c r="F2004" s="105"/>
      <c r="G2004" s="105"/>
      <c r="K2004" s="105"/>
      <c r="L2004" s="105"/>
      <c r="Q2004" s="105"/>
      <c r="R2004" s="105"/>
      <c r="V2004" s="105"/>
      <c r="W2004" s="105"/>
    </row>
    <row r="2005" spans="6:26" x14ac:dyDescent="0.2">
      <c r="F2005" s="105"/>
      <c r="G2005" s="105"/>
      <c r="K2005" s="105"/>
      <c r="L2005" s="105"/>
      <c r="Q2005" s="105"/>
      <c r="R2005" s="105"/>
      <c r="V2005" s="105"/>
      <c r="W2005" s="105"/>
    </row>
    <row r="2006" spans="6:26" x14ac:dyDescent="0.2">
      <c r="F2006" s="105"/>
      <c r="G2006" s="105"/>
      <c r="K2006" s="105"/>
      <c r="L2006" s="105"/>
      <c r="Q2006" s="105"/>
      <c r="R2006" s="105"/>
      <c r="V2006" s="105"/>
      <c r="W2006" s="105"/>
    </row>
    <row r="2007" spans="6:26" x14ac:dyDescent="0.2">
      <c r="F2007" s="105"/>
      <c r="G2007" s="105"/>
      <c r="K2007" s="105"/>
      <c r="L2007" s="105"/>
      <c r="Q2007" s="105"/>
      <c r="R2007" s="105"/>
      <c r="V2007" s="105"/>
      <c r="W2007" s="105"/>
    </row>
    <row r="2008" spans="6:26" x14ac:dyDescent="0.2">
      <c r="F2008" s="105"/>
      <c r="G2008" s="105"/>
      <c r="K2008" s="105"/>
      <c r="L2008" s="105"/>
      <c r="Q2008" s="105"/>
      <c r="R2008" s="105"/>
      <c r="V2008" s="105"/>
      <c r="W2008" s="105"/>
    </row>
    <row r="2009" spans="6:26" x14ac:dyDescent="0.2">
      <c r="F2009" s="105"/>
      <c r="G2009" s="105"/>
      <c r="K2009" s="105"/>
      <c r="L2009" s="105"/>
      <c r="Q2009" s="105"/>
      <c r="R2009" s="105"/>
      <c r="V2009" s="105"/>
      <c r="W2009" s="105"/>
    </row>
    <row r="2010" spans="6:26" x14ac:dyDescent="0.2">
      <c r="F2010" s="105"/>
      <c r="G2010" s="105"/>
      <c r="K2010" s="105"/>
      <c r="L2010" s="105"/>
      <c r="Q2010" s="105"/>
      <c r="R2010" s="105"/>
      <c r="V2010" s="105"/>
      <c r="W2010" s="105"/>
    </row>
    <row r="2011" spans="6:26" x14ac:dyDescent="0.2">
      <c r="F2011" s="105"/>
      <c r="G2011" s="105"/>
      <c r="K2011" s="105"/>
      <c r="L2011" s="105"/>
      <c r="Q2011" s="105"/>
      <c r="R2011" s="105"/>
      <c r="V2011" s="105"/>
      <c r="W2011" s="105"/>
    </row>
    <row r="2012" spans="6:26" x14ac:dyDescent="0.2">
      <c r="F2012" s="105"/>
      <c r="G2012" s="105"/>
      <c r="K2012" s="105"/>
      <c r="L2012" s="105"/>
      <c r="Q2012" s="105"/>
      <c r="R2012" s="105"/>
      <c r="V2012" s="105"/>
      <c r="W2012" s="105"/>
    </row>
    <row r="2013" spans="6:26" x14ac:dyDescent="0.2">
      <c r="F2013" s="105"/>
      <c r="G2013" s="105"/>
      <c r="K2013" s="105"/>
      <c r="L2013" s="105"/>
      <c r="Q2013" s="105"/>
      <c r="R2013" s="105"/>
      <c r="V2013" s="105"/>
      <c r="W2013" s="105"/>
    </row>
    <row r="2014" spans="6:26" x14ac:dyDescent="0.2">
      <c r="F2014" s="105"/>
      <c r="G2014" s="105"/>
      <c r="K2014" s="105"/>
      <c r="L2014" s="105"/>
      <c r="Q2014" s="105"/>
      <c r="R2014" s="105"/>
      <c r="V2014" s="105"/>
      <c r="W2014" s="105"/>
    </row>
    <row r="2015" spans="6:26" x14ac:dyDescent="0.2">
      <c r="F2015" s="105"/>
      <c r="G2015" s="105"/>
      <c r="K2015" s="105"/>
      <c r="L2015" s="105"/>
      <c r="Q2015" s="105"/>
      <c r="R2015" s="105"/>
      <c r="V2015" s="105"/>
      <c r="W2015" s="105"/>
    </row>
    <row r="2016" spans="6:26" x14ac:dyDescent="0.2">
      <c r="F2016" s="105"/>
      <c r="G2016" s="105"/>
      <c r="K2016" s="105"/>
      <c r="L2016" s="105"/>
      <c r="Q2016" s="105"/>
      <c r="R2016" s="105"/>
      <c r="V2016" s="105"/>
      <c r="W2016" s="105"/>
    </row>
    <row r="2017" spans="6:23" x14ac:dyDescent="0.2">
      <c r="F2017" s="105"/>
      <c r="G2017" s="105"/>
      <c r="K2017" s="105"/>
      <c r="L2017" s="105"/>
      <c r="Q2017" s="105"/>
      <c r="R2017" s="105"/>
      <c r="V2017" s="105"/>
      <c r="W2017" s="105"/>
    </row>
    <row r="2018" spans="6:23" x14ac:dyDescent="0.2">
      <c r="F2018" s="105"/>
      <c r="G2018" s="105"/>
      <c r="K2018" s="105"/>
      <c r="L2018" s="105"/>
      <c r="Q2018" s="105"/>
      <c r="R2018" s="105"/>
      <c r="V2018" s="105"/>
      <c r="W2018" s="105"/>
    </row>
    <row r="2019" spans="6:23" x14ac:dyDescent="0.2">
      <c r="F2019" s="105"/>
      <c r="G2019" s="105"/>
      <c r="K2019" s="105"/>
      <c r="L2019" s="105"/>
      <c r="Q2019" s="105"/>
      <c r="R2019" s="105"/>
      <c r="V2019" s="105"/>
      <c r="W2019" s="105"/>
    </row>
    <row r="2020" spans="6:23" x14ac:dyDescent="0.2">
      <c r="F2020" s="105"/>
      <c r="G2020" s="105"/>
      <c r="K2020" s="105"/>
      <c r="L2020" s="105"/>
      <c r="Q2020" s="105"/>
      <c r="R2020" s="105"/>
      <c r="V2020" s="105"/>
      <c r="W2020" s="105"/>
    </row>
    <row r="2021" spans="6:23" x14ac:dyDescent="0.2">
      <c r="F2021" s="105"/>
      <c r="G2021" s="105"/>
      <c r="K2021" s="105"/>
      <c r="L2021" s="105"/>
      <c r="Q2021" s="105"/>
      <c r="R2021" s="105"/>
      <c r="V2021" s="105"/>
      <c r="W2021" s="105"/>
    </row>
    <row r="2022" spans="6:23" x14ac:dyDescent="0.2">
      <c r="F2022" s="105"/>
      <c r="G2022" s="105"/>
      <c r="K2022" s="105"/>
      <c r="L2022" s="105"/>
      <c r="Q2022" s="105"/>
      <c r="R2022" s="105"/>
      <c r="V2022" s="105"/>
      <c r="W2022" s="105"/>
    </row>
    <row r="2023" spans="6:23" x14ac:dyDescent="0.2">
      <c r="F2023" s="105"/>
      <c r="G2023" s="105"/>
      <c r="K2023" s="105"/>
      <c r="L2023" s="105"/>
      <c r="Q2023" s="105"/>
      <c r="R2023" s="105"/>
      <c r="V2023" s="105"/>
      <c r="W2023" s="105"/>
    </row>
    <row r="2024" spans="6:23" x14ac:dyDescent="0.2">
      <c r="F2024" s="105"/>
      <c r="G2024" s="105"/>
      <c r="K2024" s="105"/>
      <c r="L2024" s="105"/>
      <c r="Q2024" s="105"/>
      <c r="R2024" s="105"/>
      <c r="V2024" s="105"/>
      <c r="W2024" s="105"/>
    </row>
    <row r="2025" spans="6:23" x14ac:dyDescent="0.2">
      <c r="F2025" s="105"/>
      <c r="G2025" s="105"/>
      <c r="K2025" s="105"/>
      <c r="L2025" s="105"/>
      <c r="Q2025" s="105"/>
      <c r="R2025" s="105"/>
      <c r="V2025" s="105"/>
      <c r="W2025" s="105"/>
    </row>
    <row r="2026" spans="6:23" x14ac:dyDescent="0.2">
      <c r="F2026" s="105"/>
      <c r="G2026" s="105"/>
      <c r="K2026" s="105"/>
      <c r="L2026" s="105"/>
      <c r="Q2026" s="105"/>
      <c r="R2026" s="105"/>
      <c r="V2026" s="105"/>
      <c r="W2026" s="105"/>
    </row>
    <row r="2027" spans="6:23" x14ac:dyDescent="0.2">
      <c r="F2027" s="105"/>
      <c r="G2027" s="105"/>
      <c r="K2027" s="105"/>
      <c r="L2027" s="105"/>
      <c r="Q2027" s="105"/>
      <c r="R2027" s="105"/>
      <c r="V2027" s="105"/>
      <c r="W2027" s="105"/>
    </row>
    <row r="2028" spans="6:23" x14ac:dyDescent="0.2">
      <c r="F2028" s="105"/>
      <c r="G2028" s="105"/>
      <c r="K2028" s="105"/>
      <c r="L2028" s="105"/>
      <c r="Q2028" s="105"/>
      <c r="R2028" s="105"/>
      <c r="V2028" s="105"/>
      <c r="W2028" s="105"/>
    </row>
    <row r="2029" spans="6:23" x14ac:dyDescent="0.2">
      <c r="F2029" s="105"/>
      <c r="G2029" s="105"/>
      <c r="K2029" s="105"/>
      <c r="L2029" s="105"/>
      <c r="Q2029" s="105"/>
      <c r="R2029" s="105"/>
      <c r="V2029" s="105"/>
      <c r="W2029" s="105"/>
    </row>
    <row r="2030" spans="6:23" x14ac:dyDescent="0.2">
      <c r="F2030" s="105"/>
      <c r="G2030" s="105"/>
      <c r="K2030" s="105"/>
      <c r="L2030" s="105"/>
      <c r="Q2030" s="105"/>
      <c r="R2030" s="105"/>
      <c r="V2030" s="105"/>
      <c r="W2030" s="105"/>
    </row>
    <row r="2031" spans="6:23" x14ac:dyDescent="0.2">
      <c r="F2031" s="105"/>
      <c r="G2031" s="105"/>
      <c r="K2031" s="105"/>
      <c r="L2031" s="105"/>
      <c r="Q2031" s="105"/>
      <c r="R2031" s="105"/>
      <c r="V2031" s="105"/>
      <c r="W2031" s="105"/>
    </row>
    <row r="2032" spans="6:23" x14ac:dyDescent="0.2">
      <c r="F2032" s="105"/>
      <c r="G2032" s="105"/>
      <c r="K2032" s="105"/>
      <c r="L2032" s="105"/>
      <c r="Q2032" s="105"/>
      <c r="R2032" s="105"/>
      <c r="V2032" s="105"/>
      <c r="W2032" s="105"/>
    </row>
    <row r="2033" spans="6:26" x14ac:dyDescent="0.2">
      <c r="F2033" s="105"/>
      <c r="G2033" s="105"/>
      <c r="K2033" s="105"/>
      <c r="L2033" s="105"/>
      <c r="Q2033" s="105"/>
      <c r="R2033" s="105"/>
      <c r="V2033" s="105"/>
      <c r="W2033" s="105"/>
    </row>
    <row r="2034" spans="6:26" x14ac:dyDescent="0.2">
      <c r="F2034" s="105"/>
      <c r="G2034" s="105"/>
      <c r="K2034" s="105"/>
      <c r="L2034" s="105"/>
      <c r="Q2034" s="105"/>
      <c r="R2034" s="105"/>
      <c r="V2034" s="105"/>
      <c r="W2034" s="105"/>
    </row>
    <row r="2035" spans="6:26" x14ac:dyDescent="0.2">
      <c r="F2035" s="105"/>
      <c r="G2035" s="105"/>
      <c r="K2035" s="105"/>
      <c r="L2035" s="105"/>
      <c r="Q2035" s="105"/>
      <c r="R2035" s="105"/>
      <c r="V2035" s="105"/>
      <c r="W2035" s="105"/>
    </row>
    <row r="2036" spans="6:26" x14ac:dyDescent="0.2">
      <c r="F2036" s="105"/>
      <c r="G2036" s="105"/>
      <c r="K2036" s="105"/>
      <c r="L2036" s="105"/>
      <c r="Q2036" s="105"/>
      <c r="R2036" s="105"/>
      <c r="V2036" s="105"/>
      <c r="W2036" s="105"/>
    </row>
    <row r="2037" spans="6:26" x14ac:dyDescent="0.2">
      <c r="F2037" s="105"/>
      <c r="G2037" s="105"/>
      <c r="K2037" s="105"/>
      <c r="L2037" s="105"/>
      <c r="Q2037" s="105"/>
      <c r="R2037" s="105"/>
      <c r="V2037" s="105"/>
      <c r="W2037" s="105"/>
    </row>
    <row r="2038" spans="6:26" x14ac:dyDescent="0.2">
      <c r="F2038" s="105"/>
      <c r="G2038" s="105"/>
      <c r="K2038" s="105"/>
      <c r="L2038" s="105"/>
      <c r="Q2038" s="105"/>
      <c r="R2038" s="105"/>
      <c r="V2038" s="105"/>
      <c r="W2038" s="105"/>
    </row>
    <row r="2039" spans="6:26" x14ac:dyDescent="0.2">
      <c r="F2039" s="105"/>
      <c r="G2039" s="105"/>
      <c r="K2039" s="105"/>
      <c r="L2039" s="105"/>
      <c r="Q2039" s="105"/>
      <c r="R2039" s="105"/>
      <c r="V2039" s="105"/>
      <c r="W2039" s="105"/>
    </row>
    <row r="2040" spans="6:26" x14ac:dyDescent="0.2">
      <c r="F2040" s="105"/>
      <c r="G2040" s="105"/>
      <c r="K2040" s="105"/>
      <c r="L2040" s="105"/>
      <c r="Q2040" s="105"/>
      <c r="R2040" s="105"/>
      <c r="V2040" s="105"/>
      <c r="W2040" s="105"/>
    </row>
    <row r="2041" spans="6:26" x14ac:dyDescent="0.2">
      <c r="F2041" s="105"/>
      <c r="G2041" s="105"/>
      <c r="K2041" s="105"/>
      <c r="L2041" s="105"/>
      <c r="Q2041" s="105"/>
      <c r="R2041" s="105"/>
      <c r="V2041" s="105"/>
      <c r="W2041" s="105"/>
    </row>
    <row r="2042" spans="6:26" x14ac:dyDescent="0.2">
      <c r="F2042" s="105"/>
      <c r="G2042" s="105"/>
      <c r="K2042" s="105"/>
      <c r="L2042" s="105"/>
      <c r="Q2042" s="105"/>
      <c r="R2042" s="105"/>
      <c r="V2042" s="105"/>
      <c r="W2042" s="105"/>
    </row>
    <row r="2043" spans="6:26" x14ac:dyDescent="0.2">
      <c r="F2043" s="105"/>
      <c r="G2043" s="105"/>
      <c r="K2043" s="105"/>
      <c r="L2043" s="105"/>
      <c r="Q2043" s="105"/>
      <c r="R2043" s="105"/>
      <c r="V2043" s="105"/>
      <c r="W2043" s="105"/>
    </row>
    <row r="2044" spans="6:26" x14ac:dyDescent="0.2">
      <c r="F2044" s="105"/>
      <c r="G2044" s="105"/>
      <c r="K2044" s="105"/>
      <c r="L2044" s="105"/>
      <c r="Q2044" s="105"/>
      <c r="R2044" s="105"/>
      <c r="V2044" s="105"/>
      <c r="W2044" s="105"/>
    </row>
    <row r="2045" spans="6:26" x14ac:dyDescent="0.2">
      <c r="F2045" s="369"/>
      <c r="G2045" s="369"/>
      <c r="H2045" s="369"/>
      <c r="I2045" s="367"/>
      <c r="J2045" s="367"/>
      <c r="K2045" s="105"/>
      <c r="L2045" s="105"/>
      <c r="M2045" s="105"/>
      <c r="N2045" s="367"/>
      <c r="O2045" s="367"/>
      <c r="P2045" s="367"/>
      <c r="Q2045" s="105"/>
      <c r="R2045" s="105"/>
      <c r="S2045" s="105"/>
      <c r="T2045" s="367"/>
      <c r="U2045" s="367"/>
      <c r="V2045" s="105"/>
      <c r="W2045" s="105"/>
      <c r="X2045" s="105"/>
      <c r="Y2045" s="367"/>
      <c r="Z2045" s="367"/>
    </row>
    <row r="2046" spans="6:26" x14ac:dyDescent="0.2">
      <c r="F2046" s="369"/>
      <c r="G2046" s="369"/>
      <c r="H2046" s="369"/>
      <c r="I2046" s="367"/>
      <c r="J2046" s="367"/>
      <c r="K2046" s="105"/>
      <c r="L2046" s="105"/>
      <c r="M2046" s="105"/>
      <c r="N2046" s="367"/>
      <c r="O2046" s="367"/>
      <c r="P2046" s="367"/>
      <c r="Q2046" s="105"/>
      <c r="R2046" s="105"/>
      <c r="S2046" s="105"/>
      <c r="T2046" s="367"/>
      <c r="U2046" s="367"/>
      <c r="V2046" s="105"/>
      <c r="W2046" s="105"/>
      <c r="X2046" s="105"/>
      <c r="Y2046" s="367"/>
      <c r="Z2046" s="367"/>
    </row>
    <row r="2047" spans="6:26" x14ac:dyDescent="0.2">
      <c r="F2047" s="369"/>
      <c r="G2047" s="369"/>
      <c r="H2047" s="369"/>
      <c r="I2047" s="367"/>
      <c r="J2047" s="367"/>
      <c r="K2047" s="105"/>
      <c r="L2047" s="105"/>
      <c r="M2047" s="105"/>
      <c r="N2047" s="367"/>
      <c r="O2047" s="367"/>
      <c r="P2047" s="367"/>
      <c r="Q2047" s="105"/>
      <c r="R2047" s="105"/>
      <c r="S2047" s="105"/>
      <c r="T2047" s="367"/>
      <c r="U2047" s="367"/>
      <c r="V2047" s="105"/>
      <c r="W2047" s="105"/>
      <c r="X2047" s="105"/>
      <c r="Y2047" s="367"/>
      <c r="Z2047" s="367"/>
    </row>
    <row r="2048" spans="6:26" x14ac:dyDescent="0.2">
      <c r="F2048" s="105"/>
      <c r="G2048" s="353"/>
      <c r="H2048" s="105"/>
      <c r="I2048" s="22"/>
      <c r="K2048" s="352"/>
      <c r="L2048" s="105"/>
      <c r="M2048" s="105"/>
      <c r="N2048" s="354"/>
      <c r="O2048" s="141"/>
      <c r="Q2048" s="352"/>
      <c r="R2048" s="105"/>
      <c r="S2048" s="105"/>
      <c r="T2048" s="197"/>
      <c r="V2048" s="352"/>
      <c r="W2048" s="105"/>
      <c r="X2048" s="105"/>
      <c r="Y2048" s="22"/>
      <c r="Z2048" s="22"/>
    </row>
    <row r="2049" spans="6:26" x14ac:dyDescent="0.2">
      <c r="F2049" s="356"/>
      <c r="G2049" s="356"/>
      <c r="H2049" s="356"/>
      <c r="I2049" s="22"/>
      <c r="K2049" s="356"/>
      <c r="L2049" s="356"/>
      <c r="M2049" s="356"/>
      <c r="N2049" s="357"/>
      <c r="O2049" s="357"/>
      <c r="P2049" s="360"/>
      <c r="Q2049" s="356"/>
      <c r="R2049" s="356"/>
      <c r="S2049" s="356"/>
      <c r="T2049" s="357"/>
      <c r="U2049" s="360"/>
      <c r="V2049" s="356"/>
      <c r="W2049" s="356"/>
      <c r="X2049" s="356"/>
      <c r="Y2049" s="22"/>
      <c r="Z2049" s="22"/>
    </row>
    <row r="2050" spans="6:26" x14ac:dyDescent="0.2">
      <c r="F2050" s="105"/>
      <c r="G2050" s="105"/>
      <c r="K2050" s="105"/>
      <c r="L2050" s="105"/>
      <c r="Q2050" s="105"/>
      <c r="R2050" s="105"/>
      <c r="V2050" s="105"/>
      <c r="W2050" s="105"/>
    </row>
    <row r="2051" spans="6:26" x14ac:dyDescent="0.2">
      <c r="F2051" s="105"/>
      <c r="G2051" s="105"/>
      <c r="K2051" s="105"/>
      <c r="L2051" s="105"/>
      <c r="Q2051" s="105"/>
      <c r="R2051" s="105"/>
      <c r="V2051" s="105"/>
      <c r="W2051" s="105"/>
    </row>
    <row r="2052" spans="6:26" x14ac:dyDescent="0.2">
      <c r="F2052" s="105"/>
      <c r="G2052" s="105"/>
      <c r="K2052" s="105"/>
      <c r="L2052" s="105"/>
      <c r="Q2052" s="105"/>
      <c r="R2052" s="105"/>
      <c r="V2052" s="105"/>
      <c r="W2052" s="105"/>
    </row>
    <row r="2053" spans="6:26" x14ac:dyDescent="0.2">
      <c r="F2053" s="105"/>
      <c r="G2053" s="105"/>
      <c r="H2053" s="355"/>
      <c r="I2053" s="22"/>
      <c r="K2053" s="105"/>
      <c r="L2053" s="105"/>
      <c r="M2053" s="105"/>
      <c r="N2053" s="42"/>
      <c r="O2053" s="42"/>
      <c r="Q2053" s="105"/>
      <c r="R2053" s="105"/>
      <c r="S2053" s="105"/>
      <c r="T2053" s="42"/>
      <c r="U2053" s="359"/>
      <c r="V2053" s="105"/>
      <c r="W2053" s="105"/>
      <c r="X2053" s="105"/>
      <c r="Y2053" s="22"/>
      <c r="Z2053" s="22"/>
    </row>
    <row r="2054" spans="6:26" x14ac:dyDescent="0.2">
      <c r="F2054" s="105"/>
      <c r="G2054" s="105"/>
      <c r="H2054" s="356"/>
      <c r="I2054" s="22"/>
      <c r="K2054" s="105"/>
      <c r="L2054" s="356"/>
      <c r="M2054" s="105"/>
      <c r="N2054" s="357"/>
      <c r="O2054" s="42"/>
      <c r="P2054" s="360"/>
      <c r="Q2054" s="105"/>
      <c r="R2054" s="356"/>
      <c r="S2054" s="105"/>
      <c r="T2054" s="42"/>
      <c r="U2054" s="360"/>
      <c r="V2054" s="105"/>
      <c r="W2054" s="356"/>
      <c r="X2054" s="105"/>
      <c r="Y2054" s="22"/>
      <c r="Z2054" s="22"/>
    </row>
    <row r="2055" spans="6:26" x14ac:dyDescent="0.2">
      <c r="F2055" s="105"/>
      <c r="G2055" s="105"/>
      <c r="K2055" s="105"/>
      <c r="L2055" s="105"/>
      <c r="Q2055" s="105"/>
      <c r="R2055" s="105"/>
      <c r="V2055" s="105"/>
      <c r="W2055" s="105"/>
    </row>
    <row r="2056" spans="6:26" x14ac:dyDescent="0.2">
      <c r="F2056" s="105"/>
      <c r="G2056" s="105"/>
      <c r="K2056" s="105"/>
      <c r="L2056" s="105"/>
      <c r="Q2056" s="105"/>
      <c r="R2056" s="105"/>
      <c r="V2056" s="105"/>
      <c r="W2056" s="105"/>
    </row>
    <row r="2057" spans="6:26" x14ac:dyDescent="0.2">
      <c r="F2057" s="105"/>
      <c r="G2057" s="105"/>
      <c r="K2057" s="105"/>
      <c r="L2057" s="105"/>
      <c r="Q2057" s="105"/>
      <c r="R2057" s="105"/>
      <c r="V2057" s="105"/>
      <c r="W2057" s="105"/>
    </row>
    <row r="2058" spans="6:26" x14ac:dyDescent="0.2">
      <c r="F2058" s="105"/>
      <c r="G2058" s="105"/>
      <c r="K2058" s="105"/>
      <c r="L2058" s="105"/>
      <c r="Q2058" s="105"/>
      <c r="R2058" s="105"/>
      <c r="V2058" s="105"/>
      <c r="W2058" s="105"/>
    </row>
    <row r="2059" spans="6:26" x14ac:dyDescent="0.2">
      <c r="F2059" s="105"/>
      <c r="G2059" s="105"/>
      <c r="H2059" s="355"/>
      <c r="I2059" s="22"/>
      <c r="K2059" s="105"/>
      <c r="L2059" s="105"/>
      <c r="M2059" s="105"/>
      <c r="N2059" s="42"/>
      <c r="O2059" s="42"/>
      <c r="Q2059" s="105"/>
      <c r="R2059" s="105"/>
      <c r="S2059" s="105"/>
      <c r="T2059" s="42"/>
      <c r="U2059" s="359"/>
      <c r="V2059" s="105"/>
      <c r="W2059" s="105"/>
      <c r="X2059" s="105"/>
      <c r="Y2059" s="22"/>
      <c r="Z2059" s="22"/>
    </row>
    <row r="2060" spans="6:26" x14ac:dyDescent="0.2">
      <c r="F2060" s="105"/>
      <c r="G2060" s="105"/>
      <c r="K2060" s="105"/>
      <c r="L2060" s="105"/>
      <c r="Q2060" s="105"/>
      <c r="R2060" s="105"/>
      <c r="V2060" s="105"/>
      <c r="W2060" s="105"/>
    </row>
    <row r="2061" spans="6:26" x14ac:dyDescent="0.2">
      <c r="F2061" s="105"/>
      <c r="G2061" s="105"/>
      <c r="K2061" s="105"/>
      <c r="L2061" s="105"/>
      <c r="Q2061" s="105"/>
      <c r="R2061" s="105"/>
      <c r="V2061" s="105"/>
      <c r="W2061" s="105"/>
    </row>
    <row r="2062" spans="6:26" x14ac:dyDescent="0.2">
      <c r="F2062" s="105"/>
      <c r="G2062" s="105"/>
      <c r="K2062" s="105"/>
      <c r="L2062" s="105"/>
      <c r="Q2062" s="105"/>
      <c r="R2062" s="105"/>
      <c r="V2062" s="105"/>
      <c r="W2062" s="105"/>
    </row>
    <row r="2063" spans="6:26" x14ac:dyDescent="0.2">
      <c r="F2063" s="105"/>
      <c r="G2063" s="105"/>
      <c r="H2063" s="355"/>
      <c r="I2063" s="22"/>
      <c r="K2063" s="105"/>
      <c r="L2063" s="105"/>
      <c r="M2063" s="105"/>
      <c r="N2063" s="42"/>
      <c r="O2063" s="42"/>
      <c r="Q2063" s="105"/>
      <c r="R2063" s="105"/>
      <c r="S2063" s="105"/>
      <c r="T2063" s="42"/>
      <c r="U2063" s="359"/>
      <c r="V2063" s="105"/>
      <c r="W2063" s="105"/>
      <c r="X2063" s="105"/>
      <c r="Y2063" s="22"/>
      <c r="Z2063" s="22"/>
    </row>
    <row r="2064" spans="6:26" x14ac:dyDescent="0.2">
      <c r="F2064" s="105"/>
      <c r="G2064" s="105"/>
      <c r="K2064" s="105"/>
      <c r="L2064" s="105"/>
      <c r="Q2064" s="105"/>
      <c r="R2064" s="105"/>
      <c r="V2064" s="105"/>
      <c r="W2064" s="105"/>
    </row>
    <row r="2065" spans="6:26" x14ac:dyDescent="0.2">
      <c r="F2065" s="105"/>
      <c r="G2065" s="105"/>
      <c r="K2065" s="105"/>
      <c r="L2065" s="105"/>
      <c r="Q2065" s="105"/>
      <c r="R2065" s="105"/>
      <c r="V2065" s="105"/>
      <c r="W2065" s="105"/>
    </row>
    <row r="2066" spans="6:26" x14ac:dyDescent="0.2">
      <c r="F2066" s="105"/>
      <c r="G2066" s="105"/>
      <c r="H2066" s="355"/>
      <c r="I2066" s="22"/>
      <c r="K2066" s="105"/>
      <c r="L2066" s="105"/>
      <c r="M2066" s="105"/>
      <c r="N2066" s="42"/>
      <c r="O2066" s="42"/>
      <c r="Q2066" s="105"/>
      <c r="R2066" s="105"/>
      <c r="S2066" s="105"/>
      <c r="T2066" s="42"/>
      <c r="U2066" s="359"/>
      <c r="V2066" s="105"/>
      <c r="W2066" s="105"/>
      <c r="X2066" s="105"/>
      <c r="Y2066" s="22"/>
      <c r="Z2066" s="22"/>
    </row>
    <row r="2067" spans="6:26" x14ac:dyDescent="0.2">
      <c r="F2067" s="105"/>
      <c r="G2067" s="105"/>
      <c r="H2067" s="355"/>
      <c r="I2067" s="22"/>
      <c r="K2067" s="105"/>
      <c r="L2067" s="105"/>
      <c r="M2067" s="105"/>
      <c r="N2067" s="42"/>
      <c r="O2067" s="42"/>
      <c r="Q2067" s="105"/>
      <c r="R2067" s="105"/>
      <c r="S2067" s="105"/>
      <c r="T2067" s="42"/>
      <c r="U2067" s="359"/>
      <c r="V2067" s="105"/>
      <c r="W2067" s="105"/>
      <c r="X2067" s="105"/>
      <c r="Y2067" s="22"/>
      <c r="Z2067" s="22"/>
    </row>
    <row r="2068" spans="6:26" x14ac:dyDescent="0.2">
      <c r="F2068" s="105"/>
      <c r="G2068" s="105"/>
      <c r="H2068" s="355"/>
      <c r="I2068" s="22"/>
      <c r="K2068" s="105"/>
      <c r="L2068" s="105"/>
      <c r="M2068" s="105"/>
      <c r="N2068" s="42"/>
      <c r="O2068" s="42"/>
      <c r="Q2068" s="105"/>
      <c r="R2068" s="105"/>
      <c r="S2068" s="105"/>
      <c r="T2068" s="42"/>
      <c r="U2068" s="359"/>
      <c r="V2068" s="105"/>
      <c r="W2068" s="105"/>
      <c r="X2068" s="105"/>
      <c r="Y2068" s="22"/>
      <c r="Z2068" s="22"/>
    </row>
    <row r="2069" spans="6:26" x14ac:dyDescent="0.2">
      <c r="F2069" s="105"/>
      <c r="G2069" s="105"/>
      <c r="H2069" s="355"/>
      <c r="I2069" s="22"/>
      <c r="K2069" s="105"/>
      <c r="L2069" s="105"/>
      <c r="M2069" s="105"/>
      <c r="N2069" s="42"/>
      <c r="O2069" s="42"/>
      <c r="Q2069" s="105"/>
      <c r="R2069" s="105"/>
      <c r="S2069" s="105"/>
      <c r="T2069" s="42"/>
      <c r="U2069" s="359"/>
      <c r="V2069" s="105"/>
      <c r="W2069" s="105"/>
      <c r="X2069" s="105"/>
      <c r="Y2069" s="22"/>
      <c r="Z2069" s="22"/>
    </row>
    <row r="2070" spans="6:26" x14ac:dyDescent="0.2">
      <c r="F2070" s="364"/>
      <c r="G2070" s="105"/>
      <c r="H2070" s="355"/>
      <c r="I2070" s="22"/>
      <c r="K2070" s="105"/>
      <c r="L2070" s="105"/>
      <c r="M2070" s="105"/>
      <c r="N2070" s="42"/>
      <c r="O2070" s="42"/>
      <c r="Q2070" s="105"/>
      <c r="R2070" s="105"/>
      <c r="S2070" s="105"/>
      <c r="T2070" s="42"/>
      <c r="U2070" s="359"/>
      <c r="V2070" s="105"/>
      <c r="W2070" s="105"/>
      <c r="X2070" s="105"/>
      <c r="Y2070" s="22"/>
      <c r="Z2070" s="22"/>
    </row>
    <row r="2071" spans="6:26" x14ac:dyDescent="0.2">
      <c r="F2071" s="105"/>
      <c r="G2071" s="105"/>
      <c r="K2071" s="105"/>
      <c r="L2071" s="105"/>
      <c r="Q2071" s="105"/>
      <c r="R2071" s="105"/>
      <c r="V2071" s="105"/>
      <c r="W2071" s="105"/>
    </row>
    <row r="2072" spans="6:26" x14ac:dyDescent="0.2">
      <c r="F2072" s="105"/>
      <c r="G2072" s="105"/>
      <c r="K2072" s="105"/>
      <c r="L2072" s="105"/>
      <c r="Q2072" s="105"/>
      <c r="R2072" s="105"/>
      <c r="V2072" s="105"/>
      <c r="W2072" s="105"/>
    </row>
    <row r="2073" spans="6:26" x14ac:dyDescent="0.2">
      <c r="F2073" s="105"/>
      <c r="G2073" s="105"/>
      <c r="K2073" s="105"/>
      <c r="L2073" s="105"/>
      <c r="Q2073" s="105"/>
      <c r="R2073" s="105"/>
      <c r="V2073" s="105"/>
      <c r="W2073" s="105"/>
    </row>
    <row r="2074" spans="6:26" x14ac:dyDescent="0.2">
      <c r="F2074" s="105"/>
      <c r="G2074" s="105"/>
      <c r="K2074" s="105"/>
      <c r="L2074" s="105"/>
      <c r="Q2074" s="105"/>
      <c r="R2074" s="105"/>
      <c r="V2074" s="105"/>
      <c r="W2074" s="105"/>
    </row>
    <row r="2075" spans="6:26" x14ac:dyDescent="0.2">
      <c r="F2075" s="105"/>
      <c r="G2075" s="105"/>
      <c r="K2075" s="105"/>
      <c r="L2075" s="105"/>
      <c r="Q2075" s="105"/>
      <c r="R2075" s="105"/>
      <c r="V2075" s="105"/>
      <c r="W2075" s="105"/>
    </row>
    <row r="2076" spans="6:26" x14ac:dyDescent="0.2">
      <c r="F2076" s="105"/>
      <c r="G2076" s="105"/>
      <c r="K2076" s="105"/>
      <c r="L2076" s="105"/>
      <c r="Q2076" s="105"/>
      <c r="R2076" s="105"/>
      <c r="V2076" s="105"/>
      <c r="W2076" s="105"/>
    </row>
    <row r="2077" spans="6:26" x14ac:dyDescent="0.2">
      <c r="F2077" s="105"/>
      <c r="G2077" s="105"/>
      <c r="K2077" s="105"/>
      <c r="L2077" s="105"/>
      <c r="Q2077" s="105"/>
      <c r="R2077" s="105"/>
      <c r="V2077" s="105"/>
      <c r="W2077" s="105"/>
    </row>
    <row r="2078" spans="6:26" x14ac:dyDescent="0.2">
      <c r="F2078" s="105"/>
      <c r="G2078" s="105"/>
      <c r="K2078" s="105"/>
      <c r="L2078" s="105"/>
      <c r="Q2078" s="105"/>
      <c r="R2078" s="105"/>
      <c r="V2078" s="105"/>
      <c r="W2078" s="105"/>
    </row>
    <row r="2079" spans="6:26" x14ac:dyDescent="0.2">
      <c r="F2079" s="105"/>
      <c r="G2079" s="105"/>
      <c r="K2079" s="105"/>
      <c r="L2079" s="105"/>
      <c r="Q2079" s="105"/>
      <c r="R2079" s="105"/>
      <c r="V2079" s="105"/>
      <c r="W2079" s="105"/>
    </row>
    <row r="2080" spans="6:26" x14ac:dyDescent="0.2">
      <c r="F2080" s="105"/>
      <c r="G2080" s="105"/>
      <c r="K2080" s="105"/>
      <c r="L2080" s="105"/>
      <c r="Q2080" s="105"/>
      <c r="R2080" s="105"/>
      <c r="V2080" s="105"/>
      <c r="W2080" s="105"/>
    </row>
    <row r="2081" spans="6:23" x14ac:dyDescent="0.2">
      <c r="F2081" s="105"/>
      <c r="G2081" s="105"/>
      <c r="K2081" s="105"/>
      <c r="L2081" s="105"/>
      <c r="Q2081" s="105"/>
      <c r="R2081" s="105"/>
      <c r="V2081" s="105"/>
      <c r="W2081" s="105"/>
    </row>
    <row r="2082" spans="6:23" x14ac:dyDescent="0.2">
      <c r="F2082" s="105"/>
      <c r="G2082" s="105"/>
      <c r="K2082" s="105"/>
      <c r="L2082" s="105"/>
      <c r="Q2082" s="105"/>
      <c r="R2082" s="105"/>
      <c r="V2082" s="105"/>
      <c r="W2082" s="105"/>
    </row>
    <row r="2083" spans="6:23" x14ac:dyDescent="0.2">
      <c r="F2083" s="105"/>
      <c r="G2083" s="105"/>
      <c r="K2083" s="105"/>
      <c r="L2083" s="105"/>
      <c r="Q2083" s="105"/>
      <c r="R2083" s="105"/>
      <c r="V2083" s="105"/>
      <c r="W2083" s="105"/>
    </row>
    <row r="2084" spans="6:23" x14ac:dyDescent="0.2">
      <c r="F2084" s="105"/>
      <c r="G2084" s="105"/>
      <c r="K2084" s="105"/>
      <c r="L2084" s="105"/>
      <c r="Q2084" s="105"/>
      <c r="R2084" s="105"/>
      <c r="V2084" s="105"/>
      <c r="W2084" s="105"/>
    </row>
    <row r="2085" spans="6:23" x14ac:dyDescent="0.2">
      <c r="F2085" s="105"/>
      <c r="G2085" s="105"/>
      <c r="K2085" s="105"/>
      <c r="L2085" s="105"/>
      <c r="Q2085" s="105"/>
      <c r="R2085" s="105"/>
      <c r="V2085" s="105"/>
      <c r="W2085" s="105"/>
    </row>
    <row r="2086" spans="6:23" x14ac:dyDescent="0.2">
      <c r="F2086" s="105"/>
      <c r="G2086" s="105"/>
      <c r="K2086" s="105"/>
      <c r="L2086" s="105"/>
      <c r="Q2086" s="105"/>
      <c r="R2086" s="105"/>
      <c r="V2086" s="105"/>
      <c r="W2086" s="105"/>
    </row>
    <row r="2087" spans="6:23" x14ac:dyDescent="0.2">
      <c r="F2087" s="105"/>
      <c r="G2087" s="105"/>
      <c r="K2087" s="105"/>
      <c r="L2087" s="105"/>
      <c r="Q2087" s="105"/>
      <c r="R2087" s="105"/>
      <c r="V2087" s="105"/>
      <c r="W2087" s="105"/>
    </row>
    <row r="2088" spans="6:23" x14ac:dyDescent="0.2">
      <c r="F2088" s="105"/>
      <c r="G2088" s="105"/>
      <c r="K2088" s="105"/>
      <c r="L2088" s="105"/>
      <c r="Q2088" s="105"/>
      <c r="R2088" s="105"/>
      <c r="V2088" s="105"/>
      <c r="W2088" s="105"/>
    </row>
    <row r="2089" spans="6:23" x14ac:dyDescent="0.2">
      <c r="F2089" s="105"/>
      <c r="G2089" s="105"/>
      <c r="K2089" s="105"/>
      <c r="L2089" s="105"/>
      <c r="Q2089" s="105"/>
      <c r="R2089" s="105"/>
      <c r="V2089" s="105"/>
      <c r="W2089" s="105"/>
    </row>
    <row r="2090" spans="6:23" x14ac:dyDescent="0.2">
      <c r="F2090" s="105"/>
      <c r="G2090" s="105"/>
      <c r="K2090" s="105"/>
      <c r="L2090" s="105"/>
      <c r="Q2090" s="105"/>
      <c r="R2090" s="105"/>
      <c r="V2090" s="105"/>
      <c r="W2090" s="105"/>
    </row>
    <row r="2091" spans="6:23" x14ac:dyDescent="0.2">
      <c r="F2091" s="105"/>
      <c r="G2091" s="105"/>
      <c r="K2091" s="105"/>
      <c r="L2091" s="105"/>
      <c r="Q2091" s="105"/>
      <c r="R2091" s="105"/>
      <c r="V2091" s="105"/>
      <c r="W2091" s="105"/>
    </row>
    <row r="2092" spans="6:23" x14ac:dyDescent="0.2">
      <c r="F2092" s="105"/>
      <c r="G2092" s="105"/>
      <c r="K2092" s="105"/>
      <c r="L2092" s="105"/>
      <c r="Q2092" s="105"/>
      <c r="R2092" s="105"/>
      <c r="V2092" s="105"/>
      <c r="W2092" s="105"/>
    </row>
    <row r="2093" spans="6:23" x14ac:dyDescent="0.2">
      <c r="F2093" s="105"/>
      <c r="G2093" s="105"/>
      <c r="K2093" s="105"/>
      <c r="L2093" s="105"/>
      <c r="Q2093" s="105"/>
      <c r="R2093" s="105"/>
      <c r="V2093" s="105"/>
      <c r="W2093" s="105"/>
    </row>
    <row r="2094" spans="6:23" x14ac:dyDescent="0.2">
      <c r="F2094" s="105"/>
      <c r="G2094" s="105"/>
      <c r="K2094" s="105"/>
      <c r="L2094" s="105"/>
      <c r="Q2094" s="105"/>
      <c r="R2094" s="105"/>
      <c r="V2094" s="105"/>
      <c r="W2094" s="105"/>
    </row>
    <row r="2095" spans="6:23" x14ac:dyDescent="0.2">
      <c r="F2095" s="105"/>
      <c r="G2095" s="105"/>
      <c r="K2095" s="105"/>
      <c r="L2095" s="105"/>
      <c r="Q2095" s="105"/>
      <c r="R2095" s="105"/>
      <c r="V2095" s="105"/>
      <c r="W2095" s="105"/>
    </row>
    <row r="2096" spans="6:23" x14ac:dyDescent="0.2">
      <c r="F2096" s="105"/>
      <c r="G2096" s="105"/>
      <c r="K2096" s="105"/>
      <c r="L2096" s="105"/>
      <c r="Q2096" s="105"/>
      <c r="R2096" s="105"/>
      <c r="V2096" s="105"/>
      <c r="W2096" s="105"/>
    </row>
    <row r="2097" spans="6:26" x14ac:dyDescent="0.2">
      <c r="F2097" s="105"/>
      <c r="G2097" s="105"/>
      <c r="K2097" s="105"/>
      <c r="L2097" s="105"/>
      <c r="Q2097" s="105"/>
      <c r="R2097" s="105"/>
      <c r="V2097" s="105"/>
      <c r="W2097" s="105"/>
    </row>
    <row r="2098" spans="6:26" x14ac:dyDescent="0.2">
      <c r="F2098" s="105"/>
      <c r="G2098" s="105"/>
      <c r="K2098" s="105"/>
      <c r="L2098" s="105"/>
      <c r="Q2098" s="105"/>
      <c r="R2098" s="105"/>
      <c r="V2098" s="105"/>
      <c r="W2098" s="105"/>
    </row>
    <row r="2099" spans="6:26" x14ac:dyDescent="0.2">
      <c r="F2099" s="105"/>
      <c r="G2099" s="105"/>
      <c r="H2099" s="355"/>
      <c r="I2099" s="22"/>
      <c r="K2099" s="105"/>
      <c r="L2099" s="105"/>
      <c r="M2099" s="105"/>
      <c r="N2099" s="42"/>
      <c r="O2099" s="42"/>
      <c r="Q2099" s="105"/>
      <c r="R2099" s="105"/>
      <c r="S2099" s="105"/>
      <c r="T2099" s="42"/>
      <c r="U2099" s="359"/>
      <c r="V2099" s="105"/>
      <c r="W2099" s="105"/>
      <c r="X2099" s="105"/>
      <c r="Y2099" s="22"/>
      <c r="Z2099" s="22"/>
    </row>
    <row r="2100" spans="6:26" x14ac:dyDescent="0.2">
      <c r="F2100" s="105"/>
      <c r="G2100" s="105"/>
      <c r="H2100" s="355"/>
      <c r="I2100" s="22"/>
      <c r="K2100" s="105"/>
      <c r="L2100" s="105"/>
      <c r="M2100" s="105"/>
      <c r="N2100" s="42"/>
      <c r="O2100" s="42"/>
      <c r="Q2100" s="105"/>
      <c r="R2100" s="105"/>
      <c r="S2100" s="105"/>
      <c r="T2100" s="42"/>
      <c r="U2100" s="359"/>
      <c r="V2100" s="105"/>
      <c r="W2100" s="105"/>
      <c r="X2100" s="105"/>
      <c r="Y2100" s="22"/>
      <c r="Z2100" s="22"/>
    </row>
    <row r="2101" spans="6:26" x14ac:dyDescent="0.2">
      <c r="F2101" s="105"/>
      <c r="G2101" s="105"/>
      <c r="K2101" s="105"/>
      <c r="L2101" s="105"/>
      <c r="Q2101" s="105"/>
      <c r="R2101" s="105"/>
      <c r="V2101" s="105"/>
      <c r="W2101" s="105"/>
    </row>
    <row r="2102" spans="6:26" x14ac:dyDescent="0.2">
      <c r="F2102" s="105"/>
      <c r="G2102" s="105"/>
      <c r="K2102" s="105"/>
      <c r="L2102" s="105"/>
      <c r="Q2102" s="105"/>
      <c r="R2102" s="105"/>
      <c r="V2102" s="105"/>
      <c r="W2102" s="105"/>
    </row>
    <row r="2103" spans="6:26" x14ac:dyDescent="0.2">
      <c r="F2103" s="105"/>
      <c r="G2103" s="105"/>
      <c r="K2103" s="105"/>
      <c r="L2103" s="105"/>
      <c r="Q2103" s="105"/>
      <c r="R2103" s="105"/>
      <c r="V2103" s="105"/>
      <c r="W2103" s="105"/>
    </row>
    <row r="2104" spans="6:26" x14ac:dyDescent="0.2">
      <c r="F2104" s="105"/>
      <c r="G2104" s="105"/>
      <c r="H2104" s="355"/>
      <c r="I2104" s="22"/>
      <c r="K2104" s="105"/>
      <c r="L2104" s="105"/>
      <c r="M2104" s="105"/>
      <c r="N2104" s="42"/>
      <c r="O2104" s="42"/>
      <c r="Q2104" s="105"/>
      <c r="R2104" s="105"/>
      <c r="S2104" s="105"/>
      <c r="T2104" s="42"/>
      <c r="U2104" s="359"/>
      <c r="V2104" s="105"/>
      <c r="W2104" s="105"/>
      <c r="X2104" s="105"/>
      <c r="Y2104" s="22"/>
      <c r="Z2104" s="22"/>
    </row>
    <row r="2105" spans="6:26" x14ac:dyDescent="0.2">
      <c r="F2105" s="105"/>
      <c r="G2105" s="105"/>
      <c r="H2105" s="355"/>
      <c r="I2105" s="22"/>
      <c r="K2105" s="105"/>
      <c r="L2105" s="105"/>
      <c r="M2105" s="105"/>
      <c r="N2105" s="42"/>
      <c r="O2105" s="42"/>
      <c r="Q2105" s="105"/>
      <c r="R2105" s="105"/>
      <c r="S2105" s="105"/>
      <c r="T2105" s="42"/>
      <c r="U2105" s="359"/>
      <c r="V2105" s="105"/>
      <c r="W2105" s="105"/>
      <c r="X2105" s="105"/>
      <c r="Y2105" s="22"/>
      <c r="Z2105" s="22"/>
    </row>
    <row r="2106" spans="6:26" x14ac:dyDescent="0.2">
      <c r="F2106" s="105"/>
      <c r="G2106" s="105"/>
      <c r="H2106" s="356"/>
      <c r="I2106" s="22"/>
      <c r="K2106" s="105"/>
      <c r="L2106" s="356"/>
      <c r="M2106" s="105"/>
      <c r="N2106" s="357"/>
      <c r="O2106" s="42"/>
      <c r="P2106" s="360"/>
      <c r="Q2106" s="105"/>
      <c r="R2106" s="356"/>
      <c r="S2106" s="105"/>
      <c r="T2106" s="42"/>
      <c r="U2106" s="360"/>
      <c r="V2106" s="105"/>
      <c r="W2106" s="356"/>
      <c r="X2106" s="105"/>
      <c r="Y2106" s="22"/>
      <c r="Z2106" s="22"/>
    </row>
    <row r="2107" spans="6:26" x14ac:dyDescent="0.2">
      <c r="F2107" s="105"/>
      <c r="G2107" s="105"/>
      <c r="K2107" s="105"/>
      <c r="L2107" s="105"/>
      <c r="Q2107" s="105"/>
      <c r="R2107" s="105"/>
      <c r="V2107" s="105"/>
      <c r="W2107" s="105"/>
    </row>
    <row r="2108" spans="6:26" x14ac:dyDescent="0.2">
      <c r="F2108" s="105"/>
      <c r="G2108" s="105"/>
      <c r="H2108" s="365"/>
      <c r="I2108" s="22"/>
      <c r="K2108" s="105"/>
      <c r="L2108" s="105"/>
      <c r="M2108" s="105"/>
      <c r="N2108" s="42"/>
      <c r="O2108" s="42"/>
      <c r="Q2108" s="105"/>
      <c r="R2108" s="105"/>
      <c r="S2108" s="105"/>
      <c r="T2108" s="42"/>
      <c r="U2108" s="366"/>
      <c r="V2108" s="105"/>
      <c r="W2108" s="105"/>
      <c r="X2108" s="105"/>
      <c r="Y2108" s="22"/>
      <c r="Z2108" s="22"/>
    </row>
    <row r="2109" spans="6:26" x14ac:dyDescent="0.2">
      <c r="F2109" s="105"/>
      <c r="G2109" s="105"/>
      <c r="K2109" s="105"/>
      <c r="L2109" s="105"/>
      <c r="Q2109" s="105"/>
      <c r="R2109" s="105"/>
      <c r="V2109" s="105"/>
      <c r="W2109" s="105"/>
    </row>
    <row r="2110" spans="6:26" x14ac:dyDescent="0.2">
      <c r="F2110" s="105"/>
      <c r="G2110" s="105"/>
      <c r="H2110" s="355"/>
      <c r="I2110" s="22"/>
      <c r="K2110" s="105"/>
      <c r="L2110" s="105"/>
      <c r="M2110" s="105"/>
      <c r="N2110" s="42"/>
      <c r="O2110" s="42"/>
      <c r="Q2110" s="105"/>
      <c r="R2110" s="105"/>
      <c r="S2110" s="105"/>
      <c r="T2110" s="42"/>
      <c r="U2110" s="359"/>
      <c r="V2110" s="105"/>
      <c r="W2110" s="105"/>
      <c r="X2110" s="105"/>
      <c r="Y2110" s="22"/>
      <c r="Z2110" s="22"/>
    </row>
    <row r="2111" spans="6:26" x14ac:dyDescent="0.2">
      <c r="F2111" s="364"/>
      <c r="G2111" s="105"/>
      <c r="H2111" s="365"/>
      <c r="I2111" s="22"/>
      <c r="K2111" s="105"/>
      <c r="L2111" s="105"/>
      <c r="M2111" s="105"/>
      <c r="N2111" s="42"/>
      <c r="O2111" s="42"/>
      <c r="Q2111" s="105"/>
      <c r="R2111" s="105"/>
      <c r="S2111" s="105"/>
      <c r="T2111" s="42"/>
      <c r="U2111" s="366"/>
      <c r="V2111" s="105"/>
      <c r="W2111" s="105"/>
      <c r="X2111" s="105"/>
      <c r="Y2111" s="22"/>
      <c r="Z2111" s="22"/>
    </row>
    <row r="2112" spans="6:26" x14ac:dyDescent="0.2">
      <c r="F2112" s="105"/>
      <c r="G2112" s="105"/>
      <c r="K2112" s="105"/>
      <c r="L2112" s="105"/>
      <c r="Q2112" s="105"/>
      <c r="R2112" s="105"/>
      <c r="V2112" s="105"/>
      <c r="W2112" s="105"/>
    </row>
    <row r="2113" spans="6:26" x14ac:dyDescent="0.2">
      <c r="F2113" s="105"/>
      <c r="G2113" s="105"/>
      <c r="K2113" s="105"/>
      <c r="L2113" s="105"/>
      <c r="Q2113" s="105"/>
      <c r="R2113" s="105"/>
      <c r="V2113" s="105"/>
      <c r="W2113" s="105"/>
    </row>
    <row r="2114" spans="6:26" x14ac:dyDescent="0.2">
      <c r="F2114" s="105"/>
      <c r="G2114" s="105"/>
      <c r="K2114" s="105"/>
      <c r="L2114" s="105"/>
      <c r="Q2114" s="105"/>
      <c r="R2114" s="105"/>
      <c r="V2114" s="105"/>
      <c r="W2114" s="105"/>
    </row>
    <row r="2115" spans="6:26" x14ac:dyDescent="0.2">
      <c r="F2115" s="105"/>
      <c r="G2115" s="105"/>
      <c r="K2115" s="105"/>
      <c r="L2115" s="105"/>
      <c r="Q2115" s="105"/>
      <c r="R2115" s="105"/>
      <c r="V2115" s="105"/>
      <c r="W2115" s="105"/>
    </row>
    <row r="2116" spans="6:26" x14ac:dyDescent="0.2">
      <c r="F2116" s="105"/>
      <c r="G2116" s="105"/>
      <c r="H2116" s="355"/>
      <c r="I2116" s="22"/>
      <c r="K2116" s="105"/>
      <c r="L2116" s="105"/>
      <c r="M2116" s="105"/>
      <c r="N2116" s="42"/>
      <c r="O2116" s="42"/>
      <c r="Q2116" s="105"/>
      <c r="R2116" s="105"/>
      <c r="S2116" s="105"/>
      <c r="T2116" s="42"/>
      <c r="U2116" s="359"/>
      <c r="V2116" s="105"/>
      <c r="W2116" s="105"/>
      <c r="X2116" s="105"/>
      <c r="Y2116" s="22"/>
      <c r="Z2116" s="22"/>
    </row>
    <row r="2117" spans="6:26" x14ac:dyDescent="0.2">
      <c r="F2117" s="364"/>
      <c r="G2117" s="105"/>
      <c r="H2117" s="365"/>
      <c r="I2117" s="22"/>
      <c r="K2117" s="105"/>
      <c r="L2117" s="105"/>
      <c r="M2117" s="105"/>
      <c r="N2117" s="42"/>
      <c r="O2117" s="42"/>
      <c r="Q2117" s="105"/>
      <c r="R2117" s="105"/>
      <c r="S2117" s="105"/>
      <c r="T2117" s="42"/>
      <c r="U2117" s="366"/>
      <c r="V2117" s="105"/>
      <c r="W2117" s="105"/>
      <c r="X2117" s="105"/>
      <c r="Y2117" s="22"/>
      <c r="Z2117" s="22"/>
    </row>
    <row r="2118" spans="6:26" x14ac:dyDescent="0.2">
      <c r="F2118" s="105"/>
      <c r="G2118" s="105"/>
      <c r="K2118" s="105"/>
      <c r="L2118" s="105"/>
      <c r="Q2118" s="105"/>
      <c r="R2118" s="105"/>
      <c r="V2118" s="105"/>
      <c r="W2118" s="105"/>
    </row>
    <row r="2119" spans="6:26" x14ac:dyDescent="0.2">
      <c r="F2119" s="105"/>
      <c r="G2119" s="105"/>
      <c r="K2119" s="105"/>
      <c r="L2119" s="105"/>
      <c r="Q2119" s="105"/>
      <c r="R2119" s="105"/>
      <c r="V2119" s="105"/>
      <c r="W2119" s="105"/>
    </row>
    <row r="2120" spans="6:26" x14ac:dyDescent="0.2">
      <c r="F2120" s="105"/>
      <c r="G2120" s="105"/>
      <c r="K2120" s="105"/>
      <c r="L2120" s="105"/>
      <c r="Q2120" s="105"/>
      <c r="R2120" s="105"/>
      <c r="V2120" s="105"/>
      <c r="W2120" s="105"/>
    </row>
    <row r="2121" spans="6:26" x14ac:dyDescent="0.2">
      <c r="F2121" s="105"/>
      <c r="G2121" s="105"/>
      <c r="K2121" s="105"/>
      <c r="L2121" s="105"/>
      <c r="Q2121" s="105"/>
      <c r="R2121" s="105"/>
      <c r="V2121" s="105"/>
      <c r="W2121" s="105"/>
    </row>
    <row r="2122" spans="6:26" x14ac:dyDescent="0.2">
      <c r="F2122" s="130"/>
      <c r="G2122" s="105"/>
      <c r="H2122" s="355"/>
      <c r="I2122" s="22"/>
      <c r="K2122" s="105"/>
      <c r="L2122" s="105"/>
      <c r="M2122" s="105"/>
      <c r="N2122" s="42"/>
      <c r="O2122" s="42"/>
      <c r="Q2122" s="105"/>
      <c r="R2122" s="105"/>
      <c r="S2122" s="105"/>
      <c r="T2122" s="42"/>
      <c r="U2122" s="359"/>
      <c r="V2122" s="105"/>
      <c r="W2122" s="105"/>
      <c r="X2122" s="105"/>
      <c r="Y2122" s="22"/>
      <c r="Z2122" s="22"/>
    </row>
    <row r="2123" spans="6:26" x14ac:dyDescent="0.2">
      <c r="F2123" s="105"/>
      <c r="G2123" s="105"/>
      <c r="K2123" s="105"/>
      <c r="L2123" s="105"/>
      <c r="Q2123" s="105"/>
      <c r="R2123" s="105"/>
      <c r="V2123" s="105"/>
      <c r="W2123" s="105"/>
    </row>
    <row r="2124" spans="6:26" x14ac:dyDescent="0.2">
      <c r="F2124" s="105"/>
      <c r="G2124" s="105"/>
      <c r="K2124" s="105"/>
      <c r="L2124" s="105"/>
      <c r="Q2124" s="105"/>
      <c r="R2124" s="105"/>
      <c r="V2124" s="105"/>
      <c r="W2124" s="105"/>
    </row>
    <row r="2125" spans="6:26" x14ac:dyDescent="0.2">
      <c r="F2125" s="105"/>
      <c r="G2125" s="105"/>
      <c r="K2125" s="105"/>
      <c r="L2125" s="105"/>
      <c r="Q2125" s="105"/>
      <c r="R2125" s="105"/>
      <c r="V2125" s="105"/>
      <c r="W2125" s="105"/>
    </row>
    <row r="2126" spans="6:26" x14ac:dyDescent="0.2">
      <c r="F2126" s="105"/>
      <c r="G2126" s="105"/>
      <c r="K2126" s="105"/>
      <c r="L2126" s="105"/>
      <c r="Q2126" s="105"/>
      <c r="R2126" s="105"/>
      <c r="V2126" s="105"/>
      <c r="W2126" s="105"/>
    </row>
    <row r="2127" spans="6:26" x14ac:dyDescent="0.2">
      <c r="F2127" s="105"/>
      <c r="G2127" s="105"/>
      <c r="K2127" s="105"/>
      <c r="L2127" s="105"/>
      <c r="Q2127" s="105"/>
      <c r="R2127" s="105"/>
      <c r="V2127" s="105"/>
      <c r="W2127" s="105"/>
    </row>
    <row r="2128" spans="6:26" x14ac:dyDescent="0.2">
      <c r="F2128" s="105"/>
      <c r="G2128" s="105"/>
      <c r="K2128" s="105"/>
      <c r="L2128" s="105"/>
      <c r="Q2128" s="105"/>
      <c r="R2128" s="105"/>
      <c r="V2128" s="105"/>
      <c r="W2128" s="105"/>
    </row>
    <row r="2129" spans="6:26" x14ac:dyDescent="0.2">
      <c r="F2129" s="105"/>
      <c r="G2129" s="105"/>
      <c r="K2129" s="105"/>
      <c r="L2129" s="105"/>
      <c r="Q2129" s="105"/>
      <c r="R2129" s="105"/>
      <c r="V2129" s="105"/>
      <c r="W2129" s="105"/>
    </row>
    <row r="2130" spans="6:26" x14ac:dyDescent="0.2">
      <c r="F2130" s="105"/>
      <c r="G2130" s="105"/>
      <c r="K2130" s="105"/>
      <c r="L2130" s="105"/>
      <c r="Q2130" s="105"/>
      <c r="R2130" s="105"/>
      <c r="V2130" s="105"/>
      <c r="W2130" s="105"/>
    </row>
    <row r="2131" spans="6:26" x14ac:dyDescent="0.2">
      <c r="F2131" s="105"/>
      <c r="G2131" s="105"/>
      <c r="K2131" s="105"/>
      <c r="L2131" s="105"/>
      <c r="Q2131" s="105"/>
      <c r="R2131" s="105"/>
      <c r="V2131" s="105"/>
      <c r="W2131" s="105"/>
    </row>
    <row r="2132" spans="6:26" x14ac:dyDescent="0.2">
      <c r="F2132" s="105"/>
      <c r="G2132" s="105"/>
      <c r="K2132" s="105"/>
      <c r="L2132" s="105"/>
      <c r="Q2132" s="105"/>
      <c r="R2132" s="105"/>
      <c r="V2132" s="105"/>
      <c r="W2132" s="105"/>
    </row>
    <row r="2133" spans="6:26" x14ac:dyDescent="0.2">
      <c r="F2133" s="105"/>
      <c r="G2133" s="105"/>
      <c r="K2133" s="105"/>
      <c r="L2133" s="105"/>
      <c r="Q2133" s="105"/>
      <c r="R2133" s="105"/>
      <c r="V2133" s="105"/>
      <c r="W2133" s="105"/>
    </row>
    <row r="2134" spans="6:26" x14ac:dyDescent="0.2">
      <c r="F2134" s="105"/>
      <c r="G2134" s="105"/>
      <c r="K2134" s="105"/>
      <c r="L2134" s="105"/>
      <c r="Q2134" s="105"/>
      <c r="R2134" s="105"/>
      <c r="V2134" s="105"/>
      <c r="W2134" s="105"/>
    </row>
    <row r="2135" spans="6:26" x14ac:dyDescent="0.2">
      <c r="F2135" s="105"/>
      <c r="G2135" s="105"/>
      <c r="K2135" s="105"/>
      <c r="L2135" s="105"/>
      <c r="Q2135" s="105"/>
      <c r="R2135" s="105"/>
      <c r="V2135" s="105"/>
      <c r="W2135" s="105"/>
    </row>
    <row r="2136" spans="6:26" x14ac:dyDescent="0.2">
      <c r="F2136" s="105"/>
      <c r="G2136" s="105"/>
      <c r="K2136" s="105"/>
      <c r="L2136" s="105"/>
      <c r="Q2136" s="105"/>
      <c r="R2136" s="105"/>
      <c r="V2136" s="105"/>
      <c r="W2136" s="105"/>
    </row>
    <row r="2137" spans="6:26" x14ac:dyDescent="0.2">
      <c r="F2137" s="105"/>
      <c r="G2137" s="105"/>
      <c r="K2137" s="105"/>
      <c r="L2137" s="105"/>
      <c r="Q2137" s="105"/>
      <c r="R2137" s="105"/>
      <c r="V2137" s="105"/>
      <c r="W2137" s="105"/>
    </row>
    <row r="2138" spans="6:26" x14ac:dyDescent="0.2">
      <c r="F2138" s="105"/>
      <c r="G2138" s="105"/>
      <c r="K2138" s="105"/>
      <c r="L2138" s="105"/>
      <c r="Q2138" s="105"/>
      <c r="R2138" s="105"/>
      <c r="V2138" s="105"/>
      <c r="W2138" s="105"/>
    </row>
    <row r="2139" spans="6:26" x14ac:dyDescent="0.2">
      <c r="F2139" s="105"/>
      <c r="G2139" s="105"/>
      <c r="K2139" s="105"/>
      <c r="L2139" s="105"/>
      <c r="Q2139" s="105"/>
      <c r="R2139" s="105"/>
      <c r="V2139" s="105"/>
      <c r="W2139" s="105"/>
    </row>
    <row r="2140" spans="6:26" x14ac:dyDescent="0.2">
      <c r="F2140" s="105"/>
      <c r="G2140" s="105"/>
      <c r="K2140" s="105"/>
      <c r="L2140" s="105"/>
      <c r="Q2140" s="105"/>
      <c r="R2140" s="105"/>
      <c r="V2140" s="105"/>
      <c r="W2140" s="105"/>
    </row>
    <row r="2141" spans="6:26" x14ac:dyDescent="0.2">
      <c r="F2141" s="105"/>
      <c r="G2141" s="105"/>
      <c r="K2141" s="105"/>
      <c r="L2141" s="105"/>
      <c r="Q2141" s="105"/>
      <c r="R2141" s="105"/>
      <c r="V2141" s="105"/>
      <c r="W2141" s="105"/>
    </row>
    <row r="2142" spans="6:26" x14ac:dyDescent="0.2">
      <c r="F2142" s="130"/>
      <c r="G2142" s="105"/>
      <c r="H2142" s="365"/>
      <c r="I2142" s="22"/>
      <c r="K2142" s="105"/>
      <c r="L2142" s="105"/>
      <c r="M2142" s="105"/>
      <c r="N2142" s="42"/>
      <c r="O2142" s="42"/>
      <c r="Q2142" s="105"/>
      <c r="R2142" s="105"/>
      <c r="S2142" s="105"/>
      <c r="T2142" s="42"/>
      <c r="U2142" s="366"/>
      <c r="V2142" s="105"/>
      <c r="W2142" s="105"/>
      <c r="X2142" s="105"/>
      <c r="Y2142" s="22"/>
      <c r="Z2142" s="22"/>
    </row>
    <row r="2143" spans="6:26" x14ac:dyDescent="0.2">
      <c r="F2143" s="130"/>
      <c r="G2143" s="105"/>
      <c r="H2143" s="355"/>
      <c r="I2143" s="22"/>
      <c r="K2143" s="105"/>
      <c r="L2143" s="105"/>
      <c r="M2143" s="105"/>
      <c r="N2143" s="42"/>
      <c r="O2143" s="42"/>
      <c r="Q2143" s="105"/>
      <c r="R2143" s="105"/>
      <c r="S2143" s="105"/>
      <c r="T2143" s="42"/>
      <c r="U2143" s="359"/>
      <c r="V2143" s="105"/>
      <c r="W2143" s="105"/>
      <c r="X2143" s="105"/>
      <c r="Y2143" s="22"/>
      <c r="Z2143" s="22"/>
    </row>
    <row r="2144" spans="6:26" x14ac:dyDescent="0.2">
      <c r="F2144" s="364"/>
      <c r="G2144" s="105"/>
      <c r="H2144" s="365"/>
      <c r="I2144" s="22"/>
      <c r="K2144" s="105"/>
      <c r="L2144" s="105"/>
      <c r="M2144" s="105"/>
      <c r="N2144" s="42"/>
      <c r="O2144" s="42"/>
      <c r="Q2144" s="105"/>
      <c r="R2144" s="105"/>
      <c r="S2144" s="105"/>
      <c r="T2144" s="42"/>
      <c r="U2144" s="366"/>
      <c r="V2144" s="105"/>
      <c r="W2144" s="105"/>
      <c r="X2144" s="105"/>
      <c r="Y2144" s="22"/>
      <c r="Z2144" s="22"/>
    </row>
    <row r="2145" spans="6:26" x14ac:dyDescent="0.2">
      <c r="F2145" s="130"/>
      <c r="G2145" s="105"/>
      <c r="H2145" s="365"/>
      <c r="I2145" s="22"/>
      <c r="K2145" s="105"/>
      <c r="L2145" s="105"/>
      <c r="M2145" s="105"/>
      <c r="N2145" s="42"/>
      <c r="O2145" s="42"/>
      <c r="Q2145" s="105"/>
      <c r="R2145" s="105"/>
      <c r="S2145" s="105"/>
      <c r="T2145" s="42"/>
      <c r="U2145" s="366"/>
      <c r="V2145" s="105"/>
      <c r="W2145" s="105"/>
      <c r="X2145" s="105"/>
      <c r="Y2145" s="22"/>
      <c r="Z2145" s="22"/>
    </row>
    <row r="2146" spans="6:26" x14ac:dyDescent="0.2">
      <c r="F2146" s="364"/>
      <c r="G2146" s="105"/>
      <c r="H2146" s="365"/>
      <c r="I2146" s="22"/>
      <c r="K2146" s="105"/>
      <c r="L2146" s="105"/>
      <c r="M2146" s="105"/>
      <c r="N2146" s="42"/>
      <c r="O2146" s="42"/>
      <c r="Q2146" s="105"/>
      <c r="R2146" s="105"/>
      <c r="S2146" s="105"/>
      <c r="T2146" s="42"/>
      <c r="U2146" s="366"/>
      <c r="V2146" s="105"/>
      <c r="W2146" s="105"/>
      <c r="X2146" s="105"/>
      <c r="Y2146" s="22"/>
      <c r="Z2146" s="22"/>
    </row>
    <row r="2147" spans="6:26" x14ac:dyDescent="0.2">
      <c r="F2147" s="364"/>
      <c r="G2147" s="105"/>
      <c r="H2147" s="365"/>
      <c r="I2147" s="22"/>
      <c r="K2147" s="105"/>
      <c r="L2147" s="105"/>
      <c r="M2147" s="105"/>
      <c r="N2147" s="42"/>
      <c r="O2147" s="42"/>
      <c r="Q2147" s="105"/>
      <c r="R2147" s="105"/>
      <c r="S2147" s="105"/>
      <c r="T2147" s="42"/>
      <c r="U2147" s="366"/>
      <c r="V2147" s="105"/>
      <c r="W2147" s="105"/>
      <c r="X2147" s="105"/>
      <c r="Y2147" s="22"/>
      <c r="Z2147" s="22"/>
    </row>
    <row r="2148" spans="6:26" x14ac:dyDescent="0.2">
      <c r="F2148" s="358"/>
      <c r="G2148" s="358"/>
      <c r="H2148" s="358"/>
    </row>
    <row r="2149" spans="6:26" x14ac:dyDescent="0.2">
      <c r="F2149" s="358"/>
      <c r="G2149" s="358"/>
      <c r="H2149" s="358"/>
    </row>
    <row r="2150" spans="6:26" x14ac:dyDescent="0.2">
      <c r="F2150" s="358"/>
      <c r="G2150" s="358"/>
      <c r="H2150" s="358"/>
    </row>
    <row r="2151" spans="6:26" x14ac:dyDescent="0.2">
      <c r="F2151" s="358"/>
      <c r="G2151" s="358"/>
      <c r="H2151" s="358"/>
    </row>
    <row r="2152" spans="6:26" x14ac:dyDescent="0.2">
      <c r="F2152" s="358"/>
      <c r="G2152" s="358"/>
      <c r="H2152" s="358"/>
    </row>
    <row r="2153" spans="6:26" x14ac:dyDescent="0.2">
      <c r="F2153" s="358"/>
      <c r="G2153" s="358"/>
      <c r="H2153" s="358"/>
    </row>
    <row r="2154" spans="6:26" x14ac:dyDescent="0.2">
      <c r="F2154" s="358"/>
      <c r="G2154" s="358"/>
      <c r="H2154" s="358"/>
    </row>
  </sheetData>
  <conditionalFormatting sqref="C4">
    <cfRule type="cellIs" dxfId="1" priority="1" stopIfTrue="1" operator="equal">
      <formula>"REPORT HAS ERRORS"</formula>
    </cfRule>
  </conditionalFormatting>
  <pageMargins left="0.7" right="0.7" top="0.75" bottom="0.75" header="0.3" footer="0.3"/>
  <pageSetup paperSize="0" orientation="portrait" horizontalDpi="0" verticalDpi="0" copie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Right="0"/>
  </sheetPr>
  <dimension ref="A1:CA774"/>
  <sheetViews>
    <sheetView topLeftCell="A2" workbookViewId="0">
      <pane xSplit="3" ySplit="5" topLeftCell="D7" activePane="bottomRight" state="frozen"/>
      <selection activeCell="B2" sqref="B2"/>
      <selection pane="topRight" activeCell="D2" sqref="D2"/>
      <selection pane="bottomLeft" activeCell="B7" sqref="B7"/>
      <selection pane="bottomRight" activeCell="BT106" sqref="BO106:BT106"/>
    </sheetView>
  </sheetViews>
  <sheetFormatPr defaultRowHeight="12.75" outlineLevelRow="1" outlineLevelCol="1" x14ac:dyDescent="0.2"/>
  <cols>
    <col min="1" max="1" width="0" hidden="1" customWidth="1"/>
    <col min="2" max="2" width="12.7109375" customWidth="1"/>
    <col min="3" max="3" width="35.42578125" customWidth="1"/>
    <col min="4" max="4" width="1" customWidth="1"/>
    <col min="5" max="5" width="1.140625" customWidth="1"/>
    <col min="6" max="8" width="17.7109375" style="22" customWidth="1"/>
    <col min="9" max="9" width="8.28515625" style="191" customWidth="1" outlineLevel="1"/>
    <col min="10" max="10" width="1.7109375" style="22" customWidth="1"/>
    <col min="11" max="13" width="17.7109375" style="22" customWidth="1"/>
    <col min="14" max="14" width="8.28515625" style="191" customWidth="1" outlineLevel="1"/>
    <col min="15" max="15" width="1.7109375" style="22" customWidth="1"/>
    <col min="16" max="18" width="12.7109375" style="22" customWidth="1"/>
    <col min="19" max="19" width="1.7109375" style="22" customWidth="1"/>
    <col min="20" max="22" width="17.7109375" style="22" customWidth="1"/>
    <col min="23" max="23" width="8.28515625" style="191" customWidth="1" outlineLevel="1"/>
    <col min="24" max="24" width="1.7109375" style="22" customWidth="1"/>
    <col min="25" max="27" width="17.7109375" style="22" customWidth="1"/>
    <col min="28" max="28" width="8.28515625" style="191" customWidth="1" outlineLevel="1"/>
    <col min="29" max="29" width="1.7109375" style="22" customWidth="1"/>
    <col min="30" max="30" width="12.7109375" style="22" customWidth="1"/>
    <col min="31" max="31" width="14.7109375" style="22" hidden="1" customWidth="1"/>
    <col min="32" max="32" width="12.7109375" style="22" customWidth="1"/>
    <col min="33" max="33" width="8.28515625" style="191" hidden="1" customWidth="1"/>
    <col min="34" max="34" width="12.7109375" style="22" customWidth="1"/>
    <col min="35" max="35" width="1.7109375" style="22" customWidth="1"/>
    <col min="36" max="38" width="17.7109375" style="22" customWidth="1"/>
    <col min="39" max="39" width="8.28515625" style="191" customWidth="1" outlineLevel="1"/>
    <col min="40" max="40" width="1.7109375" style="22" customWidth="1"/>
    <col min="41" max="43" width="17.7109375" style="22" customWidth="1"/>
    <col min="44" max="44" width="8.28515625" style="191" customWidth="1" outlineLevel="1"/>
    <col min="45" max="45" width="1.7109375" style="22" customWidth="1"/>
    <col min="46" max="46" width="12.7109375" style="285" customWidth="1"/>
    <col min="47" max="47" width="14.7109375" style="22" hidden="1" customWidth="1"/>
    <col min="48" max="48" width="12.7109375" style="285" customWidth="1"/>
    <col min="49" max="49" width="8.28515625" style="191" hidden="1" customWidth="1"/>
    <col min="50" max="50" width="12.7109375" style="285" customWidth="1"/>
    <col min="51" max="51" width="1.7109375" style="22" customWidth="1"/>
    <col min="52" max="54" width="17.7109375" style="22" customWidth="1"/>
    <col min="55" max="55" width="8.28515625" style="191" customWidth="1" outlineLevel="1"/>
    <col min="56" max="56" width="1.7109375" style="22" customWidth="1"/>
    <col min="57" max="59" width="17.7109375" style="22" customWidth="1"/>
    <col min="60" max="60" width="8.28515625" style="191" customWidth="1" outlineLevel="1"/>
    <col min="61" max="61" width="1.7109375" style="22" customWidth="1"/>
    <col min="62" max="62" width="12.7109375" style="285" customWidth="1"/>
    <col min="63" max="63" width="2.28515625" style="22" hidden="1" customWidth="1"/>
    <col min="64" max="64" width="12.7109375" style="285" customWidth="1"/>
    <col min="65" max="65" width="8.28515625" style="191" hidden="1" customWidth="1"/>
    <col min="66" max="66" width="12.7109375" style="285" customWidth="1"/>
  </cols>
  <sheetData>
    <row r="1" spans="1:79" s="69" customFormat="1" ht="11.25" hidden="1" customHeight="1" x14ac:dyDescent="0.2">
      <c r="A1" s="64" t="s">
        <v>266</v>
      </c>
      <c r="B1" s="65" t="s">
        <v>0</v>
      </c>
      <c r="C1" s="66" t="s">
        <v>1</v>
      </c>
      <c r="D1" s="67"/>
      <c r="E1" s="68"/>
      <c r="F1" s="299" t="s">
        <v>935</v>
      </c>
      <c r="G1" s="299" t="s">
        <v>936</v>
      </c>
      <c r="H1" s="299" t="s">
        <v>587</v>
      </c>
      <c r="I1" s="287" t="s">
        <v>587</v>
      </c>
      <c r="J1" s="293"/>
      <c r="K1" s="299" t="s">
        <v>937</v>
      </c>
      <c r="L1" s="299" t="s">
        <v>938</v>
      </c>
      <c r="M1" s="299" t="s">
        <v>587</v>
      </c>
      <c r="N1" s="287" t="s">
        <v>587</v>
      </c>
      <c r="O1" s="293"/>
      <c r="P1" s="299" t="s">
        <v>939</v>
      </c>
      <c r="Q1" s="299" t="s">
        <v>940</v>
      </c>
      <c r="R1" s="299" t="s">
        <v>587</v>
      </c>
      <c r="S1" s="293" t="s">
        <v>587</v>
      </c>
      <c r="T1" s="299" t="s">
        <v>941</v>
      </c>
      <c r="U1" s="299" t="s">
        <v>942</v>
      </c>
      <c r="V1" s="299" t="s">
        <v>587</v>
      </c>
      <c r="W1" s="287" t="s">
        <v>587</v>
      </c>
      <c r="X1" s="293"/>
      <c r="Y1" s="299" t="s">
        <v>943</v>
      </c>
      <c r="Z1" s="299" t="s">
        <v>944</v>
      </c>
      <c r="AA1" s="299" t="s">
        <v>587</v>
      </c>
      <c r="AB1" s="287" t="s">
        <v>587</v>
      </c>
      <c r="AC1" s="293"/>
      <c r="AD1" s="329" t="s">
        <v>587</v>
      </c>
      <c r="AE1" s="299" t="s">
        <v>945</v>
      </c>
      <c r="AF1" s="329" t="s">
        <v>587</v>
      </c>
      <c r="AG1" s="287" t="s">
        <v>946</v>
      </c>
      <c r="AH1" s="299" t="s">
        <v>587</v>
      </c>
      <c r="AI1" s="293"/>
      <c r="AJ1" s="299" t="s">
        <v>947</v>
      </c>
      <c r="AK1" s="299" t="s">
        <v>948</v>
      </c>
      <c r="AL1" s="299" t="s">
        <v>587</v>
      </c>
      <c r="AM1" s="287" t="s">
        <v>587</v>
      </c>
      <c r="AN1" s="293"/>
      <c r="AO1" s="299" t="s">
        <v>949</v>
      </c>
      <c r="AP1" s="299" t="s">
        <v>950</v>
      </c>
      <c r="AQ1" s="299" t="s">
        <v>587</v>
      </c>
      <c r="AR1" s="287" t="s">
        <v>587</v>
      </c>
      <c r="AS1" s="293"/>
      <c r="AT1" s="311" t="s">
        <v>587</v>
      </c>
      <c r="AU1" s="299" t="s">
        <v>951</v>
      </c>
      <c r="AV1" s="311" t="s">
        <v>587</v>
      </c>
      <c r="AW1" s="287" t="s">
        <v>952</v>
      </c>
      <c r="AX1" s="311" t="s">
        <v>587</v>
      </c>
      <c r="AY1" s="293"/>
      <c r="AZ1" s="299" t="s">
        <v>953</v>
      </c>
      <c r="BA1" s="299" t="s">
        <v>954</v>
      </c>
      <c r="BB1" s="299" t="s">
        <v>587</v>
      </c>
      <c r="BC1" s="287" t="s">
        <v>587</v>
      </c>
      <c r="BD1" s="293"/>
      <c r="BE1" s="299" t="s">
        <v>955</v>
      </c>
      <c r="BF1" s="299" t="s">
        <v>956</v>
      </c>
      <c r="BG1" s="299" t="s">
        <v>587</v>
      </c>
      <c r="BH1" s="287" t="s">
        <v>587</v>
      </c>
      <c r="BI1" s="293"/>
      <c r="BJ1" s="311" t="s">
        <v>587</v>
      </c>
      <c r="BK1" s="299" t="s">
        <v>957</v>
      </c>
      <c r="BL1" s="311" t="s">
        <v>587</v>
      </c>
      <c r="BM1" s="287" t="s">
        <v>958</v>
      </c>
      <c r="BN1" s="311" t="s">
        <v>587</v>
      </c>
      <c r="BO1" s="64"/>
      <c r="BP1" s="64"/>
      <c r="BQ1" s="64"/>
      <c r="BR1" s="64"/>
      <c r="BS1" s="64"/>
      <c r="BT1" s="64"/>
    </row>
    <row r="2" spans="1:79" s="7" customFormat="1" x14ac:dyDescent="0.2">
      <c r="C2" s="19" t="s">
        <v>2275</v>
      </c>
      <c r="D2" s="55"/>
      <c r="E2" s="39"/>
      <c r="F2" s="181"/>
      <c r="G2" s="127"/>
      <c r="H2" s="186"/>
      <c r="I2" s="188"/>
      <c r="J2" s="222"/>
      <c r="K2" s="181"/>
      <c r="L2" s="127"/>
      <c r="M2" s="186"/>
      <c r="N2" s="188"/>
      <c r="O2" s="222"/>
      <c r="P2" s="181"/>
      <c r="Q2" s="127"/>
      <c r="R2" s="186"/>
      <c r="S2" s="222"/>
      <c r="T2" s="181"/>
      <c r="U2" s="127"/>
      <c r="V2" s="186"/>
      <c r="W2" s="188"/>
      <c r="X2" s="222"/>
      <c r="Y2" s="181"/>
      <c r="Z2" s="127"/>
      <c r="AA2" s="186"/>
      <c r="AB2" s="188"/>
      <c r="AC2" s="222"/>
      <c r="AD2" s="181"/>
      <c r="AE2" s="181"/>
      <c r="AF2" s="186"/>
      <c r="AG2" s="188"/>
      <c r="AH2" s="181"/>
      <c r="AI2" s="222"/>
      <c r="AJ2" s="181"/>
      <c r="AK2" s="127"/>
      <c r="AL2" s="186"/>
      <c r="AM2" s="188"/>
      <c r="AN2" s="222"/>
      <c r="AO2" s="181"/>
      <c r="AP2" s="127"/>
      <c r="AQ2" s="186"/>
      <c r="AR2" s="188"/>
      <c r="AS2" s="222"/>
      <c r="AT2" s="312"/>
      <c r="AU2" s="127"/>
      <c r="AV2" s="317"/>
      <c r="AW2" s="188"/>
      <c r="AX2" s="312"/>
      <c r="AY2" s="222"/>
      <c r="AZ2" s="181"/>
      <c r="BA2" s="127"/>
      <c r="BB2" s="186"/>
      <c r="BC2" s="188"/>
      <c r="BD2" s="222"/>
      <c r="BE2" s="181"/>
      <c r="BF2" s="127"/>
      <c r="BG2" s="186"/>
      <c r="BH2" s="188"/>
      <c r="BI2" s="222"/>
      <c r="BJ2" s="312"/>
      <c r="BK2" s="127"/>
      <c r="BL2" s="317"/>
      <c r="BM2" s="188"/>
      <c r="BN2" s="312"/>
      <c r="BO2" s="38"/>
      <c r="BP2" s="38"/>
      <c r="BQ2" s="38"/>
      <c r="BR2" s="38"/>
      <c r="BS2" s="38"/>
      <c r="BT2" s="38"/>
    </row>
    <row r="3" spans="1:79" s="7" customFormat="1" x14ac:dyDescent="0.2">
      <c r="C3" s="19" t="s">
        <v>2278</v>
      </c>
      <c r="D3" s="56"/>
      <c r="E3" s="18"/>
      <c r="F3" s="194" t="s">
        <v>784</v>
      </c>
      <c r="G3" s="194"/>
      <c r="H3" s="195"/>
      <c r="I3" s="188"/>
      <c r="J3" s="222"/>
      <c r="K3" s="194" t="s">
        <v>785</v>
      </c>
      <c r="L3" s="194"/>
      <c r="M3" s="195"/>
      <c r="N3" s="188"/>
      <c r="O3" s="222"/>
      <c r="P3" s="194" t="s">
        <v>786</v>
      </c>
      <c r="Q3" s="194"/>
      <c r="R3" s="195"/>
      <c r="S3" s="222"/>
      <c r="T3" s="194" t="s">
        <v>784</v>
      </c>
      <c r="U3" s="194"/>
      <c r="V3" s="195"/>
      <c r="W3" s="188"/>
      <c r="X3" s="222"/>
      <c r="Y3" s="194" t="s">
        <v>785</v>
      </c>
      <c r="Z3" s="194"/>
      <c r="AA3" s="195"/>
      <c r="AB3" s="188"/>
      <c r="AC3" s="222"/>
      <c r="AD3" s="194" t="s">
        <v>786</v>
      </c>
      <c r="AE3" s="194"/>
      <c r="AF3" s="195"/>
      <c r="AG3" s="188"/>
      <c r="AH3" s="194"/>
      <c r="AI3" s="222"/>
      <c r="AJ3" s="194" t="s">
        <v>784</v>
      </c>
      <c r="AK3" s="194"/>
      <c r="AL3" s="195"/>
      <c r="AM3" s="188"/>
      <c r="AN3" s="222"/>
      <c r="AO3" s="194" t="s">
        <v>785</v>
      </c>
      <c r="AP3" s="194"/>
      <c r="AQ3" s="195"/>
      <c r="AR3" s="188"/>
      <c r="AS3" s="222"/>
      <c r="AT3" s="313" t="s">
        <v>786</v>
      </c>
      <c r="AU3" s="194"/>
      <c r="AV3" s="318"/>
      <c r="AW3" s="188"/>
      <c r="AX3" s="313"/>
      <c r="AY3" s="222"/>
      <c r="AZ3" s="194" t="s">
        <v>784</v>
      </c>
      <c r="BA3" s="194"/>
      <c r="BB3" s="195"/>
      <c r="BC3" s="188"/>
      <c r="BD3" s="222"/>
      <c r="BE3" s="194" t="s">
        <v>785</v>
      </c>
      <c r="BF3" s="194"/>
      <c r="BG3" s="195"/>
      <c r="BH3" s="188"/>
      <c r="BI3" s="222"/>
      <c r="BJ3" s="313" t="s">
        <v>786</v>
      </c>
      <c r="BK3" s="194"/>
      <c r="BL3" s="318"/>
      <c r="BM3" s="188"/>
      <c r="BN3" s="313"/>
      <c r="BO3" s="38"/>
      <c r="BP3" s="38"/>
      <c r="BQ3" s="38"/>
      <c r="BR3" s="38"/>
      <c r="BS3" s="38"/>
      <c r="BT3" s="38"/>
    </row>
    <row r="4" spans="1:79" s="7" customFormat="1" ht="13.5" thickBot="1" x14ac:dyDescent="0.25">
      <c r="B4" s="13" t="s">
        <v>2280</v>
      </c>
      <c r="C4" s="36"/>
      <c r="D4" s="57"/>
      <c r="E4" s="14"/>
      <c r="F4" s="187" t="s">
        <v>594</v>
      </c>
      <c r="G4" s="187"/>
      <c r="H4" s="187"/>
      <c r="I4" s="288"/>
      <c r="J4" s="294"/>
      <c r="K4" s="187" t="s">
        <v>594</v>
      </c>
      <c r="L4" s="187"/>
      <c r="M4" s="187"/>
      <c r="N4" s="288"/>
      <c r="O4" s="294"/>
      <c r="P4" s="187" t="s">
        <v>594</v>
      </c>
      <c r="Q4" s="187"/>
      <c r="R4" s="187"/>
      <c r="S4" s="220"/>
      <c r="T4" s="187" t="s">
        <v>596</v>
      </c>
      <c r="U4" s="187"/>
      <c r="V4" s="187"/>
      <c r="W4" s="288"/>
      <c r="X4" s="298"/>
      <c r="Y4" s="187" t="s">
        <v>596</v>
      </c>
      <c r="Z4" s="187"/>
      <c r="AA4" s="187"/>
      <c r="AB4" s="288"/>
      <c r="AC4" s="298"/>
      <c r="AD4" s="187" t="s">
        <v>596</v>
      </c>
      <c r="AE4" s="187"/>
      <c r="AF4" s="187"/>
      <c r="AG4" s="288"/>
      <c r="AH4" s="187"/>
      <c r="AI4" s="220"/>
      <c r="AJ4" s="187" t="s">
        <v>789</v>
      </c>
      <c r="AK4" s="187"/>
      <c r="AL4" s="187"/>
      <c r="AM4" s="288"/>
      <c r="AN4" s="298"/>
      <c r="AO4" s="187" t="s">
        <v>789</v>
      </c>
      <c r="AP4" s="187"/>
      <c r="AQ4" s="187"/>
      <c r="AR4" s="288"/>
      <c r="AS4" s="298"/>
      <c r="AT4" s="314" t="s">
        <v>789</v>
      </c>
      <c r="AU4" s="187"/>
      <c r="AV4" s="314"/>
      <c r="AW4" s="288"/>
      <c r="AX4" s="314"/>
      <c r="AY4" s="220"/>
      <c r="AZ4" s="187" t="s">
        <v>790</v>
      </c>
      <c r="BA4" s="187"/>
      <c r="BB4" s="187"/>
      <c r="BC4" s="288"/>
      <c r="BD4" s="298"/>
      <c r="BE4" s="187" t="s">
        <v>790</v>
      </c>
      <c r="BF4" s="187"/>
      <c r="BG4" s="187"/>
      <c r="BH4" s="288"/>
      <c r="BI4" s="298"/>
      <c r="BJ4" s="314" t="s">
        <v>790</v>
      </c>
      <c r="BK4" s="187"/>
      <c r="BL4" s="314"/>
      <c r="BM4" s="288"/>
      <c r="BN4" s="314"/>
      <c r="BO4" s="38"/>
      <c r="BP4" s="38"/>
      <c r="BQ4" s="38"/>
      <c r="BR4" s="38"/>
      <c r="BS4" s="38"/>
      <c r="BT4" s="38"/>
    </row>
    <row r="5" spans="1:79" s="7" customFormat="1" x14ac:dyDescent="0.2">
      <c r="B5" s="11" t="s">
        <v>2273</v>
      </c>
      <c r="C5" s="12" t="s">
        <v>2281</v>
      </c>
      <c r="D5" s="56"/>
      <c r="E5" s="15"/>
      <c r="F5" s="38"/>
      <c r="G5" s="38"/>
      <c r="H5" s="38"/>
      <c r="I5" s="192"/>
      <c r="J5" s="270"/>
      <c r="K5" s="38"/>
      <c r="L5" s="38"/>
      <c r="M5" s="38"/>
      <c r="N5" s="192"/>
      <c r="O5" s="270"/>
      <c r="P5" s="38"/>
      <c r="Q5" s="38"/>
      <c r="R5" s="38"/>
      <c r="S5" s="270"/>
      <c r="T5" s="38"/>
      <c r="U5" s="38"/>
      <c r="V5" s="38"/>
      <c r="W5" s="192"/>
      <c r="X5" s="270"/>
      <c r="Y5" s="38"/>
      <c r="Z5" s="38"/>
      <c r="AA5" s="38"/>
      <c r="AB5" s="192"/>
      <c r="AC5" s="270"/>
      <c r="AD5" s="38"/>
      <c r="AE5" s="38"/>
      <c r="AF5" s="38"/>
      <c r="AG5" s="192"/>
      <c r="AH5" s="38"/>
      <c r="AI5" s="270"/>
      <c r="AJ5" s="38"/>
      <c r="AK5" s="38"/>
      <c r="AL5" s="38"/>
      <c r="AM5" s="192"/>
      <c r="AN5" s="270"/>
      <c r="AO5" s="38"/>
      <c r="AP5" s="38"/>
      <c r="AQ5" s="38"/>
      <c r="AR5" s="192"/>
      <c r="AS5" s="270"/>
      <c r="AT5" s="150"/>
      <c r="AU5" s="38"/>
      <c r="AV5" s="150"/>
      <c r="AW5" s="192"/>
      <c r="AX5" s="150"/>
      <c r="AY5" s="270"/>
      <c r="AZ5" s="38"/>
      <c r="BA5" s="38"/>
      <c r="BB5" s="38"/>
      <c r="BC5" s="192"/>
      <c r="BD5" s="270"/>
      <c r="BE5" s="38"/>
      <c r="BF5" s="38"/>
      <c r="BG5" s="38"/>
      <c r="BH5" s="192"/>
      <c r="BI5" s="270"/>
      <c r="BJ5" s="150"/>
      <c r="BK5" s="38"/>
      <c r="BL5" s="150"/>
      <c r="BM5" s="192"/>
      <c r="BN5" s="150"/>
      <c r="BO5" s="38"/>
      <c r="BP5" s="38"/>
      <c r="BQ5" s="38"/>
      <c r="BR5" s="38"/>
      <c r="BS5" s="38"/>
      <c r="BT5" s="38"/>
    </row>
    <row r="6" spans="1:79" s="8" customFormat="1" ht="13.5" thickBot="1" x14ac:dyDescent="0.25">
      <c r="A6" s="7"/>
      <c r="B6" s="10" t="s">
        <v>2276</v>
      </c>
      <c r="C6" s="6" t="s">
        <v>2282</v>
      </c>
      <c r="D6" s="57"/>
      <c r="E6" s="16"/>
      <c r="F6" s="183" t="s">
        <v>2283</v>
      </c>
      <c r="G6" s="193">
        <v>2022</v>
      </c>
      <c r="H6" s="183" t="s">
        <v>595</v>
      </c>
      <c r="I6" s="189" t="s">
        <v>600</v>
      </c>
      <c r="J6" s="295"/>
      <c r="K6" s="183" t="s">
        <v>2283</v>
      </c>
      <c r="L6" s="193">
        <v>2022</v>
      </c>
      <c r="M6" s="183" t="s">
        <v>595</v>
      </c>
      <c r="N6" s="189" t="s">
        <v>600</v>
      </c>
      <c r="O6" s="295"/>
      <c r="P6" s="183" t="s">
        <v>2283</v>
      </c>
      <c r="Q6" s="193">
        <v>2022</v>
      </c>
      <c r="R6" s="183" t="s">
        <v>595</v>
      </c>
      <c r="S6" s="295"/>
      <c r="T6" s="183" t="s">
        <v>2283</v>
      </c>
      <c r="U6" s="193">
        <v>2022</v>
      </c>
      <c r="V6" s="183" t="s">
        <v>595</v>
      </c>
      <c r="W6" s="189" t="s">
        <v>600</v>
      </c>
      <c r="X6" s="295"/>
      <c r="Y6" s="183" t="s">
        <v>2283</v>
      </c>
      <c r="Z6" s="193">
        <v>2022</v>
      </c>
      <c r="AA6" s="183" t="s">
        <v>595</v>
      </c>
      <c r="AB6" s="189" t="s">
        <v>600</v>
      </c>
      <c r="AC6" s="295"/>
      <c r="AD6" s="183" t="s">
        <v>2283</v>
      </c>
      <c r="AE6" s="183"/>
      <c r="AF6" s="183">
        <v>2022</v>
      </c>
      <c r="AG6" s="189"/>
      <c r="AH6" s="183" t="s">
        <v>595</v>
      </c>
      <c r="AI6" s="295"/>
      <c r="AJ6" s="183" t="s">
        <v>2283</v>
      </c>
      <c r="AK6" s="193">
        <v>2022</v>
      </c>
      <c r="AL6" s="183" t="s">
        <v>595</v>
      </c>
      <c r="AM6" s="189" t="s">
        <v>600</v>
      </c>
      <c r="AN6" s="295"/>
      <c r="AO6" s="183" t="s">
        <v>2283</v>
      </c>
      <c r="AP6" s="193">
        <v>2022</v>
      </c>
      <c r="AQ6" s="183" t="s">
        <v>595</v>
      </c>
      <c r="AR6" s="189" t="s">
        <v>600</v>
      </c>
      <c r="AS6" s="295"/>
      <c r="AT6" s="315" t="s">
        <v>2283</v>
      </c>
      <c r="AU6" s="193"/>
      <c r="AV6" s="315">
        <v>2022</v>
      </c>
      <c r="AW6" s="189"/>
      <c r="AX6" s="315" t="s">
        <v>595</v>
      </c>
      <c r="AY6" s="295"/>
      <c r="AZ6" s="183" t="s">
        <v>2283</v>
      </c>
      <c r="BA6" s="193">
        <v>2022</v>
      </c>
      <c r="BB6" s="183" t="s">
        <v>595</v>
      </c>
      <c r="BC6" s="189" t="s">
        <v>600</v>
      </c>
      <c r="BD6" s="295"/>
      <c r="BE6" s="183" t="s">
        <v>2283</v>
      </c>
      <c r="BF6" s="193">
        <v>2022</v>
      </c>
      <c r="BG6" s="183" t="s">
        <v>595</v>
      </c>
      <c r="BH6" s="189" t="s">
        <v>600</v>
      </c>
      <c r="BI6" s="295"/>
      <c r="BJ6" s="315" t="s">
        <v>2283</v>
      </c>
      <c r="BK6" s="193"/>
      <c r="BL6" s="315">
        <v>2022</v>
      </c>
      <c r="BM6" s="189"/>
      <c r="BN6" s="315" t="s">
        <v>595</v>
      </c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</row>
    <row r="7" spans="1:79" ht="13.5" thickTop="1" x14ac:dyDescent="0.2">
      <c r="F7" s="361"/>
      <c r="G7" s="363"/>
      <c r="H7" s="361"/>
      <c r="I7" s="190"/>
      <c r="J7" s="373"/>
      <c r="K7" s="361"/>
      <c r="L7" s="363"/>
      <c r="M7" s="361"/>
      <c r="N7" s="190"/>
      <c r="O7" s="373"/>
      <c r="P7" s="361"/>
      <c r="Q7" s="363"/>
      <c r="R7" s="361"/>
      <c r="S7" s="373"/>
      <c r="T7" s="361"/>
      <c r="U7" s="363"/>
      <c r="V7" s="361"/>
      <c r="W7" s="190"/>
      <c r="X7" s="373"/>
      <c r="Y7" s="361"/>
      <c r="Z7" s="363"/>
      <c r="AA7" s="361"/>
      <c r="AB7" s="190"/>
      <c r="AC7" s="373"/>
      <c r="AD7" s="361"/>
      <c r="AE7" s="361"/>
      <c r="AF7" s="361"/>
      <c r="AG7" s="190"/>
      <c r="AH7" s="361"/>
      <c r="AI7" s="373"/>
      <c r="AJ7" s="361"/>
      <c r="AK7" s="363"/>
      <c r="AL7" s="361"/>
      <c r="AM7" s="190"/>
      <c r="AN7" s="373"/>
      <c r="AO7" s="361"/>
      <c r="AP7" s="363"/>
      <c r="AQ7" s="361"/>
      <c r="AR7" s="190"/>
      <c r="AS7" s="373"/>
      <c r="AT7" s="319"/>
      <c r="AU7" s="363"/>
      <c r="AV7" s="319"/>
      <c r="AW7" s="190"/>
      <c r="AX7" s="319"/>
      <c r="AY7" s="373"/>
      <c r="AZ7" s="361"/>
      <c r="BA7" s="363"/>
      <c r="BB7" s="361"/>
      <c r="BC7" s="190"/>
      <c r="BD7" s="373"/>
      <c r="BE7" s="361"/>
      <c r="BF7" s="363"/>
      <c r="BG7" s="361"/>
      <c r="BH7" s="190"/>
      <c r="BI7" s="373"/>
      <c r="BJ7" s="319"/>
      <c r="BK7" s="363"/>
      <c r="BL7" s="319"/>
      <c r="BM7" s="190"/>
      <c r="BN7" s="319"/>
    </row>
    <row r="8" spans="1:79" s="38" customFormat="1" x14ac:dyDescent="0.2">
      <c r="B8" s="38" t="s">
        <v>792</v>
      </c>
      <c r="C8" s="240" t="s">
        <v>783</v>
      </c>
      <c r="D8" s="241"/>
      <c r="E8" s="242"/>
      <c r="F8" s="300"/>
      <c r="G8" s="300"/>
      <c r="H8" s="300"/>
      <c r="I8" s="243"/>
      <c r="J8" s="278"/>
      <c r="K8" s="300"/>
      <c r="L8" s="300"/>
      <c r="M8" s="300"/>
      <c r="N8" s="243"/>
      <c r="O8" s="278"/>
      <c r="P8" s="304"/>
      <c r="Q8" s="304"/>
      <c r="R8" s="304"/>
      <c r="S8" s="278"/>
      <c r="T8" s="300"/>
      <c r="U8" s="300"/>
      <c r="V8" s="300"/>
      <c r="W8" s="243"/>
      <c r="X8" s="278"/>
      <c r="Y8" s="300"/>
      <c r="Z8" s="300"/>
      <c r="AA8" s="300"/>
      <c r="AB8" s="243"/>
      <c r="AC8" s="278"/>
      <c r="AD8" s="304"/>
      <c r="AE8" s="304"/>
      <c r="AF8" s="304"/>
      <c r="AG8" s="306"/>
      <c r="AH8" s="304"/>
      <c r="AI8" s="278"/>
      <c r="AJ8" s="300"/>
      <c r="AK8" s="300"/>
      <c r="AL8" s="300"/>
      <c r="AM8" s="243"/>
      <c r="AN8" s="278"/>
      <c r="AO8" s="300"/>
      <c r="AP8" s="300"/>
      <c r="AQ8" s="300"/>
      <c r="AR8" s="243"/>
      <c r="AS8" s="278"/>
      <c r="AT8" s="304"/>
      <c r="AU8" s="300"/>
      <c r="AV8" s="304"/>
      <c r="AW8" s="243"/>
      <c r="AX8" s="304"/>
      <c r="AY8" s="278"/>
      <c r="AZ8" s="300"/>
      <c r="BA8" s="300"/>
      <c r="BB8" s="300"/>
      <c r="BC8" s="243"/>
      <c r="BD8" s="278"/>
      <c r="BE8" s="300"/>
      <c r="BF8" s="300"/>
      <c r="BG8" s="300"/>
      <c r="BH8" s="243"/>
      <c r="BI8" s="278"/>
      <c r="BJ8" s="304"/>
      <c r="BK8" s="300"/>
      <c r="BL8" s="304"/>
      <c r="BM8" s="243"/>
      <c r="BN8" s="304"/>
      <c r="BO8" s="45"/>
      <c r="BP8" s="45"/>
      <c r="BQ8" s="45"/>
      <c r="BR8" s="45"/>
      <c r="BS8" s="45"/>
      <c r="BT8" s="45"/>
    </row>
    <row r="9" spans="1:79" s="69" customFormat="1" outlineLevel="1" x14ac:dyDescent="0.2">
      <c r="A9" s="64" t="s">
        <v>963</v>
      </c>
      <c r="B9" s="65" t="s">
        <v>1413</v>
      </c>
      <c r="C9" s="66" t="s">
        <v>1863</v>
      </c>
      <c r="D9" s="67"/>
      <c r="E9" s="68"/>
      <c r="F9" s="299">
        <v>8947021.6500000004</v>
      </c>
      <c r="G9" s="299">
        <v>10814115.220000001</v>
      </c>
      <c r="H9" s="299">
        <f t="shared" ref="H9:H40" si="0">+F9-G9</f>
        <v>-1867093.5700000003</v>
      </c>
      <c r="I9" s="287">
        <f t="shared" ref="I9:I40" si="1">IF(AND(F9=0,G9=0),"",IF(OR(F9=0,G9=0),100%,(+H9/G9)))</f>
        <v>-0.17265338236335162</v>
      </c>
      <c r="J9" s="293"/>
      <c r="K9" s="299">
        <v>111033461</v>
      </c>
      <c r="L9" s="299">
        <v>115864472</v>
      </c>
      <c r="M9" s="299">
        <f t="shared" ref="M9:M40" si="2">+K9-L9</f>
        <v>-4831011</v>
      </c>
      <c r="N9" s="287">
        <f t="shared" ref="N9:N40" si="3">IF(AND(K9=0,L9=0),"",IF(OR(K9=0,L9=0),100%,(+M9/L9)))</f>
        <v>-4.1695361111212761E-2</v>
      </c>
      <c r="O9" s="293"/>
      <c r="P9" s="299">
        <v>83386</v>
      </c>
      <c r="Q9" s="299">
        <v>84280</v>
      </c>
      <c r="R9" s="299">
        <f t="shared" ref="R9:R40" si="4">+P9-Q9</f>
        <v>-894</v>
      </c>
      <c r="S9" s="293"/>
      <c r="T9" s="299">
        <v>32313572.289999999</v>
      </c>
      <c r="U9" s="299">
        <v>42192627.82</v>
      </c>
      <c r="V9" s="299">
        <f t="shared" ref="V9:V40" si="5">+T9-U9</f>
        <v>-9879055.5300000012</v>
      </c>
      <c r="W9" s="287">
        <f t="shared" ref="W9:W40" si="6">IF(AND(T9=0,U9=0),"",IF(OR(T9=0,U9=0),100%,(+V9/U9)))</f>
        <v>-0.2341417456183463</v>
      </c>
      <c r="X9" s="293"/>
      <c r="Y9" s="299">
        <v>391521547</v>
      </c>
      <c r="Z9" s="299">
        <v>470770532</v>
      </c>
      <c r="AA9" s="299">
        <f t="shared" ref="AA9:AA40" si="7">+Y9-Z9</f>
        <v>-79248985</v>
      </c>
      <c r="AB9" s="287">
        <f t="shared" ref="AB9:AB40" si="8">IF(AND(Y9=0,Z9=0),"",IF(OR(Y9=0,Z9=0),100%,(+AA9/Z9)))</f>
        <v>-0.16833888192475055</v>
      </c>
      <c r="AC9" s="293"/>
      <c r="AD9" s="329">
        <f>ROUND(ABS(AE9)/MONTH(FERC_IS1!$C$676),0)</f>
        <v>83138</v>
      </c>
      <c r="AE9" s="299">
        <v>249415</v>
      </c>
      <c r="AF9" s="329">
        <f>ROUND(ABS(AG9)/MONTH(FERC_IS1!$C$676),0)</f>
        <v>84329</v>
      </c>
      <c r="AG9" s="287">
        <v>252988</v>
      </c>
      <c r="AH9" s="299">
        <f t="shared" ref="AH9:AH40" si="9">+AD9-AF9</f>
        <v>-1191</v>
      </c>
      <c r="AI9" s="293"/>
      <c r="AJ9" s="299">
        <v>32313572.289999999</v>
      </c>
      <c r="AK9" s="299">
        <v>42192627.82</v>
      </c>
      <c r="AL9" s="299">
        <f t="shared" ref="AL9:AL40" si="10">+AJ9-AK9</f>
        <v>-9879055.5300000012</v>
      </c>
      <c r="AM9" s="287">
        <f t="shared" ref="AM9:AM40" si="11">IF(AND(AJ9=0,AK9=0),"",IF(OR(AJ9=0,AK9=0),100%,(+AL9/AK9)))</f>
        <v>-0.2341417456183463</v>
      </c>
      <c r="AN9" s="293"/>
      <c r="AO9" s="299">
        <v>391521547</v>
      </c>
      <c r="AP9" s="299">
        <v>470770532</v>
      </c>
      <c r="AQ9" s="299">
        <f t="shared" ref="AQ9:AQ40" si="12">+AO9-AP9</f>
        <v>-79248985</v>
      </c>
      <c r="AR9" s="287">
        <f t="shared" ref="AR9:AR40" si="13">IF(AND(AO9=0,AP9=0),"",IF(OR(AO9=0,AP9=0),100%,(+AQ9/AP9)))</f>
        <v>-0.16833888192475055</v>
      </c>
      <c r="AS9" s="293"/>
      <c r="AT9" s="311">
        <f t="shared" ref="AT9:AT40" si="14">ROUND(ABS(AU9)/3,0)</f>
        <v>83138</v>
      </c>
      <c r="AU9" s="299">
        <v>249415</v>
      </c>
      <c r="AV9" s="311">
        <f t="shared" ref="AV9:AV40" si="15">ROUND(ABS(AW9)/3,0)</f>
        <v>84329</v>
      </c>
      <c r="AW9" s="287">
        <v>252988</v>
      </c>
      <c r="AX9" s="311">
        <f t="shared" ref="AX9:AX40" si="16">+AT9-AV9</f>
        <v>-1191</v>
      </c>
      <c r="AY9" s="293"/>
      <c r="AZ9" s="299">
        <v>139518727.72999999</v>
      </c>
      <c r="BA9" s="299">
        <v>147495803.81</v>
      </c>
      <c r="BB9" s="299">
        <f t="shared" ref="BB9:BB40" si="17">+AZ9-BA9</f>
        <v>-7977076.0800000131</v>
      </c>
      <c r="BC9" s="287">
        <f t="shared" ref="BC9:BC40" si="18">IF(AND(AZ9=0,BA9=0),"",IF(OR(AZ9=0,BA9=0),100%,(+BB9/BA9)))</f>
        <v>-5.4083410334004219E-2</v>
      </c>
      <c r="BD9" s="293"/>
      <c r="BE9" s="299">
        <v>1298067890</v>
      </c>
      <c r="BF9" s="299">
        <v>1370373081</v>
      </c>
      <c r="BG9" s="299">
        <f t="shared" ref="BG9:BG40" si="19">+BE9-BF9</f>
        <v>-72305191</v>
      </c>
      <c r="BH9" s="287">
        <f t="shared" ref="BH9:BH40" si="20">IF(AND(BE9=0,BF9=0),"",IF(OR(BE9=0,BF9=0),100%,(+BG9/BF9)))</f>
        <v>-5.2763143119563365E-2</v>
      </c>
      <c r="BI9" s="293"/>
      <c r="BJ9" s="311">
        <f t="shared" ref="BJ9:BJ40" si="21">ROUND(ABS(BK9)/12,0)</f>
        <v>83429</v>
      </c>
      <c r="BK9" s="299">
        <v>1001150</v>
      </c>
      <c r="BL9" s="311">
        <f t="shared" ref="BL9:BL40" si="22">ROUND(ABS(BM9)/12,0)</f>
        <v>84223</v>
      </c>
      <c r="BM9" s="287">
        <v>1010678</v>
      </c>
      <c r="BN9" s="311">
        <f t="shared" ref="BN9:BN40" si="23">+BJ9-BL9</f>
        <v>-794</v>
      </c>
      <c r="BO9" s="64"/>
      <c r="BP9" s="64"/>
      <c r="BQ9" s="64"/>
      <c r="BR9" s="64"/>
      <c r="BS9" s="64"/>
      <c r="BT9" s="64"/>
    </row>
    <row r="10" spans="1:79" s="69" customFormat="1" outlineLevel="1" x14ac:dyDescent="0.2">
      <c r="A10" s="64" t="s">
        <v>964</v>
      </c>
      <c r="B10" s="65" t="s">
        <v>1414</v>
      </c>
      <c r="C10" s="66" t="s">
        <v>1864</v>
      </c>
      <c r="D10" s="67"/>
      <c r="E10" s="68"/>
      <c r="F10" s="299">
        <v>4155842.92</v>
      </c>
      <c r="G10" s="299">
        <v>4629941.45</v>
      </c>
      <c r="H10" s="299">
        <f t="shared" si="0"/>
        <v>-474098.53000000026</v>
      </c>
      <c r="I10" s="287">
        <f t="shared" si="1"/>
        <v>-0.10239838562105363</v>
      </c>
      <c r="J10" s="293"/>
      <c r="K10" s="299">
        <v>43740579</v>
      </c>
      <c r="L10" s="299">
        <v>44519994</v>
      </c>
      <c r="M10" s="299">
        <f t="shared" si="2"/>
        <v>-779415</v>
      </c>
      <c r="N10" s="287">
        <f t="shared" si="3"/>
        <v>-1.7507077831142564E-2</v>
      </c>
      <c r="O10" s="293"/>
      <c r="P10" s="299">
        <v>48380</v>
      </c>
      <c r="Q10" s="299">
        <v>49190</v>
      </c>
      <c r="R10" s="299">
        <f t="shared" si="4"/>
        <v>-810</v>
      </c>
      <c r="S10" s="293"/>
      <c r="T10" s="299">
        <v>13807355.380000001</v>
      </c>
      <c r="U10" s="299">
        <v>16547972.039999999</v>
      </c>
      <c r="V10" s="299">
        <f t="shared" si="5"/>
        <v>-2740616.6599999983</v>
      </c>
      <c r="W10" s="287">
        <f t="shared" si="6"/>
        <v>-0.16561646668095278</v>
      </c>
      <c r="X10" s="293"/>
      <c r="Y10" s="299">
        <v>142476273</v>
      </c>
      <c r="Z10" s="299">
        <v>166653975</v>
      </c>
      <c r="AA10" s="299">
        <f t="shared" si="7"/>
        <v>-24177702</v>
      </c>
      <c r="AB10" s="287">
        <f t="shared" si="8"/>
        <v>-0.14507725963332108</v>
      </c>
      <c r="AC10" s="293"/>
      <c r="AD10" s="329">
        <f>ROUND(ABS(AE10)/MONTH(FERC_IS1!$C$676),0)</f>
        <v>48356</v>
      </c>
      <c r="AE10" s="299">
        <v>145067</v>
      </c>
      <c r="AF10" s="329">
        <f>ROUND(ABS(AG10)/MONTH(FERC_IS1!$C$676),0)</f>
        <v>49271</v>
      </c>
      <c r="AG10" s="287">
        <v>147812</v>
      </c>
      <c r="AH10" s="299">
        <f t="shared" si="9"/>
        <v>-915</v>
      </c>
      <c r="AI10" s="293"/>
      <c r="AJ10" s="299">
        <v>13807355.380000001</v>
      </c>
      <c r="AK10" s="299">
        <v>16547972.039999999</v>
      </c>
      <c r="AL10" s="299">
        <f t="shared" si="10"/>
        <v>-2740616.6599999983</v>
      </c>
      <c r="AM10" s="287">
        <f t="shared" si="11"/>
        <v>-0.16561646668095278</v>
      </c>
      <c r="AN10" s="293"/>
      <c r="AO10" s="299">
        <v>142476273</v>
      </c>
      <c r="AP10" s="299">
        <v>166653975</v>
      </c>
      <c r="AQ10" s="299">
        <f t="shared" si="12"/>
        <v>-24177702</v>
      </c>
      <c r="AR10" s="287">
        <f t="shared" si="13"/>
        <v>-0.14507725963332108</v>
      </c>
      <c r="AS10" s="293"/>
      <c r="AT10" s="311">
        <f t="shared" si="14"/>
        <v>48356</v>
      </c>
      <c r="AU10" s="299">
        <v>145067</v>
      </c>
      <c r="AV10" s="311">
        <f t="shared" si="15"/>
        <v>49271</v>
      </c>
      <c r="AW10" s="287">
        <v>147812</v>
      </c>
      <c r="AX10" s="311">
        <f t="shared" si="16"/>
        <v>-915</v>
      </c>
      <c r="AY10" s="293"/>
      <c r="AZ10" s="299">
        <v>64696526.859999999</v>
      </c>
      <c r="BA10" s="299">
        <v>68803988.099999994</v>
      </c>
      <c r="BB10" s="299">
        <f t="shared" si="17"/>
        <v>-4107461.2399999946</v>
      </c>
      <c r="BC10" s="287">
        <f t="shared" si="18"/>
        <v>-5.9698011022706908E-2</v>
      </c>
      <c r="BD10" s="293"/>
      <c r="BE10" s="299">
        <v>566995827</v>
      </c>
      <c r="BF10" s="299">
        <v>594503327</v>
      </c>
      <c r="BG10" s="299">
        <f t="shared" si="19"/>
        <v>-27507500</v>
      </c>
      <c r="BH10" s="287">
        <f t="shared" si="20"/>
        <v>-4.6269715829529746E-2</v>
      </c>
      <c r="BI10" s="293"/>
      <c r="BJ10" s="311">
        <f t="shared" si="21"/>
        <v>48664</v>
      </c>
      <c r="BK10" s="299">
        <v>583964</v>
      </c>
      <c r="BL10" s="311">
        <f t="shared" si="22"/>
        <v>49376</v>
      </c>
      <c r="BM10" s="287">
        <v>592508</v>
      </c>
      <c r="BN10" s="311">
        <f t="shared" si="23"/>
        <v>-712</v>
      </c>
      <c r="BO10" s="64"/>
      <c r="BP10" s="64"/>
      <c r="BQ10" s="64"/>
      <c r="BR10" s="64"/>
      <c r="BS10" s="64"/>
      <c r="BT10" s="64"/>
    </row>
    <row r="11" spans="1:79" s="69" customFormat="1" outlineLevel="1" x14ac:dyDescent="0.2">
      <c r="A11" s="64" t="s">
        <v>965</v>
      </c>
      <c r="B11" s="65" t="s">
        <v>1415</v>
      </c>
      <c r="C11" s="66" t="s">
        <v>1865</v>
      </c>
      <c r="D11" s="67"/>
      <c r="E11" s="68"/>
      <c r="F11" s="299">
        <v>4010237.51</v>
      </c>
      <c r="G11" s="299">
        <v>5456386.4000000004</v>
      </c>
      <c r="H11" s="299">
        <f t="shared" si="0"/>
        <v>-1446148.8900000006</v>
      </c>
      <c r="I11" s="287">
        <f t="shared" si="1"/>
        <v>-0.26503784446057571</v>
      </c>
      <c r="J11" s="293"/>
      <c r="K11" s="299">
        <v>0</v>
      </c>
      <c r="L11" s="299">
        <v>0</v>
      </c>
      <c r="M11" s="299">
        <f t="shared" si="2"/>
        <v>0</v>
      </c>
      <c r="N11" s="287" t="str">
        <f t="shared" si="3"/>
        <v/>
      </c>
      <c r="O11" s="293"/>
      <c r="P11" s="299">
        <v>0</v>
      </c>
      <c r="Q11" s="299">
        <v>0</v>
      </c>
      <c r="R11" s="299">
        <f t="shared" si="4"/>
        <v>0</v>
      </c>
      <c r="S11" s="293"/>
      <c r="T11" s="299">
        <v>26733083.289999999</v>
      </c>
      <c r="U11" s="299">
        <v>22899613.109999999</v>
      </c>
      <c r="V11" s="299">
        <f t="shared" si="5"/>
        <v>3833470.1799999997</v>
      </c>
      <c r="W11" s="287">
        <f t="shared" si="6"/>
        <v>0.16740327277957229</v>
      </c>
      <c r="X11" s="293"/>
      <c r="Y11" s="299">
        <v>0</v>
      </c>
      <c r="Z11" s="299">
        <v>0</v>
      </c>
      <c r="AA11" s="299">
        <f t="shared" si="7"/>
        <v>0</v>
      </c>
      <c r="AB11" s="287" t="str">
        <f t="shared" si="8"/>
        <v/>
      </c>
      <c r="AC11" s="293"/>
      <c r="AD11" s="329">
        <f>ROUND(ABS(AE11)/MONTH(FERC_IS1!$C$676),0)</f>
        <v>0</v>
      </c>
      <c r="AE11" s="299">
        <v>0</v>
      </c>
      <c r="AF11" s="329">
        <f>ROUND(ABS(AG11)/MONTH(FERC_IS1!$C$676),0)</f>
        <v>0</v>
      </c>
      <c r="AG11" s="287">
        <v>0</v>
      </c>
      <c r="AH11" s="299">
        <f t="shared" si="9"/>
        <v>0</v>
      </c>
      <c r="AI11" s="293"/>
      <c r="AJ11" s="299">
        <v>26733083.289999999</v>
      </c>
      <c r="AK11" s="299">
        <v>22899613.109999999</v>
      </c>
      <c r="AL11" s="299">
        <f t="shared" si="10"/>
        <v>3833470.1799999997</v>
      </c>
      <c r="AM11" s="287">
        <f t="shared" si="11"/>
        <v>0.16740327277957229</v>
      </c>
      <c r="AN11" s="293"/>
      <c r="AO11" s="299">
        <v>0</v>
      </c>
      <c r="AP11" s="299">
        <v>0</v>
      </c>
      <c r="AQ11" s="299">
        <f t="shared" si="12"/>
        <v>0</v>
      </c>
      <c r="AR11" s="287" t="str">
        <f t="shared" si="13"/>
        <v/>
      </c>
      <c r="AS11" s="293"/>
      <c r="AT11" s="311">
        <f t="shared" si="14"/>
        <v>0</v>
      </c>
      <c r="AU11" s="299">
        <v>0</v>
      </c>
      <c r="AV11" s="311">
        <f t="shared" si="15"/>
        <v>0</v>
      </c>
      <c r="AW11" s="287">
        <v>0</v>
      </c>
      <c r="AX11" s="311">
        <f t="shared" si="16"/>
        <v>0</v>
      </c>
      <c r="AY11" s="293"/>
      <c r="AZ11" s="299">
        <v>102953389.35999998</v>
      </c>
      <c r="BA11" s="299">
        <v>70963913.920000002</v>
      </c>
      <c r="BB11" s="299">
        <f t="shared" si="17"/>
        <v>31989475.439999983</v>
      </c>
      <c r="BC11" s="287">
        <f t="shared" si="18"/>
        <v>0.45078510573786545</v>
      </c>
      <c r="BD11" s="293"/>
      <c r="BE11" s="299">
        <v>0</v>
      </c>
      <c r="BF11" s="299">
        <v>0</v>
      </c>
      <c r="BG11" s="299">
        <f t="shared" si="19"/>
        <v>0</v>
      </c>
      <c r="BH11" s="287" t="str">
        <f t="shared" si="20"/>
        <v/>
      </c>
      <c r="BI11" s="293"/>
      <c r="BJ11" s="311">
        <f t="shared" si="21"/>
        <v>0</v>
      </c>
      <c r="BK11" s="299">
        <v>0</v>
      </c>
      <c r="BL11" s="311">
        <f t="shared" si="22"/>
        <v>0</v>
      </c>
      <c r="BM11" s="287">
        <v>0</v>
      </c>
      <c r="BN11" s="311">
        <f t="shared" si="23"/>
        <v>0</v>
      </c>
      <c r="BO11" s="64"/>
      <c r="BP11" s="64"/>
      <c r="BQ11" s="64"/>
      <c r="BR11" s="64"/>
      <c r="BS11" s="64"/>
      <c r="BT11" s="64"/>
    </row>
    <row r="12" spans="1:79" s="41" customFormat="1" x14ac:dyDescent="0.2">
      <c r="A12" s="41" t="s">
        <v>913</v>
      </c>
      <c r="B12" s="41" t="s">
        <v>43</v>
      </c>
      <c r="C12" s="63" t="s">
        <v>782</v>
      </c>
      <c r="D12" s="49"/>
      <c r="E12" s="49"/>
      <c r="F12" s="301">
        <v>17113102.079999998</v>
      </c>
      <c r="G12" s="301">
        <v>20900443.07</v>
      </c>
      <c r="H12" s="301">
        <f t="shared" si="0"/>
        <v>-3787340.9900000021</v>
      </c>
      <c r="I12" s="289">
        <f t="shared" si="1"/>
        <v>-0.18120864602321571</v>
      </c>
      <c r="J12" s="269"/>
      <c r="K12" s="301">
        <v>154774040</v>
      </c>
      <c r="L12" s="301">
        <v>160384466</v>
      </c>
      <c r="M12" s="301">
        <f t="shared" si="2"/>
        <v>-5610426</v>
      </c>
      <c r="N12" s="289">
        <f t="shared" si="3"/>
        <v>-3.4981105963217164E-2</v>
      </c>
      <c r="O12" s="269"/>
      <c r="P12" s="149">
        <v>131766</v>
      </c>
      <c r="Q12" s="149">
        <v>133470</v>
      </c>
      <c r="R12" s="149">
        <f t="shared" si="4"/>
        <v>-1704</v>
      </c>
      <c r="S12" s="269"/>
      <c r="T12" s="301">
        <v>72854010.960000008</v>
      </c>
      <c r="U12" s="301">
        <v>81640212.969999999</v>
      </c>
      <c r="V12" s="301">
        <f t="shared" si="5"/>
        <v>-8786202.0099999905</v>
      </c>
      <c r="W12" s="289">
        <f t="shared" si="6"/>
        <v>-0.10762100796121907</v>
      </c>
      <c r="X12" s="269"/>
      <c r="Y12" s="301">
        <v>533997820</v>
      </c>
      <c r="Z12" s="301">
        <v>637424507</v>
      </c>
      <c r="AA12" s="301">
        <f t="shared" si="7"/>
        <v>-103426687</v>
      </c>
      <c r="AB12" s="289">
        <f t="shared" si="8"/>
        <v>-0.16225715494807608</v>
      </c>
      <c r="AC12" s="269"/>
      <c r="AD12" s="149">
        <f>ROUND(ABS(AE12)/MONTH(FERC_IS1!$C$676),0)</f>
        <v>131494</v>
      </c>
      <c r="AE12" s="149">
        <v>394482</v>
      </c>
      <c r="AF12" s="149">
        <f>ROUND(ABS(AG12)/MONTH(FERC_IS1!$C$676),0)</f>
        <v>133600</v>
      </c>
      <c r="AG12" s="307">
        <v>400800</v>
      </c>
      <c r="AH12" s="149">
        <f t="shared" si="9"/>
        <v>-2106</v>
      </c>
      <c r="AI12" s="269"/>
      <c r="AJ12" s="301">
        <v>72854010.960000008</v>
      </c>
      <c r="AK12" s="301">
        <v>81640212.969999999</v>
      </c>
      <c r="AL12" s="301">
        <f t="shared" si="10"/>
        <v>-8786202.0099999905</v>
      </c>
      <c r="AM12" s="289">
        <f t="shared" si="11"/>
        <v>-0.10762100796121907</v>
      </c>
      <c r="AN12" s="269"/>
      <c r="AO12" s="301">
        <v>533997820</v>
      </c>
      <c r="AP12" s="301">
        <v>637424507</v>
      </c>
      <c r="AQ12" s="301">
        <f t="shared" si="12"/>
        <v>-103426687</v>
      </c>
      <c r="AR12" s="289">
        <f t="shared" si="13"/>
        <v>-0.16225715494807608</v>
      </c>
      <c r="AS12" s="269"/>
      <c r="AT12" s="149">
        <f t="shared" si="14"/>
        <v>131494</v>
      </c>
      <c r="AU12" s="301">
        <v>394482</v>
      </c>
      <c r="AV12" s="149">
        <f t="shared" si="15"/>
        <v>133600</v>
      </c>
      <c r="AW12" s="289">
        <v>400800</v>
      </c>
      <c r="AX12" s="149">
        <f t="shared" si="16"/>
        <v>-2106</v>
      </c>
      <c r="AY12" s="269"/>
      <c r="AZ12" s="301">
        <v>307168643.94999999</v>
      </c>
      <c r="BA12" s="301">
        <v>287263705.82999998</v>
      </c>
      <c r="BB12" s="301">
        <f t="shared" si="17"/>
        <v>19904938.120000005</v>
      </c>
      <c r="BC12" s="289">
        <f t="shared" si="18"/>
        <v>6.9291517570895522E-2</v>
      </c>
      <c r="BD12" s="269"/>
      <c r="BE12" s="301">
        <v>1865063717</v>
      </c>
      <c r="BF12" s="301">
        <v>1964876408</v>
      </c>
      <c r="BG12" s="301">
        <f t="shared" si="19"/>
        <v>-99812691</v>
      </c>
      <c r="BH12" s="289">
        <f t="shared" si="20"/>
        <v>-5.0798457650370443E-2</v>
      </c>
      <c r="BI12" s="269"/>
      <c r="BJ12" s="149">
        <f t="shared" si="21"/>
        <v>132093</v>
      </c>
      <c r="BK12" s="301">
        <v>1585114</v>
      </c>
      <c r="BL12" s="149">
        <f t="shared" si="22"/>
        <v>133599</v>
      </c>
      <c r="BM12" s="289">
        <v>1603186</v>
      </c>
      <c r="BN12" s="149">
        <f t="shared" si="23"/>
        <v>-1506</v>
      </c>
    </row>
    <row r="13" spans="1:79" s="41" customFormat="1" x14ac:dyDescent="0.2">
      <c r="B13" s="41" t="s">
        <v>45</v>
      </c>
      <c r="C13" s="63" t="s">
        <v>781</v>
      </c>
      <c r="D13" s="49"/>
      <c r="E13" s="133"/>
      <c r="F13" s="301"/>
      <c r="G13" s="301"/>
      <c r="H13" s="301">
        <f t="shared" si="0"/>
        <v>0</v>
      </c>
      <c r="I13" s="289" t="str">
        <f t="shared" si="1"/>
        <v/>
      </c>
      <c r="J13" s="269"/>
      <c r="K13" s="301"/>
      <c r="L13" s="301"/>
      <c r="M13" s="301">
        <f t="shared" si="2"/>
        <v>0</v>
      </c>
      <c r="N13" s="289" t="str">
        <f t="shared" si="3"/>
        <v/>
      </c>
      <c r="O13" s="269"/>
      <c r="P13" s="149"/>
      <c r="Q13" s="149"/>
      <c r="R13" s="149">
        <f t="shared" si="4"/>
        <v>0</v>
      </c>
      <c r="S13" s="269"/>
      <c r="T13" s="301"/>
      <c r="U13" s="301"/>
      <c r="V13" s="301">
        <f t="shared" si="5"/>
        <v>0</v>
      </c>
      <c r="W13" s="289" t="str">
        <f t="shared" si="6"/>
        <v/>
      </c>
      <c r="X13" s="269"/>
      <c r="Y13" s="301"/>
      <c r="Z13" s="301"/>
      <c r="AA13" s="301">
        <f t="shared" si="7"/>
        <v>0</v>
      </c>
      <c r="AB13" s="289" t="str">
        <f t="shared" si="8"/>
        <v/>
      </c>
      <c r="AC13" s="269"/>
      <c r="AD13" s="149">
        <f>ROUND(ABS(AE13)/MONTH(FERC_IS1!$C$676),0)</f>
        <v>0</v>
      </c>
      <c r="AE13" s="149"/>
      <c r="AF13" s="149">
        <f>ROUND(ABS(AG13)/MONTH(FERC_IS1!$C$676),0)</f>
        <v>0</v>
      </c>
      <c r="AG13" s="307"/>
      <c r="AH13" s="149">
        <f t="shared" si="9"/>
        <v>0</v>
      </c>
      <c r="AI13" s="269"/>
      <c r="AJ13" s="301"/>
      <c r="AK13" s="301"/>
      <c r="AL13" s="301">
        <f t="shared" si="10"/>
        <v>0</v>
      </c>
      <c r="AM13" s="289" t="str">
        <f t="shared" si="11"/>
        <v/>
      </c>
      <c r="AN13" s="269"/>
      <c r="AO13" s="301"/>
      <c r="AP13" s="301"/>
      <c r="AQ13" s="301">
        <f t="shared" si="12"/>
        <v>0</v>
      </c>
      <c r="AR13" s="289" t="str">
        <f t="shared" si="13"/>
        <v/>
      </c>
      <c r="AS13" s="269"/>
      <c r="AT13" s="149">
        <f t="shared" si="14"/>
        <v>0</v>
      </c>
      <c r="AU13" s="301"/>
      <c r="AV13" s="149">
        <f t="shared" si="15"/>
        <v>0</v>
      </c>
      <c r="AW13" s="289"/>
      <c r="AX13" s="149">
        <f t="shared" si="16"/>
        <v>0</v>
      </c>
      <c r="AY13" s="269"/>
      <c r="AZ13" s="301"/>
      <c r="BA13" s="301"/>
      <c r="BB13" s="301">
        <f t="shared" si="17"/>
        <v>0</v>
      </c>
      <c r="BC13" s="289" t="str">
        <f t="shared" si="18"/>
        <v/>
      </c>
      <c r="BD13" s="269"/>
      <c r="BE13" s="301"/>
      <c r="BF13" s="301"/>
      <c r="BG13" s="301">
        <f t="shared" si="19"/>
        <v>0</v>
      </c>
      <c r="BH13" s="289" t="str">
        <f t="shared" si="20"/>
        <v/>
      </c>
      <c r="BI13" s="269"/>
      <c r="BJ13" s="149">
        <f t="shared" si="21"/>
        <v>0</v>
      </c>
      <c r="BK13" s="301"/>
      <c r="BL13" s="149">
        <f t="shared" si="22"/>
        <v>0</v>
      </c>
      <c r="BM13" s="289"/>
      <c r="BN13" s="149">
        <f t="shared" si="23"/>
        <v>0</v>
      </c>
    </row>
    <row r="14" spans="1:79" s="69" customFormat="1" outlineLevel="1" x14ac:dyDescent="0.2">
      <c r="A14" s="64" t="s">
        <v>966</v>
      </c>
      <c r="B14" s="65" t="s">
        <v>1416</v>
      </c>
      <c r="C14" s="66" t="s">
        <v>866</v>
      </c>
      <c r="D14" s="67"/>
      <c r="E14" s="68"/>
      <c r="F14" s="299">
        <v>7338653.5300000003</v>
      </c>
      <c r="G14" s="299">
        <v>7716571.0099999998</v>
      </c>
      <c r="H14" s="299">
        <f t="shared" si="0"/>
        <v>-377917.47999999952</v>
      </c>
      <c r="I14" s="287">
        <f t="shared" si="1"/>
        <v>-4.8974794570055998E-2</v>
      </c>
      <c r="J14" s="293"/>
      <c r="K14" s="299">
        <v>88543623</v>
      </c>
      <c r="L14" s="299">
        <v>70256120</v>
      </c>
      <c r="M14" s="299">
        <f t="shared" si="2"/>
        <v>18287503</v>
      </c>
      <c r="N14" s="287">
        <f t="shared" si="3"/>
        <v>0.26029765093774038</v>
      </c>
      <c r="O14" s="293"/>
      <c r="P14" s="299">
        <v>26352</v>
      </c>
      <c r="Q14" s="299">
        <v>26205</v>
      </c>
      <c r="R14" s="299">
        <f t="shared" si="4"/>
        <v>147</v>
      </c>
      <c r="S14" s="293"/>
      <c r="T14" s="299">
        <v>20912403.91</v>
      </c>
      <c r="U14" s="299">
        <v>24102891.379999999</v>
      </c>
      <c r="V14" s="299">
        <f t="shared" si="5"/>
        <v>-3190487.4699999988</v>
      </c>
      <c r="W14" s="287">
        <f t="shared" si="6"/>
        <v>-0.13236949126557443</v>
      </c>
      <c r="X14" s="293"/>
      <c r="Y14" s="299">
        <v>245042294</v>
      </c>
      <c r="Z14" s="299">
        <v>221787097</v>
      </c>
      <c r="AA14" s="299">
        <f t="shared" si="7"/>
        <v>23255197</v>
      </c>
      <c r="AB14" s="287">
        <f t="shared" si="8"/>
        <v>0.10485369669634118</v>
      </c>
      <c r="AC14" s="293"/>
      <c r="AD14" s="329">
        <f>ROUND(ABS(AE14)/MONTH(FERC_IS1!$C$676),0)</f>
        <v>26250</v>
      </c>
      <c r="AE14" s="299">
        <v>78750</v>
      </c>
      <c r="AF14" s="329">
        <f>ROUND(ABS(AG14)/MONTH(FERC_IS1!$C$676),0)</f>
        <v>26231</v>
      </c>
      <c r="AG14" s="287">
        <v>78692</v>
      </c>
      <c r="AH14" s="299">
        <f t="shared" si="9"/>
        <v>19</v>
      </c>
      <c r="AI14" s="293"/>
      <c r="AJ14" s="299">
        <v>20912403.91</v>
      </c>
      <c r="AK14" s="299">
        <v>24102891.379999999</v>
      </c>
      <c r="AL14" s="299">
        <f t="shared" si="10"/>
        <v>-3190487.4699999988</v>
      </c>
      <c r="AM14" s="287">
        <f t="shared" si="11"/>
        <v>-0.13236949126557443</v>
      </c>
      <c r="AN14" s="293"/>
      <c r="AO14" s="299">
        <v>245042294</v>
      </c>
      <c r="AP14" s="299">
        <v>221787097</v>
      </c>
      <c r="AQ14" s="299">
        <f t="shared" si="12"/>
        <v>23255197</v>
      </c>
      <c r="AR14" s="287">
        <f t="shared" si="13"/>
        <v>0.10485369669634118</v>
      </c>
      <c r="AS14" s="293"/>
      <c r="AT14" s="311">
        <f t="shared" si="14"/>
        <v>26250</v>
      </c>
      <c r="AU14" s="299">
        <v>78750</v>
      </c>
      <c r="AV14" s="311">
        <f t="shared" si="15"/>
        <v>26231</v>
      </c>
      <c r="AW14" s="287">
        <v>78692</v>
      </c>
      <c r="AX14" s="311">
        <f t="shared" si="16"/>
        <v>19</v>
      </c>
      <c r="AY14" s="293"/>
      <c r="AZ14" s="299">
        <v>89295889.530000001</v>
      </c>
      <c r="BA14" s="299">
        <v>90933943.179999992</v>
      </c>
      <c r="BB14" s="299">
        <f t="shared" si="17"/>
        <v>-1638053.6499999911</v>
      </c>
      <c r="BC14" s="287">
        <f t="shared" si="18"/>
        <v>-1.801366566450914E-2</v>
      </c>
      <c r="BD14" s="293"/>
      <c r="BE14" s="299">
        <v>1045948166</v>
      </c>
      <c r="BF14" s="299">
        <v>847913188</v>
      </c>
      <c r="BG14" s="299">
        <f t="shared" si="19"/>
        <v>198034978</v>
      </c>
      <c r="BH14" s="287">
        <f t="shared" si="20"/>
        <v>0.23355572339558894</v>
      </c>
      <c r="BI14" s="293"/>
      <c r="BJ14" s="311">
        <f t="shared" si="21"/>
        <v>26257</v>
      </c>
      <c r="BK14" s="299">
        <v>315081</v>
      </c>
      <c r="BL14" s="311">
        <f t="shared" si="22"/>
        <v>26316</v>
      </c>
      <c r="BM14" s="287">
        <v>315794</v>
      </c>
      <c r="BN14" s="311">
        <f t="shared" si="23"/>
        <v>-59</v>
      </c>
      <c r="BO14" s="64"/>
      <c r="BP14" s="64"/>
      <c r="BQ14" s="64"/>
      <c r="BR14" s="64"/>
      <c r="BS14" s="64"/>
      <c r="BT14" s="64"/>
    </row>
    <row r="15" spans="1:79" s="69" customFormat="1" outlineLevel="1" x14ac:dyDescent="0.2">
      <c r="A15" s="64" t="s">
        <v>969</v>
      </c>
      <c r="B15" s="65" t="s">
        <v>1419</v>
      </c>
      <c r="C15" s="66" t="s">
        <v>1868</v>
      </c>
      <c r="D15" s="67"/>
      <c r="E15" s="68"/>
      <c r="F15" s="299">
        <v>1214539.96</v>
      </c>
      <c r="G15" s="299">
        <v>1326002.93</v>
      </c>
      <c r="H15" s="299">
        <f t="shared" si="0"/>
        <v>-111462.96999999997</v>
      </c>
      <c r="I15" s="287">
        <f t="shared" si="1"/>
        <v>-8.4059369310745022E-2</v>
      </c>
      <c r="J15" s="293"/>
      <c r="K15" s="299">
        <v>11762894</v>
      </c>
      <c r="L15" s="299">
        <v>11789825</v>
      </c>
      <c r="M15" s="299">
        <f t="shared" si="2"/>
        <v>-26931</v>
      </c>
      <c r="N15" s="287">
        <f t="shared" si="3"/>
        <v>-2.2842578240135033E-3</v>
      </c>
      <c r="O15" s="293"/>
      <c r="P15" s="299">
        <v>705</v>
      </c>
      <c r="Q15" s="299">
        <v>711</v>
      </c>
      <c r="R15" s="299">
        <f t="shared" si="4"/>
        <v>-6</v>
      </c>
      <c r="S15" s="293"/>
      <c r="T15" s="299">
        <v>3437867.61</v>
      </c>
      <c r="U15" s="299">
        <v>4221389.9000000004</v>
      </c>
      <c r="V15" s="299">
        <f t="shared" si="5"/>
        <v>-783522.2900000005</v>
      </c>
      <c r="W15" s="287">
        <f t="shared" si="6"/>
        <v>-0.18560765732632289</v>
      </c>
      <c r="X15" s="293"/>
      <c r="Y15" s="299">
        <v>34527160</v>
      </c>
      <c r="Z15" s="299">
        <v>38911107</v>
      </c>
      <c r="AA15" s="299">
        <f t="shared" si="7"/>
        <v>-4383947</v>
      </c>
      <c r="AB15" s="287">
        <f t="shared" si="8"/>
        <v>-0.11266569722624442</v>
      </c>
      <c r="AC15" s="293"/>
      <c r="AD15" s="329">
        <f>ROUND(ABS(AE15)/MONTH(FERC_IS1!$C$676),0)</f>
        <v>701</v>
      </c>
      <c r="AE15" s="299">
        <v>2103</v>
      </c>
      <c r="AF15" s="329">
        <f>ROUND(ABS(AG15)/MONTH(FERC_IS1!$C$676),0)</f>
        <v>712</v>
      </c>
      <c r="AG15" s="287">
        <v>2135</v>
      </c>
      <c r="AH15" s="299">
        <f t="shared" si="9"/>
        <v>-11</v>
      </c>
      <c r="AI15" s="293"/>
      <c r="AJ15" s="299">
        <v>3437867.61</v>
      </c>
      <c r="AK15" s="299">
        <v>4221389.9000000004</v>
      </c>
      <c r="AL15" s="299">
        <f t="shared" si="10"/>
        <v>-783522.2900000005</v>
      </c>
      <c r="AM15" s="287">
        <f t="shared" si="11"/>
        <v>-0.18560765732632289</v>
      </c>
      <c r="AN15" s="293"/>
      <c r="AO15" s="299">
        <v>34527160</v>
      </c>
      <c r="AP15" s="299">
        <v>38911107</v>
      </c>
      <c r="AQ15" s="299">
        <f t="shared" si="12"/>
        <v>-4383947</v>
      </c>
      <c r="AR15" s="287">
        <f t="shared" si="13"/>
        <v>-0.11266569722624442</v>
      </c>
      <c r="AS15" s="293"/>
      <c r="AT15" s="311">
        <f t="shared" si="14"/>
        <v>701</v>
      </c>
      <c r="AU15" s="299">
        <v>2103</v>
      </c>
      <c r="AV15" s="311">
        <f t="shared" si="15"/>
        <v>712</v>
      </c>
      <c r="AW15" s="287">
        <v>2135</v>
      </c>
      <c r="AX15" s="311">
        <f t="shared" si="16"/>
        <v>-11</v>
      </c>
      <c r="AY15" s="293"/>
      <c r="AZ15" s="299">
        <v>14608851.609999999</v>
      </c>
      <c r="BA15" s="299">
        <v>15440664.76</v>
      </c>
      <c r="BB15" s="299">
        <f t="shared" si="17"/>
        <v>-831813.15000000037</v>
      </c>
      <c r="BC15" s="287">
        <f t="shared" si="18"/>
        <v>-5.3871589269580154E-2</v>
      </c>
      <c r="BD15" s="293"/>
      <c r="BE15" s="299">
        <v>136067293</v>
      </c>
      <c r="BF15" s="299">
        <v>140288039</v>
      </c>
      <c r="BG15" s="299">
        <f t="shared" si="19"/>
        <v>-4220746</v>
      </c>
      <c r="BH15" s="287">
        <f t="shared" si="20"/>
        <v>-3.0086285545697877E-2</v>
      </c>
      <c r="BI15" s="293"/>
      <c r="BJ15" s="311">
        <f t="shared" si="21"/>
        <v>705</v>
      </c>
      <c r="BK15" s="299">
        <v>8463</v>
      </c>
      <c r="BL15" s="311">
        <f t="shared" si="22"/>
        <v>709</v>
      </c>
      <c r="BM15" s="287">
        <v>8502</v>
      </c>
      <c r="BN15" s="311">
        <f t="shared" si="23"/>
        <v>-4</v>
      </c>
      <c r="BO15" s="64"/>
      <c r="BP15" s="64"/>
      <c r="BQ15" s="64"/>
      <c r="BR15" s="64"/>
      <c r="BS15" s="64"/>
      <c r="BT15" s="64"/>
    </row>
    <row r="16" spans="1:79" s="69" customFormat="1" outlineLevel="1" x14ac:dyDescent="0.2">
      <c r="A16" s="64" t="s">
        <v>970</v>
      </c>
      <c r="B16" s="65" t="s">
        <v>1420</v>
      </c>
      <c r="C16" s="66" t="s">
        <v>1869</v>
      </c>
      <c r="D16" s="67"/>
      <c r="E16" s="68"/>
      <c r="F16" s="299">
        <v>1442127.55</v>
      </c>
      <c r="G16" s="299">
        <v>1532251.02</v>
      </c>
      <c r="H16" s="299">
        <f t="shared" si="0"/>
        <v>-90123.469999999972</v>
      </c>
      <c r="I16" s="287">
        <f t="shared" si="1"/>
        <v>-5.8817692939111224E-2</v>
      </c>
      <c r="J16" s="293"/>
      <c r="K16" s="299">
        <v>15149904</v>
      </c>
      <c r="L16" s="299">
        <v>14483802</v>
      </c>
      <c r="M16" s="299">
        <f t="shared" si="2"/>
        <v>666102</v>
      </c>
      <c r="N16" s="287">
        <f t="shared" si="3"/>
        <v>4.5989443931917874E-2</v>
      </c>
      <c r="O16" s="293"/>
      <c r="P16" s="299">
        <v>3268</v>
      </c>
      <c r="Q16" s="299">
        <v>3220</v>
      </c>
      <c r="R16" s="299">
        <f t="shared" si="4"/>
        <v>48</v>
      </c>
      <c r="S16" s="293"/>
      <c r="T16" s="299">
        <v>4190547.45</v>
      </c>
      <c r="U16" s="299">
        <v>4822733.79</v>
      </c>
      <c r="V16" s="299">
        <f t="shared" si="5"/>
        <v>-632186.33999999985</v>
      </c>
      <c r="W16" s="287">
        <f t="shared" si="6"/>
        <v>-0.13108464359174174</v>
      </c>
      <c r="X16" s="293"/>
      <c r="Y16" s="299">
        <v>44057587</v>
      </c>
      <c r="Z16" s="299">
        <v>46591061</v>
      </c>
      <c r="AA16" s="299">
        <f t="shared" si="7"/>
        <v>-2533474</v>
      </c>
      <c r="AB16" s="287">
        <f t="shared" si="8"/>
        <v>-5.4376825631852428E-2</v>
      </c>
      <c r="AC16" s="293"/>
      <c r="AD16" s="329">
        <f>ROUND(ABS(AE16)/MONTH(FERC_IS1!$C$676),0)</f>
        <v>3271</v>
      </c>
      <c r="AE16" s="299">
        <v>9814</v>
      </c>
      <c r="AF16" s="329">
        <f>ROUND(ABS(AG16)/MONTH(FERC_IS1!$C$676),0)</f>
        <v>3225</v>
      </c>
      <c r="AG16" s="287">
        <v>9674</v>
      </c>
      <c r="AH16" s="299">
        <f t="shared" si="9"/>
        <v>46</v>
      </c>
      <c r="AI16" s="293"/>
      <c r="AJ16" s="299">
        <v>4190547.45</v>
      </c>
      <c r="AK16" s="299">
        <v>4822733.79</v>
      </c>
      <c r="AL16" s="299">
        <f t="shared" si="10"/>
        <v>-632186.33999999985</v>
      </c>
      <c r="AM16" s="287">
        <f t="shared" si="11"/>
        <v>-0.13108464359174174</v>
      </c>
      <c r="AN16" s="293"/>
      <c r="AO16" s="299">
        <v>44057587</v>
      </c>
      <c r="AP16" s="299">
        <v>46591061</v>
      </c>
      <c r="AQ16" s="299">
        <f t="shared" si="12"/>
        <v>-2533474</v>
      </c>
      <c r="AR16" s="287">
        <f t="shared" si="13"/>
        <v>-5.4376825631852428E-2</v>
      </c>
      <c r="AS16" s="293"/>
      <c r="AT16" s="311">
        <f t="shared" si="14"/>
        <v>3271</v>
      </c>
      <c r="AU16" s="299">
        <v>9814</v>
      </c>
      <c r="AV16" s="311">
        <f t="shared" si="15"/>
        <v>3225</v>
      </c>
      <c r="AW16" s="287">
        <v>9674</v>
      </c>
      <c r="AX16" s="311">
        <f t="shared" si="16"/>
        <v>46</v>
      </c>
      <c r="AY16" s="293"/>
      <c r="AZ16" s="299">
        <v>17947748.809999999</v>
      </c>
      <c r="BA16" s="299">
        <v>18540149.370000001</v>
      </c>
      <c r="BB16" s="299">
        <f t="shared" si="17"/>
        <v>-592400.56000000238</v>
      </c>
      <c r="BC16" s="287">
        <f t="shared" si="18"/>
        <v>-3.1952307836234137E-2</v>
      </c>
      <c r="BD16" s="293"/>
      <c r="BE16" s="299">
        <v>179257868</v>
      </c>
      <c r="BF16" s="299">
        <v>179863106</v>
      </c>
      <c r="BG16" s="299">
        <f t="shared" si="19"/>
        <v>-605238</v>
      </c>
      <c r="BH16" s="287">
        <f t="shared" si="20"/>
        <v>-3.3649924848957072E-3</v>
      </c>
      <c r="BI16" s="293"/>
      <c r="BJ16" s="311">
        <f t="shared" si="21"/>
        <v>3258</v>
      </c>
      <c r="BK16" s="299">
        <v>39100</v>
      </c>
      <c r="BL16" s="311">
        <f t="shared" si="22"/>
        <v>3211</v>
      </c>
      <c r="BM16" s="287">
        <v>38528</v>
      </c>
      <c r="BN16" s="311">
        <f t="shared" si="23"/>
        <v>47</v>
      </c>
      <c r="BO16" s="64"/>
      <c r="BP16" s="64"/>
      <c r="BQ16" s="64"/>
      <c r="BR16" s="64"/>
      <c r="BS16" s="64"/>
      <c r="BT16" s="64"/>
    </row>
    <row r="17" spans="1:72" s="69" customFormat="1" outlineLevel="1" x14ac:dyDescent="0.2">
      <c r="A17" s="64" t="s">
        <v>971</v>
      </c>
      <c r="B17" s="65" t="s">
        <v>1421</v>
      </c>
      <c r="C17" s="66" t="s">
        <v>1870</v>
      </c>
      <c r="D17" s="67"/>
      <c r="E17" s="68"/>
      <c r="F17" s="299">
        <v>2581885.44</v>
      </c>
      <c r="G17" s="299">
        <v>3211318.85</v>
      </c>
      <c r="H17" s="299">
        <f t="shared" si="0"/>
        <v>-629433.41000000015</v>
      </c>
      <c r="I17" s="287">
        <f t="shared" si="1"/>
        <v>-0.19600464463377723</v>
      </c>
      <c r="J17" s="293"/>
      <c r="K17" s="299">
        <v>0</v>
      </c>
      <c r="L17" s="299">
        <v>0</v>
      </c>
      <c r="M17" s="299">
        <f t="shared" si="2"/>
        <v>0</v>
      </c>
      <c r="N17" s="287" t="str">
        <f t="shared" si="3"/>
        <v/>
      </c>
      <c r="O17" s="293"/>
      <c r="P17" s="299">
        <v>0</v>
      </c>
      <c r="Q17" s="299">
        <v>0</v>
      </c>
      <c r="R17" s="299">
        <f t="shared" si="4"/>
        <v>0</v>
      </c>
      <c r="S17" s="293"/>
      <c r="T17" s="299">
        <v>15320639.68</v>
      </c>
      <c r="U17" s="299">
        <v>11007757.029999999</v>
      </c>
      <c r="V17" s="299">
        <f t="shared" si="5"/>
        <v>4312882.6500000004</v>
      </c>
      <c r="W17" s="287">
        <f t="shared" si="6"/>
        <v>0.39180394682094472</v>
      </c>
      <c r="X17" s="293"/>
      <c r="Y17" s="299">
        <v>0</v>
      </c>
      <c r="Z17" s="299">
        <v>0</v>
      </c>
      <c r="AA17" s="299">
        <f t="shared" si="7"/>
        <v>0</v>
      </c>
      <c r="AB17" s="287" t="str">
        <f t="shared" si="8"/>
        <v/>
      </c>
      <c r="AC17" s="293"/>
      <c r="AD17" s="329">
        <f>ROUND(ABS(AE17)/MONTH(FERC_IS1!$C$676),0)</f>
        <v>0</v>
      </c>
      <c r="AE17" s="299">
        <v>0</v>
      </c>
      <c r="AF17" s="329">
        <f>ROUND(ABS(AG17)/MONTH(FERC_IS1!$C$676),0)</f>
        <v>0</v>
      </c>
      <c r="AG17" s="287">
        <v>0</v>
      </c>
      <c r="AH17" s="299">
        <f t="shared" si="9"/>
        <v>0</v>
      </c>
      <c r="AI17" s="293"/>
      <c r="AJ17" s="299">
        <v>15320639.68</v>
      </c>
      <c r="AK17" s="299">
        <v>11007757.029999999</v>
      </c>
      <c r="AL17" s="299">
        <f t="shared" si="10"/>
        <v>4312882.6500000004</v>
      </c>
      <c r="AM17" s="287">
        <f t="shared" si="11"/>
        <v>0.39180394682094472</v>
      </c>
      <c r="AN17" s="293"/>
      <c r="AO17" s="299">
        <v>0</v>
      </c>
      <c r="AP17" s="299">
        <v>0</v>
      </c>
      <c r="AQ17" s="299">
        <f t="shared" si="12"/>
        <v>0</v>
      </c>
      <c r="AR17" s="287" t="str">
        <f t="shared" si="13"/>
        <v/>
      </c>
      <c r="AS17" s="293"/>
      <c r="AT17" s="311">
        <f t="shared" si="14"/>
        <v>0</v>
      </c>
      <c r="AU17" s="299">
        <v>0</v>
      </c>
      <c r="AV17" s="311">
        <f t="shared" si="15"/>
        <v>0</v>
      </c>
      <c r="AW17" s="287">
        <v>0</v>
      </c>
      <c r="AX17" s="311">
        <f t="shared" si="16"/>
        <v>0</v>
      </c>
      <c r="AY17" s="293"/>
      <c r="AZ17" s="299">
        <v>73879583.810000002</v>
      </c>
      <c r="BA17" s="299">
        <v>41231616.359999999</v>
      </c>
      <c r="BB17" s="299">
        <f t="shared" si="17"/>
        <v>32647967.450000003</v>
      </c>
      <c r="BC17" s="287">
        <f t="shared" si="18"/>
        <v>0.79181876269281437</v>
      </c>
      <c r="BD17" s="293"/>
      <c r="BE17" s="299">
        <v>0</v>
      </c>
      <c r="BF17" s="299">
        <v>0</v>
      </c>
      <c r="BG17" s="299">
        <f t="shared" si="19"/>
        <v>0</v>
      </c>
      <c r="BH17" s="287" t="str">
        <f t="shared" si="20"/>
        <v/>
      </c>
      <c r="BI17" s="293"/>
      <c r="BJ17" s="311">
        <f t="shared" si="21"/>
        <v>0</v>
      </c>
      <c r="BK17" s="299">
        <v>0</v>
      </c>
      <c r="BL17" s="311">
        <f t="shared" si="22"/>
        <v>0</v>
      </c>
      <c r="BM17" s="287">
        <v>0</v>
      </c>
      <c r="BN17" s="311">
        <f t="shared" si="23"/>
        <v>0</v>
      </c>
      <c r="BO17" s="64"/>
      <c r="BP17" s="64"/>
      <c r="BQ17" s="64"/>
      <c r="BR17" s="64"/>
      <c r="BS17" s="64"/>
      <c r="BT17" s="64"/>
    </row>
    <row r="18" spans="1:72" s="41" customFormat="1" x14ac:dyDescent="0.2">
      <c r="A18" s="41" t="s">
        <v>914</v>
      </c>
      <c r="B18" s="41" t="s">
        <v>47</v>
      </c>
      <c r="C18" s="63" t="s">
        <v>787</v>
      </c>
      <c r="D18" s="49"/>
      <c r="E18" s="49"/>
      <c r="F18" s="301">
        <v>12577206.48</v>
      </c>
      <c r="G18" s="301">
        <v>13786143.809999999</v>
      </c>
      <c r="H18" s="301">
        <f t="shared" si="0"/>
        <v>-1208937.3299999982</v>
      </c>
      <c r="I18" s="289">
        <f t="shared" si="1"/>
        <v>-8.7692203611214062E-2</v>
      </c>
      <c r="J18" s="269"/>
      <c r="K18" s="301">
        <v>115456421</v>
      </c>
      <c r="L18" s="301">
        <v>96529747</v>
      </c>
      <c r="M18" s="301">
        <f t="shared" si="2"/>
        <v>18926674</v>
      </c>
      <c r="N18" s="289">
        <f t="shared" si="3"/>
        <v>0.19607089615597978</v>
      </c>
      <c r="O18" s="269"/>
      <c r="P18" s="149">
        <v>30325</v>
      </c>
      <c r="Q18" s="149">
        <v>30136</v>
      </c>
      <c r="R18" s="149">
        <f t="shared" si="4"/>
        <v>189</v>
      </c>
      <c r="S18" s="269"/>
      <c r="T18" s="301">
        <v>43861458.649999999</v>
      </c>
      <c r="U18" s="301">
        <v>44154772.100000001</v>
      </c>
      <c r="V18" s="301">
        <f t="shared" si="5"/>
        <v>-293313.45000000298</v>
      </c>
      <c r="W18" s="289">
        <f t="shared" si="6"/>
        <v>-6.642848237008633E-3</v>
      </c>
      <c r="X18" s="269"/>
      <c r="Y18" s="301">
        <v>323627041</v>
      </c>
      <c r="Z18" s="301">
        <v>307289265</v>
      </c>
      <c r="AA18" s="301">
        <f t="shared" si="7"/>
        <v>16337776</v>
      </c>
      <c r="AB18" s="289">
        <f t="shared" si="8"/>
        <v>5.3167415399298118E-2</v>
      </c>
      <c r="AC18" s="269"/>
      <c r="AD18" s="149">
        <f>ROUND(ABS(AE18)/MONTH(FERC_IS1!$C$676),0)</f>
        <v>30222</v>
      </c>
      <c r="AE18" s="149">
        <v>90667</v>
      </c>
      <c r="AF18" s="149">
        <f>ROUND(ABS(AG18)/MONTH(FERC_IS1!$C$676),0)</f>
        <v>30167</v>
      </c>
      <c r="AG18" s="307">
        <v>90501</v>
      </c>
      <c r="AH18" s="149">
        <f t="shared" si="9"/>
        <v>55</v>
      </c>
      <c r="AI18" s="269"/>
      <c r="AJ18" s="301">
        <v>43861458.649999999</v>
      </c>
      <c r="AK18" s="301">
        <v>44154772.100000001</v>
      </c>
      <c r="AL18" s="301">
        <f t="shared" si="10"/>
        <v>-293313.45000000298</v>
      </c>
      <c r="AM18" s="289">
        <f t="shared" si="11"/>
        <v>-6.642848237008633E-3</v>
      </c>
      <c r="AN18" s="269"/>
      <c r="AO18" s="301">
        <v>323627041</v>
      </c>
      <c r="AP18" s="301">
        <v>307289265</v>
      </c>
      <c r="AQ18" s="301">
        <f t="shared" si="12"/>
        <v>16337776</v>
      </c>
      <c r="AR18" s="289">
        <f t="shared" si="13"/>
        <v>5.3167415399298118E-2</v>
      </c>
      <c r="AS18" s="269"/>
      <c r="AT18" s="149">
        <f t="shared" si="14"/>
        <v>30222</v>
      </c>
      <c r="AU18" s="301">
        <v>90667</v>
      </c>
      <c r="AV18" s="149">
        <f t="shared" si="15"/>
        <v>30167</v>
      </c>
      <c r="AW18" s="289">
        <v>90501</v>
      </c>
      <c r="AX18" s="149">
        <f t="shared" si="16"/>
        <v>55</v>
      </c>
      <c r="AY18" s="269"/>
      <c r="AZ18" s="301">
        <v>195732073.76000002</v>
      </c>
      <c r="BA18" s="301">
        <v>166146373.66999999</v>
      </c>
      <c r="BB18" s="301">
        <f t="shared" si="17"/>
        <v>29585700.090000033</v>
      </c>
      <c r="BC18" s="289">
        <f t="shared" si="18"/>
        <v>0.17807009227154827</v>
      </c>
      <c r="BD18" s="269"/>
      <c r="BE18" s="301">
        <v>1361273327</v>
      </c>
      <c r="BF18" s="301">
        <v>1168064333</v>
      </c>
      <c r="BG18" s="301">
        <f t="shared" si="19"/>
        <v>193208994</v>
      </c>
      <c r="BH18" s="289">
        <f t="shared" si="20"/>
        <v>0.16540954855095297</v>
      </c>
      <c r="BI18" s="269"/>
      <c r="BJ18" s="149">
        <f t="shared" si="21"/>
        <v>30220</v>
      </c>
      <c r="BK18" s="301">
        <v>362644</v>
      </c>
      <c r="BL18" s="149">
        <f t="shared" si="22"/>
        <v>30235</v>
      </c>
      <c r="BM18" s="289">
        <v>362824</v>
      </c>
      <c r="BN18" s="149">
        <f t="shared" si="23"/>
        <v>-15</v>
      </c>
    </row>
    <row r="19" spans="1:72" s="69" customFormat="1" outlineLevel="1" x14ac:dyDescent="0.2">
      <c r="A19" s="64" t="s">
        <v>967</v>
      </c>
      <c r="B19" s="65" t="s">
        <v>1417</v>
      </c>
      <c r="C19" s="66" t="s">
        <v>1866</v>
      </c>
      <c r="D19" s="67"/>
      <c r="E19" s="68"/>
      <c r="F19" s="299">
        <v>5768182.2699999996</v>
      </c>
      <c r="G19" s="299">
        <v>5059952.09</v>
      </c>
      <c r="H19" s="299">
        <f t="shared" si="0"/>
        <v>708230.1799999997</v>
      </c>
      <c r="I19" s="287">
        <f t="shared" si="1"/>
        <v>0.1399677640030777</v>
      </c>
      <c r="J19" s="293"/>
      <c r="K19" s="299">
        <v>159388058</v>
      </c>
      <c r="L19" s="299">
        <v>156272746</v>
      </c>
      <c r="M19" s="299">
        <f t="shared" si="2"/>
        <v>3115312</v>
      </c>
      <c r="N19" s="287">
        <f t="shared" si="3"/>
        <v>1.993509476054129E-2</v>
      </c>
      <c r="O19" s="293"/>
      <c r="P19" s="299">
        <v>825</v>
      </c>
      <c r="Q19" s="299">
        <v>877</v>
      </c>
      <c r="R19" s="299">
        <f t="shared" si="4"/>
        <v>-52</v>
      </c>
      <c r="S19" s="293"/>
      <c r="T19" s="299">
        <v>14229817.380000001</v>
      </c>
      <c r="U19" s="299">
        <v>15205014.779999999</v>
      </c>
      <c r="V19" s="299">
        <f t="shared" si="5"/>
        <v>-975197.39999999851</v>
      </c>
      <c r="W19" s="287">
        <f t="shared" si="6"/>
        <v>-6.4136563765970808E-2</v>
      </c>
      <c r="X19" s="293"/>
      <c r="Y19" s="299">
        <v>446182812</v>
      </c>
      <c r="Z19" s="299">
        <v>448924471</v>
      </c>
      <c r="AA19" s="299">
        <f t="shared" si="7"/>
        <v>-2741659</v>
      </c>
      <c r="AB19" s="287">
        <f t="shared" si="8"/>
        <v>-6.1071720904249836E-3</v>
      </c>
      <c r="AC19" s="293"/>
      <c r="AD19" s="329">
        <f>ROUND(ABS(AE19)/MONTH(FERC_IS1!$C$676),0)</f>
        <v>837</v>
      </c>
      <c r="AE19" s="299">
        <v>2511</v>
      </c>
      <c r="AF19" s="329">
        <f>ROUND(ABS(AG19)/MONTH(FERC_IS1!$C$676),0)</f>
        <v>876</v>
      </c>
      <c r="AG19" s="287">
        <v>2629</v>
      </c>
      <c r="AH19" s="299">
        <f t="shared" si="9"/>
        <v>-39</v>
      </c>
      <c r="AI19" s="293"/>
      <c r="AJ19" s="299">
        <v>14229817.380000001</v>
      </c>
      <c r="AK19" s="299">
        <v>15205014.779999999</v>
      </c>
      <c r="AL19" s="299">
        <f t="shared" si="10"/>
        <v>-975197.39999999851</v>
      </c>
      <c r="AM19" s="287">
        <f t="shared" si="11"/>
        <v>-6.4136563765970808E-2</v>
      </c>
      <c r="AN19" s="293"/>
      <c r="AO19" s="299">
        <v>446182812</v>
      </c>
      <c r="AP19" s="299">
        <v>448924471</v>
      </c>
      <c r="AQ19" s="299">
        <f t="shared" si="12"/>
        <v>-2741659</v>
      </c>
      <c r="AR19" s="287">
        <f t="shared" si="13"/>
        <v>-6.1071720904249836E-3</v>
      </c>
      <c r="AS19" s="293"/>
      <c r="AT19" s="311">
        <f t="shared" si="14"/>
        <v>837</v>
      </c>
      <c r="AU19" s="299">
        <v>2511</v>
      </c>
      <c r="AV19" s="311">
        <f t="shared" si="15"/>
        <v>876</v>
      </c>
      <c r="AW19" s="287">
        <v>2629</v>
      </c>
      <c r="AX19" s="311">
        <f t="shared" si="16"/>
        <v>-39</v>
      </c>
      <c r="AY19" s="293"/>
      <c r="AZ19" s="299">
        <v>60375593.770000003</v>
      </c>
      <c r="BA19" s="299">
        <v>61478819.07</v>
      </c>
      <c r="BB19" s="299">
        <f t="shared" si="17"/>
        <v>-1103225.299999997</v>
      </c>
      <c r="BC19" s="287">
        <f t="shared" si="18"/>
        <v>-1.7944803050687439E-2</v>
      </c>
      <c r="BD19" s="293"/>
      <c r="BE19" s="299">
        <v>1830743943</v>
      </c>
      <c r="BF19" s="299">
        <v>1780346111</v>
      </c>
      <c r="BG19" s="299">
        <f t="shared" si="19"/>
        <v>50397832</v>
      </c>
      <c r="BH19" s="287">
        <f t="shared" si="20"/>
        <v>2.8307884454945739E-2</v>
      </c>
      <c r="BI19" s="293"/>
      <c r="BJ19" s="311">
        <f t="shared" si="21"/>
        <v>857</v>
      </c>
      <c r="BK19" s="299">
        <v>10279</v>
      </c>
      <c r="BL19" s="311">
        <f t="shared" si="22"/>
        <v>884</v>
      </c>
      <c r="BM19" s="287">
        <v>10606</v>
      </c>
      <c r="BN19" s="311">
        <f t="shared" si="23"/>
        <v>-27</v>
      </c>
      <c r="BO19" s="64"/>
      <c r="BP19" s="64"/>
      <c r="BQ19" s="64"/>
      <c r="BR19" s="64"/>
      <c r="BS19" s="64"/>
      <c r="BT19" s="64"/>
    </row>
    <row r="20" spans="1:72" s="69" customFormat="1" outlineLevel="1" x14ac:dyDescent="0.2">
      <c r="A20" s="64" t="s">
        <v>968</v>
      </c>
      <c r="B20" s="65" t="s">
        <v>1418</v>
      </c>
      <c r="C20" s="66" t="s">
        <v>1867</v>
      </c>
      <c r="D20" s="67"/>
      <c r="E20" s="68"/>
      <c r="F20" s="299">
        <v>1501355.6400000001</v>
      </c>
      <c r="G20" s="299">
        <v>1541795.63</v>
      </c>
      <c r="H20" s="299">
        <f t="shared" si="0"/>
        <v>-40439.989999999758</v>
      </c>
      <c r="I20" s="287">
        <f t="shared" si="1"/>
        <v>-2.6229150746782025E-2</v>
      </c>
      <c r="J20" s="293"/>
      <c r="K20" s="299">
        <v>21927570</v>
      </c>
      <c r="L20" s="299">
        <v>20602057</v>
      </c>
      <c r="M20" s="299">
        <f t="shared" si="2"/>
        <v>1325513</v>
      </c>
      <c r="N20" s="287">
        <f t="shared" si="3"/>
        <v>6.4338866745199272E-2</v>
      </c>
      <c r="O20" s="293"/>
      <c r="P20" s="299">
        <v>187</v>
      </c>
      <c r="Q20" s="299">
        <v>188</v>
      </c>
      <c r="R20" s="299">
        <f t="shared" si="4"/>
        <v>-1</v>
      </c>
      <c r="S20" s="293"/>
      <c r="T20" s="299">
        <v>4538742.57</v>
      </c>
      <c r="U20" s="299">
        <v>5176697.95</v>
      </c>
      <c r="V20" s="299">
        <f t="shared" si="5"/>
        <v>-637955.37999999989</v>
      </c>
      <c r="W20" s="287">
        <f t="shared" si="6"/>
        <v>-0.12323596743750519</v>
      </c>
      <c r="X20" s="293"/>
      <c r="Y20" s="299">
        <v>61105772</v>
      </c>
      <c r="Z20" s="299">
        <v>61711579</v>
      </c>
      <c r="AA20" s="299">
        <f t="shared" si="7"/>
        <v>-605807</v>
      </c>
      <c r="AB20" s="287">
        <f t="shared" si="8"/>
        <v>-9.8167476803664357E-3</v>
      </c>
      <c r="AC20" s="293"/>
      <c r="AD20" s="329">
        <f>ROUND(ABS(AE20)/MONTH(FERC_IS1!$C$676),0)</f>
        <v>185</v>
      </c>
      <c r="AE20" s="299">
        <v>554</v>
      </c>
      <c r="AF20" s="329">
        <f>ROUND(ABS(AG20)/MONTH(FERC_IS1!$C$676),0)</f>
        <v>186</v>
      </c>
      <c r="AG20" s="287">
        <v>559</v>
      </c>
      <c r="AH20" s="299">
        <f t="shared" si="9"/>
        <v>-1</v>
      </c>
      <c r="AI20" s="293"/>
      <c r="AJ20" s="299">
        <v>4538742.57</v>
      </c>
      <c r="AK20" s="299">
        <v>5176697.95</v>
      </c>
      <c r="AL20" s="299">
        <f t="shared" si="10"/>
        <v>-637955.37999999989</v>
      </c>
      <c r="AM20" s="287">
        <f t="shared" si="11"/>
        <v>-0.12323596743750519</v>
      </c>
      <c r="AN20" s="293"/>
      <c r="AO20" s="299">
        <v>61105772</v>
      </c>
      <c r="AP20" s="299">
        <v>61711579</v>
      </c>
      <c r="AQ20" s="299">
        <f t="shared" si="12"/>
        <v>-605807</v>
      </c>
      <c r="AR20" s="287">
        <f t="shared" si="13"/>
        <v>-9.8167476803664357E-3</v>
      </c>
      <c r="AS20" s="293"/>
      <c r="AT20" s="311">
        <f t="shared" si="14"/>
        <v>185</v>
      </c>
      <c r="AU20" s="299">
        <v>554</v>
      </c>
      <c r="AV20" s="311">
        <f t="shared" si="15"/>
        <v>186</v>
      </c>
      <c r="AW20" s="287">
        <v>559</v>
      </c>
      <c r="AX20" s="311">
        <f t="shared" si="16"/>
        <v>-1</v>
      </c>
      <c r="AY20" s="293"/>
      <c r="AZ20" s="299">
        <v>19299900.34</v>
      </c>
      <c r="BA20" s="299">
        <v>19606749.280000001</v>
      </c>
      <c r="BB20" s="299">
        <f t="shared" si="17"/>
        <v>-306848.94000000134</v>
      </c>
      <c r="BC20" s="287">
        <f t="shared" si="18"/>
        <v>-1.565016901159667E-2</v>
      </c>
      <c r="BD20" s="293"/>
      <c r="BE20" s="299">
        <v>234392298</v>
      </c>
      <c r="BF20" s="299">
        <v>216496145</v>
      </c>
      <c r="BG20" s="299">
        <f t="shared" si="19"/>
        <v>17896153</v>
      </c>
      <c r="BH20" s="287">
        <f t="shared" si="20"/>
        <v>8.2662686672781177E-2</v>
      </c>
      <c r="BI20" s="293"/>
      <c r="BJ20" s="311">
        <f t="shared" si="21"/>
        <v>182</v>
      </c>
      <c r="BK20" s="299">
        <v>2183</v>
      </c>
      <c r="BL20" s="311">
        <f t="shared" si="22"/>
        <v>189</v>
      </c>
      <c r="BM20" s="287">
        <v>2266</v>
      </c>
      <c r="BN20" s="311">
        <f t="shared" si="23"/>
        <v>-7</v>
      </c>
      <c r="BO20" s="64"/>
      <c r="BP20" s="64"/>
      <c r="BQ20" s="64"/>
      <c r="BR20" s="64"/>
      <c r="BS20" s="64"/>
      <c r="BT20" s="64"/>
    </row>
    <row r="21" spans="1:72" s="69" customFormat="1" outlineLevel="1" x14ac:dyDescent="0.2">
      <c r="A21" s="64" t="s">
        <v>972</v>
      </c>
      <c r="B21" s="65" t="s">
        <v>1422</v>
      </c>
      <c r="C21" s="66" t="s">
        <v>1871</v>
      </c>
      <c r="D21" s="67"/>
      <c r="E21" s="68"/>
      <c r="F21" s="299">
        <v>1994288.06</v>
      </c>
      <c r="G21" s="299">
        <v>5364429.05</v>
      </c>
      <c r="H21" s="299">
        <f t="shared" si="0"/>
        <v>-3370140.9899999998</v>
      </c>
      <c r="I21" s="287">
        <f t="shared" si="1"/>
        <v>-0.6282385242843318</v>
      </c>
      <c r="J21" s="293"/>
      <c r="K21" s="299">
        <v>0</v>
      </c>
      <c r="L21" s="299">
        <v>0</v>
      </c>
      <c r="M21" s="299">
        <f t="shared" si="2"/>
        <v>0</v>
      </c>
      <c r="N21" s="287" t="str">
        <f t="shared" si="3"/>
        <v/>
      </c>
      <c r="O21" s="293"/>
      <c r="P21" s="299">
        <v>0</v>
      </c>
      <c r="Q21" s="299">
        <v>0</v>
      </c>
      <c r="R21" s="299">
        <f t="shared" si="4"/>
        <v>0</v>
      </c>
      <c r="S21" s="293"/>
      <c r="T21" s="299">
        <v>23659831.850000001</v>
      </c>
      <c r="U21" s="299">
        <v>19505953.84</v>
      </c>
      <c r="V21" s="299">
        <f t="shared" si="5"/>
        <v>4153878.0100000016</v>
      </c>
      <c r="W21" s="287">
        <f t="shared" si="6"/>
        <v>0.21295436480946792</v>
      </c>
      <c r="X21" s="293"/>
      <c r="Y21" s="299">
        <v>0</v>
      </c>
      <c r="Z21" s="299">
        <v>0</v>
      </c>
      <c r="AA21" s="299">
        <f t="shared" si="7"/>
        <v>0</v>
      </c>
      <c r="AB21" s="287" t="str">
        <f t="shared" si="8"/>
        <v/>
      </c>
      <c r="AC21" s="293"/>
      <c r="AD21" s="329">
        <f>ROUND(ABS(AE21)/MONTH(FERC_IS1!$C$676),0)</f>
        <v>0</v>
      </c>
      <c r="AE21" s="299">
        <v>0</v>
      </c>
      <c r="AF21" s="329">
        <f>ROUND(ABS(AG21)/MONTH(FERC_IS1!$C$676),0)</f>
        <v>0</v>
      </c>
      <c r="AG21" s="287">
        <v>0</v>
      </c>
      <c r="AH21" s="299">
        <f t="shared" si="9"/>
        <v>0</v>
      </c>
      <c r="AI21" s="293"/>
      <c r="AJ21" s="299">
        <v>23659831.850000001</v>
      </c>
      <c r="AK21" s="299">
        <v>19505953.84</v>
      </c>
      <c r="AL21" s="299">
        <f t="shared" si="10"/>
        <v>4153878.0100000016</v>
      </c>
      <c r="AM21" s="287">
        <f t="shared" si="11"/>
        <v>0.21295436480946792</v>
      </c>
      <c r="AN21" s="293"/>
      <c r="AO21" s="299">
        <v>0</v>
      </c>
      <c r="AP21" s="299">
        <v>0</v>
      </c>
      <c r="AQ21" s="299">
        <f t="shared" si="12"/>
        <v>0</v>
      </c>
      <c r="AR21" s="287" t="str">
        <f t="shared" si="13"/>
        <v/>
      </c>
      <c r="AS21" s="293"/>
      <c r="AT21" s="311">
        <f t="shared" si="14"/>
        <v>0</v>
      </c>
      <c r="AU21" s="299">
        <v>0</v>
      </c>
      <c r="AV21" s="311">
        <f t="shared" si="15"/>
        <v>0</v>
      </c>
      <c r="AW21" s="287">
        <v>0</v>
      </c>
      <c r="AX21" s="311">
        <f t="shared" si="16"/>
        <v>0</v>
      </c>
      <c r="AY21" s="293"/>
      <c r="AZ21" s="299">
        <v>106771129.06999999</v>
      </c>
      <c r="BA21" s="299">
        <v>69187300.890000001</v>
      </c>
      <c r="BB21" s="299">
        <f t="shared" si="17"/>
        <v>37583828.179999992</v>
      </c>
      <c r="BC21" s="287">
        <f t="shared" si="18"/>
        <v>0.54321859209039003</v>
      </c>
      <c r="BD21" s="293"/>
      <c r="BE21" s="299">
        <v>0</v>
      </c>
      <c r="BF21" s="299">
        <v>0</v>
      </c>
      <c r="BG21" s="299">
        <f t="shared" si="19"/>
        <v>0</v>
      </c>
      <c r="BH21" s="287" t="str">
        <f t="shared" si="20"/>
        <v/>
      </c>
      <c r="BI21" s="293"/>
      <c r="BJ21" s="311">
        <f t="shared" si="21"/>
        <v>0</v>
      </c>
      <c r="BK21" s="299">
        <v>0</v>
      </c>
      <c r="BL21" s="311">
        <f t="shared" si="22"/>
        <v>0</v>
      </c>
      <c r="BM21" s="287">
        <v>0</v>
      </c>
      <c r="BN21" s="311">
        <f t="shared" si="23"/>
        <v>0</v>
      </c>
      <c r="BO21" s="64"/>
      <c r="BP21" s="64"/>
      <c r="BQ21" s="64"/>
      <c r="BR21" s="64"/>
      <c r="BS21" s="64"/>
      <c r="BT21" s="64"/>
    </row>
    <row r="22" spans="1:72" s="41" customFormat="1" x14ac:dyDescent="0.2">
      <c r="A22" s="41" t="s">
        <v>915</v>
      </c>
      <c r="B22" s="38" t="s">
        <v>48</v>
      </c>
      <c r="C22" s="63" t="s">
        <v>788</v>
      </c>
      <c r="D22" s="49"/>
      <c r="E22" s="49"/>
      <c r="F22" s="301">
        <v>9263825.9700000007</v>
      </c>
      <c r="G22" s="301">
        <v>11966176.77</v>
      </c>
      <c r="H22" s="301">
        <f t="shared" si="0"/>
        <v>-2702350.7999999989</v>
      </c>
      <c r="I22" s="289">
        <f t="shared" si="1"/>
        <v>-0.22583243185701318</v>
      </c>
      <c r="J22" s="269"/>
      <c r="K22" s="301">
        <v>181315628</v>
      </c>
      <c r="L22" s="301">
        <v>176874803</v>
      </c>
      <c r="M22" s="301">
        <f t="shared" si="2"/>
        <v>4440825</v>
      </c>
      <c r="N22" s="289">
        <f t="shared" si="3"/>
        <v>2.5107165773069439E-2</v>
      </c>
      <c r="O22" s="269"/>
      <c r="P22" s="149">
        <v>1012</v>
      </c>
      <c r="Q22" s="149">
        <v>1065</v>
      </c>
      <c r="R22" s="149">
        <f t="shared" si="4"/>
        <v>-53</v>
      </c>
      <c r="S22" s="269"/>
      <c r="T22" s="301">
        <v>42428391.800000004</v>
      </c>
      <c r="U22" s="301">
        <v>39887666.57</v>
      </c>
      <c r="V22" s="301">
        <f t="shared" si="5"/>
        <v>2540725.2300000042</v>
      </c>
      <c r="W22" s="289">
        <f t="shared" si="6"/>
        <v>6.3697013349758455E-2</v>
      </c>
      <c r="X22" s="269"/>
      <c r="Y22" s="301">
        <v>507288584</v>
      </c>
      <c r="Z22" s="301">
        <v>510636050</v>
      </c>
      <c r="AA22" s="301">
        <f t="shared" si="7"/>
        <v>-3347466</v>
      </c>
      <c r="AB22" s="289">
        <f t="shared" si="8"/>
        <v>-6.555483107782931E-3</v>
      </c>
      <c r="AC22" s="269"/>
      <c r="AD22" s="149">
        <f>ROUND(ABS(AE22)/MONTH(FERC_IS1!$C$676),0)</f>
        <v>1022</v>
      </c>
      <c r="AE22" s="149">
        <v>3065</v>
      </c>
      <c r="AF22" s="149">
        <f>ROUND(ABS(AG22)/MONTH(FERC_IS1!$C$676),0)</f>
        <v>1063</v>
      </c>
      <c r="AG22" s="307">
        <v>3188</v>
      </c>
      <c r="AH22" s="149">
        <f t="shared" si="9"/>
        <v>-41</v>
      </c>
      <c r="AI22" s="269"/>
      <c r="AJ22" s="301">
        <v>42428391.800000004</v>
      </c>
      <c r="AK22" s="301">
        <v>39887666.57</v>
      </c>
      <c r="AL22" s="301">
        <f t="shared" si="10"/>
        <v>2540725.2300000042</v>
      </c>
      <c r="AM22" s="289">
        <f t="shared" si="11"/>
        <v>6.3697013349758455E-2</v>
      </c>
      <c r="AN22" s="269"/>
      <c r="AO22" s="301">
        <v>507288584</v>
      </c>
      <c r="AP22" s="301">
        <v>510636050</v>
      </c>
      <c r="AQ22" s="301">
        <f t="shared" si="12"/>
        <v>-3347466</v>
      </c>
      <c r="AR22" s="289">
        <f t="shared" si="13"/>
        <v>-6.555483107782931E-3</v>
      </c>
      <c r="AS22" s="269"/>
      <c r="AT22" s="149">
        <f t="shared" si="14"/>
        <v>1022</v>
      </c>
      <c r="AU22" s="301">
        <v>3065</v>
      </c>
      <c r="AV22" s="149">
        <f t="shared" si="15"/>
        <v>1063</v>
      </c>
      <c r="AW22" s="289">
        <v>3188</v>
      </c>
      <c r="AX22" s="149">
        <f t="shared" si="16"/>
        <v>-41</v>
      </c>
      <c r="AY22" s="269"/>
      <c r="AZ22" s="301">
        <v>186446623.17999998</v>
      </c>
      <c r="BA22" s="301">
        <v>150272869.23999998</v>
      </c>
      <c r="BB22" s="301">
        <f t="shared" si="17"/>
        <v>36173753.939999998</v>
      </c>
      <c r="BC22" s="289">
        <f t="shared" si="18"/>
        <v>0.24072045821010507</v>
      </c>
      <c r="BD22" s="269"/>
      <c r="BE22" s="301">
        <v>2065136241</v>
      </c>
      <c r="BF22" s="301">
        <v>1996842256</v>
      </c>
      <c r="BG22" s="301">
        <f t="shared" si="19"/>
        <v>68293985</v>
      </c>
      <c r="BH22" s="289">
        <f t="shared" si="20"/>
        <v>3.4200991487832379E-2</v>
      </c>
      <c r="BI22" s="269"/>
      <c r="BJ22" s="149">
        <f t="shared" si="21"/>
        <v>1039</v>
      </c>
      <c r="BK22" s="301">
        <v>12462</v>
      </c>
      <c r="BL22" s="149">
        <f t="shared" si="22"/>
        <v>1073</v>
      </c>
      <c r="BM22" s="289">
        <v>12872</v>
      </c>
      <c r="BN22" s="149">
        <f t="shared" si="23"/>
        <v>-34</v>
      </c>
    </row>
    <row r="23" spans="1:72" s="69" customFormat="1" outlineLevel="1" x14ac:dyDescent="0.2">
      <c r="A23" s="64" t="s">
        <v>973</v>
      </c>
      <c r="B23" s="65" t="s">
        <v>1423</v>
      </c>
      <c r="C23" s="66" t="s">
        <v>1872</v>
      </c>
      <c r="D23" s="67"/>
      <c r="E23" s="68"/>
      <c r="F23" s="299">
        <v>136759</v>
      </c>
      <c r="G23" s="299">
        <v>143195.41</v>
      </c>
      <c r="H23" s="299">
        <f t="shared" si="0"/>
        <v>-6436.4100000000035</v>
      </c>
      <c r="I23" s="287">
        <f t="shared" si="1"/>
        <v>-4.494843794224971E-2</v>
      </c>
      <c r="J23" s="293"/>
      <c r="K23" s="299">
        <v>849235</v>
      </c>
      <c r="L23" s="299">
        <v>820253</v>
      </c>
      <c r="M23" s="299">
        <f t="shared" si="2"/>
        <v>28982</v>
      </c>
      <c r="N23" s="287">
        <f t="shared" si="3"/>
        <v>3.5333000915571171E-2</v>
      </c>
      <c r="O23" s="293"/>
      <c r="P23" s="299">
        <v>313</v>
      </c>
      <c r="Q23" s="299">
        <v>310</v>
      </c>
      <c r="R23" s="299">
        <f t="shared" si="4"/>
        <v>3</v>
      </c>
      <c r="S23" s="293"/>
      <c r="T23" s="299">
        <v>414416.64000000001</v>
      </c>
      <c r="U23" s="299">
        <v>431881.09</v>
      </c>
      <c r="V23" s="299">
        <f t="shared" si="5"/>
        <v>-17464.450000000012</v>
      </c>
      <c r="W23" s="287">
        <f t="shared" si="6"/>
        <v>-4.0438098366381382E-2</v>
      </c>
      <c r="X23" s="293"/>
      <c r="Y23" s="299">
        <v>2664041</v>
      </c>
      <c r="Z23" s="299">
        <v>2628142</v>
      </c>
      <c r="AA23" s="299">
        <f t="shared" si="7"/>
        <v>35899</v>
      </c>
      <c r="AB23" s="287">
        <f t="shared" si="8"/>
        <v>1.365945980087834E-2</v>
      </c>
      <c r="AC23" s="293"/>
      <c r="AD23" s="329">
        <f>ROUND(ABS(AE23)/MONTH(FERC_IS1!$C$676),0)</f>
        <v>311</v>
      </c>
      <c r="AE23" s="299">
        <v>933</v>
      </c>
      <c r="AF23" s="329">
        <f>ROUND(ABS(AG23)/MONTH(FERC_IS1!$C$676),0)</f>
        <v>310</v>
      </c>
      <c r="AG23" s="287">
        <v>930</v>
      </c>
      <c r="AH23" s="299">
        <f t="shared" si="9"/>
        <v>1</v>
      </c>
      <c r="AI23" s="293"/>
      <c r="AJ23" s="299">
        <v>414416.64000000001</v>
      </c>
      <c r="AK23" s="299">
        <v>431881.09</v>
      </c>
      <c r="AL23" s="299">
        <f t="shared" si="10"/>
        <v>-17464.450000000012</v>
      </c>
      <c r="AM23" s="287">
        <f t="shared" si="11"/>
        <v>-4.0438098366381382E-2</v>
      </c>
      <c r="AN23" s="293"/>
      <c r="AO23" s="299">
        <v>2664041</v>
      </c>
      <c r="AP23" s="299">
        <v>2628142</v>
      </c>
      <c r="AQ23" s="299">
        <f t="shared" si="12"/>
        <v>35899</v>
      </c>
      <c r="AR23" s="287">
        <f t="shared" si="13"/>
        <v>1.365945980087834E-2</v>
      </c>
      <c r="AS23" s="293"/>
      <c r="AT23" s="311">
        <f t="shared" si="14"/>
        <v>311</v>
      </c>
      <c r="AU23" s="299">
        <v>933</v>
      </c>
      <c r="AV23" s="311">
        <f t="shared" si="15"/>
        <v>310</v>
      </c>
      <c r="AW23" s="287">
        <v>930</v>
      </c>
      <c r="AX23" s="311">
        <f t="shared" si="16"/>
        <v>1</v>
      </c>
      <c r="AY23" s="293"/>
      <c r="AZ23" s="299">
        <v>1692904.1099999999</v>
      </c>
      <c r="BA23" s="299">
        <v>1726013.1300000001</v>
      </c>
      <c r="BB23" s="299">
        <f t="shared" si="17"/>
        <v>-33109.020000000251</v>
      </c>
      <c r="BC23" s="287">
        <f t="shared" si="18"/>
        <v>-1.918236856054522E-2</v>
      </c>
      <c r="BD23" s="293"/>
      <c r="BE23" s="299">
        <v>9424034</v>
      </c>
      <c r="BF23" s="299">
        <v>9374705</v>
      </c>
      <c r="BG23" s="299">
        <f t="shared" si="19"/>
        <v>49329</v>
      </c>
      <c r="BH23" s="287">
        <f t="shared" si="20"/>
        <v>5.2619255752581013E-3</v>
      </c>
      <c r="BI23" s="293"/>
      <c r="BJ23" s="311">
        <f t="shared" si="21"/>
        <v>310</v>
      </c>
      <c r="BK23" s="299">
        <v>3714</v>
      </c>
      <c r="BL23" s="311">
        <f t="shared" si="22"/>
        <v>310</v>
      </c>
      <c r="BM23" s="287">
        <v>3720</v>
      </c>
      <c r="BN23" s="311">
        <f t="shared" si="23"/>
        <v>0</v>
      </c>
      <c r="BO23" s="64"/>
      <c r="BP23" s="64"/>
      <c r="BQ23" s="64"/>
      <c r="BR23" s="64"/>
      <c r="BS23" s="64"/>
      <c r="BT23" s="64"/>
    </row>
    <row r="24" spans="1:72" s="69" customFormat="1" outlineLevel="1" x14ac:dyDescent="0.2">
      <c r="A24" s="64" t="s">
        <v>974</v>
      </c>
      <c r="B24" s="65" t="s">
        <v>1424</v>
      </c>
      <c r="C24" s="66" t="s">
        <v>1873</v>
      </c>
      <c r="D24" s="67"/>
      <c r="E24" s="68"/>
      <c r="F24" s="299">
        <v>8899.8700000000008</v>
      </c>
      <c r="G24" s="299">
        <v>24506.93</v>
      </c>
      <c r="H24" s="299">
        <f t="shared" si="0"/>
        <v>-15607.06</v>
      </c>
      <c r="I24" s="287">
        <f t="shared" si="1"/>
        <v>-0.63684272163016742</v>
      </c>
      <c r="J24" s="293"/>
      <c r="K24" s="299">
        <v>0</v>
      </c>
      <c r="L24" s="299">
        <v>0</v>
      </c>
      <c r="M24" s="299">
        <f t="shared" si="2"/>
        <v>0</v>
      </c>
      <c r="N24" s="287" t="str">
        <f t="shared" si="3"/>
        <v/>
      </c>
      <c r="O24" s="293"/>
      <c r="P24" s="299">
        <v>0</v>
      </c>
      <c r="Q24" s="299">
        <v>0</v>
      </c>
      <c r="R24" s="299">
        <f t="shared" si="4"/>
        <v>0</v>
      </c>
      <c r="S24" s="293"/>
      <c r="T24" s="299">
        <v>134687.22</v>
      </c>
      <c r="U24" s="299">
        <v>107638.42</v>
      </c>
      <c r="V24" s="299">
        <f t="shared" si="5"/>
        <v>27048.800000000003</v>
      </c>
      <c r="W24" s="287">
        <f t="shared" si="6"/>
        <v>0.25129317208483742</v>
      </c>
      <c r="X24" s="293"/>
      <c r="Y24" s="299">
        <v>0</v>
      </c>
      <c r="Z24" s="299">
        <v>0</v>
      </c>
      <c r="AA24" s="299">
        <f t="shared" si="7"/>
        <v>0</v>
      </c>
      <c r="AB24" s="287" t="str">
        <f t="shared" si="8"/>
        <v/>
      </c>
      <c r="AC24" s="293"/>
      <c r="AD24" s="329">
        <f>ROUND(ABS(AE24)/MONTH(FERC_IS1!$C$676),0)</f>
        <v>0</v>
      </c>
      <c r="AE24" s="299">
        <v>0</v>
      </c>
      <c r="AF24" s="329">
        <f>ROUND(ABS(AG24)/MONTH(FERC_IS1!$C$676),0)</f>
        <v>0</v>
      </c>
      <c r="AG24" s="287">
        <v>0</v>
      </c>
      <c r="AH24" s="299">
        <f t="shared" si="9"/>
        <v>0</v>
      </c>
      <c r="AI24" s="293"/>
      <c r="AJ24" s="299">
        <v>134687.22</v>
      </c>
      <c r="AK24" s="299">
        <v>107638.42</v>
      </c>
      <c r="AL24" s="299">
        <f t="shared" si="10"/>
        <v>27048.800000000003</v>
      </c>
      <c r="AM24" s="287">
        <f t="shared" si="11"/>
        <v>0.25129317208483742</v>
      </c>
      <c r="AN24" s="293"/>
      <c r="AO24" s="299">
        <v>0</v>
      </c>
      <c r="AP24" s="299">
        <v>0</v>
      </c>
      <c r="AQ24" s="299">
        <f t="shared" si="12"/>
        <v>0</v>
      </c>
      <c r="AR24" s="287" t="str">
        <f t="shared" si="13"/>
        <v/>
      </c>
      <c r="AS24" s="293"/>
      <c r="AT24" s="311">
        <f t="shared" si="14"/>
        <v>0</v>
      </c>
      <c r="AU24" s="299">
        <v>0</v>
      </c>
      <c r="AV24" s="311">
        <f t="shared" si="15"/>
        <v>0</v>
      </c>
      <c r="AW24" s="287">
        <v>0</v>
      </c>
      <c r="AX24" s="311">
        <f t="shared" si="16"/>
        <v>0</v>
      </c>
      <c r="AY24" s="293"/>
      <c r="AZ24" s="299">
        <v>509970.72</v>
      </c>
      <c r="BA24" s="299">
        <v>340798.55</v>
      </c>
      <c r="BB24" s="299">
        <f t="shared" si="17"/>
        <v>169172.16999999998</v>
      </c>
      <c r="BC24" s="287">
        <f t="shared" si="18"/>
        <v>0.49639932446895679</v>
      </c>
      <c r="BD24" s="293"/>
      <c r="BE24" s="299">
        <v>0</v>
      </c>
      <c r="BF24" s="299">
        <v>0</v>
      </c>
      <c r="BG24" s="299">
        <f t="shared" si="19"/>
        <v>0</v>
      </c>
      <c r="BH24" s="287" t="str">
        <f t="shared" si="20"/>
        <v/>
      </c>
      <c r="BI24" s="293"/>
      <c r="BJ24" s="311">
        <f t="shared" si="21"/>
        <v>0</v>
      </c>
      <c r="BK24" s="299">
        <v>0</v>
      </c>
      <c r="BL24" s="311">
        <f t="shared" si="22"/>
        <v>0</v>
      </c>
      <c r="BM24" s="287">
        <v>0</v>
      </c>
      <c r="BN24" s="311">
        <f t="shared" si="23"/>
        <v>0</v>
      </c>
      <c r="BO24" s="64"/>
      <c r="BP24" s="64"/>
      <c r="BQ24" s="64"/>
      <c r="BR24" s="64"/>
      <c r="BS24" s="64"/>
      <c r="BT24" s="64"/>
    </row>
    <row r="25" spans="1:72" s="41" customFormat="1" x14ac:dyDescent="0.2">
      <c r="A25" s="41" t="s">
        <v>916</v>
      </c>
      <c r="B25" s="41" t="s">
        <v>50</v>
      </c>
      <c r="C25" s="63" t="s">
        <v>780</v>
      </c>
      <c r="D25" s="49"/>
      <c r="E25" s="49"/>
      <c r="F25" s="301">
        <v>145658.87</v>
      </c>
      <c r="G25" s="301">
        <v>167702.34</v>
      </c>
      <c r="H25" s="301">
        <f t="shared" si="0"/>
        <v>-22043.47</v>
      </c>
      <c r="I25" s="289">
        <f t="shared" si="1"/>
        <v>-0.13144402159206606</v>
      </c>
      <c r="J25" s="269"/>
      <c r="K25" s="301">
        <v>849235</v>
      </c>
      <c r="L25" s="301">
        <v>820253</v>
      </c>
      <c r="M25" s="301">
        <f t="shared" si="2"/>
        <v>28982</v>
      </c>
      <c r="N25" s="289">
        <f t="shared" si="3"/>
        <v>3.5333000915571171E-2</v>
      </c>
      <c r="O25" s="269"/>
      <c r="P25" s="149">
        <v>313</v>
      </c>
      <c r="Q25" s="149">
        <v>310</v>
      </c>
      <c r="R25" s="149">
        <f t="shared" si="4"/>
        <v>3</v>
      </c>
      <c r="S25" s="269"/>
      <c r="T25" s="301">
        <v>549103.86</v>
      </c>
      <c r="U25" s="301">
        <v>539519.51</v>
      </c>
      <c r="V25" s="301">
        <f t="shared" si="5"/>
        <v>9584.3499999999767</v>
      </c>
      <c r="W25" s="289">
        <f t="shared" si="6"/>
        <v>1.7764603174406014E-2</v>
      </c>
      <c r="X25" s="269"/>
      <c r="Y25" s="301">
        <v>2664041</v>
      </c>
      <c r="Z25" s="301">
        <v>2628142</v>
      </c>
      <c r="AA25" s="301">
        <f t="shared" si="7"/>
        <v>35899</v>
      </c>
      <c r="AB25" s="289">
        <f t="shared" si="8"/>
        <v>1.365945980087834E-2</v>
      </c>
      <c r="AC25" s="269"/>
      <c r="AD25" s="149">
        <f>ROUND(ABS(AE25)/MONTH(FERC_IS1!$C$676),0)</f>
        <v>311</v>
      </c>
      <c r="AE25" s="149">
        <v>933</v>
      </c>
      <c r="AF25" s="149">
        <f>ROUND(ABS(AG25)/MONTH(FERC_IS1!$C$676),0)</f>
        <v>310</v>
      </c>
      <c r="AG25" s="307">
        <v>930</v>
      </c>
      <c r="AH25" s="149">
        <f t="shared" si="9"/>
        <v>1</v>
      </c>
      <c r="AI25" s="269"/>
      <c r="AJ25" s="301">
        <v>549103.86</v>
      </c>
      <c r="AK25" s="301">
        <v>539519.51</v>
      </c>
      <c r="AL25" s="301">
        <f t="shared" si="10"/>
        <v>9584.3499999999767</v>
      </c>
      <c r="AM25" s="289">
        <f t="shared" si="11"/>
        <v>1.7764603174406014E-2</v>
      </c>
      <c r="AN25" s="269"/>
      <c r="AO25" s="301">
        <v>2664041</v>
      </c>
      <c r="AP25" s="301">
        <v>2628142</v>
      </c>
      <c r="AQ25" s="301">
        <f t="shared" si="12"/>
        <v>35899</v>
      </c>
      <c r="AR25" s="289">
        <f t="shared" si="13"/>
        <v>1.365945980087834E-2</v>
      </c>
      <c r="AS25" s="269"/>
      <c r="AT25" s="149">
        <f t="shared" si="14"/>
        <v>311</v>
      </c>
      <c r="AU25" s="301">
        <v>933</v>
      </c>
      <c r="AV25" s="149">
        <f t="shared" si="15"/>
        <v>310</v>
      </c>
      <c r="AW25" s="289">
        <v>930</v>
      </c>
      <c r="AX25" s="149">
        <f t="shared" si="16"/>
        <v>1</v>
      </c>
      <c r="AY25" s="269"/>
      <c r="AZ25" s="301">
        <v>2202874.83</v>
      </c>
      <c r="BA25" s="301">
        <v>2066811.68</v>
      </c>
      <c r="BB25" s="301">
        <f t="shared" si="17"/>
        <v>136063.15000000014</v>
      </c>
      <c r="BC25" s="289">
        <f t="shared" si="18"/>
        <v>6.5832388754451077E-2</v>
      </c>
      <c r="BD25" s="269"/>
      <c r="BE25" s="301">
        <v>9424034</v>
      </c>
      <c r="BF25" s="301">
        <v>9374705</v>
      </c>
      <c r="BG25" s="301">
        <f t="shared" si="19"/>
        <v>49329</v>
      </c>
      <c r="BH25" s="289">
        <f t="shared" si="20"/>
        <v>5.2619255752581013E-3</v>
      </c>
      <c r="BI25" s="269"/>
      <c r="BJ25" s="149">
        <f t="shared" si="21"/>
        <v>310</v>
      </c>
      <c r="BK25" s="301">
        <v>3714</v>
      </c>
      <c r="BL25" s="149">
        <f t="shared" si="22"/>
        <v>310</v>
      </c>
      <c r="BM25" s="289">
        <v>3720</v>
      </c>
      <c r="BN25" s="149">
        <f t="shared" si="23"/>
        <v>0</v>
      </c>
    </row>
    <row r="26" spans="1:72" s="41" customFormat="1" x14ac:dyDescent="0.2">
      <c r="A26" s="41" t="s">
        <v>917</v>
      </c>
      <c r="B26" s="41" t="s">
        <v>52</v>
      </c>
      <c r="C26" s="63" t="s">
        <v>779</v>
      </c>
      <c r="D26" s="49"/>
      <c r="E26" s="49"/>
      <c r="F26" s="301">
        <v>0</v>
      </c>
      <c r="G26" s="301">
        <v>0</v>
      </c>
      <c r="H26" s="301">
        <f t="shared" si="0"/>
        <v>0</v>
      </c>
      <c r="I26" s="289" t="str">
        <f t="shared" si="1"/>
        <v/>
      </c>
      <c r="J26" s="269"/>
      <c r="K26" s="301">
        <v>0</v>
      </c>
      <c r="L26" s="301">
        <v>0</v>
      </c>
      <c r="M26" s="301">
        <f t="shared" si="2"/>
        <v>0</v>
      </c>
      <c r="N26" s="289" t="str">
        <f t="shared" si="3"/>
        <v/>
      </c>
      <c r="O26" s="269"/>
      <c r="P26" s="149">
        <v>0</v>
      </c>
      <c r="Q26" s="149">
        <v>0</v>
      </c>
      <c r="R26" s="149">
        <f t="shared" si="4"/>
        <v>0</v>
      </c>
      <c r="S26" s="269"/>
      <c r="T26" s="301">
        <v>0</v>
      </c>
      <c r="U26" s="301">
        <v>0</v>
      </c>
      <c r="V26" s="301">
        <f t="shared" si="5"/>
        <v>0</v>
      </c>
      <c r="W26" s="289" t="str">
        <f t="shared" si="6"/>
        <v/>
      </c>
      <c r="X26" s="269"/>
      <c r="Y26" s="301">
        <v>0</v>
      </c>
      <c r="Z26" s="301">
        <v>0</v>
      </c>
      <c r="AA26" s="301">
        <f t="shared" si="7"/>
        <v>0</v>
      </c>
      <c r="AB26" s="289" t="str">
        <f t="shared" si="8"/>
        <v/>
      </c>
      <c r="AC26" s="269"/>
      <c r="AD26" s="149">
        <f>ROUND(ABS(AE26)/MONTH(FERC_IS1!$C$676),0)</f>
        <v>0</v>
      </c>
      <c r="AE26" s="149">
        <v>0</v>
      </c>
      <c r="AF26" s="149">
        <f>ROUND(ABS(AG26)/MONTH(FERC_IS1!$C$676),0)</f>
        <v>0</v>
      </c>
      <c r="AG26" s="307">
        <v>0</v>
      </c>
      <c r="AH26" s="149">
        <f t="shared" si="9"/>
        <v>0</v>
      </c>
      <c r="AI26" s="269"/>
      <c r="AJ26" s="301">
        <v>0</v>
      </c>
      <c r="AK26" s="301">
        <v>0</v>
      </c>
      <c r="AL26" s="301">
        <f t="shared" si="10"/>
        <v>0</v>
      </c>
      <c r="AM26" s="289" t="str">
        <f t="shared" si="11"/>
        <v/>
      </c>
      <c r="AN26" s="269"/>
      <c r="AO26" s="301">
        <v>0</v>
      </c>
      <c r="AP26" s="301">
        <v>0</v>
      </c>
      <c r="AQ26" s="301">
        <f t="shared" si="12"/>
        <v>0</v>
      </c>
      <c r="AR26" s="289" t="str">
        <f t="shared" si="13"/>
        <v/>
      </c>
      <c r="AS26" s="269"/>
      <c r="AT26" s="149">
        <f t="shared" si="14"/>
        <v>0</v>
      </c>
      <c r="AU26" s="301">
        <v>0</v>
      </c>
      <c r="AV26" s="149">
        <f t="shared" si="15"/>
        <v>0</v>
      </c>
      <c r="AW26" s="289">
        <v>0</v>
      </c>
      <c r="AX26" s="149">
        <f t="shared" si="16"/>
        <v>0</v>
      </c>
      <c r="AY26" s="269"/>
      <c r="AZ26" s="301">
        <v>0</v>
      </c>
      <c r="BA26" s="301">
        <v>0</v>
      </c>
      <c r="BB26" s="301">
        <f t="shared" si="17"/>
        <v>0</v>
      </c>
      <c r="BC26" s="289" t="str">
        <f t="shared" si="18"/>
        <v/>
      </c>
      <c r="BD26" s="269"/>
      <c r="BE26" s="301">
        <v>0</v>
      </c>
      <c r="BF26" s="301">
        <v>0</v>
      </c>
      <c r="BG26" s="301">
        <f t="shared" si="19"/>
        <v>0</v>
      </c>
      <c r="BH26" s="289" t="str">
        <f t="shared" si="20"/>
        <v/>
      </c>
      <c r="BI26" s="269"/>
      <c r="BJ26" s="149">
        <f t="shared" si="21"/>
        <v>0</v>
      </c>
      <c r="BK26" s="301">
        <v>0</v>
      </c>
      <c r="BL26" s="149">
        <f t="shared" si="22"/>
        <v>0</v>
      </c>
      <c r="BM26" s="289">
        <v>0</v>
      </c>
      <c r="BN26" s="149">
        <f t="shared" si="23"/>
        <v>0</v>
      </c>
    </row>
    <row r="27" spans="1:72" s="41" customFormat="1" x14ac:dyDescent="0.2">
      <c r="A27" s="41" t="s">
        <v>918</v>
      </c>
      <c r="B27" s="41" t="s">
        <v>54</v>
      </c>
      <c r="C27" s="63" t="s">
        <v>778</v>
      </c>
      <c r="D27" s="49"/>
      <c r="E27" s="49"/>
      <c r="F27" s="301">
        <v>0</v>
      </c>
      <c r="G27" s="301">
        <v>0</v>
      </c>
      <c r="H27" s="301">
        <f t="shared" si="0"/>
        <v>0</v>
      </c>
      <c r="I27" s="289" t="str">
        <f t="shared" si="1"/>
        <v/>
      </c>
      <c r="J27" s="269"/>
      <c r="K27" s="301">
        <v>0</v>
      </c>
      <c r="L27" s="301">
        <v>0</v>
      </c>
      <c r="M27" s="301">
        <f t="shared" si="2"/>
        <v>0</v>
      </c>
      <c r="N27" s="289" t="str">
        <f t="shared" si="3"/>
        <v/>
      </c>
      <c r="O27" s="269"/>
      <c r="P27" s="149">
        <v>0</v>
      </c>
      <c r="Q27" s="149">
        <v>0</v>
      </c>
      <c r="R27" s="149">
        <f t="shared" si="4"/>
        <v>0</v>
      </c>
      <c r="S27" s="269"/>
      <c r="T27" s="301">
        <v>0</v>
      </c>
      <c r="U27" s="301">
        <v>0</v>
      </c>
      <c r="V27" s="301">
        <f t="shared" si="5"/>
        <v>0</v>
      </c>
      <c r="W27" s="289" t="str">
        <f t="shared" si="6"/>
        <v/>
      </c>
      <c r="X27" s="269"/>
      <c r="Y27" s="301">
        <v>0</v>
      </c>
      <c r="Z27" s="301">
        <v>0</v>
      </c>
      <c r="AA27" s="301">
        <f t="shared" si="7"/>
        <v>0</v>
      </c>
      <c r="AB27" s="289" t="str">
        <f t="shared" si="8"/>
        <v/>
      </c>
      <c r="AC27" s="269"/>
      <c r="AD27" s="149">
        <f>ROUND(ABS(AE27)/MONTH(FERC_IS1!$C$676),0)</f>
        <v>0</v>
      </c>
      <c r="AE27" s="149">
        <v>0</v>
      </c>
      <c r="AF27" s="149">
        <f>ROUND(ABS(AG27)/MONTH(FERC_IS1!$C$676),0)</f>
        <v>0</v>
      </c>
      <c r="AG27" s="307">
        <v>0</v>
      </c>
      <c r="AH27" s="149">
        <f t="shared" si="9"/>
        <v>0</v>
      </c>
      <c r="AI27" s="269"/>
      <c r="AJ27" s="301">
        <v>0</v>
      </c>
      <c r="AK27" s="301">
        <v>0</v>
      </c>
      <c r="AL27" s="301">
        <f t="shared" si="10"/>
        <v>0</v>
      </c>
      <c r="AM27" s="289" t="str">
        <f t="shared" si="11"/>
        <v/>
      </c>
      <c r="AN27" s="269"/>
      <c r="AO27" s="301">
        <v>0</v>
      </c>
      <c r="AP27" s="301">
        <v>0</v>
      </c>
      <c r="AQ27" s="301">
        <f t="shared" si="12"/>
        <v>0</v>
      </c>
      <c r="AR27" s="289" t="str">
        <f t="shared" si="13"/>
        <v/>
      </c>
      <c r="AS27" s="269"/>
      <c r="AT27" s="149">
        <f t="shared" si="14"/>
        <v>0</v>
      </c>
      <c r="AU27" s="301">
        <v>0</v>
      </c>
      <c r="AV27" s="149">
        <f t="shared" si="15"/>
        <v>0</v>
      </c>
      <c r="AW27" s="289">
        <v>0</v>
      </c>
      <c r="AX27" s="149">
        <f t="shared" si="16"/>
        <v>0</v>
      </c>
      <c r="AY27" s="269"/>
      <c r="AZ27" s="301">
        <v>0</v>
      </c>
      <c r="BA27" s="301">
        <v>0</v>
      </c>
      <c r="BB27" s="301">
        <f t="shared" si="17"/>
        <v>0</v>
      </c>
      <c r="BC27" s="289" t="str">
        <f t="shared" si="18"/>
        <v/>
      </c>
      <c r="BD27" s="269"/>
      <c r="BE27" s="301">
        <v>0</v>
      </c>
      <c r="BF27" s="301">
        <v>0</v>
      </c>
      <c r="BG27" s="301">
        <f t="shared" si="19"/>
        <v>0</v>
      </c>
      <c r="BH27" s="289" t="str">
        <f t="shared" si="20"/>
        <v/>
      </c>
      <c r="BI27" s="269"/>
      <c r="BJ27" s="149">
        <f t="shared" si="21"/>
        <v>0</v>
      </c>
      <c r="BK27" s="301">
        <v>0</v>
      </c>
      <c r="BL27" s="149">
        <f t="shared" si="22"/>
        <v>0</v>
      </c>
      <c r="BM27" s="289">
        <v>0</v>
      </c>
      <c r="BN27" s="149">
        <f t="shared" si="23"/>
        <v>0</v>
      </c>
    </row>
    <row r="28" spans="1:72" s="41" customFormat="1" x14ac:dyDescent="0.2">
      <c r="A28" s="41" t="s">
        <v>919</v>
      </c>
      <c r="B28" s="38" t="s">
        <v>56</v>
      </c>
      <c r="C28" s="63" t="s">
        <v>777</v>
      </c>
      <c r="D28" s="49"/>
      <c r="E28" s="49"/>
      <c r="F28" s="301">
        <v>0</v>
      </c>
      <c r="G28" s="301">
        <v>0</v>
      </c>
      <c r="H28" s="301">
        <f t="shared" si="0"/>
        <v>0</v>
      </c>
      <c r="I28" s="289" t="str">
        <f t="shared" si="1"/>
        <v/>
      </c>
      <c r="J28" s="269"/>
      <c r="K28" s="301">
        <v>0</v>
      </c>
      <c r="L28" s="301">
        <v>0</v>
      </c>
      <c r="M28" s="301">
        <f t="shared" si="2"/>
        <v>0</v>
      </c>
      <c r="N28" s="289" t="str">
        <f t="shared" si="3"/>
        <v/>
      </c>
      <c r="O28" s="269"/>
      <c r="P28" s="149">
        <v>0</v>
      </c>
      <c r="Q28" s="149">
        <v>0</v>
      </c>
      <c r="R28" s="149">
        <f t="shared" si="4"/>
        <v>0</v>
      </c>
      <c r="S28" s="269"/>
      <c r="T28" s="301">
        <v>0</v>
      </c>
      <c r="U28" s="301">
        <v>0</v>
      </c>
      <c r="V28" s="301">
        <f t="shared" si="5"/>
        <v>0</v>
      </c>
      <c r="W28" s="289" t="str">
        <f t="shared" si="6"/>
        <v/>
      </c>
      <c r="X28" s="269"/>
      <c r="Y28" s="301">
        <v>0</v>
      </c>
      <c r="Z28" s="301">
        <v>0</v>
      </c>
      <c r="AA28" s="301">
        <f t="shared" si="7"/>
        <v>0</v>
      </c>
      <c r="AB28" s="289" t="str">
        <f t="shared" si="8"/>
        <v/>
      </c>
      <c r="AC28" s="269"/>
      <c r="AD28" s="149">
        <f>ROUND(ABS(AE28)/MONTH(FERC_IS1!$C$676),0)</f>
        <v>0</v>
      </c>
      <c r="AE28" s="149">
        <v>0</v>
      </c>
      <c r="AF28" s="149">
        <f>ROUND(ABS(AG28)/MONTH(FERC_IS1!$C$676),0)</f>
        <v>0</v>
      </c>
      <c r="AG28" s="307">
        <v>0</v>
      </c>
      <c r="AH28" s="149">
        <f t="shared" si="9"/>
        <v>0</v>
      </c>
      <c r="AI28" s="269"/>
      <c r="AJ28" s="301">
        <v>0</v>
      </c>
      <c r="AK28" s="301">
        <v>0</v>
      </c>
      <c r="AL28" s="301">
        <f t="shared" si="10"/>
        <v>0</v>
      </c>
      <c r="AM28" s="289" t="str">
        <f t="shared" si="11"/>
        <v/>
      </c>
      <c r="AN28" s="269"/>
      <c r="AO28" s="301">
        <v>0</v>
      </c>
      <c r="AP28" s="301">
        <v>0</v>
      </c>
      <c r="AQ28" s="301">
        <f t="shared" si="12"/>
        <v>0</v>
      </c>
      <c r="AR28" s="289" t="str">
        <f t="shared" si="13"/>
        <v/>
      </c>
      <c r="AS28" s="269"/>
      <c r="AT28" s="149">
        <f t="shared" si="14"/>
        <v>0</v>
      </c>
      <c r="AU28" s="301">
        <v>0</v>
      </c>
      <c r="AV28" s="149">
        <f t="shared" si="15"/>
        <v>0</v>
      </c>
      <c r="AW28" s="289">
        <v>0</v>
      </c>
      <c r="AX28" s="149">
        <f t="shared" si="16"/>
        <v>0</v>
      </c>
      <c r="AY28" s="269"/>
      <c r="AZ28" s="301">
        <v>0</v>
      </c>
      <c r="BA28" s="301">
        <v>0</v>
      </c>
      <c r="BB28" s="301">
        <f t="shared" si="17"/>
        <v>0</v>
      </c>
      <c r="BC28" s="289" t="str">
        <f t="shared" si="18"/>
        <v/>
      </c>
      <c r="BD28" s="269"/>
      <c r="BE28" s="301">
        <v>0</v>
      </c>
      <c r="BF28" s="301">
        <v>0</v>
      </c>
      <c r="BG28" s="301">
        <f t="shared" si="19"/>
        <v>0</v>
      </c>
      <c r="BH28" s="289" t="str">
        <f t="shared" si="20"/>
        <v/>
      </c>
      <c r="BI28" s="269"/>
      <c r="BJ28" s="149">
        <f t="shared" si="21"/>
        <v>0</v>
      </c>
      <c r="BK28" s="301">
        <v>0</v>
      </c>
      <c r="BL28" s="149">
        <f t="shared" si="22"/>
        <v>0</v>
      </c>
      <c r="BM28" s="289">
        <v>0</v>
      </c>
      <c r="BN28" s="149">
        <f t="shared" si="23"/>
        <v>0</v>
      </c>
    </row>
    <row r="29" spans="1:72" s="41" customFormat="1" x14ac:dyDescent="0.2">
      <c r="A29" s="41" t="s">
        <v>920</v>
      </c>
      <c r="B29" s="41" t="s">
        <v>58</v>
      </c>
      <c r="C29" s="62" t="s">
        <v>776</v>
      </c>
      <c r="D29" s="49"/>
      <c r="E29" s="49"/>
      <c r="F29" s="301">
        <v>39099793.399999999</v>
      </c>
      <c r="G29" s="301">
        <v>46820465.99000001</v>
      </c>
      <c r="H29" s="301">
        <f t="shared" si="0"/>
        <v>-7720672.590000011</v>
      </c>
      <c r="I29" s="289">
        <f t="shared" si="1"/>
        <v>-0.16489952474306865</v>
      </c>
      <c r="J29" s="269"/>
      <c r="K29" s="301">
        <v>452395324</v>
      </c>
      <c r="L29" s="301">
        <v>434609269</v>
      </c>
      <c r="M29" s="301">
        <f t="shared" si="2"/>
        <v>17786055</v>
      </c>
      <c r="N29" s="289">
        <f t="shared" si="3"/>
        <v>4.0924242230093812E-2</v>
      </c>
      <c r="O29" s="269"/>
      <c r="P29" s="149">
        <v>163416</v>
      </c>
      <c r="Q29" s="149">
        <v>164981</v>
      </c>
      <c r="R29" s="149">
        <f t="shared" si="4"/>
        <v>-1565</v>
      </c>
      <c r="S29" s="269"/>
      <c r="T29" s="301">
        <v>159692965.26999998</v>
      </c>
      <c r="U29" s="301">
        <v>166222171.14999998</v>
      </c>
      <c r="V29" s="301">
        <f t="shared" si="5"/>
        <v>-6529205.8799999952</v>
      </c>
      <c r="W29" s="289">
        <f t="shared" si="6"/>
        <v>-3.9279993967278874E-2</v>
      </c>
      <c r="X29" s="269"/>
      <c r="Y29" s="301">
        <v>1367577486</v>
      </c>
      <c r="Z29" s="301">
        <v>1457977964</v>
      </c>
      <c r="AA29" s="301">
        <f t="shared" si="7"/>
        <v>-90400478</v>
      </c>
      <c r="AB29" s="289">
        <f t="shared" si="8"/>
        <v>-6.2004008450157889E-2</v>
      </c>
      <c r="AC29" s="269"/>
      <c r="AD29" s="149">
        <f>ROUND(ABS(AE29)/MONTH(FERC_IS1!$C$676),0)</f>
        <v>163049</v>
      </c>
      <c r="AE29" s="149">
        <v>489147</v>
      </c>
      <c r="AF29" s="149">
        <f>ROUND(ABS(AG29)/MONTH(FERC_IS1!$C$676),0)</f>
        <v>165140</v>
      </c>
      <c r="AG29" s="307">
        <v>495419</v>
      </c>
      <c r="AH29" s="149">
        <f t="shared" si="9"/>
        <v>-2091</v>
      </c>
      <c r="AI29" s="269"/>
      <c r="AJ29" s="301">
        <v>159692965.26999998</v>
      </c>
      <c r="AK29" s="301">
        <v>166222171.14999998</v>
      </c>
      <c r="AL29" s="301">
        <f t="shared" si="10"/>
        <v>-6529205.8799999952</v>
      </c>
      <c r="AM29" s="289">
        <f t="shared" si="11"/>
        <v>-3.9279993967278874E-2</v>
      </c>
      <c r="AN29" s="269"/>
      <c r="AO29" s="301">
        <v>1367577486</v>
      </c>
      <c r="AP29" s="301">
        <v>1457977964</v>
      </c>
      <c r="AQ29" s="301">
        <f t="shared" si="12"/>
        <v>-90400478</v>
      </c>
      <c r="AR29" s="289">
        <f t="shared" si="13"/>
        <v>-6.2004008450157889E-2</v>
      </c>
      <c r="AS29" s="269"/>
      <c r="AT29" s="149">
        <f t="shared" si="14"/>
        <v>163049</v>
      </c>
      <c r="AU29" s="301">
        <v>489147</v>
      </c>
      <c r="AV29" s="149">
        <f t="shared" si="15"/>
        <v>165140</v>
      </c>
      <c r="AW29" s="289">
        <v>495419</v>
      </c>
      <c r="AX29" s="149">
        <f t="shared" si="16"/>
        <v>-2091</v>
      </c>
      <c r="AY29" s="269"/>
      <c r="AZ29" s="301">
        <v>691550215.72000003</v>
      </c>
      <c r="BA29" s="301">
        <v>605749760.42000008</v>
      </c>
      <c r="BB29" s="301">
        <f t="shared" si="17"/>
        <v>85800455.299999952</v>
      </c>
      <c r="BC29" s="289">
        <f t="shared" si="18"/>
        <v>0.14164339947986065</v>
      </c>
      <c r="BD29" s="269"/>
      <c r="BE29" s="301">
        <v>5300897319</v>
      </c>
      <c r="BF29" s="301">
        <v>5139157702</v>
      </c>
      <c r="BG29" s="301">
        <f t="shared" si="19"/>
        <v>161739617</v>
      </c>
      <c r="BH29" s="289">
        <f t="shared" si="20"/>
        <v>3.1472008912483064E-2</v>
      </c>
      <c r="BI29" s="269"/>
      <c r="BJ29" s="149">
        <f t="shared" si="21"/>
        <v>163661</v>
      </c>
      <c r="BK29" s="301">
        <v>1963934</v>
      </c>
      <c r="BL29" s="149">
        <f t="shared" si="22"/>
        <v>165217</v>
      </c>
      <c r="BM29" s="289">
        <v>1982602</v>
      </c>
      <c r="BN29" s="149">
        <f t="shared" si="23"/>
        <v>-1556</v>
      </c>
    </row>
    <row r="30" spans="1:72" s="69" customFormat="1" outlineLevel="1" x14ac:dyDescent="0.2">
      <c r="A30" s="64" t="s">
        <v>975</v>
      </c>
      <c r="B30" s="65" t="s">
        <v>1425</v>
      </c>
      <c r="C30" s="66" t="s">
        <v>1874</v>
      </c>
      <c r="D30" s="67"/>
      <c r="E30" s="68"/>
      <c r="F30" s="299">
        <v>0</v>
      </c>
      <c r="G30" s="299">
        <v>26061.48</v>
      </c>
      <c r="H30" s="299">
        <f t="shared" si="0"/>
        <v>-26061.48</v>
      </c>
      <c r="I30" s="287">
        <f t="shared" si="1"/>
        <v>1</v>
      </c>
      <c r="J30" s="293"/>
      <c r="K30" s="299">
        <v>0</v>
      </c>
      <c r="L30" s="299">
        <v>631000</v>
      </c>
      <c r="M30" s="299">
        <f t="shared" si="2"/>
        <v>-631000</v>
      </c>
      <c r="N30" s="287">
        <f t="shared" si="3"/>
        <v>1</v>
      </c>
      <c r="O30" s="293"/>
      <c r="P30" s="299">
        <v>0</v>
      </c>
      <c r="Q30" s="299">
        <v>0</v>
      </c>
      <c r="R30" s="299">
        <f t="shared" si="4"/>
        <v>0</v>
      </c>
      <c r="S30" s="293"/>
      <c r="T30" s="299">
        <v>0</v>
      </c>
      <c r="U30" s="299">
        <v>82467.56</v>
      </c>
      <c r="V30" s="299">
        <f t="shared" si="5"/>
        <v>-82467.56</v>
      </c>
      <c r="W30" s="287">
        <f t="shared" si="6"/>
        <v>1</v>
      </c>
      <c r="X30" s="293"/>
      <c r="Y30" s="299">
        <v>0</v>
      </c>
      <c r="Z30" s="299">
        <v>1999000</v>
      </c>
      <c r="AA30" s="299">
        <f t="shared" si="7"/>
        <v>-1999000</v>
      </c>
      <c r="AB30" s="287">
        <f t="shared" si="8"/>
        <v>1</v>
      </c>
      <c r="AC30" s="293"/>
      <c r="AD30" s="329">
        <f>ROUND(ABS(AE30)/MONTH(FERC_IS1!$C$676),0)</f>
        <v>0</v>
      </c>
      <c r="AE30" s="299">
        <v>0</v>
      </c>
      <c r="AF30" s="329">
        <f>ROUND(ABS(AG30)/MONTH(FERC_IS1!$C$676),0)</f>
        <v>0</v>
      </c>
      <c r="AG30" s="287">
        <v>0</v>
      </c>
      <c r="AH30" s="299">
        <f t="shared" si="9"/>
        <v>0</v>
      </c>
      <c r="AI30" s="293"/>
      <c r="AJ30" s="299">
        <v>0</v>
      </c>
      <c r="AK30" s="299">
        <v>82467.56</v>
      </c>
      <c r="AL30" s="299">
        <f t="shared" si="10"/>
        <v>-82467.56</v>
      </c>
      <c r="AM30" s="287">
        <f t="shared" si="11"/>
        <v>1</v>
      </c>
      <c r="AN30" s="293"/>
      <c r="AO30" s="299">
        <v>0</v>
      </c>
      <c r="AP30" s="299">
        <v>1999000</v>
      </c>
      <c r="AQ30" s="299">
        <f t="shared" si="12"/>
        <v>-1999000</v>
      </c>
      <c r="AR30" s="287">
        <f t="shared" si="13"/>
        <v>1</v>
      </c>
      <c r="AS30" s="293"/>
      <c r="AT30" s="311">
        <f t="shared" si="14"/>
        <v>0</v>
      </c>
      <c r="AU30" s="299">
        <v>0</v>
      </c>
      <c r="AV30" s="311">
        <f t="shared" si="15"/>
        <v>0</v>
      </c>
      <c r="AW30" s="287">
        <v>0</v>
      </c>
      <c r="AX30" s="311">
        <f t="shared" si="16"/>
        <v>0</v>
      </c>
      <c r="AY30" s="293"/>
      <c r="AZ30" s="299">
        <v>46799.18</v>
      </c>
      <c r="BA30" s="299">
        <v>1167731.02</v>
      </c>
      <c r="BB30" s="299">
        <f t="shared" si="17"/>
        <v>-1120931.8400000001</v>
      </c>
      <c r="BC30" s="287">
        <f t="shared" si="18"/>
        <v>-0.95992297952314398</v>
      </c>
      <c r="BD30" s="293"/>
      <c r="BE30" s="299">
        <v>1135000</v>
      </c>
      <c r="BF30" s="299">
        <v>28127456</v>
      </c>
      <c r="BG30" s="299">
        <f t="shared" si="19"/>
        <v>-26992456</v>
      </c>
      <c r="BH30" s="287">
        <f t="shared" si="20"/>
        <v>-0.95964796816320674</v>
      </c>
      <c r="BI30" s="293"/>
      <c r="BJ30" s="311">
        <f t="shared" si="21"/>
        <v>0</v>
      </c>
      <c r="BK30" s="299">
        <v>0</v>
      </c>
      <c r="BL30" s="311">
        <f t="shared" si="22"/>
        <v>0</v>
      </c>
      <c r="BM30" s="287">
        <v>0</v>
      </c>
      <c r="BN30" s="311">
        <f t="shared" si="23"/>
        <v>0</v>
      </c>
      <c r="BO30" s="64"/>
      <c r="BP30" s="64"/>
      <c r="BQ30" s="64"/>
      <c r="BR30" s="64"/>
      <c r="BS30" s="64"/>
      <c r="BT30" s="64"/>
    </row>
    <row r="31" spans="1:72" s="69" customFormat="1" outlineLevel="1" x14ac:dyDescent="0.2">
      <c r="A31" s="64" t="s">
        <v>976</v>
      </c>
      <c r="B31" s="65" t="s">
        <v>1426</v>
      </c>
      <c r="C31" s="66" t="s">
        <v>1875</v>
      </c>
      <c r="D31" s="67"/>
      <c r="E31" s="68"/>
      <c r="F31" s="299">
        <v>-36.33</v>
      </c>
      <c r="G31" s="299">
        <v>-38978.379999999997</v>
      </c>
      <c r="H31" s="299">
        <f t="shared" si="0"/>
        <v>38942.049999999996</v>
      </c>
      <c r="I31" s="287">
        <f t="shared" si="1"/>
        <v>-0.99906794484532191</v>
      </c>
      <c r="J31" s="293"/>
      <c r="K31" s="299">
        <v>0</v>
      </c>
      <c r="L31" s="299">
        <v>-631129</v>
      </c>
      <c r="M31" s="299">
        <f t="shared" si="2"/>
        <v>631129</v>
      </c>
      <c r="N31" s="287">
        <f t="shared" si="3"/>
        <v>1</v>
      </c>
      <c r="O31" s="293"/>
      <c r="P31" s="299">
        <v>0</v>
      </c>
      <c r="Q31" s="299">
        <v>0</v>
      </c>
      <c r="R31" s="299">
        <f t="shared" si="4"/>
        <v>0</v>
      </c>
      <c r="S31" s="293"/>
      <c r="T31" s="299">
        <v>-81.260000000000005</v>
      </c>
      <c r="U31" s="299">
        <v>-94525.59</v>
      </c>
      <c r="V31" s="299">
        <f t="shared" si="5"/>
        <v>94444.33</v>
      </c>
      <c r="W31" s="287">
        <f t="shared" si="6"/>
        <v>-0.99914033861095186</v>
      </c>
      <c r="X31" s="293"/>
      <c r="Y31" s="299">
        <v>0</v>
      </c>
      <c r="Z31" s="299">
        <v>-2032109</v>
      </c>
      <c r="AA31" s="299">
        <f t="shared" si="7"/>
        <v>2032109</v>
      </c>
      <c r="AB31" s="287">
        <f t="shared" si="8"/>
        <v>1</v>
      </c>
      <c r="AC31" s="293"/>
      <c r="AD31" s="329">
        <f>ROUND(ABS(AE31)/MONTH(FERC_IS1!$C$676),0)</f>
        <v>0</v>
      </c>
      <c r="AE31" s="299">
        <v>0</v>
      </c>
      <c r="AF31" s="329">
        <f>ROUND(ABS(AG31)/MONTH(FERC_IS1!$C$676),0)</f>
        <v>0</v>
      </c>
      <c r="AG31" s="287">
        <v>0</v>
      </c>
      <c r="AH31" s="299">
        <f t="shared" si="9"/>
        <v>0</v>
      </c>
      <c r="AI31" s="293"/>
      <c r="AJ31" s="299">
        <v>-81.260000000000005</v>
      </c>
      <c r="AK31" s="299">
        <v>-94525.59</v>
      </c>
      <c r="AL31" s="299">
        <f t="shared" si="10"/>
        <v>94444.33</v>
      </c>
      <c r="AM31" s="287">
        <f t="shared" si="11"/>
        <v>-0.99914033861095186</v>
      </c>
      <c r="AN31" s="293"/>
      <c r="AO31" s="299">
        <v>0</v>
      </c>
      <c r="AP31" s="299">
        <v>-2032109</v>
      </c>
      <c r="AQ31" s="299">
        <f t="shared" si="12"/>
        <v>2032109</v>
      </c>
      <c r="AR31" s="287">
        <f t="shared" si="13"/>
        <v>1</v>
      </c>
      <c r="AS31" s="293"/>
      <c r="AT31" s="311">
        <f t="shared" si="14"/>
        <v>0</v>
      </c>
      <c r="AU31" s="299">
        <v>0</v>
      </c>
      <c r="AV31" s="311">
        <f t="shared" si="15"/>
        <v>0</v>
      </c>
      <c r="AW31" s="287">
        <v>0</v>
      </c>
      <c r="AX31" s="311">
        <f t="shared" si="16"/>
        <v>0</v>
      </c>
      <c r="AY31" s="293"/>
      <c r="AZ31" s="299">
        <v>-86411.739999999991</v>
      </c>
      <c r="BA31" s="299">
        <v>-1298704.08</v>
      </c>
      <c r="BB31" s="299">
        <f t="shared" si="17"/>
        <v>1212292.3400000001</v>
      </c>
      <c r="BC31" s="287">
        <f t="shared" si="18"/>
        <v>-0.93346310269541932</v>
      </c>
      <c r="BD31" s="293"/>
      <c r="BE31" s="299">
        <v>-1134713</v>
      </c>
      <c r="BF31" s="299">
        <v>-28125168</v>
      </c>
      <c r="BG31" s="299">
        <f t="shared" si="19"/>
        <v>26990455</v>
      </c>
      <c r="BH31" s="287">
        <f t="shared" si="20"/>
        <v>-0.95965488988367997</v>
      </c>
      <c r="BI31" s="293"/>
      <c r="BJ31" s="311">
        <f t="shared" si="21"/>
        <v>0</v>
      </c>
      <c r="BK31" s="299">
        <v>0</v>
      </c>
      <c r="BL31" s="311">
        <f t="shared" si="22"/>
        <v>0</v>
      </c>
      <c r="BM31" s="287">
        <v>0</v>
      </c>
      <c r="BN31" s="311">
        <f t="shared" si="23"/>
        <v>0</v>
      </c>
      <c r="BO31" s="64"/>
      <c r="BP31" s="64"/>
      <c r="BQ31" s="64"/>
      <c r="BR31" s="64"/>
      <c r="BS31" s="64"/>
      <c r="BT31" s="64"/>
    </row>
    <row r="32" spans="1:72" s="69" customFormat="1" outlineLevel="1" x14ac:dyDescent="0.2">
      <c r="A32" s="64" t="s">
        <v>977</v>
      </c>
      <c r="B32" s="65" t="s">
        <v>1427</v>
      </c>
      <c r="C32" s="66" t="s">
        <v>1876</v>
      </c>
      <c r="D32" s="67"/>
      <c r="E32" s="68"/>
      <c r="F32" s="299">
        <v>461073.14</v>
      </c>
      <c r="G32" s="299">
        <v>345313.3</v>
      </c>
      <c r="H32" s="299">
        <f t="shared" si="0"/>
        <v>115759.84000000003</v>
      </c>
      <c r="I32" s="287">
        <f t="shared" si="1"/>
        <v>0.33523133919255366</v>
      </c>
      <c r="J32" s="293"/>
      <c r="K32" s="299">
        <v>6246849</v>
      </c>
      <c r="L32" s="299">
        <v>6354946</v>
      </c>
      <c r="M32" s="299">
        <f t="shared" si="2"/>
        <v>-108097</v>
      </c>
      <c r="N32" s="287">
        <f t="shared" si="3"/>
        <v>-1.7009900634875577E-2</v>
      </c>
      <c r="O32" s="293"/>
      <c r="P32" s="299">
        <v>0</v>
      </c>
      <c r="Q32" s="299">
        <v>0</v>
      </c>
      <c r="R32" s="299">
        <f t="shared" si="4"/>
        <v>0</v>
      </c>
      <c r="S32" s="293"/>
      <c r="T32" s="299">
        <v>1523236.51</v>
      </c>
      <c r="U32" s="299">
        <v>1075194.8700000001</v>
      </c>
      <c r="V32" s="299">
        <f t="shared" si="5"/>
        <v>448041.6399999999</v>
      </c>
      <c r="W32" s="287">
        <f t="shared" si="6"/>
        <v>0.4167073825417339</v>
      </c>
      <c r="X32" s="293"/>
      <c r="Y32" s="299">
        <v>19494846</v>
      </c>
      <c r="Z32" s="299">
        <v>22142259</v>
      </c>
      <c r="AA32" s="299">
        <f t="shared" si="7"/>
        <v>-2647413</v>
      </c>
      <c r="AB32" s="287">
        <f t="shared" si="8"/>
        <v>-0.11956381686258841</v>
      </c>
      <c r="AC32" s="293"/>
      <c r="AD32" s="329">
        <f>ROUND(ABS(AE32)/MONTH(FERC_IS1!$C$676),0)</f>
        <v>0</v>
      </c>
      <c r="AE32" s="299">
        <v>0</v>
      </c>
      <c r="AF32" s="329">
        <f>ROUND(ABS(AG32)/MONTH(FERC_IS1!$C$676),0)</f>
        <v>0</v>
      </c>
      <c r="AG32" s="287">
        <v>0</v>
      </c>
      <c r="AH32" s="299">
        <f t="shared" si="9"/>
        <v>0</v>
      </c>
      <c r="AI32" s="293"/>
      <c r="AJ32" s="299">
        <v>1523236.51</v>
      </c>
      <c r="AK32" s="299">
        <v>1075194.8700000001</v>
      </c>
      <c r="AL32" s="299">
        <f t="shared" si="10"/>
        <v>448041.6399999999</v>
      </c>
      <c r="AM32" s="287">
        <f t="shared" si="11"/>
        <v>0.4167073825417339</v>
      </c>
      <c r="AN32" s="293"/>
      <c r="AO32" s="299">
        <v>19494846</v>
      </c>
      <c r="AP32" s="299">
        <v>22142259</v>
      </c>
      <c r="AQ32" s="299">
        <f t="shared" si="12"/>
        <v>-2647413</v>
      </c>
      <c r="AR32" s="287">
        <f t="shared" si="13"/>
        <v>-0.11956381686258841</v>
      </c>
      <c r="AS32" s="293"/>
      <c r="AT32" s="311">
        <f t="shared" si="14"/>
        <v>0</v>
      </c>
      <c r="AU32" s="299">
        <v>0</v>
      </c>
      <c r="AV32" s="311">
        <f t="shared" si="15"/>
        <v>0</v>
      </c>
      <c r="AW32" s="287">
        <v>0</v>
      </c>
      <c r="AX32" s="311">
        <f t="shared" si="16"/>
        <v>0</v>
      </c>
      <c r="AY32" s="293"/>
      <c r="AZ32" s="299">
        <v>4487355.6900000004</v>
      </c>
      <c r="BA32" s="299">
        <v>2811306.219</v>
      </c>
      <c r="BB32" s="299">
        <f t="shared" si="17"/>
        <v>1676049.4710000004</v>
      </c>
      <c r="BC32" s="287">
        <f t="shared" si="18"/>
        <v>0.59618175340435953</v>
      </c>
      <c r="BD32" s="293"/>
      <c r="BE32" s="299">
        <v>75799106</v>
      </c>
      <c r="BF32" s="299">
        <v>78378679</v>
      </c>
      <c r="BG32" s="299">
        <f t="shared" si="19"/>
        <v>-2579573</v>
      </c>
      <c r="BH32" s="287">
        <f t="shared" si="20"/>
        <v>-3.2911667215008815E-2</v>
      </c>
      <c r="BI32" s="293"/>
      <c r="BJ32" s="311">
        <f t="shared" si="21"/>
        <v>0</v>
      </c>
      <c r="BK32" s="299">
        <v>0</v>
      </c>
      <c r="BL32" s="311">
        <f t="shared" si="22"/>
        <v>0</v>
      </c>
      <c r="BM32" s="287">
        <v>0</v>
      </c>
      <c r="BN32" s="311">
        <f t="shared" si="23"/>
        <v>0</v>
      </c>
      <c r="BO32" s="64"/>
      <c r="BP32" s="64"/>
      <c r="BQ32" s="64"/>
      <c r="BR32" s="64"/>
      <c r="BS32" s="64"/>
      <c r="BT32" s="64"/>
    </row>
    <row r="33" spans="1:72" s="69" customFormat="1" outlineLevel="1" x14ac:dyDescent="0.2">
      <c r="A33" s="64" t="s">
        <v>978</v>
      </c>
      <c r="B33" s="65" t="s">
        <v>1428</v>
      </c>
      <c r="C33" s="66" t="s">
        <v>1877</v>
      </c>
      <c r="D33" s="67"/>
      <c r="E33" s="68"/>
      <c r="F33" s="299">
        <v>230321.9</v>
      </c>
      <c r="G33" s="299">
        <v>225911.67999999999</v>
      </c>
      <c r="H33" s="299">
        <f t="shared" si="0"/>
        <v>4410.2200000000012</v>
      </c>
      <c r="I33" s="287">
        <f t="shared" si="1"/>
        <v>1.9521876867986645E-2</v>
      </c>
      <c r="J33" s="293"/>
      <c r="K33" s="299">
        <v>0</v>
      </c>
      <c r="L33" s="299">
        <v>0</v>
      </c>
      <c r="M33" s="299">
        <f t="shared" si="2"/>
        <v>0</v>
      </c>
      <c r="N33" s="287" t="str">
        <f t="shared" si="3"/>
        <v/>
      </c>
      <c r="O33" s="293"/>
      <c r="P33" s="299">
        <v>0</v>
      </c>
      <c r="Q33" s="299">
        <v>0</v>
      </c>
      <c r="R33" s="299">
        <f t="shared" si="4"/>
        <v>0</v>
      </c>
      <c r="S33" s="293"/>
      <c r="T33" s="299">
        <v>698281.92</v>
      </c>
      <c r="U33" s="299">
        <v>775604.91</v>
      </c>
      <c r="V33" s="299">
        <f t="shared" si="5"/>
        <v>-77322.989999999991</v>
      </c>
      <c r="W33" s="287">
        <f t="shared" si="6"/>
        <v>-9.9693786105608834E-2</v>
      </c>
      <c r="X33" s="293"/>
      <c r="Y33" s="299">
        <v>0</v>
      </c>
      <c r="Z33" s="299">
        <v>0</v>
      </c>
      <c r="AA33" s="299">
        <f t="shared" si="7"/>
        <v>0</v>
      </c>
      <c r="AB33" s="287" t="str">
        <f t="shared" si="8"/>
        <v/>
      </c>
      <c r="AC33" s="293"/>
      <c r="AD33" s="329">
        <f>ROUND(ABS(AE33)/MONTH(FERC_IS1!$C$676),0)</f>
        <v>0</v>
      </c>
      <c r="AE33" s="299">
        <v>0</v>
      </c>
      <c r="AF33" s="329">
        <f>ROUND(ABS(AG33)/MONTH(FERC_IS1!$C$676),0)</f>
        <v>0</v>
      </c>
      <c r="AG33" s="287">
        <v>0</v>
      </c>
      <c r="AH33" s="299">
        <f t="shared" si="9"/>
        <v>0</v>
      </c>
      <c r="AI33" s="293"/>
      <c r="AJ33" s="299">
        <v>698281.92</v>
      </c>
      <c r="AK33" s="299">
        <v>775604.91</v>
      </c>
      <c r="AL33" s="299">
        <f t="shared" si="10"/>
        <v>-77322.989999999991</v>
      </c>
      <c r="AM33" s="287">
        <f t="shared" si="11"/>
        <v>-9.9693786105608834E-2</v>
      </c>
      <c r="AN33" s="293"/>
      <c r="AO33" s="299">
        <v>0</v>
      </c>
      <c r="AP33" s="299">
        <v>0</v>
      </c>
      <c r="AQ33" s="299">
        <f t="shared" si="12"/>
        <v>0</v>
      </c>
      <c r="AR33" s="287" t="str">
        <f t="shared" si="13"/>
        <v/>
      </c>
      <c r="AS33" s="293"/>
      <c r="AT33" s="311">
        <f t="shared" si="14"/>
        <v>0</v>
      </c>
      <c r="AU33" s="299">
        <v>0</v>
      </c>
      <c r="AV33" s="311">
        <f t="shared" si="15"/>
        <v>0</v>
      </c>
      <c r="AW33" s="287">
        <v>0</v>
      </c>
      <c r="AX33" s="311">
        <f t="shared" si="16"/>
        <v>0</v>
      </c>
      <c r="AY33" s="293"/>
      <c r="AZ33" s="299">
        <v>2826953.46</v>
      </c>
      <c r="BA33" s="299">
        <v>2879126.72</v>
      </c>
      <c r="BB33" s="299">
        <f t="shared" si="17"/>
        <v>-52173.260000000242</v>
      </c>
      <c r="BC33" s="287">
        <f t="shared" si="18"/>
        <v>-1.8121210031352922E-2</v>
      </c>
      <c r="BD33" s="293"/>
      <c r="BE33" s="299">
        <v>0</v>
      </c>
      <c r="BF33" s="299">
        <v>0</v>
      </c>
      <c r="BG33" s="299">
        <f t="shared" si="19"/>
        <v>0</v>
      </c>
      <c r="BH33" s="287" t="str">
        <f t="shared" si="20"/>
        <v/>
      </c>
      <c r="BI33" s="293"/>
      <c r="BJ33" s="311">
        <f t="shared" si="21"/>
        <v>0</v>
      </c>
      <c r="BK33" s="299">
        <v>0</v>
      </c>
      <c r="BL33" s="311">
        <f t="shared" si="22"/>
        <v>0</v>
      </c>
      <c r="BM33" s="287">
        <v>0</v>
      </c>
      <c r="BN33" s="311">
        <f t="shared" si="23"/>
        <v>0</v>
      </c>
      <c r="BO33" s="64"/>
      <c r="BP33" s="64"/>
      <c r="BQ33" s="64"/>
      <c r="BR33" s="64"/>
      <c r="BS33" s="64"/>
      <c r="BT33" s="64"/>
    </row>
    <row r="34" spans="1:72" s="69" customFormat="1" outlineLevel="1" x14ac:dyDescent="0.2">
      <c r="A34" s="64" t="s">
        <v>979</v>
      </c>
      <c r="B34" s="65" t="s">
        <v>1429</v>
      </c>
      <c r="C34" s="66" t="s">
        <v>1878</v>
      </c>
      <c r="D34" s="67"/>
      <c r="E34" s="68"/>
      <c r="F34" s="299">
        <v>0</v>
      </c>
      <c r="G34" s="299">
        <v>0</v>
      </c>
      <c r="H34" s="299">
        <f t="shared" si="0"/>
        <v>0</v>
      </c>
      <c r="I34" s="287" t="str">
        <f t="shared" si="1"/>
        <v/>
      </c>
      <c r="J34" s="293"/>
      <c r="K34" s="299">
        <v>0</v>
      </c>
      <c r="L34" s="299">
        <v>0</v>
      </c>
      <c r="M34" s="299">
        <f t="shared" si="2"/>
        <v>0</v>
      </c>
      <c r="N34" s="287" t="str">
        <f t="shared" si="3"/>
        <v/>
      </c>
      <c r="O34" s="293"/>
      <c r="P34" s="299">
        <v>0</v>
      </c>
      <c r="Q34" s="299">
        <v>0</v>
      </c>
      <c r="R34" s="299">
        <f t="shared" si="4"/>
        <v>0</v>
      </c>
      <c r="S34" s="293"/>
      <c r="T34" s="299">
        <v>0</v>
      </c>
      <c r="U34" s="299">
        <v>0</v>
      </c>
      <c r="V34" s="299">
        <f t="shared" si="5"/>
        <v>0</v>
      </c>
      <c r="W34" s="287" t="str">
        <f t="shared" si="6"/>
        <v/>
      </c>
      <c r="X34" s="293"/>
      <c r="Y34" s="299">
        <v>0</v>
      </c>
      <c r="Z34" s="299">
        <v>0</v>
      </c>
      <c r="AA34" s="299">
        <f t="shared" si="7"/>
        <v>0</v>
      </c>
      <c r="AB34" s="287" t="str">
        <f t="shared" si="8"/>
        <v/>
      </c>
      <c r="AC34" s="293"/>
      <c r="AD34" s="329">
        <f>ROUND(ABS(AE34)/MONTH(FERC_IS1!$C$676),0)</f>
        <v>0</v>
      </c>
      <c r="AE34" s="299">
        <v>0</v>
      </c>
      <c r="AF34" s="329">
        <f>ROUND(ABS(AG34)/MONTH(FERC_IS1!$C$676),0)</f>
        <v>0</v>
      </c>
      <c r="AG34" s="287">
        <v>0</v>
      </c>
      <c r="AH34" s="299">
        <f t="shared" si="9"/>
        <v>0</v>
      </c>
      <c r="AI34" s="293"/>
      <c r="AJ34" s="299">
        <v>0</v>
      </c>
      <c r="AK34" s="299">
        <v>0</v>
      </c>
      <c r="AL34" s="299">
        <f t="shared" si="10"/>
        <v>0</v>
      </c>
      <c r="AM34" s="287" t="str">
        <f t="shared" si="11"/>
        <v/>
      </c>
      <c r="AN34" s="293"/>
      <c r="AO34" s="299">
        <v>0</v>
      </c>
      <c r="AP34" s="299">
        <v>0</v>
      </c>
      <c r="AQ34" s="299">
        <f t="shared" si="12"/>
        <v>0</v>
      </c>
      <c r="AR34" s="287" t="str">
        <f t="shared" si="13"/>
        <v/>
      </c>
      <c r="AS34" s="293"/>
      <c r="AT34" s="311">
        <f t="shared" si="14"/>
        <v>0</v>
      </c>
      <c r="AU34" s="299">
        <v>0</v>
      </c>
      <c r="AV34" s="311">
        <f t="shared" si="15"/>
        <v>0</v>
      </c>
      <c r="AW34" s="287">
        <v>0</v>
      </c>
      <c r="AX34" s="311">
        <f t="shared" si="16"/>
        <v>0</v>
      </c>
      <c r="AY34" s="293"/>
      <c r="AZ34" s="299">
        <v>0</v>
      </c>
      <c r="BA34" s="299">
        <v>0</v>
      </c>
      <c r="BB34" s="299">
        <f t="shared" si="17"/>
        <v>0</v>
      </c>
      <c r="BC34" s="287" t="str">
        <f t="shared" si="18"/>
        <v/>
      </c>
      <c r="BD34" s="293"/>
      <c r="BE34" s="299">
        <v>0</v>
      </c>
      <c r="BF34" s="299">
        <v>0</v>
      </c>
      <c r="BG34" s="299">
        <f t="shared" si="19"/>
        <v>0</v>
      </c>
      <c r="BH34" s="287" t="str">
        <f t="shared" si="20"/>
        <v/>
      </c>
      <c r="BI34" s="293"/>
      <c r="BJ34" s="311">
        <f t="shared" si="21"/>
        <v>0</v>
      </c>
      <c r="BK34" s="299">
        <v>0</v>
      </c>
      <c r="BL34" s="311">
        <f t="shared" si="22"/>
        <v>0</v>
      </c>
      <c r="BM34" s="287">
        <v>0</v>
      </c>
      <c r="BN34" s="311">
        <f t="shared" si="23"/>
        <v>0</v>
      </c>
      <c r="BO34" s="64"/>
      <c r="BP34" s="64"/>
      <c r="BQ34" s="64"/>
      <c r="BR34" s="64"/>
      <c r="BS34" s="64"/>
      <c r="BT34" s="64"/>
    </row>
    <row r="35" spans="1:72" s="69" customFormat="1" outlineLevel="1" x14ac:dyDescent="0.2">
      <c r="A35" s="64" t="s">
        <v>980</v>
      </c>
      <c r="B35" s="65" t="s">
        <v>1430</v>
      </c>
      <c r="C35" s="66" t="s">
        <v>1879</v>
      </c>
      <c r="D35" s="67"/>
      <c r="E35" s="68"/>
      <c r="F35" s="299">
        <v>0</v>
      </c>
      <c r="G35" s="299">
        <v>19759.84</v>
      </c>
      <c r="H35" s="299">
        <f t="shared" si="0"/>
        <v>-19759.84</v>
      </c>
      <c r="I35" s="287">
        <f t="shared" si="1"/>
        <v>1</v>
      </c>
      <c r="J35" s="293"/>
      <c r="K35" s="299">
        <v>0</v>
      </c>
      <c r="L35" s="299">
        <v>0</v>
      </c>
      <c r="M35" s="299">
        <f t="shared" si="2"/>
        <v>0</v>
      </c>
      <c r="N35" s="287" t="str">
        <f t="shared" si="3"/>
        <v/>
      </c>
      <c r="O35" s="293"/>
      <c r="P35" s="299">
        <v>0</v>
      </c>
      <c r="Q35" s="299">
        <v>0</v>
      </c>
      <c r="R35" s="299">
        <f t="shared" si="4"/>
        <v>0</v>
      </c>
      <c r="S35" s="293"/>
      <c r="T35" s="299">
        <v>0</v>
      </c>
      <c r="U35" s="299">
        <v>79587.23</v>
      </c>
      <c r="V35" s="299">
        <f t="shared" si="5"/>
        <v>-79587.23</v>
      </c>
      <c r="W35" s="287">
        <f t="shared" si="6"/>
        <v>1</v>
      </c>
      <c r="X35" s="293"/>
      <c r="Y35" s="299">
        <v>0</v>
      </c>
      <c r="Z35" s="299">
        <v>0</v>
      </c>
      <c r="AA35" s="299">
        <f t="shared" si="7"/>
        <v>0</v>
      </c>
      <c r="AB35" s="287" t="str">
        <f t="shared" si="8"/>
        <v/>
      </c>
      <c r="AC35" s="293"/>
      <c r="AD35" s="329">
        <f>ROUND(ABS(AE35)/MONTH(FERC_IS1!$C$676),0)</f>
        <v>0</v>
      </c>
      <c r="AE35" s="299">
        <v>0</v>
      </c>
      <c r="AF35" s="329">
        <f>ROUND(ABS(AG35)/MONTH(FERC_IS1!$C$676),0)</f>
        <v>0</v>
      </c>
      <c r="AG35" s="287">
        <v>0</v>
      </c>
      <c r="AH35" s="299">
        <f t="shared" si="9"/>
        <v>0</v>
      </c>
      <c r="AI35" s="293"/>
      <c r="AJ35" s="299">
        <v>0</v>
      </c>
      <c r="AK35" s="299">
        <v>79587.23</v>
      </c>
      <c r="AL35" s="299">
        <f t="shared" si="10"/>
        <v>-79587.23</v>
      </c>
      <c r="AM35" s="287">
        <f t="shared" si="11"/>
        <v>1</v>
      </c>
      <c r="AN35" s="293"/>
      <c r="AO35" s="299">
        <v>0</v>
      </c>
      <c r="AP35" s="299">
        <v>0</v>
      </c>
      <c r="AQ35" s="299">
        <f t="shared" si="12"/>
        <v>0</v>
      </c>
      <c r="AR35" s="287" t="str">
        <f t="shared" si="13"/>
        <v/>
      </c>
      <c r="AS35" s="293"/>
      <c r="AT35" s="311">
        <f t="shared" si="14"/>
        <v>0</v>
      </c>
      <c r="AU35" s="299">
        <v>0</v>
      </c>
      <c r="AV35" s="311">
        <f t="shared" si="15"/>
        <v>0</v>
      </c>
      <c r="AW35" s="287">
        <v>0</v>
      </c>
      <c r="AX35" s="311">
        <f t="shared" si="16"/>
        <v>0</v>
      </c>
      <c r="AY35" s="293"/>
      <c r="AZ35" s="299">
        <v>60613.1</v>
      </c>
      <c r="BA35" s="299">
        <v>206761.22999999998</v>
      </c>
      <c r="BB35" s="299">
        <f t="shared" si="17"/>
        <v>-146148.12999999998</v>
      </c>
      <c r="BC35" s="287">
        <f t="shared" si="18"/>
        <v>-0.70684494380305241</v>
      </c>
      <c r="BD35" s="293"/>
      <c r="BE35" s="299">
        <v>0</v>
      </c>
      <c r="BF35" s="299">
        <v>2792000</v>
      </c>
      <c r="BG35" s="299">
        <f t="shared" si="19"/>
        <v>-2792000</v>
      </c>
      <c r="BH35" s="287">
        <f t="shared" si="20"/>
        <v>1</v>
      </c>
      <c r="BI35" s="293"/>
      <c r="BJ35" s="311">
        <f t="shared" si="21"/>
        <v>0</v>
      </c>
      <c r="BK35" s="299">
        <v>0</v>
      </c>
      <c r="BL35" s="311">
        <f t="shared" si="22"/>
        <v>0</v>
      </c>
      <c r="BM35" s="287">
        <v>0</v>
      </c>
      <c r="BN35" s="311">
        <f t="shared" si="23"/>
        <v>0</v>
      </c>
      <c r="BO35" s="64"/>
      <c r="BP35" s="64"/>
      <c r="BQ35" s="64"/>
      <c r="BR35" s="64"/>
      <c r="BS35" s="64"/>
      <c r="BT35" s="64"/>
    </row>
    <row r="36" spans="1:72" s="69" customFormat="1" outlineLevel="1" x14ac:dyDescent="0.2">
      <c r="A36" s="64" t="s">
        <v>981</v>
      </c>
      <c r="B36" s="65" t="s">
        <v>1431</v>
      </c>
      <c r="C36" s="66" t="s">
        <v>1880</v>
      </c>
      <c r="D36" s="67"/>
      <c r="E36" s="68"/>
      <c r="F36" s="299">
        <v>60509.35</v>
      </c>
      <c r="G36" s="299">
        <v>-25314.940000000002</v>
      </c>
      <c r="H36" s="299">
        <f t="shared" si="0"/>
        <v>85824.290000000008</v>
      </c>
      <c r="I36" s="287">
        <f t="shared" si="1"/>
        <v>-3.3902624300116848</v>
      </c>
      <c r="J36" s="293"/>
      <c r="K36" s="299">
        <v>0</v>
      </c>
      <c r="L36" s="299">
        <v>0</v>
      </c>
      <c r="M36" s="299">
        <f t="shared" si="2"/>
        <v>0</v>
      </c>
      <c r="N36" s="287" t="str">
        <f t="shared" si="3"/>
        <v/>
      </c>
      <c r="O36" s="293"/>
      <c r="P36" s="299">
        <v>0</v>
      </c>
      <c r="Q36" s="299">
        <v>0</v>
      </c>
      <c r="R36" s="299">
        <f t="shared" si="4"/>
        <v>0</v>
      </c>
      <c r="S36" s="293"/>
      <c r="T36" s="299">
        <v>-32592.920000000002</v>
      </c>
      <c r="U36" s="299">
        <v>-356212</v>
      </c>
      <c r="V36" s="299">
        <f t="shared" si="5"/>
        <v>323619.08</v>
      </c>
      <c r="W36" s="287">
        <f t="shared" si="6"/>
        <v>-0.90850134189752174</v>
      </c>
      <c r="X36" s="293"/>
      <c r="Y36" s="299">
        <v>0</v>
      </c>
      <c r="Z36" s="299">
        <v>0</v>
      </c>
      <c r="AA36" s="299">
        <f t="shared" si="7"/>
        <v>0</v>
      </c>
      <c r="AB36" s="287" t="str">
        <f t="shared" si="8"/>
        <v/>
      </c>
      <c r="AC36" s="293"/>
      <c r="AD36" s="329">
        <f>ROUND(ABS(AE36)/MONTH(FERC_IS1!$C$676),0)</f>
        <v>0</v>
      </c>
      <c r="AE36" s="299">
        <v>0</v>
      </c>
      <c r="AF36" s="329">
        <f>ROUND(ABS(AG36)/MONTH(FERC_IS1!$C$676),0)</f>
        <v>0</v>
      </c>
      <c r="AG36" s="287">
        <v>0</v>
      </c>
      <c r="AH36" s="299">
        <f t="shared" si="9"/>
        <v>0</v>
      </c>
      <c r="AI36" s="293"/>
      <c r="AJ36" s="299">
        <v>-32592.920000000002</v>
      </c>
      <c r="AK36" s="299">
        <v>-356212</v>
      </c>
      <c r="AL36" s="299">
        <f t="shared" si="10"/>
        <v>323619.08</v>
      </c>
      <c r="AM36" s="287">
        <f t="shared" si="11"/>
        <v>-0.90850134189752174</v>
      </c>
      <c r="AN36" s="293"/>
      <c r="AO36" s="299">
        <v>0</v>
      </c>
      <c r="AP36" s="299">
        <v>0</v>
      </c>
      <c r="AQ36" s="299">
        <f t="shared" si="12"/>
        <v>0</v>
      </c>
      <c r="AR36" s="287" t="str">
        <f t="shared" si="13"/>
        <v/>
      </c>
      <c r="AS36" s="293"/>
      <c r="AT36" s="311">
        <f t="shared" si="14"/>
        <v>0</v>
      </c>
      <c r="AU36" s="299">
        <v>0</v>
      </c>
      <c r="AV36" s="311">
        <f t="shared" si="15"/>
        <v>0</v>
      </c>
      <c r="AW36" s="287">
        <v>0</v>
      </c>
      <c r="AX36" s="311">
        <f t="shared" si="16"/>
        <v>0</v>
      </c>
      <c r="AY36" s="293"/>
      <c r="AZ36" s="299">
        <v>9109112.2799999993</v>
      </c>
      <c r="BA36" s="299">
        <v>3834700.05</v>
      </c>
      <c r="BB36" s="299">
        <f t="shared" si="17"/>
        <v>5274412.2299999995</v>
      </c>
      <c r="BC36" s="287">
        <f t="shared" si="18"/>
        <v>1.3754432318637282</v>
      </c>
      <c r="BD36" s="293"/>
      <c r="BE36" s="299">
        <v>0</v>
      </c>
      <c r="BF36" s="299">
        <v>0</v>
      </c>
      <c r="BG36" s="299">
        <f t="shared" si="19"/>
        <v>0</v>
      </c>
      <c r="BH36" s="287" t="str">
        <f t="shared" si="20"/>
        <v/>
      </c>
      <c r="BI36" s="293"/>
      <c r="BJ36" s="311">
        <f t="shared" si="21"/>
        <v>0</v>
      </c>
      <c r="BK36" s="299">
        <v>0</v>
      </c>
      <c r="BL36" s="311">
        <f t="shared" si="22"/>
        <v>0</v>
      </c>
      <c r="BM36" s="287">
        <v>0</v>
      </c>
      <c r="BN36" s="311">
        <f t="shared" si="23"/>
        <v>0</v>
      </c>
      <c r="BO36" s="64"/>
      <c r="BP36" s="64"/>
      <c r="BQ36" s="64"/>
      <c r="BR36" s="64"/>
      <c r="BS36" s="64"/>
      <c r="BT36" s="64"/>
    </row>
    <row r="37" spans="1:72" s="69" customFormat="1" outlineLevel="1" x14ac:dyDescent="0.2">
      <c r="A37" s="64" t="s">
        <v>982</v>
      </c>
      <c r="B37" s="65" t="s">
        <v>1432</v>
      </c>
      <c r="C37" s="66" t="s">
        <v>1881</v>
      </c>
      <c r="D37" s="67"/>
      <c r="E37" s="68"/>
      <c r="F37" s="299">
        <v>-723.75</v>
      </c>
      <c r="G37" s="299">
        <v>-544.19000000000005</v>
      </c>
      <c r="H37" s="299">
        <f t="shared" si="0"/>
        <v>-179.55999999999995</v>
      </c>
      <c r="I37" s="287">
        <f t="shared" si="1"/>
        <v>0.32995828662783205</v>
      </c>
      <c r="J37" s="293"/>
      <c r="K37" s="299">
        <v>0</v>
      </c>
      <c r="L37" s="299">
        <v>0</v>
      </c>
      <c r="M37" s="299">
        <f t="shared" si="2"/>
        <v>0</v>
      </c>
      <c r="N37" s="287" t="str">
        <f t="shared" si="3"/>
        <v/>
      </c>
      <c r="O37" s="293"/>
      <c r="P37" s="299">
        <v>0</v>
      </c>
      <c r="Q37" s="299">
        <v>0</v>
      </c>
      <c r="R37" s="299">
        <f t="shared" si="4"/>
        <v>0</v>
      </c>
      <c r="S37" s="293"/>
      <c r="T37" s="299">
        <v>155090.88</v>
      </c>
      <c r="U37" s="299">
        <v>-10092.92</v>
      </c>
      <c r="V37" s="299">
        <f t="shared" si="5"/>
        <v>165183.80000000002</v>
      </c>
      <c r="W37" s="287">
        <f t="shared" si="6"/>
        <v>-16.366304300440309</v>
      </c>
      <c r="X37" s="293"/>
      <c r="Y37" s="299">
        <v>0</v>
      </c>
      <c r="Z37" s="299">
        <v>0</v>
      </c>
      <c r="AA37" s="299">
        <f t="shared" si="7"/>
        <v>0</v>
      </c>
      <c r="AB37" s="287" t="str">
        <f t="shared" si="8"/>
        <v/>
      </c>
      <c r="AC37" s="293"/>
      <c r="AD37" s="329">
        <f>ROUND(ABS(AE37)/MONTH(FERC_IS1!$C$676),0)</f>
        <v>0</v>
      </c>
      <c r="AE37" s="299">
        <v>0</v>
      </c>
      <c r="AF37" s="329">
        <f>ROUND(ABS(AG37)/MONTH(FERC_IS1!$C$676),0)</f>
        <v>0</v>
      </c>
      <c r="AG37" s="287">
        <v>0</v>
      </c>
      <c r="AH37" s="299">
        <f t="shared" si="9"/>
        <v>0</v>
      </c>
      <c r="AI37" s="293"/>
      <c r="AJ37" s="299">
        <v>155090.88</v>
      </c>
      <c r="AK37" s="299">
        <v>-10092.92</v>
      </c>
      <c r="AL37" s="299">
        <f t="shared" si="10"/>
        <v>165183.80000000002</v>
      </c>
      <c r="AM37" s="287">
        <f t="shared" si="11"/>
        <v>-16.366304300440309</v>
      </c>
      <c r="AN37" s="293"/>
      <c r="AO37" s="299">
        <v>0</v>
      </c>
      <c r="AP37" s="299">
        <v>0</v>
      </c>
      <c r="AQ37" s="299">
        <f t="shared" si="12"/>
        <v>0</v>
      </c>
      <c r="AR37" s="287" t="str">
        <f t="shared" si="13"/>
        <v/>
      </c>
      <c r="AS37" s="293"/>
      <c r="AT37" s="311">
        <f t="shared" si="14"/>
        <v>0</v>
      </c>
      <c r="AU37" s="299">
        <v>0</v>
      </c>
      <c r="AV37" s="311">
        <f t="shared" si="15"/>
        <v>0</v>
      </c>
      <c r="AW37" s="287">
        <v>0</v>
      </c>
      <c r="AX37" s="311">
        <f t="shared" si="16"/>
        <v>0</v>
      </c>
      <c r="AY37" s="293"/>
      <c r="AZ37" s="299">
        <v>84645.36</v>
      </c>
      <c r="BA37" s="299">
        <v>-93054.26</v>
      </c>
      <c r="BB37" s="299">
        <f t="shared" si="17"/>
        <v>177699.62</v>
      </c>
      <c r="BC37" s="287">
        <f t="shared" si="18"/>
        <v>-1.9096344433881909</v>
      </c>
      <c r="BD37" s="293"/>
      <c r="BE37" s="299">
        <v>0</v>
      </c>
      <c r="BF37" s="299">
        <v>0</v>
      </c>
      <c r="BG37" s="299">
        <f t="shared" si="19"/>
        <v>0</v>
      </c>
      <c r="BH37" s="287" t="str">
        <f t="shared" si="20"/>
        <v/>
      </c>
      <c r="BI37" s="293"/>
      <c r="BJ37" s="311">
        <f t="shared" si="21"/>
        <v>0</v>
      </c>
      <c r="BK37" s="299">
        <v>0</v>
      </c>
      <c r="BL37" s="311">
        <f t="shared" si="22"/>
        <v>0</v>
      </c>
      <c r="BM37" s="287">
        <v>0</v>
      </c>
      <c r="BN37" s="311">
        <f t="shared" si="23"/>
        <v>0</v>
      </c>
      <c r="BO37" s="64"/>
      <c r="BP37" s="64"/>
      <c r="BQ37" s="64"/>
      <c r="BR37" s="64"/>
      <c r="BS37" s="64"/>
      <c r="BT37" s="64"/>
    </row>
    <row r="38" spans="1:72" s="69" customFormat="1" outlineLevel="1" x14ac:dyDescent="0.2">
      <c r="A38" s="64" t="s">
        <v>983</v>
      </c>
      <c r="B38" s="65" t="s">
        <v>1433</v>
      </c>
      <c r="C38" s="66" t="s">
        <v>1882</v>
      </c>
      <c r="D38" s="67"/>
      <c r="E38" s="68"/>
      <c r="F38" s="299">
        <v>0</v>
      </c>
      <c r="G38" s="299">
        <v>468435.35000000003</v>
      </c>
      <c r="H38" s="299">
        <f t="shared" si="0"/>
        <v>-468435.35000000003</v>
      </c>
      <c r="I38" s="287">
        <f t="shared" si="1"/>
        <v>1</v>
      </c>
      <c r="J38" s="293"/>
      <c r="K38" s="299">
        <v>0</v>
      </c>
      <c r="L38" s="299">
        <v>0</v>
      </c>
      <c r="M38" s="299">
        <f t="shared" si="2"/>
        <v>0</v>
      </c>
      <c r="N38" s="287" t="str">
        <f t="shared" si="3"/>
        <v/>
      </c>
      <c r="O38" s="293"/>
      <c r="P38" s="299">
        <v>0</v>
      </c>
      <c r="Q38" s="299">
        <v>0</v>
      </c>
      <c r="R38" s="299">
        <f t="shared" si="4"/>
        <v>0</v>
      </c>
      <c r="S38" s="293"/>
      <c r="T38" s="299">
        <v>-113758.07</v>
      </c>
      <c r="U38" s="299">
        <v>1390195.37</v>
      </c>
      <c r="V38" s="299">
        <f t="shared" si="5"/>
        <v>-1503953.4400000002</v>
      </c>
      <c r="W38" s="287">
        <f t="shared" si="6"/>
        <v>-1.0818288367627062</v>
      </c>
      <c r="X38" s="293"/>
      <c r="Y38" s="299">
        <v>0</v>
      </c>
      <c r="Z38" s="299">
        <v>0</v>
      </c>
      <c r="AA38" s="299">
        <f t="shared" si="7"/>
        <v>0</v>
      </c>
      <c r="AB38" s="287" t="str">
        <f t="shared" si="8"/>
        <v/>
      </c>
      <c r="AC38" s="293"/>
      <c r="AD38" s="329">
        <f>ROUND(ABS(AE38)/MONTH(FERC_IS1!$C$676),0)</f>
        <v>0</v>
      </c>
      <c r="AE38" s="299">
        <v>0</v>
      </c>
      <c r="AF38" s="329">
        <f>ROUND(ABS(AG38)/MONTH(FERC_IS1!$C$676),0)</f>
        <v>0</v>
      </c>
      <c r="AG38" s="287">
        <v>0</v>
      </c>
      <c r="AH38" s="299">
        <f t="shared" si="9"/>
        <v>0</v>
      </c>
      <c r="AI38" s="293"/>
      <c r="AJ38" s="299">
        <v>-113758.07</v>
      </c>
      <c r="AK38" s="299">
        <v>1390195.37</v>
      </c>
      <c r="AL38" s="299">
        <f t="shared" si="10"/>
        <v>-1503953.4400000002</v>
      </c>
      <c r="AM38" s="287">
        <f t="shared" si="11"/>
        <v>-1.0818288367627062</v>
      </c>
      <c r="AN38" s="293"/>
      <c r="AO38" s="299">
        <v>0</v>
      </c>
      <c r="AP38" s="299">
        <v>0</v>
      </c>
      <c r="AQ38" s="299">
        <f t="shared" si="12"/>
        <v>0</v>
      </c>
      <c r="AR38" s="287" t="str">
        <f t="shared" si="13"/>
        <v/>
      </c>
      <c r="AS38" s="293"/>
      <c r="AT38" s="311">
        <f t="shared" si="14"/>
        <v>0</v>
      </c>
      <c r="AU38" s="299">
        <v>0</v>
      </c>
      <c r="AV38" s="311">
        <f t="shared" si="15"/>
        <v>0</v>
      </c>
      <c r="AW38" s="287">
        <v>0</v>
      </c>
      <c r="AX38" s="311">
        <f t="shared" si="16"/>
        <v>0</v>
      </c>
      <c r="AY38" s="293"/>
      <c r="AZ38" s="299">
        <v>1822328.0399999998</v>
      </c>
      <c r="BA38" s="299">
        <v>4986739.57</v>
      </c>
      <c r="BB38" s="299">
        <f t="shared" si="17"/>
        <v>-3164411.5300000003</v>
      </c>
      <c r="BC38" s="287">
        <f t="shared" si="18"/>
        <v>-0.63456522755608835</v>
      </c>
      <c r="BD38" s="293"/>
      <c r="BE38" s="299">
        <v>0</v>
      </c>
      <c r="BF38" s="299">
        <v>0</v>
      </c>
      <c r="BG38" s="299">
        <f t="shared" si="19"/>
        <v>0</v>
      </c>
      <c r="BH38" s="287" t="str">
        <f t="shared" si="20"/>
        <v/>
      </c>
      <c r="BI38" s="293"/>
      <c r="BJ38" s="311">
        <f t="shared" si="21"/>
        <v>0</v>
      </c>
      <c r="BK38" s="299">
        <v>0</v>
      </c>
      <c r="BL38" s="311">
        <f t="shared" si="22"/>
        <v>0</v>
      </c>
      <c r="BM38" s="287">
        <v>0</v>
      </c>
      <c r="BN38" s="311">
        <f t="shared" si="23"/>
        <v>0</v>
      </c>
      <c r="BO38" s="64"/>
      <c r="BP38" s="64"/>
      <c r="BQ38" s="64"/>
      <c r="BR38" s="64"/>
      <c r="BS38" s="64"/>
      <c r="BT38" s="64"/>
    </row>
    <row r="39" spans="1:72" s="69" customFormat="1" outlineLevel="1" x14ac:dyDescent="0.2">
      <c r="A39" s="64" t="s">
        <v>984</v>
      </c>
      <c r="B39" s="65" t="s">
        <v>1434</v>
      </c>
      <c r="C39" s="66" t="s">
        <v>1883</v>
      </c>
      <c r="D39" s="67"/>
      <c r="E39" s="68"/>
      <c r="F39" s="299">
        <v>6285.88</v>
      </c>
      <c r="G39" s="299">
        <v>10252.210000000001</v>
      </c>
      <c r="H39" s="299">
        <f t="shared" si="0"/>
        <v>-3966.3300000000008</v>
      </c>
      <c r="I39" s="287">
        <f t="shared" si="1"/>
        <v>-0.38687561023428124</v>
      </c>
      <c r="J39" s="293"/>
      <c r="K39" s="299">
        <v>0</v>
      </c>
      <c r="L39" s="299">
        <v>0</v>
      </c>
      <c r="M39" s="299">
        <f t="shared" si="2"/>
        <v>0</v>
      </c>
      <c r="N39" s="287" t="str">
        <f t="shared" si="3"/>
        <v/>
      </c>
      <c r="O39" s="293"/>
      <c r="P39" s="299">
        <v>0</v>
      </c>
      <c r="Q39" s="299">
        <v>0</v>
      </c>
      <c r="R39" s="299">
        <f t="shared" si="4"/>
        <v>0</v>
      </c>
      <c r="S39" s="293"/>
      <c r="T39" s="299">
        <v>5749.66</v>
      </c>
      <c r="U39" s="299">
        <v>180562.44</v>
      </c>
      <c r="V39" s="299">
        <f t="shared" si="5"/>
        <v>-174812.78</v>
      </c>
      <c r="W39" s="287">
        <f t="shared" si="6"/>
        <v>-0.9681569433820234</v>
      </c>
      <c r="X39" s="293"/>
      <c r="Y39" s="299">
        <v>0</v>
      </c>
      <c r="Z39" s="299">
        <v>0</v>
      </c>
      <c r="AA39" s="299">
        <f t="shared" si="7"/>
        <v>0</v>
      </c>
      <c r="AB39" s="287" t="str">
        <f t="shared" si="8"/>
        <v/>
      </c>
      <c r="AC39" s="293"/>
      <c r="AD39" s="329">
        <f>ROUND(ABS(AE39)/MONTH(FERC_IS1!$C$676),0)</f>
        <v>0</v>
      </c>
      <c r="AE39" s="299">
        <v>0</v>
      </c>
      <c r="AF39" s="329">
        <f>ROUND(ABS(AG39)/MONTH(FERC_IS1!$C$676),0)</f>
        <v>0</v>
      </c>
      <c r="AG39" s="287">
        <v>0</v>
      </c>
      <c r="AH39" s="299">
        <f t="shared" si="9"/>
        <v>0</v>
      </c>
      <c r="AI39" s="293"/>
      <c r="AJ39" s="299">
        <v>5749.66</v>
      </c>
      <c r="AK39" s="299">
        <v>180562.44</v>
      </c>
      <c r="AL39" s="299">
        <f t="shared" si="10"/>
        <v>-174812.78</v>
      </c>
      <c r="AM39" s="287">
        <f t="shared" si="11"/>
        <v>-0.9681569433820234</v>
      </c>
      <c r="AN39" s="293"/>
      <c r="AO39" s="299">
        <v>0</v>
      </c>
      <c r="AP39" s="299">
        <v>0</v>
      </c>
      <c r="AQ39" s="299">
        <f t="shared" si="12"/>
        <v>0</v>
      </c>
      <c r="AR39" s="287" t="str">
        <f t="shared" si="13"/>
        <v/>
      </c>
      <c r="AS39" s="293"/>
      <c r="AT39" s="311">
        <f t="shared" si="14"/>
        <v>0</v>
      </c>
      <c r="AU39" s="299">
        <v>0</v>
      </c>
      <c r="AV39" s="311">
        <f t="shared" si="15"/>
        <v>0</v>
      </c>
      <c r="AW39" s="287">
        <v>0</v>
      </c>
      <c r="AX39" s="311">
        <f t="shared" si="16"/>
        <v>0</v>
      </c>
      <c r="AY39" s="293"/>
      <c r="AZ39" s="299">
        <v>416595.91</v>
      </c>
      <c r="BA39" s="299">
        <v>404506.81</v>
      </c>
      <c r="BB39" s="299">
        <f t="shared" si="17"/>
        <v>12089.099999999977</v>
      </c>
      <c r="BC39" s="287">
        <f t="shared" si="18"/>
        <v>2.988602342689849E-2</v>
      </c>
      <c r="BD39" s="293"/>
      <c r="BE39" s="299">
        <v>0</v>
      </c>
      <c r="BF39" s="299">
        <v>0</v>
      </c>
      <c r="BG39" s="299">
        <f t="shared" si="19"/>
        <v>0</v>
      </c>
      <c r="BH39" s="287" t="str">
        <f t="shared" si="20"/>
        <v/>
      </c>
      <c r="BI39" s="293"/>
      <c r="BJ39" s="311">
        <f t="shared" si="21"/>
        <v>0</v>
      </c>
      <c r="BK39" s="299">
        <v>0</v>
      </c>
      <c r="BL39" s="311">
        <f t="shared" si="22"/>
        <v>0</v>
      </c>
      <c r="BM39" s="287">
        <v>0</v>
      </c>
      <c r="BN39" s="311">
        <f t="shared" si="23"/>
        <v>0</v>
      </c>
      <c r="BO39" s="64"/>
      <c r="BP39" s="64"/>
      <c r="BQ39" s="64"/>
      <c r="BR39" s="64"/>
      <c r="BS39" s="64"/>
      <c r="BT39" s="64"/>
    </row>
    <row r="40" spans="1:72" s="69" customFormat="1" outlineLevel="1" x14ac:dyDescent="0.2">
      <c r="A40" s="64" t="s">
        <v>985</v>
      </c>
      <c r="B40" s="65" t="s">
        <v>1435</v>
      </c>
      <c r="C40" s="66" t="s">
        <v>1884</v>
      </c>
      <c r="D40" s="67"/>
      <c r="E40" s="68"/>
      <c r="F40" s="299">
        <v>871255.46</v>
      </c>
      <c r="G40" s="299">
        <v>539648.38</v>
      </c>
      <c r="H40" s="299">
        <f t="shared" si="0"/>
        <v>331607.07999999996</v>
      </c>
      <c r="I40" s="287">
        <f t="shared" si="1"/>
        <v>0.61448730745749658</v>
      </c>
      <c r="J40" s="293"/>
      <c r="K40" s="299">
        <v>31840942</v>
      </c>
      <c r="L40" s="299">
        <v>13333319</v>
      </c>
      <c r="M40" s="299">
        <f t="shared" si="2"/>
        <v>18507623</v>
      </c>
      <c r="N40" s="287">
        <f t="shared" si="3"/>
        <v>1.3880732171787085</v>
      </c>
      <c r="O40" s="293"/>
      <c r="P40" s="299">
        <v>0</v>
      </c>
      <c r="Q40" s="299">
        <v>0</v>
      </c>
      <c r="R40" s="299">
        <f t="shared" si="4"/>
        <v>0</v>
      </c>
      <c r="S40" s="293"/>
      <c r="T40" s="299">
        <v>2510188.31</v>
      </c>
      <c r="U40" s="299">
        <v>7320967.25</v>
      </c>
      <c r="V40" s="299">
        <f t="shared" si="5"/>
        <v>-4810778.9399999995</v>
      </c>
      <c r="W40" s="287">
        <f t="shared" si="6"/>
        <v>-0.65712340674656067</v>
      </c>
      <c r="X40" s="293"/>
      <c r="Y40" s="299">
        <v>83635972</v>
      </c>
      <c r="Z40" s="299">
        <v>121463094</v>
      </c>
      <c r="AA40" s="299">
        <f t="shared" si="7"/>
        <v>-37827122</v>
      </c>
      <c r="AB40" s="287">
        <f t="shared" si="8"/>
        <v>-0.31142893494875079</v>
      </c>
      <c r="AC40" s="293"/>
      <c r="AD40" s="329">
        <f>ROUND(ABS(AE40)/MONTH(FERC_IS1!$C$676),0)</f>
        <v>0</v>
      </c>
      <c r="AE40" s="299">
        <v>0</v>
      </c>
      <c r="AF40" s="329">
        <f>ROUND(ABS(AG40)/MONTH(FERC_IS1!$C$676),0)</f>
        <v>0</v>
      </c>
      <c r="AG40" s="287">
        <v>0</v>
      </c>
      <c r="AH40" s="299">
        <f t="shared" si="9"/>
        <v>0</v>
      </c>
      <c r="AI40" s="293"/>
      <c r="AJ40" s="299">
        <v>2510188.31</v>
      </c>
      <c r="AK40" s="299">
        <v>7320967.25</v>
      </c>
      <c r="AL40" s="299">
        <f t="shared" si="10"/>
        <v>-4810778.9399999995</v>
      </c>
      <c r="AM40" s="287">
        <f t="shared" si="11"/>
        <v>-0.65712340674656067</v>
      </c>
      <c r="AN40" s="293"/>
      <c r="AO40" s="299">
        <v>83635972</v>
      </c>
      <c r="AP40" s="299">
        <v>121463094</v>
      </c>
      <c r="AQ40" s="299">
        <f t="shared" si="12"/>
        <v>-37827122</v>
      </c>
      <c r="AR40" s="287">
        <f t="shared" si="13"/>
        <v>-0.31142893494875079</v>
      </c>
      <c r="AS40" s="293"/>
      <c r="AT40" s="311">
        <f t="shared" si="14"/>
        <v>0</v>
      </c>
      <c r="AU40" s="299">
        <v>0</v>
      </c>
      <c r="AV40" s="311">
        <f t="shared" si="15"/>
        <v>0</v>
      </c>
      <c r="AW40" s="287">
        <v>0</v>
      </c>
      <c r="AX40" s="311">
        <f t="shared" si="16"/>
        <v>0</v>
      </c>
      <c r="AY40" s="293"/>
      <c r="AZ40" s="299">
        <v>32645043.91</v>
      </c>
      <c r="BA40" s="299">
        <v>29505275.18</v>
      </c>
      <c r="BB40" s="299">
        <f t="shared" si="17"/>
        <v>3139768.7300000004</v>
      </c>
      <c r="BC40" s="287">
        <f t="shared" si="18"/>
        <v>0.10641380942375608</v>
      </c>
      <c r="BD40" s="293"/>
      <c r="BE40" s="299">
        <v>494246298</v>
      </c>
      <c r="BF40" s="299">
        <v>786832363</v>
      </c>
      <c r="BG40" s="299">
        <f t="shared" si="19"/>
        <v>-292586065</v>
      </c>
      <c r="BH40" s="287">
        <f t="shared" si="20"/>
        <v>-0.37185311479111083</v>
      </c>
      <c r="BI40" s="293"/>
      <c r="BJ40" s="311">
        <f t="shared" si="21"/>
        <v>0</v>
      </c>
      <c r="BK40" s="299">
        <v>0</v>
      </c>
      <c r="BL40" s="311">
        <f t="shared" si="22"/>
        <v>0</v>
      </c>
      <c r="BM40" s="287">
        <v>0</v>
      </c>
      <c r="BN40" s="311">
        <f t="shared" si="23"/>
        <v>0</v>
      </c>
      <c r="BO40" s="64"/>
      <c r="BP40" s="64"/>
      <c r="BQ40" s="64"/>
      <c r="BR40" s="64"/>
      <c r="BS40" s="64"/>
      <c r="BT40" s="64"/>
    </row>
    <row r="41" spans="1:72" s="69" customFormat="1" outlineLevel="1" x14ac:dyDescent="0.2">
      <c r="A41" s="64" t="s">
        <v>986</v>
      </c>
      <c r="B41" s="65" t="s">
        <v>1436</v>
      </c>
      <c r="C41" s="66" t="s">
        <v>1885</v>
      </c>
      <c r="D41" s="67"/>
      <c r="E41" s="68"/>
      <c r="F41" s="299">
        <v>0</v>
      </c>
      <c r="G41" s="299">
        <v>0</v>
      </c>
      <c r="H41" s="299">
        <f t="shared" ref="H41:H72" si="24">+F41-G41</f>
        <v>0</v>
      </c>
      <c r="I41" s="287" t="str">
        <f t="shared" ref="I41:I59" si="25">IF(AND(F41=0,G41=0),"",IF(OR(F41=0,G41=0),100%,(+H41/G41)))</f>
        <v/>
      </c>
      <c r="J41" s="293"/>
      <c r="K41" s="299">
        <v>0</v>
      </c>
      <c r="L41" s="299">
        <v>0</v>
      </c>
      <c r="M41" s="299">
        <f t="shared" ref="M41:M72" si="26">+K41-L41</f>
        <v>0</v>
      </c>
      <c r="N41" s="287" t="str">
        <f t="shared" ref="N41:N72" si="27">IF(AND(K41=0,L41=0),"",IF(OR(K41=0,L41=0),100%,(+M41/L41)))</f>
        <v/>
      </c>
      <c r="O41" s="293"/>
      <c r="P41" s="299">
        <v>0</v>
      </c>
      <c r="Q41" s="299">
        <v>0</v>
      </c>
      <c r="R41" s="299">
        <f t="shared" ref="R41:R63" si="28">+P41-Q41</f>
        <v>0</v>
      </c>
      <c r="S41" s="293"/>
      <c r="T41" s="299">
        <v>0</v>
      </c>
      <c r="U41" s="299">
        <v>-0.01</v>
      </c>
      <c r="V41" s="299">
        <f t="shared" ref="V41:V72" si="29">+T41-U41</f>
        <v>0.01</v>
      </c>
      <c r="W41" s="287">
        <f t="shared" ref="W41:W72" si="30">IF(AND(T41=0,U41=0),"",IF(OR(T41=0,U41=0),100%,(+V41/U41)))</f>
        <v>1</v>
      </c>
      <c r="X41" s="293"/>
      <c r="Y41" s="299">
        <v>0</v>
      </c>
      <c r="Z41" s="299">
        <v>0</v>
      </c>
      <c r="AA41" s="299">
        <f t="shared" ref="AA41:AA72" si="31">+Y41-Z41</f>
        <v>0</v>
      </c>
      <c r="AB41" s="287" t="str">
        <f t="shared" ref="AB41:AB72" si="32">IF(AND(Y41=0,Z41=0),"",IF(OR(Y41=0,Z41=0),100%,(+AA41/Z41)))</f>
        <v/>
      </c>
      <c r="AC41" s="293"/>
      <c r="AD41" s="329">
        <f>ROUND(ABS(AE41)/MONTH(FERC_IS1!$C$676),0)</f>
        <v>0</v>
      </c>
      <c r="AE41" s="299">
        <v>0</v>
      </c>
      <c r="AF41" s="329">
        <f>ROUND(ABS(AG41)/MONTH(FERC_IS1!$C$676),0)</f>
        <v>0</v>
      </c>
      <c r="AG41" s="287">
        <v>0</v>
      </c>
      <c r="AH41" s="299">
        <f t="shared" ref="AH41:AH64" si="33">+AD41-AF41</f>
        <v>0</v>
      </c>
      <c r="AI41" s="293"/>
      <c r="AJ41" s="299">
        <v>0</v>
      </c>
      <c r="AK41" s="299">
        <v>-0.01</v>
      </c>
      <c r="AL41" s="299">
        <f t="shared" ref="AL41:AL72" si="34">+AJ41-AK41</f>
        <v>0.01</v>
      </c>
      <c r="AM41" s="287">
        <f t="shared" ref="AM41:AM72" si="35">IF(AND(AJ41=0,AK41=0),"",IF(OR(AJ41=0,AK41=0),100%,(+AL41/AK41)))</f>
        <v>1</v>
      </c>
      <c r="AN41" s="293"/>
      <c r="AO41" s="299">
        <v>0</v>
      </c>
      <c r="AP41" s="299">
        <v>0</v>
      </c>
      <c r="AQ41" s="299">
        <f t="shared" ref="AQ41:AQ72" si="36">+AO41-AP41</f>
        <v>0</v>
      </c>
      <c r="AR41" s="287" t="str">
        <f t="shared" ref="AR41:AR72" si="37">IF(AND(AO41=0,AP41=0),"",IF(OR(AO41=0,AP41=0),100%,(+AQ41/AP41)))</f>
        <v/>
      </c>
      <c r="AS41" s="293"/>
      <c r="AT41" s="311">
        <f t="shared" ref="AT41:AT64" si="38">ROUND(ABS(AU41)/3,0)</f>
        <v>0</v>
      </c>
      <c r="AU41" s="299">
        <v>0</v>
      </c>
      <c r="AV41" s="311">
        <f t="shared" ref="AV41:AV64" si="39">ROUND(ABS(AW41)/3,0)</f>
        <v>0</v>
      </c>
      <c r="AW41" s="287">
        <v>0</v>
      </c>
      <c r="AX41" s="311">
        <f t="shared" ref="AX41:AX64" si="40">+AT41-AV41</f>
        <v>0</v>
      </c>
      <c r="AY41" s="293"/>
      <c r="AZ41" s="299">
        <v>-4.9800000000000004</v>
      </c>
      <c r="BA41" s="299">
        <v>4.9999999999999996E-2</v>
      </c>
      <c r="BB41" s="299">
        <f t="shared" ref="BB41:BB72" si="41">+AZ41-BA41</f>
        <v>-5.03</v>
      </c>
      <c r="BC41" s="287">
        <f t="shared" ref="BC41:BC72" si="42">IF(AND(AZ41=0,BA41=0),"",IF(OR(AZ41=0,BA41=0),100%,(+BB41/BA41)))</f>
        <v>-100.60000000000001</v>
      </c>
      <c r="BD41" s="293"/>
      <c r="BE41" s="299">
        <v>0</v>
      </c>
      <c r="BF41" s="299">
        <v>0</v>
      </c>
      <c r="BG41" s="299">
        <f t="shared" ref="BG41:BG72" si="43">+BE41-BF41</f>
        <v>0</v>
      </c>
      <c r="BH41" s="287" t="str">
        <f t="shared" ref="BH41:BH72" si="44">IF(AND(BE41=0,BF41=0),"",IF(OR(BE41=0,BF41=0),100%,(+BG41/BF41)))</f>
        <v/>
      </c>
      <c r="BI41" s="293"/>
      <c r="BJ41" s="311">
        <f t="shared" ref="BJ41:BJ64" si="45">ROUND(ABS(BK41)/12,0)</f>
        <v>0</v>
      </c>
      <c r="BK41" s="299">
        <v>0</v>
      </c>
      <c r="BL41" s="311">
        <f t="shared" ref="BL41:BL64" si="46">ROUND(ABS(BM41)/12,0)</f>
        <v>0</v>
      </c>
      <c r="BM41" s="287">
        <v>0</v>
      </c>
      <c r="BN41" s="311">
        <f t="shared" ref="BN41:BN64" si="47">+BJ41-BL41</f>
        <v>0</v>
      </c>
      <c r="BO41" s="64"/>
      <c r="BP41" s="64"/>
      <c r="BQ41" s="64"/>
      <c r="BR41" s="64"/>
      <c r="BS41" s="64"/>
      <c r="BT41" s="64"/>
    </row>
    <row r="42" spans="1:72" s="69" customFormat="1" outlineLevel="1" x14ac:dyDescent="0.2">
      <c r="A42" s="64" t="s">
        <v>987</v>
      </c>
      <c r="B42" s="65" t="s">
        <v>1437</v>
      </c>
      <c r="C42" s="66" t="s">
        <v>1886</v>
      </c>
      <c r="D42" s="67"/>
      <c r="E42" s="68"/>
      <c r="F42" s="299">
        <v>-247.42000000000002</v>
      </c>
      <c r="G42" s="299">
        <v>9939.77</v>
      </c>
      <c r="H42" s="299">
        <f t="shared" si="24"/>
        <v>-10187.19</v>
      </c>
      <c r="I42" s="287">
        <f t="shared" si="25"/>
        <v>-1.024891924058605</v>
      </c>
      <c r="J42" s="293"/>
      <c r="K42" s="299">
        <v>0</v>
      </c>
      <c r="L42" s="299">
        <v>0</v>
      </c>
      <c r="M42" s="299">
        <f t="shared" si="26"/>
        <v>0</v>
      </c>
      <c r="N42" s="287" t="str">
        <f t="shared" si="27"/>
        <v/>
      </c>
      <c r="O42" s="293"/>
      <c r="P42" s="299">
        <v>0</v>
      </c>
      <c r="Q42" s="299">
        <v>0</v>
      </c>
      <c r="R42" s="299">
        <f t="shared" si="28"/>
        <v>0</v>
      </c>
      <c r="S42" s="293"/>
      <c r="T42" s="299">
        <v>-2646.37</v>
      </c>
      <c r="U42" s="299">
        <v>24055.040000000001</v>
      </c>
      <c r="V42" s="299">
        <f t="shared" si="29"/>
        <v>-26701.41</v>
      </c>
      <c r="W42" s="287">
        <f t="shared" si="30"/>
        <v>-1.1100131199116692</v>
      </c>
      <c r="X42" s="293"/>
      <c r="Y42" s="299">
        <v>0</v>
      </c>
      <c r="Z42" s="299">
        <v>0</v>
      </c>
      <c r="AA42" s="299">
        <f t="shared" si="31"/>
        <v>0</v>
      </c>
      <c r="AB42" s="287" t="str">
        <f t="shared" si="32"/>
        <v/>
      </c>
      <c r="AC42" s="293"/>
      <c r="AD42" s="329">
        <f>ROUND(ABS(AE42)/MONTH(FERC_IS1!$C$676),0)</f>
        <v>0</v>
      </c>
      <c r="AE42" s="299">
        <v>0</v>
      </c>
      <c r="AF42" s="329">
        <f>ROUND(ABS(AG42)/MONTH(FERC_IS1!$C$676),0)</f>
        <v>0</v>
      </c>
      <c r="AG42" s="287">
        <v>0</v>
      </c>
      <c r="AH42" s="299">
        <f t="shared" si="33"/>
        <v>0</v>
      </c>
      <c r="AI42" s="293"/>
      <c r="AJ42" s="299">
        <v>-2646.37</v>
      </c>
      <c r="AK42" s="299">
        <v>24055.040000000001</v>
      </c>
      <c r="AL42" s="299">
        <f t="shared" si="34"/>
        <v>-26701.41</v>
      </c>
      <c r="AM42" s="287">
        <f t="shared" si="35"/>
        <v>-1.1100131199116692</v>
      </c>
      <c r="AN42" s="293"/>
      <c r="AO42" s="299">
        <v>0</v>
      </c>
      <c r="AP42" s="299">
        <v>0</v>
      </c>
      <c r="AQ42" s="299">
        <f t="shared" si="36"/>
        <v>0</v>
      </c>
      <c r="AR42" s="287" t="str">
        <f t="shared" si="37"/>
        <v/>
      </c>
      <c r="AS42" s="293"/>
      <c r="AT42" s="311">
        <f t="shared" si="38"/>
        <v>0</v>
      </c>
      <c r="AU42" s="299">
        <v>0</v>
      </c>
      <c r="AV42" s="311">
        <f t="shared" si="39"/>
        <v>0</v>
      </c>
      <c r="AW42" s="287">
        <v>0</v>
      </c>
      <c r="AX42" s="311">
        <f t="shared" si="40"/>
        <v>0</v>
      </c>
      <c r="AY42" s="293"/>
      <c r="AZ42" s="299">
        <v>18547.800000000003</v>
      </c>
      <c r="BA42" s="299">
        <v>32052.95</v>
      </c>
      <c r="BB42" s="299">
        <f t="shared" si="41"/>
        <v>-13505.149999999998</v>
      </c>
      <c r="BC42" s="287">
        <f t="shared" si="42"/>
        <v>-0.42133875353126615</v>
      </c>
      <c r="BD42" s="293"/>
      <c r="BE42" s="299">
        <v>0</v>
      </c>
      <c r="BF42" s="299">
        <v>0</v>
      </c>
      <c r="BG42" s="299">
        <f t="shared" si="43"/>
        <v>0</v>
      </c>
      <c r="BH42" s="287" t="str">
        <f t="shared" si="44"/>
        <v/>
      </c>
      <c r="BI42" s="293"/>
      <c r="BJ42" s="311">
        <f t="shared" si="45"/>
        <v>0</v>
      </c>
      <c r="BK42" s="299">
        <v>0</v>
      </c>
      <c r="BL42" s="311">
        <f t="shared" si="46"/>
        <v>0</v>
      </c>
      <c r="BM42" s="287">
        <v>0</v>
      </c>
      <c r="BN42" s="311">
        <f t="shared" si="47"/>
        <v>0</v>
      </c>
      <c r="BO42" s="64"/>
      <c r="BP42" s="64"/>
      <c r="BQ42" s="64"/>
      <c r="BR42" s="64"/>
      <c r="BS42" s="64"/>
      <c r="BT42" s="64"/>
    </row>
    <row r="43" spans="1:72" s="69" customFormat="1" outlineLevel="1" x14ac:dyDescent="0.2">
      <c r="A43" s="64" t="s">
        <v>988</v>
      </c>
      <c r="B43" s="65" t="s">
        <v>1438</v>
      </c>
      <c r="C43" s="66" t="s">
        <v>1887</v>
      </c>
      <c r="D43" s="67"/>
      <c r="E43" s="68"/>
      <c r="F43" s="299">
        <v>-5944.1500000000005</v>
      </c>
      <c r="G43" s="299">
        <v>192637.05000000002</v>
      </c>
      <c r="H43" s="299">
        <f t="shared" si="24"/>
        <v>-198581.2</v>
      </c>
      <c r="I43" s="287">
        <f t="shared" si="25"/>
        <v>-1.030856732907818</v>
      </c>
      <c r="J43" s="293"/>
      <c r="K43" s="299">
        <v>0</v>
      </c>
      <c r="L43" s="299">
        <v>0</v>
      </c>
      <c r="M43" s="299">
        <f t="shared" si="26"/>
        <v>0</v>
      </c>
      <c r="N43" s="287" t="str">
        <f t="shared" si="27"/>
        <v/>
      </c>
      <c r="O43" s="293"/>
      <c r="P43" s="299">
        <v>0</v>
      </c>
      <c r="Q43" s="299">
        <v>0</v>
      </c>
      <c r="R43" s="299">
        <f t="shared" si="28"/>
        <v>0</v>
      </c>
      <c r="S43" s="293"/>
      <c r="T43" s="299">
        <v>-45141.07</v>
      </c>
      <c r="U43" s="299">
        <v>333912.87</v>
      </c>
      <c r="V43" s="299">
        <f t="shared" si="29"/>
        <v>-379053.94</v>
      </c>
      <c r="W43" s="287">
        <f t="shared" si="30"/>
        <v>-1.1351881704948958</v>
      </c>
      <c r="X43" s="293"/>
      <c r="Y43" s="299">
        <v>0</v>
      </c>
      <c r="Z43" s="299">
        <v>0</v>
      </c>
      <c r="AA43" s="299">
        <f t="shared" si="31"/>
        <v>0</v>
      </c>
      <c r="AB43" s="287" t="str">
        <f t="shared" si="32"/>
        <v/>
      </c>
      <c r="AC43" s="293"/>
      <c r="AD43" s="329">
        <f>ROUND(ABS(AE43)/MONTH(FERC_IS1!$C$676),0)</f>
        <v>0</v>
      </c>
      <c r="AE43" s="299">
        <v>0</v>
      </c>
      <c r="AF43" s="329">
        <f>ROUND(ABS(AG43)/MONTH(FERC_IS1!$C$676),0)</f>
        <v>0</v>
      </c>
      <c r="AG43" s="287">
        <v>0</v>
      </c>
      <c r="AH43" s="299">
        <f t="shared" si="33"/>
        <v>0</v>
      </c>
      <c r="AI43" s="293"/>
      <c r="AJ43" s="299">
        <v>-45141.07</v>
      </c>
      <c r="AK43" s="299">
        <v>333912.87</v>
      </c>
      <c r="AL43" s="299">
        <f t="shared" si="34"/>
        <v>-379053.94</v>
      </c>
      <c r="AM43" s="287">
        <f t="shared" si="35"/>
        <v>-1.1351881704948958</v>
      </c>
      <c r="AN43" s="293"/>
      <c r="AO43" s="299">
        <v>0</v>
      </c>
      <c r="AP43" s="299">
        <v>0</v>
      </c>
      <c r="AQ43" s="299">
        <f t="shared" si="36"/>
        <v>0</v>
      </c>
      <c r="AR43" s="287" t="str">
        <f t="shared" si="37"/>
        <v/>
      </c>
      <c r="AS43" s="293"/>
      <c r="AT43" s="311">
        <f t="shared" si="38"/>
        <v>0</v>
      </c>
      <c r="AU43" s="299">
        <v>0</v>
      </c>
      <c r="AV43" s="311">
        <f t="shared" si="39"/>
        <v>0</v>
      </c>
      <c r="AW43" s="287">
        <v>0</v>
      </c>
      <c r="AX43" s="311">
        <f t="shared" si="40"/>
        <v>0</v>
      </c>
      <c r="AY43" s="293"/>
      <c r="AZ43" s="299">
        <v>280916.09999999998</v>
      </c>
      <c r="BA43" s="299">
        <v>433097.48</v>
      </c>
      <c r="BB43" s="299">
        <f t="shared" si="41"/>
        <v>-152181.38</v>
      </c>
      <c r="BC43" s="287">
        <f t="shared" si="42"/>
        <v>-0.35137904750681076</v>
      </c>
      <c r="BD43" s="293"/>
      <c r="BE43" s="299">
        <v>0</v>
      </c>
      <c r="BF43" s="299">
        <v>0</v>
      </c>
      <c r="BG43" s="299">
        <f t="shared" si="43"/>
        <v>0</v>
      </c>
      <c r="BH43" s="287" t="str">
        <f t="shared" si="44"/>
        <v/>
      </c>
      <c r="BI43" s="293"/>
      <c r="BJ43" s="311">
        <f t="shared" si="45"/>
        <v>0</v>
      </c>
      <c r="BK43" s="299">
        <v>0</v>
      </c>
      <c r="BL43" s="311">
        <f t="shared" si="46"/>
        <v>0</v>
      </c>
      <c r="BM43" s="287">
        <v>0</v>
      </c>
      <c r="BN43" s="311">
        <f t="shared" si="47"/>
        <v>0</v>
      </c>
      <c r="BO43" s="64"/>
      <c r="BP43" s="64"/>
      <c r="BQ43" s="64"/>
      <c r="BR43" s="64"/>
      <c r="BS43" s="64"/>
      <c r="BT43" s="64"/>
    </row>
    <row r="44" spans="1:72" s="69" customFormat="1" outlineLevel="1" x14ac:dyDescent="0.2">
      <c r="A44" s="64" t="s">
        <v>989</v>
      </c>
      <c r="B44" s="65" t="s">
        <v>1439</v>
      </c>
      <c r="C44" s="66" t="s">
        <v>1888</v>
      </c>
      <c r="D44" s="67"/>
      <c r="E44" s="68"/>
      <c r="F44" s="299">
        <v>-9570.44</v>
      </c>
      <c r="G44" s="299">
        <v>-1334.43</v>
      </c>
      <c r="H44" s="299">
        <f t="shared" si="24"/>
        <v>-8236.01</v>
      </c>
      <c r="I44" s="287">
        <f t="shared" si="25"/>
        <v>6.1719310866812043</v>
      </c>
      <c r="J44" s="293"/>
      <c r="K44" s="299">
        <v>0</v>
      </c>
      <c r="L44" s="299">
        <v>0</v>
      </c>
      <c r="M44" s="299">
        <f t="shared" si="26"/>
        <v>0</v>
      </c>
      <c r="N44" s="287" t="str">
        <f t="shared" si="27"/>
        <v/>
      </c>
      <c r="O44" s="293"/>
      <c r="P44" s="299">
        <v>0</v>
      </c>
      <c r="Q44" s="299">
        <v>0</v>
      </c>
      <c r="R44" s="299">
        <f t="shared" si="28"/>
        <v>0</v>
      </c>
      <c r="S44" s="293"/>
      <c r="T44" s="299">
        <v>76421.94</v>
      </c>
      <c r="U44" s="299">
        <v>-195418.45</v>
      </c>
      <c r="V44" s="299">
        <f t="shared" si="29"/>
        <v>271840.39</v>
      </c>
      <c r="W44" s="287">
        <f t="shared" si="30"/>
        <v>-1.3910681923840866</v>
      </c>
      <c r="X44" s="293"/>
      <c r="Y44" s="299">
        <v>0</v>
      </c>
      <c r="Z44" s="299">
        <v>0</v>
      </c>
      <c r="AA44" s="299">
        <f t="shared" si="31"/>
        <v>0</v>
      </c>
      <c r="AB44" s="287" t="str">
        <f t="shared" si="32"/>
        <v/>
      </c>
      <c r="AC44" s="293"/>
      <c r="AD44" s="329">
        <f>ROUND(ABS(AE44)/MONTH(FERC_IS1!$C$676),0)</f>
        <v>0</v>
      </c>
      <c r="AE44" s="299">
        <v>0</v>
      </c>
      <c r="AF44" s="329">
        <f>ROUND(ABS(AG44)/MONTH(FERC_IS1!$C$676),0)</f>
        <v>0</v>
      </c>
      <c r="AG44" s="287">
        <v>0</v>
      </c>
      <c r="AH44" s="299">
        <f t="shared" si="33"/>
        <v>0</v>
      </c>
      <c r="AI44" s="293"/>
      <c r="AJ44" s="299">
        <v>76421.94</v>
      </c>
      <c r="AK44" s="299">
        <v>-195418.45</v>
      </c>
      <c r="AL44" s="299">
        <f t="shared" si="34"/>
        <v>271840.39</v>
      </c>
      <c r="AM44" s="287">
        <f t="shared" si="35"/>
        <v>-1.3910681923840866</v>
      </c>
      <c r="AN44" s="293"/>
      <c r="AO44" s="299">
        <v>0</v>
      </c>
      <c r="AP44" s="299">
        <v>0</v>
      </c>
      <c r="AQ44" s="299">
        <f t="shared" si="36"/>
        <v>0</v>
      </c>
      <c r="AR44" s="287" t="str">
        <f t="shared" si="37"/>
        <v/>
      </c>
      <c r="AS44" s="293"/>
      <c r="AT44" s="311">
        <f t="shared" si="38"/>
        <v>0</v>
      </c>
      <c r="AU44" s="299">
        <v>0</v>
      </c>
      <c r="AV44" s="311">
        <f t="shared" si="39"/>
        <v>0</v>
      </c>
      <c r="AW44" s="287">
        <v>0</v>
      </c>
      <c r="AX44" s="311">
        <f t="shared" si="40"/>
        <v>0</v>
      </c>
      <c r="AY44" s="293"/>
      <c r="AZ44" s="299">
        <v>-230281.05</v>
      </c>
      <c r="BA44" s="299">
        <v>-438664.9</v>
      </c>
      <c r="BB44" s="299">
        <f t="shared" si="41"/>
        <v>208383.85000000003</v>
      </c>
      <c r="BC44" s="287">
        <f t="shared" si="42"/>
        <v>-0.47504108489190727</v>
      </c>
      <c r="BD44" s="293"/>
      <c r="BE44" s="299">
        <v>0</v>
      </c>
      <c r="BF44" s="299">
        <v>0</v>
      </c>
      <c r="BG44" s="299">
        <f t="shared" si="43"/>
        <v>0</v>
      </c>
      <c r="BH44" s="287" t="str">
        <f t="shared" si="44"/>
        <v/>
      </c>
      <c r="BI44" s="293"/>
      <c r="BJ44" s="311">
        <f t="shared" si="45"/>
        <v>0</v>
      </c>
      <c r="BK44" s="299">
        <v>0</v>
      </c>
      <c r="BL44" s="311">
        <f t="shared" si="46"/>
        <v>0</v>
      </c>
      <c r="BM44" s="287">
        <v>0</v>
      </c>
      <c r="BN44" s="311">
        <f t="shared" si="47"/>
        <v>0</v>
      </c>
      <c r="BO44" s="64"/>
      <c r="BP44" s="64"/>
      <c r="BQ44" s="64"/>
      <c r="BR44" s="64"/>
      <c r="BS44" s="64"/>
      <c r="BT44" s="64"/>
    </row>
    <row r="45" spans="1:72" s="69" customFormat="1" outlineLevel="1" x14ac:dyDescent="0.2">
      <c r="A45" s="64" t="s">
        <v>990</v>
      </c>
      <c r="B45" s="65" t="s">
        <v>1440</v>
      </c>
      <c r="C45" s="66" t="s">
        <v>1889</v>
      </c>
      <c r="D45" s="67"/>
      <c r="E45" s="68"/>
      <c r="F45" s="299">
        <v>0</v>
      </c>
      <c r="G45" s="299">
        <v>0</v>
      </c>
      <c r="H45" s="299">
        <f t="shared" si="24"/>
        <v>0</v>
      </c>
      <c r="I45" s="287" t="str">
        <f t="shared" si="25"/>
        <v/>
      </c>
      <c r="J45" s="293"/>
      <c r="K45" s="299">
        <v>0</v>
      </c>
      <c r="L45" s="299">
        <v>0</v>
      </c>
      <c r="M45" s="299">
        <f t="shared" si="26"/>
        <v>0</v>
      </c>
      <c r="N45" s="287" t="str">
        <f t="shared" si="27"/>
        <v/>
      </c>
      <c r="O45" s="293"/>
      <c r="P45" s="299">
        <v>0</v>
      </c>
      <c r="Q45" s="299">
        <v>0</v>
      </c>
      <c r="R45" s="299">
        <f t="shared" si="28"/>
        <v>0</v>
      </c>
      <c r="S45" s="293"/>
      <c r="T45" s="299">
        <v>0</v>
      </c>
      <c r="U45" s="299">
        <v>0</v>
      </c>
      <c r="V45" s="299">
        <f t="shared" si="29"/>
        <v>0</v>
      </c>
      <c r="W45" s="287" t="str">
        <f t="shared" si="30"/>
        <v/>
      </c>
      <c r="X45" s="293"/>
      <c r="Y45" s="299">
        <v>0</v>
      </c>
      <c r="Z45" s="299">
        <v>0</v>
      </c>
      <c r="AA45" s="299">
        <f t="shared" si="31"/>
        <v>0</v>
      </c>
      <c r="AB45" s="287" t="str">
        <f t="shared" si="32"/>
        <v/>
      </c>
      <c r="AC45" s="293"/>
      <c r="AD45" s="329">
        <f>ROUND(ABS(AE45)/MONTH(FERC_IS1!$C$676),0)</f>
        <v>0</v>
      </c>
      <c r="AE45" s="299">
        <v>0</v>
      </c>
      <c r="AF45" s="329">
        <f>ROUND(ABS(AG45)/MONTH(FERC_IS1!$C$676),0)</f>
        <v>0</v>
      </c>
      <c r="AG45" s="287">
        <v>0</v>
      </c>
      <c r="AH45" s="299">
        <f t="shared" si="33"/>
        <v>0</v>
      </c>
      <c r="AI45" s="293"/>
      <c r="AJ45" s="299">
        <v>0</v>
      </c>
      <c r="AK45" s="299">
        <v>0</v>
      </c>
      <c r="AL45" s="299">
        <f t="shared" si="34"/>
        <v>0</v>
      </c>
      <c r="AM45" s="287" t="str">
        <f t="shared" si="35"/>
        <v/>
      </c>
      <c r="AN45" s="293"/>
      <c r="AO45" s="299">
        <v>0</v>
      </c>
      <c r="AP45" s="299">
        <v>0</v>
      </c>
      <c r="AQ45" s="299">
        <f t="shared" si="36"/>
        <v>0</v>
      </c>
      <c r="AR45" s="287" t="str">
        <f t="shared" si="37"/>
        <v/>
      </c>
      <c r="AS45" s="293"/>
      <c r="AT45" s="311">
        <f t="shared" si="38"/>
        <v>0</v>
      </c>
      <c r="AU45" s="299">
        <v>0</v>
      </c>
      <c r="AV45" s="311">
        <f t="shared" si="39"/>
        <v>0</v>
      </c>
      <c r="AW45" s="287">
        <v>0</v>
      </c>
      <c r="AX45" s="311">
        <f t="shared" si="40"/>
        <v>0</v>
      </c>
      <c r="AY45" s="293"/>
      <c r="AZ45" s="299">
        <v>0</v>
      </c>
      <c r="BA45" s="299">
        <v>-7.3900000000000006</v>
      </c>
      <c r="BB45" s="299">
        <f t="shared" si="41"/>
        <v>7.3900000000000006</v>
      </c>
      <c r="BC45" s="287">
        <f t="shared" si="42"/>
        <v>1</v>
      </c>
      <c r="BD45" s="293"/>
      <c r="BE45" s="299">
        <v>0</v>
      </c>
      <c r="BF45" s="299">
        <v>0</v>
      </c>
      <c r="BG45" s="299">
        <f t="shared" si="43"/>
        <v>0</v>
      </c>
      <c r="BH45" s="287" t="str">
        <f t="shared" si="44"/>
        <v/>
      </c>
      <c r="BI45" s="293"/>
      <c r="BJ45" s="311">
        <f t="shared" si="45"/>
        <v>0</v>
      </c>
      <c r="BK45" s="299">
        <v>0</v>
      </c>
      <c r="BL45" s="311">
        <f t="shared" si="46"/>
        <v>0</v>
      </c>
      <c r="BM45" s="287">
        <v>0</v>
      </c>
      <c r="BN45" s="311">
        <f t="shared" si="47"/>
        <v>0</v>
      </c>
      <c r="BO45" s="64"/>
      <c r="BP45" s="64"/>
      <c r="BQ45" s="64"/>
      <c r="BR45" s="64"/>
      <c r="BS45" s="64"/>
      <c r="BT45" s="64"/>
    </row>
    <row r="46" spans="1:72" s="69" customFormat="1" outlineLevel="1" x14ac:dyDescent="0.2">
      <c r="A46" s="64" t="s">
        <v>991</v>
      </c>
      <c r="B46" s="65" t="s">
        <v>1441</v>
      </c>
      <c r="C46" s="66" t="s">
        <v>1890</v>
      </c>
      <c r="D46" s="67"/>
      <c r="E46" s="68"/>
      <c r="F46" s="299">
        <v>0</v>
      </c>
      <c r="G46" s="299">
        <v>0</v>
      </c>
      <c r="H46" s="299">
        <f t="shared" si="24"/>
        <v>0</v>
      </c>
      <c r="I46" s="287" t="str">
        <f t="shared" si="25"/>
        <v/>
      </c>
      <c r="J46" s="293"/>
      <c r="K46" s="299">
        <v>0</v>
      </c>
      <c r="L46" s="299">
        <v>0</v>
      </c>
      <c r="M46" s="299">
        <f t="shared" si="26"/>
        <v>0</v>
      </c>
      <c r="N46" s="287" t="str">
        <f t="shared" si="27"/>
        <v/>
      </c>
      <c r="O46" s="293"/>
      <c r="P46" s="299">
        <v>0</v>
      </c>
      <c r="Q46" s="299">
        <v>0</v>
      </c>
      <c r="R46" s="299">
        <f t="shared" si="28"/>
        <v>0</v>
      </c>
      <c r="S46" s="293"/>
      <c r="T46" s="299">
        <v>0</v>
      </c>
      <c r="U46" s="299">
        <v>-114286.27</v>
      </c>
      <c r="V46" s="299">
        <f t="shared" si="29"/>
        <v>114286.27</v>
      </c>
      <c r="W46" s="287">
        <f t="shared" si="30"/>
        <v>1</v>
      </c>
      <c r="X46" s="293"/>
      <c r="Y46" s="299">
        <v>0</v>
      </c>
      <c r="Z46" s="299">
        <v>0</v>
      </c>
      <c r="AA46" s="299">
        <f t="shared" si="31"/>
        <v>0</v>
      </c>
      <c r="AB46" s="287" t="str">
        <f t="shared" si="32"/>
        <v/>
      </c>
      <c r="AC46" s="293"/>
      <c r="AD46" s="329">
        <f>ROUND(ABS(AE46)/MONTH(FERC_IS1!$C$676),0)</f>
        <v>0</v>
      </c>
      <c r="AE46" s="299">
        <v>0</v>
      </c>
      <c r="AF46" s="329">
        <f>ROUND(ABS(AG46)/MONTH(FERC_IS1!$C$676),0)</f>
        <v>0</v>
      </c>
      <c r="AG46" s="287">
        <v>0</v>
      </c>
      <c r="AH46" s="299">
        <f t="shared" si="33"/>
        <v>0</v>
      </c>
      <c r="AI46" s="293"/>
      <c r="AJ46" s="299">
        <v>0</v>
      </c>
      <c r="AK46" s="299">
        <v>-114286.27</v>
      </c>
      <c r="AL46" s="299">
        <f t="shared" si="34"/>
        <v>114286.27</v>
      </c>
      <c r="AM46" s="287">
        <f t="shared" si="35"/>
        <v>1</v>
      </c>
      <c r="AN46" s="293"/>
      <c r="AO46" s="299">
        <v>0</v>
      </c>
      <c r="AP46" s="299">
        <v>0</v>
      </c>
      <c r="AQ46" s="299">
        <f t="shared" si="36"/>
        <v>0</v>
      </c>
      <c r="AR46" s="287" t="str">
        <f t="shared" si="37"/>
        <v/>
      </c>
      <c r="AS46" s="293"/>
      <c r="AT46" s="311">
        <f t="shared" si="38"/>
        <v>0</v>
      </c>
      <c r="AU46" s="299">
        <v>0</v>
      </c>
      <c r="AV46" s="311">
        <f t="shared" si="39"/>
        <v>0</v>
      </c>
      <c r="AW46" s="287">
        <v>0</v>
      </c>
      <c r="AX46" s="311">
        <f t="shared" si="40"/>
        <v>0</v>
      </c>
      <c r="AY46" s="293"/>
      <c r="AZ46" s="299">
        <v>0</v>
      </c>
      <c r="BA46" s="299">
        <v>-1151584.8399999999</v>
      </c>
      <c r="BB46" s="299">
        <f t="shared" si="41"/>
        <v>1151584.8399999999</v>
      </c>
      <c r="BC46" s="287">
        <f t="shared" si="42"/>
        <v>1</v>
      </c>
      <c r="BD46" s="293"/>
      <c r="BE46" s="299">
        <v>0</v>
      </c>
      <c r="BF46" s="299">
        <v>0</v>
      </c>
      <c r="BG46" s="299">
        <f t="shared" si="43"/>
        <v>0</v>
      </c>
      <c r="BH46" s="287" t="str">
        <f t="shared" si="44"/>
        <v/>
      </c>
      <c r="BI46" s="293"/>
      <c r="BJ46" s="311">
        <f t="shared" si="45"/>
        <v>0</v>
      </c>
      <c r="BK46" s="299">
        <v>0</v>
      </c>
      <c r="BL46" s="311">
        <f t="shared" si="46"/>
        <v>0</v>
      </c>
      <c r="BM46" s="287">
        <v>0</v>
      </c>
      <c r="BN46" s="311">
        <f t="shared" si="47"/>
        <v>0</v>
      </c>
      <c r="BO46" s="64"/>
      <c r="BP46" s="64"/>
      <c r="BQ46" s="64"/>
      <c r="BR46" s="64"/>
      <c r="BS46" s="64"/>
      <c r="BT46" s="64"/>
    </row>
    <row r="47" spans="1:72" s="69" customFormat="1" outlineLevel="1" x14ac:dyDescent="0.2">
      <c r="A47" s="64" t="s">
        <v>992</v>
      </c>
      <c r="B47" s="65" t="s">
        <v>1442</v>
      </c>
      <c r="C47" s="66" t="s">
        <v>1891</v>
      </c>
      <c r="D47" s="67"/>
      <c r="E47" s="68"/>
      <c r="F47" s="299">
        <v>3327.52</v>
      </c>
      <c r="G47" s="299">
        <v>9004.17</v>
      </c>
      <c r="H47" s="299">
        <f t="shared" si="24"/>
        <v>-5676.65</v>
      </c>
      <c r="I47" s="287">
        <f t="shared" si="25"/>
        <v>-0.63044678187995118</v>
      </c>
      <c r="J47" s="293"/>
      <c r="K47" s="299">
        <v>0</v>
      </c>
      <c r="L47" s="299">
        <v>0</v>
      </c>
      <c r="M47" s="299">
        <f t="shared" si="26"/>
        <v>0</v>
      </c>
      <c r="N47" s="287" t="str">
        <f t="shared" si="27"/>
        <v/>
      </c>
      <c r="O47" s="293"/>
      <c r="P47" s="299">
        <v>0</v>
      </c>
      <c r="Q47" s="299">
        <v>0</v>
      </c>
      <c r="R47" s="299">
        <f t="shared" si="28"/>
        <v>0</v>
      </c>
      <c r="S47" s="293"/>
      <c r="T47" s="299">
        <v>21939.19</v>
      </c>
      <c r="U47" s="299">
        <v>25760.190000000002</v>
      </c>
      <c r="V47" s="299">
        <f t="shared" si="29"/>
        <v>-3821.0000000000036</v>
      </c>
      <c r="W47" s="287">
        <f t="shared" si="30"/>
        <v>-0.14832965129527395</v>
      </c>
      <c r="X47" s="293"/>
      <c r="Y47" s="299">
        <v>0</v>
      </c>
      <c r="Z47" s="299">
        <v>0</v>
      </c>
      <c r="AA47" s="299">
        <f t="shared" si="31"/>
        <v>0</v>
      </c>
      <c r="AB47" s="287" t="str">
        <f t="shared" si="32"/>
        <v/>
      </c>
      <c r="AC47" s="293"/>
      <c r="AD47" s="329">
        <f>ROUND(ABS(AE47)/MONTH(FERC_IS1!$C$676),0)</f>
        <v>0</v>
      </c>
      <c r="AE47" s="299">
        <v>0</v>
      </c>
      <c r="AF47" s="329">
        <f>ROUND(ABS(AG47)/MONTH(FERC_IS1!$C$676),0)</f>
        <v>0</v>
      </c>
      <c r="AG47" s="287">
        <v>0</v>
      </c>
      <c r="AH47" s="299">
        <f t="shared" si="33"/>
        <v>0</v>
      </c>
      <c r="AI47" s="293"/>
      <c r="AJ47" s="299">
        <v>21939.19</v>
      </c>
      <c r="AK47" s="299">
        <v>25760.190000000002</v>
      </c>
      <c r="AL47" s="299">
        <f t="shared" si="34"/>
        <v>-3821.0000000000036</v>
      </c>
      <c r="AM47" s="287">
        <f t="shared" si="35"/>
        <v>-0.14832965129527395</v>
      </c>
      <c r="AN47" s="293"/>
      <c r="AO47" s="299">
        <v>0</v>
      </c>
      <c r="AP47" s="299">
        <v>0</v>
      </c>
      <c r="AQ47" s="299">
        <f t="shared" si="36"/>
        <v>0</v>
      </c>
      <c r="AR47" s="287" t="str">
        <f t="shared" si="37"/>
        <v/>
      </c>
      <c r="AS47" s="293"/>
      <c r="AT47" s="311">
        <f t="shared" si="38"/>
        <v>0</v>
      </c>
      <c r="AU47" s="299">
        <v>0</v>
      </c>
      <c r="AV47" s="311">
        <f t="shared" si="39"/>
        <v>0</v>
      </c>
      <c r="AW47" s="287">
        <v>0</v>
      </c>
      <c r="AX47" s="311">
        <f t="shared" si="40"/>
        <v>0</v>
      </c>
      <c r="AY47" s="293"/>
      <c r="AZ47" s="299">
        <v>81301.45</v>
      </c>
      <c r="BA47" s="299">
        <v>33303.300000000003</v>
      </c>
      <c r="BB47" s="299">
        <f t="shared" si="41"/>
        <v>47998.149999999994</v>
      </c>
      <c r="BC47" s="287">
        <f t="shared" si="42"/>
        <v>1.4412430599970572</v>
      </c>
      <c r="BD47" s="293"/>
      <c r="BE47" s="299">
        <v>0</v>
      </c>
      <c r="BF47" s="299">
        <v>0</v>
      </c>
      <c r="BG47" s="299">
        <f t="shared" si="43"/>
        <v>0</v>
      </c>
      <c r="BH47" s="287" t="str">
        <f t="shared" si="44"/>
        <v/>
      </c>
      <c r="BI47" s="293"/>
      <c r="BJ47" s="311">
        <f t="shared" si="45"/>
        <v>0</v>
      </c>
      <c r="BK47" s="299">
        <v>0</v>
      </c>
      <c r="BL47" s="311">
        <f t="shared" si="46"/>
        <v>0</v>
      </c>
      <c r="BM47" s="287">
        <v>0</v>
      </c>
      <c r="BN47" s="311">
        <f t="shared" si="47"/>
        <v>0</v>
      </c>
      <c r="BO47" s="64"/>
      <c r="BP47" s="64"/>
      <c r="BQ47" s="64"/>
      <c r="BR47" s="64"/>
      <c r="BS47" s="64"/>
      <c r="BT47" s="64"/>
    </row>
    <row r="48" spans="1:72" s="69" customFormat="1" outlineLevel="1" x14ac:dyDescent="0.2">
      <c r="A48" s="64" t="s">
        <v>993</v>
      </c>
      <c r="B48" s="65" t="s">
        <v>1443</v>
      </c>
      <c r="C48" s="66" t="s">
        <v>1892</v>
      </c>
      <c r="D48" s="67"/>
      <c r="E48" s="68"/>
      <c r="F48" s="299">
        <v>0</v>
      </c>
      <c r="G48" s="299">
        <v>0</v>
      </c>
      <c r="H48" s="299">
        <f t="shared" si="24"/>
        <v>0</v>
      </c>
      <c r="I48" s="287" t="str">
        <f t="shared" si="25"/>
        <v/>
      </c>
      <c r="J48" s="293"/>
      <c r="K48" s="299">
        <v>0</v>
      </c>
      <c r="L48" s="299">
        <v>0</v>
      </c>
      <c r="M48" s="299">
        <f t="shared" si="26"/>
        <v>0</v>
      </c>
      <c r="N48" s="287" t="str">
        <f t="shared" si="27"/>
        <v/>
      </c>
      <c r="O48" s="293"/>
      <c r="P48" s="299">
        <v>0</v>
      </c>
      <c r="Q48" s="299">
        <v>0</v>
      </c>
      <c r="R48" s="299">
        <f t="shared" si="28"/>
        <v>0</v>
      </c>
      <c r="S48" s="293"/>
      <c r="T48" s="299">
        <v>0</v>
      </c>
      <c r="U48" s="299">
        <v>0</v>
      </c>
      <c r="V48" s="299">
        <f t="shared" si="29"/>
        <v>0</v>
      </c>
      <c r="W48" s="287" t="str">
        <f t="shared" si="30"/>
        <v/>
      </c>
      <c r="X48" s="293"/>
      <c r="Y48" s="299">
        <v>0</v>
      </c>
      <c r="Z48" s="299">
        <v>0</v>
      </c>
      <c r="AA48" s="299">
        <f t="shared" si="31"/>
        <v>0</v>
      </c>
      <c r="AB48" s="287" t="str">
        <f t="shared" si="32"/>
        <v/>
      </c>
      <c r="AC48" s="293"/>
      <c r="AD48" s="329">
        <f>ROUND(ABS(AE48)/MONTH(FERC_IS1!$C$676),0)</f>
        <v>0</v>
      </c>
      <c r="AE48" s="299">
        <v>0</v>
      </c>
      <c r="AF48" s="329">
        <f>ROUND(ABS(AG48)/MONTH(FERC_IS1!$C$676),0)</f>
        <v>0</v>
      </c>
      <c r="AG48" s="287">
        <v>0</v>
      </c>
      <c r="AH48" s="299">
        <f t="shared" si="33"/>
        <v>0</v>
      </c>
      <c r="AI48" s="293"/>
      <c r="AJ48" s="299">
        <v>0</v>
      </c>
      <c r="AK48" s="299">
        <v>0</v>
      </c>
      <c r="AL48" s="299">
        <f t="shared" si="34"/>
        <v>0</v>
      </c>
      <c r="AM48" s="287" t="str">
        <f t="shared" si="35"/>
        <v/>
      </c>
      <c r="AN48" s="293"/>
      <c r="AO48" s="299">
        <v>0</v>
      </c>
      <c r="AP48" s="299">
        <v>0</v>
      </c>
      <c r="AQ48" s="299">
        <f t="shared" si="36"/>
        <v>0</v>
      </c>
      <c r="AR48" s="287" t="str">
        <f t="shared" si="37"/>
        <v/>
      </c>
      <c r="AS48" s="293"/>
      <c r="AT48" s="311">
        <f t="shared" si="38"/>
        <v>0</v>
      </c>
      <c r="AU48" s="299">
        <v>0</v>
      </c>
      <c r="AV48" s="311">
        <f t="shared" si="39"/>
        <v>0</v>
      </c>
      <c r="AW48" s="287">
        <v>0</v>
      </c>
      <c r="AX48" s="311">
        <f t="shared" si="40"/>
        <v>0</v>
      </c>
      <c r="AY48" s="293"/>
      <c r="AZ48" s="299">
        <v>-374.39</v>
      </c>
      <c r="BA48" s="299">
        <v>204.33</v>
      </c>
      <c r="BB48" s="299">
        <f t="shared" si="41"/>
        <v>-578.72</v>
      </c>
      <c r="BC48" s="287">
        <f t="shared" si="42"/>
        <v>-2.8322811138844028</v>
      </c>
      <c r="BD48" s="293"/>
      <c r="BE48" s="299">
        <v>-12951.36</v>
      </c>
      <c r="BF48" s="299">
        <v>7243.1</v>
      </c>
      <c r="BG48" s="299">
        <f t="shared" si="43"/>
        <v>-20194.46</v>
      </c>
      <c r="BH48" s="287">
        <f t="shared" si="44"/>
        <v>-2.788096257127473</v>
      </c>
      <c r="BI48" s="293"/>
      <c r="BJ48" s="311">
        <f t="shared" si="45"/>
        <v>0</v>
      </c>
      <c r="BK48" s="299">
        <v>0</v>
      </c>
      <c r="BL48" s="311">
        <f t="shared" si="46"/>
        <v>0</v>
      </c>
      <c r="BM48" s="287">
        <v>0</v>
      </c>
      <c r="BN48" s="311">
        <f t="shared" si="47"/>
        <v>0</v>
      </c>
      <c r="BO48" s="64"/>
      <c r="BP48" s="64"/>
      <c r="BQ48" s="64"/>
      <c r="BR48" s="64"/>
      <c r="BS48" s="64"/>
      <c r="BT48" s="64"/>
    </row>
    <row r="49" spans="1:72" s="69" customFormat="1" outlineLevel="1" x14ac:dyDescent="0.2">
      <c r="A49" s="64" t="s">
        <v>994</v>
      </c>
      <c r="B49" s="65" t="s">
        <v>1444</v>
      </c>
      <c r="C49" s="66" t="s">
        <v>1893</v>
      </c>
      <c r="D49" s="67"/>
      <c r="E49" s="68"/>
      <c r="F49" s="299">
        <v>175805.33000000002</v>
      </c>
      <c r="G49" s="299">
        <v>-210525.63</v>
      </c>
      <c r="H49" s="299">
        <f t="shared" si="24"/>
        <v>386330.96</v>
      </c>
      <c r="I49" s="287">
        <f t="shared" si="25"/>
        <v>-1.8350780377667082</v>
      </c>
      <c r="J49" s="293"/>
      <c r="K49" s="299">
        <v>0</v>
      </c>
      <c r="L49" s="299">
        <v>0</v>
      </c>
      <c r="M49" s="299">
        <f t="shared" si="26"/>
        <v>0</v>
      </c>
      <c r="N49" s="287" t="str">
        <f t="shared" si="27"/>
        <v/>
      </c>
      <c r="O49" s="293"/>
      <c r="P49" s="299">
        <v>0</v>
      </c>
      <c r="Q49" s="299">
        <v>0</v>
      </c>
      <c r="R49" s="299">
        <f t="shared" si="28"/>
        <v>0</v>
      </c>
      <c r="S49" s="293"/>
      <c r="T49" s="299">
        <v>319110.13</v>
      </c>
      <c r="U49" s="299">
        <v>-758435.20000000007</v>
      </c>
      <c r="V49" s="299">
        <f t="shared" si="29"/>
        <v>1077545.33</v>
      </c>
      <c r="W49" s="287">
        <f t="shared" si="30"/>
        <v>-1.4207480480863757</v>
      </c>
      <c r="X49" s="293"/>
      <c r="Y49" s="299">
        <v>0</v>
      </c>
      <c r="Z49" s="299">
        <v>0</v>
      </c>
      <c r="AA49" s="299">
        <f t="shared" si="31"/>
        <v>0</v>
      </c>
      <c r="AB49" s="287" t="str">
        <f t="shared" si="32"/>
        <v/>
      </c>
      <c r="AC49" s="293"/>
      <c r="AD49" s="329">
        <f>ROUND(ABS(AE49)/MONTH(FERC_IS1!$C$676),0)</f>
        <v>0</v>
      </c>
      <c r="AE49" s="299">
        <v>0</v>
      </c>
      <c r="AF49" s="329">
        <f>ROUND(ABS(AG49)/MONTH(FERC_IS1!$C$676),0)</f>
        <v>0</v>
      </c>
      <c r="AG49" s="287">
        <v>0</v>
      </c>
      <c r="AH49" s="299">
        <f t="shared" si="33"/>
        <v>0</v>
      </c>
      <c r="AI49" s="293"/>
      <c r="AJ49" s="299">
        <v>319110.13</v>
      </c>
      <c r="AK49" s="299">
        <v>-758435.20000000007</v>
      </c>
      <c r="AL49" s="299">
        <f t="shared" si="34"/>
        <v>1077545.33</v>
      </c>
      <c r="AM49" s="287">
        <f t="shared" si="35"/>
        <v>-1.4207480480863757</v>
      </c>
      <c r="AN49" s="293"/>
      <c r="AO49" s="299">
        <v>0</v>
      </c>
      <c r="AP49" s="299">
        <v>0</v>
      </c>
      <c r="AQ49" s="299">
        <f t="shared" si="36"/>
        <v>0</v>
      </c>
      <c r="AR49" s="287" t="str">
        <f t="shared" si="37"/>
        <v/>
      </c>
      <c r="AS49" s="293"/>
      <c r="AT49" s="311">
        <f t="shared" si="38"/>
        <v>0</v>
      </c>
      <c r="AU49" s="299">
        <v>0</v>
      </c>
      <c r="AV49" s="311">
        <f t="shared" si="39"/>
        <v>0</v>
      </c>
      <c r="AW49" s="287">
        <v>0</v>
      </c>
      <c r="AX49" s="311">
        <f t="shared" si="40"/>
        <v>0</v>
      </c>
      <c r="AY49" s="293"/>
      <c r="AZ49" s="299">
        <v>15508821.75</v>
      </c>
      <c r="BA49" s="299">
        <v>-437147.91000000009</v>
      </c>
      <c r="BB49" s="299">
        <f t="shared" si="41"/>
        <v>15945969.66</v>
      </c>
      <c r="BC49" s="287">
        <f t="shared" si="42"/>
        <v>-36.477286738028774</v>
      </c>
      <c r="BD49" s="293"/>
      <c r="BE49" s="299">
        <v>0</v>
      </c>
      <c r="BF49" s="299">
        <v>0</v>
      </c>
      <c r="BG49" s="299">
        <f t="shared" si="43"/>
        <v>0</v>
      </c>
      <c r="BH49" s="287" t="str">
        <f t="shared" si="44"/>
        <v/>
      </c>
      <c r="BI49" s="293"/>
      <c r="BJ49" s="311">
        <f t="shared" si="45"/>
        <v>0</v>
      </c>
      <c r="BK49" s="299">
        <v>0</v>
      </c>
      <c r="BL49" s="311">
        <f t="shared" si="46"/>
        <v>0</v>
      </c>
      <c r="BM49" s="287">
        <v>0</v>
      </c>
      <c r="BN49" s="311">
        <f t="shared" si="47"/>
        <v>0</v>
      </c>
      <c r="BO49" s="64"/>
      <c r="BP49" s="64"/>
      <c r="BQ49" s="64"/>
      <c r="BR49" s="64"/>
      <c r="BS49" s="64"/>
      <c r="BT49" s="64"/>
    </row>
    <row r="50" spans="1:72" s="69" customFormat="1" outlineLevel="1" x14ac:dyDescent="0.2">
      <c r="A50" s="64" t="s">
        <v>995</v>
      </c>
      <c r="B50" s="65" t="s">
        <v>1445</v>
      </c>
      <c r="C50" s="66" t="s">
        <v>1894</v>
      </c>
      <c r="D50" s="67"/>
      <c r="E50" s="68"/>
      <c r="F50" s="299">
        <v>-175805.33000000002</v>
      </c>
      <c r="G50" s="299">
        <v>210525.63</v>
      </c>
      <c r="H50" s="299">
        <f t="shared" si="24"/>
        <v>-386330.96</v>
      </c>
      <c r="I50" s="287">
        <f t="shared" si="25"/>
        <v>-1.8350780377667082</v>
      </c>
      <c r="J50" s="293"/>
      <c r="K50" s="299">
        <v>0</v>
      </c>
      <c r="L50" s="299">
        <v>0</v>
      </c>
      <c r="M50" s="299">
        <f t="shared" si="26"/>
        <v>0</v>
      </c>
      <c r="N50" s="287" t="str">
        <f t="shared" si="27"/>
        <v/>
      </c>
      <c r="O50" s="293"/>
      <c r="P50" s="299">
        <v>0</v>
      </c>
      <c r="Q50" s="299">
        <v>0</v>
      </c>
      <c r="R50" s="299">
        <f t="shared" si="28"/>
        <v>0</v>
      </c>
      <c r="S50" s="293"/>
      <c r="T50" s="299">
        <v>-319110.13</v>
      </c>
      <c r="U50" s="299">
        <v>758435.20000000007</v>
      </c>
      <c r="V50" s="299">
        <f t="shared" si="29"/>
        <v>-1077545.33</v>
      </c>
      <c r="W50" s="287">
        <f t="shared" si="30"/>
        <v>-1.4207480480863757</v>
      </c>
      <c r="X50" s="293"/>
      <c r="Y50" s="299">
        <v>0</v>
      </c>
      <c r="Z50" s="299">
        <v>0</v>
      </c>
      <c r="AA50" s="299">
        <f t="shared" si="31"/>
        <v>0</v>
      </c>
      <c r="AB50" s="287" t="str">
        <f t="shared" si="32"/>
        <v/>
      </c>
      <c r="AC50" s="293"/>
      <c r="AD50" s="329">
        <f>ROUND(ABS(AE50)/MONTH(FERC_IS1!$C$676),0)</f>
        <v>0</v>
      </c>
      <c r="AE50" s="299">
        <v>0</v>
      </c>
      <c r="AF50" s="329">
        <f>ROUND(ABS(AG50)/MONTH(FERC_IS1!$C$676),0)</f>
        <v>0</v>
      </c>
      <c r="AG50" s="287">
        <v>0</v>
      </c>
      <c r="AH50" s="299">
        <f t="shared" si="33"/>
        <v>0</v>
      </c>
      <c r="AI50" s="293"/>
      <c r="AJ50" s="299">
        <v>-319110.13</v>
      </c>
      <c r="AK50" s="299">
        <v>758435.20000000007</v>
      </c>
      <c r="AL50" s="299">
        <f t="shared" si="34"/>
        <v>-1077545.33</v>
      </c>
      <c r="AM50" s="287">
        <f t="shared" si="35"/>
        <v>-1.4207480480863757</v>
      </c>
      <c r="AN50" s="293"/>
      <c r="AO50" s="299">
        <v>0</v>
      </c>
      <c r="AP50" s="299">
        <v>0</v>
      </c>
      <c r="AQ50" s="299">
        <f t="shared" si="36"/>
        <v>0</v>
      </c>
      <c r="AR50" s="287" t="str">
        <f t="shared" si="37"/>
        <v/>
      </c>
      <c r="AS50" s="293"/>
      <c r="AT50" s="311">
        <f t="shared" si="38"/>
        <v>0</v>
      </c>
      <c r="AU50" s="299">
        <v>0</v>
      </c>
      <c r="AV50" s="311">
        <f t="shared" si="39"/>
        <v>0</v>
      </c>
      <c r="AW50" s="287">
        <v>0</v>
      </c>
      <c r="AX50" s="311">
        <f t="shared" si="40"/>
        <v>0</v>
      </c>
      <c r="AY50" s="293"/>
      <c r="AZ50" s="299">
        <v>-15508821.75</v>
      </c>
      <c r="BA50" s="299">
        <v>437147.91000000009</v>
      </c>
      <c r="BB50" s="299">
        <f t="shared" si="41"/>
        <v>-15945969.66</v>
      </c>
      <c r="BC50" s="287">
        <f t="shared" si="42"/>
        <v>-36.477286738028774</v>
      </c>
      <c r="BD50" s="293"/>
      <c r="BE50" s="299">
        <v>0</v>
      </c>
      <c r="BF50" s="299">
        <v>0</v>
      </c>
      <c r="BG50" s="299">
        <f t="shared" si="43"/>
        <v>0</v>
      </c>
      <c r="BH50" s="287" t="str">
        <f t="shared" si="44"/>
        <v/>
      </c>
      <c r="BI50" s="293"/>
      <c r="BJ50" s="311">
        <f t="shared" si="45"/>
        <v>0</v>
      </c>
      <c r="BK50" s="299">
        <v>0</v>
      </c>
      <c r="BL50" s="311">
        <f t="shared" si="46"/>
        <v>0</v>
      </c>
      <c r="BM50" s="287">
        <v>0</v>
      </c>
      <c r="BN50" s="311">
        <f t="shared" si="47"/>
        <v>0</v>
      </c>
      <c r="BO50" s="64"/>
      <c r="BP50" s="64"/>
      <c r="BQ50" s="64"/>
      <c r="BR50" s="64"/>
      <c r="BS50" s="64"/>
      <c r="BT50" s="64"/>
    </row>
    <row r="51" spans="1:72" s="69" customFormat="1" outlineLevel="1" x14ac:dyDescent="0.2">
      <c r="A51" s="64" t="s">
        <v>996</v>
      </c>
      <c r="B51" s="65" t="s">
        <v>1446</v>
      </c>
      <c r="C51" s="66" t="s">
        <v>1895</v>
      </c>
      <c r="D51" s="67"/>
      <c r="E51" s="68"/>
      <c r="F51" s="299">
        <v>4934.51</v>
      </c>
      <c r="G51" s="299">
        <v>5147.57</v>
      </c>
      <c r="H51" s="299">
        <f t="shared" si="24"/>
        <v>-213.05999999999949</v>
      </c>
      <c r="I51" s="287">
        <f t="shared" si="25"/>
        <v>-4.139040362734251E-2</v>
      </c>
      <c r="J51" s="293"/>
      <c r="K51" s="299">
        <v>0</v>
      </c>
      <c r="L51" s="299">
        <v>0</v>
      </c>
      <c r="M51" s="299">
        <f t="shared" si="26"/>
        <v>0</v>
      </c>
      <c r="N51" s="287" t="str">
        <f t="shared" si="27"/>
        <v/>
      </c>
      <c r="O51" s="293"/>
      <c r="P51" s="299">
        <v>0</v>
      </c>
      <c r="Q51" s="299">
        <v>0</v>
      </c>
      <c r="R51" s="299">
        <f t="shared" si="28"/>
        <v>0</v>
      </c>
      <c r="S51" s="293"/>
      <c r="T51" s="299">
        <v>-15204.49</v>
      </c>
      <c r="U51" s="299">
        <v>30668.23</v>
      </c>
      <c r="V51" s="299">
        <f t="shared" si="29"/>
        <v>-45872.72</v>
      </c>
      <c r="W51" s="287">
        <f t="shared" si="30"/>
        <v>-1.4957733132952244</v>
      </c>
      <c r="X51" s="293"/>
      <c r="Y51" s="299">
        <v>0</v>
      </c>
      <c r="Z51" s="299">
        <v>0</v>
      </c>
      <c r="AA51" s="299">
        <f t="shared" si="31"/>
        <v>0</v>
      </c>
      <c r="AB51" s="287" t="str">
        <f t="shared" si="32"/>
        <v/>
      </c>
      <c r="AC51" s="293"/>
      <c r="AD51" s="329">
        <f>ROUND(ABS(AE51)/MONTH(FERC_IS1!$C$676),0)</f>
        <v>0</v>
      </c>
      <c r="AE51" s="299">
        <v>0</v>
      </c>
      <c r="AF51" s="329">
        <f>ROUND(ABS(AG51)/MONTH(FERC_IS1!$C$676),0)</f>
        <v>0</v>
      </c>
      <c r="AG51" s="287">
        <v>0</v>
      </c>
      <c r="AH51" s="299">
        <f t="shared" si="33"/>
        <v>0</v>
      </c>
      <c r="AI51" s="293"/>
      <c r="AJ51" s="299">
        <v>-15204.49</v>
      </c>
      <c r="AK51" s="299">
        <v>30668.23</v>
      </c>
      <c r="AL51" s="299">
        <f t="shared" si="34"/>
        <v>-45872.72</v>
      </c>
      <c r="AM51" s="287">
        <f t="shared" si="35"/>
        <v>-1.4957733132952244</v>
      </c>
      <c r="AN51" s="293"/>
      <c r="AO51" s="299">
        <v>0</v>
      </c>
      <c r="AP51" s="299">
        <v>0</v>
      </c>
      <c r="AQ51" s="299">
        <f t="shared" si="36"/>
        <v>0</v>
      </c>
      <c r="AR51" s="287" t="str">
        <f t="shared" si="37"/>
        <v/>
      </c>
      <c r="AS51" s="293"/>
      <c r="AT51" s="311">
        <f t="shared" si="38"/>
        <v>0</v>
      </c>
      <c r="AU51" s="299">
        <v>0</v>
      </c>
      <c r="AV51" s="311">
        <f t="shared" si="39"/>
        <v>0</v>
      </c>
      <c r="AW51" s="287">
        <v>0</v>
      </c>
      <c r="AX51" s="311">
        <f t="shared" si="40"/>
        <v>0</v>
      </c>
      <c r="AY51" s="293"/>
      <c r="AZ51" s="299">
        <v>151257.18000000002</v>
      </c>
      <c r="BA51" s="299">
        <v>148572.89000000001</v>
      </c>
      <c r="BB51" s="299">
        <f t="shared" si="41"/>
        <v>2684.2900000000081</v>
      </c>
      <c r="BC51" s="287">
        <f t="shared" si="42"/>
        <v>1.8067158820158965E-2</v>
      </c>
      <c r="BD51" s="293"/>
      <c r="BE51" s="299">
        <v>0</v>
      </c>
      <c r="BF51" s="299">
        <v>0</v>
      </c>
      <c r="BG51" s="299">
        <f t="shared" si="43"/>
        <v>0</v>
      </c>
      <c r="BH51" s="287" t="str">
        <f t="shared" si="44"/>
        <v/>
      </c>
      <c r="BI51" s="293"/>
      <c r="BJ51" s="311">
        <f t="shared" si="45"/>
        <v>0</v>
      </c>
      <c r="BK51" s="299">
        <v>0</v>
      </c>
      <c r="BL51" s="311">
        <f t="shared" si="46"/>
        <v>0</v>
      </c>
      <c r="BM51" s="287">
        <v>0</v>
      </c>
      <c r="BN51" s="311">
        <f t="shared" si="47"/>
        <v>0</v>
      </c>
      <c r="BO51" s="64"/>
      <c r="BP51" s="64"/>
      <c r="BQ51" s="64"/>
      <c r="BR51" s="64"/>
      <c r="BS51" s="64"/>
      <c r="BT51" s="64"/>
    </row>
    <row r="52" spans="1:72" s="69" customFormat="1" outlineLevel="1" x14ac:dyDescent="0.2">
      <c r="A52" s="64" t="s">
        <v>997</v>
      </c>
      <c r="B52" s="65" t="s">
        <v>1447</v>
      </c>
      <c r="C52" s="66" t="s">
        <v>1896</v>
      </c>
      <c r="D52" s="67"/>
      <c r="E52" s="68"/>
      <c r="F52" s="299">
        <v>-17330.96</v>
      </c>
      <c r="G52" s="299">
        <v>-5292.06</v>
      </c>
      <c r="H52" s="299">
        <f t="shared" si="24"/>
        <v>-12038.899999999998</v>
      </c>
      <c r="I52" s="287">
        <f t="shared" si="25"/>
        <v>2.2748986217087479</v>
      </c>
      <c r="J52" s="293"/>
      <c r="K52" s="299">
        <v>0</v>
      </c>
      <c r="L52" s="299">
        <v>0</v>
      </c>
      <c r="M52" s="299">
        <f t="shared" si="26"/>
        <v>0</v>
      </c>
      <c r="N52" s="287" t="str">
        <f t="shared" si="27"/>
        <v/>
      </c>
      <c r="O52" s="293"/>
      <c r="P52" s="299">
        <v>0</v>
      </c>
      <c r="Q52" s="299">
        <v>0</v>
      </c>
      <c r="R52" s="299">
        <f t="shared" si="28"/>
        <v>0</v>
      </c>
      <c r="S52" s="293"/>
      <c r="T52" s="299">
        <v>36663</v>
      </c>
      <c r="U52" s="299">
        <v>-77991.95</v>
      </c>
      <c r="V52" s="299">
        <f t="shared" si="29"/>
        <v>114654.95</v>
      </c>
      <c r="W52" s="287">
        <f t="shared" si="30"/>
        <v>-1.4700869769251828</v>
      </c>
      <c r="X52" s="293"/>
      <c r="Y52" s="299">
        <v>0</v>
      </c>
      <c r="Z52" s="299">
        <v>0</v>
      </c>
      <c r="AA52" s="299">
        <f t="shared" si="31"/>
        <v>0</v>
      </c>
      <c r="AB52" s="287" t="str">
        <f t="shared" si="32"/>
        <v/>
      </c>
      <c r="AC52" s="293"/>
      <c r="AD52" s="329">
        <f>ROUND(ABS(AE52)/MONTH(FERC_IS1!$C$676),0)</f>
        <v>0</v>
      </c>
      <c r="AE52" s="299">
        <v>0</v>
      </c>
      <c r="AF52" s="329">
        <f>ROUND(ABS(AG52)/MONTH(FERC_IS1!$C$676),0)</f>
        <v>0</v>
      </c>
      <c r="AG52" s="287">
        <v>0</v>
      </c>
      <c r="AH52" s="299">
        <f t="shared" si="33"/>
        <v>0</v>
      </c>
      <c r="AI52" s="293"/>
      <c r="AJ52" s="299">
        <v>36663</v>
      </c>
      <c r="AK52" s="299">
        <v>-77991.95</v>
      </c>
      <c r="AL52" s="299">
        <f t="shared" si="34"/>
        <v>114654.95</v>
      </c>
      <c r="AM52" s="287">
        <f t="shared" si="35"/>
        <v>-1.4700869769251828</v>
      </c>
      <c r="AN52" s="293"/>
      <c r="AO52" s="299">
        <v>0</v>
      </c>
      <c r="AP52" s="299">
        <v>0</v>
      </c>
      <c r="AQ52" s="299">
        <f t="shared" si="36"/>
        <v>0</v>
      </c>
      <c r="AR52" s="287" t="str">
        <f t="shared" si="37"/>
        <v/>
      </c>
      <c r="AS52" s="293"/>
      <c r="AT52" s="311">
        <f t="shared" si="38"/>
        <v>0</v>
      </c>
      <c r="AU52" s="299">
        <v>0</v>
      </c>
      <c r="AV52" s="311">
        <f t="shared" si="39"/>
        <v>0</v>
      </c>
      <c r="AW52" s="287">
        <v>0</v>
      </c>
      <c r="AX52" s="311">
        <f t="shared" si="40"/>
        <v>0</v>
      </c>
      <c r="AY52" s="293"/>
      <c r="AZ52" s="299">
        <v>-666977.80000000005</v>
      </c>
      <c r="BA52" s="299">
        <v>-700633.08</v>
      </c>
      <c r="BB52" s="299">
        <f t="shared" si="41"/>
        <v>33655.279999999912</v>
      </c>
      <c r="BC52" s="287">
        <f t="shared" si="42"/>
        <v>-4.8035528096960413E-2</v>
      </c>
      <c r="BD52" s="293"/>
      <c r="BE52" s="299">
        <v>0</v>
      </c>
      <c r="BF52" s="299">
        <v>0</v>
      </c>
      <c r="BG52" s="299">
        <f t="shared" si="43"/>
        <v>0</v>
      </c>
      <c r="BH52" s="287" t="str">
        <f t="shared" si="44"/>
        <v/>
      </c>
      <c r="BI52" s="293"/>
      <c r="BJ52" s="311">
        <f t="shared" si="45"/>
        <v>0</v>
      </c>
      <c r="BK52" s="299">
        <v>0</v>
      </c>
      <c r="BL52" s="311">
        <f t="shared" si="46"/>
        <v>0</v>
      </c>
      <c r="BM52" s="287">
        <v>0</v>
      </c>
      <c r="BN52" s="311">
        <f t="shared" si="47"/>
        <v>0</v>
      </c>
      <c r="BO52" s="64"/>
      <c r="BP52" s="64"/>
      <c r="BQ52" s="64"/>
      <c r="BR52" s="64"/>
      <c r="BS52" s="64"/>
      <c r="BT52" s="64"/>
    </row>
    <row r="53" spans="1:72" s="69" customFormat="1" outlineLevel="1" x14ac:dyDescent="0.2">
      <c r="A53" s="64" t="s">
        <v>998</v>
      </c>
      <c r="B53" s="65" t="s">
        <v>1448</v>
      </c>
      <c r="C53" s="66" t="s">
        <v>1897</v>
      </c>
      <c r="D53" s="67"/>
      <c r="E53" s="68"/>
      <c r="F53" s="299">
        <v>0</v>
      </c>
      <c r="G53" s="299">
        <v>0</v>
      </c>
      <c r="H53" s="299">
        <f t="shared" si="24"/>
        <v>0</v>
      </c>
      <c r="I53" s="287" t="str">
        <f t="shared" si="25"/>
        <v/>
      </c>
      <c r="J53" s="293"/>
      <c r="K53" s="299">
        <v>0</v>
      </c>
      <c r="L53" s="299">
        <v>0</v>
      </c>
      <c r="M53" s="299">
        <f t="shared" si="26"/>
        <v>0</v>
      </c>
      <c r="N53" s="287" t="str">
        <f t="shared" si="27"/>
        <v/>
      </c>
      <c r="O53" s="293"/>
      <c r="P53" s="299">
        <v>0</v>
      </c>
      <c r="Q53" s="299">
        <v>0</v>
      </c>
      <c r="R53" s="299">
        <f t="shared" si="28"/>
        <v>0</v>
      </c>
      <c r="S53" s="293"/>
      <c r="T53" s="299">
        <v>0</v>
      </c>
      <c r="U53" s="299">
        <v>36.64</v>
      </c>
      <c r="V53" s="299">
        <f t="shared" si="29"/>
        <v>-36.64</v>
      </c>
      <c r="W53" s="287">
        <f t="shared" si="30"/>
        <v>1</v>
      </c>
      <c r="X53" s="293"/>
      <c r="Y53" s="299">
        <v>0</v>
      </c>
      <c r="Z53" s="299">
        <v>0</v>
      </c>
      <c r="AA53" s="299">
        <f t="shared" si="31"/>
        <v>0</v>
      </c>
      <c r="AB53" s="287" t="str">
        <f t="shared" si="32"/>
        <v/>
      </c>
      <c r="AC53" s="293"/>
      <c r="AD53" s="329">
        <f>ROUND(ABS(AE53)/MONTH(FERC_IS1!$C$676),0)</f>
        <v>0</v>
      </c>
      <c r="AE53" s="299">
        <v>0</v>
      </c>
      <c r="AF53" s="329">
        <f>ROUND(ABS(AG53)/MONTH(FERC_IS1!$C$676),0)</f>
        <v>0</v>
      </c>
      <c r="AG53" s="287">
        <v>0</v>
      </c>
      <c r="AH53" s="299">
        <f t="shared" si="33"/>
        <v>0</v>
      </c>
      <c r="AI53" s="293"/>
      <c r="AJ53" s="299">
        <v>0</v>
      </c>
      <c r="AK53" s="299">
        <v>36.64</v>
      </c>
      <c r="AL53" s="299">
        <f t="shared" si="34"/>
        <v>-36.64</v>
      </c>
      <c r="AM53" s="287">
        <f t="shared" si="35"/>
        <v>1</v>
      </c>
      <c r="AN53" s="293"/>
      <c r="AO53" s="299">
        <v>0</v>
      </c>
      <c r="AP53" s="299">
        <v>0</v>
      </c>
      <c r="AQ53" s="299">
        <f t="shared" si="36"/>
        <v>0</v>
      </c>
      <c r="AR53" s="287" t="str">
        <f t="shared" si="37"/>
        <v/>
      </c>
      <c r="AS53" s="293"/>
      <c r="AT53" s="311">
        <f t="shared" si="38"/>
        <v>0</v>
      </c>
      <c r="AU53" s="299">
        <v>0</v>
      </c>
      <c r="AV53" s="311">
        <f t="shared" si="39"/>
        <v>0</v>
      </c>
      <c r="AW53" s="287">
        <v>0</v>
      </c>
      <c r="AX53" s="311">
        <f t="shared" si="40"/>
        <v>0</v>
      </c>
      <c r="AY53" s="293"/>
      <c r="AZ53" s="299">
        <v>5230.96</v>
      </c>
      <c r="BA53" s="299">
        <v>1717.65</v>
      </c>
      <c r="BB53" s="299">
        <f t="shared" si="41"/>
        <v>3513.31</v>
      </c>
      <c r="BC53" s="287">
        <f t="shared" si="42"/>
        <v>2.0454167030535904</v>
      </c>
      <c r="BD53" s="293"/>
      <c r="BE53" s="299">
        <v>0</v>
      </c>
      <c r="BF53" s="299">
        <v>0</v>
      </c>
      <c r="BG53" s="299">
        <f t="shared" si="43"/>
        <v>0</v>
      </c>
      <c r="BH53" s="287" t="str">
        <f t="shared" si="44"/>
        <v/>
      </c>
      <c r="BI53" s="293"/>
      <c r="BJ53" s="311">
        <f t="shared" si="45"/>
        <v>0</v>
      </c>
      <c r="BK53" s="299">
        <v>0</v>
      </c>
      <c r="BL53" s="311">
        <f t="shared" si="46"/>
        <v>0</v>
      </c>
      <c r="BM53" s="287">
        <v>0</v>
      </c>
      <c r="BN53" s="311">
        <f t="shared" si="47"/>
        <v>0</v>
      </c>
      <c r="BO53" s="64"/>
      <c r="BP53" s="64"/>
      <c r="BQ53" s="64"/>
      <c r="BR53" s="64"/>
      <c r="BS53" s="64"/>
      <c r="BT53" s="64"/>
    </row>
    <row r="54" spans="1:72" s="69" customFormat="1" outlineLevel="1" x14ac:dyDescent="0.2">
      <c r="A54" s="64" t="s">
        <v>999</v>
      </c>
      <c r="B54" s="65" t="s">
        <v>1449</v>
      </c>
      <c r="C54" s="66" t="s">
        <v>1898</v>
      </c>
      <c r="D54" s="67"/>
      <c r="E54" s="68"/>
      <c r="F54" s="299">
        <v>0</v>
      </c>
      <c r="G54" s="299">
        <v>1.1500000000000001</v>
      </c>
      <c r="H54" s="299">
        <f t="shared" si="24"/>
        <v>-1.1500000000000001</v>
      </c>
      <c r="I54" s="287">
        <f t="shared" si="25"/>
        <v>1</v>
      </c>
      <c r="J54" s="293"/>
      <c r="K54" s="299">
        <v>0</v>
      </c>
      <c r="L54" s="299">
        <v>0</v>
      </c>
      <c r="M54" s="299">
        <f t="shared" si="26"/>
        <v>0</v>
      </c>
      <c r="N54" s="287" t="str">
        <f t="shared" si="27"/>
        <v/>
      </c>
      <c r="O54" s="293"/>
      <c r="P54" s="299">
        <v>0</v>
      </c>
      <c r="Q54" s="299">
        <v>0</v>
      </c>
      <c r="R54" s="299">
        <f t="shared" si="28"/>
        <v>0</v>
      </c>
      <c r="S54" s="293"/>
      <c r="T54" s="299">
        <v>24.02</v>
      </c>
      <c r="U54" s="299">
        <v>-14.91</v>
      </c>
      <c r="V54" s="299">
        <f t="shared" si="29"/>
        <v>38.93</v>
      </c>
      <c r="W54" s="287">
        <f t="shared" si="30"/>
        <v>-2.6109993293091884</v>
      </c>
      <c r="X54" s="293"/>
      <c r="Y54" s="299">
        <v>0</v>
      </c>
      <c r="Z54" s="299">
        <v>0</v>
      </c>
      <c r="AA54" s="299">
        <f t="shared" si="31"/>
        <v>0</v>
      </c>
      <c r="AB54" s="287" t="str">
        <f t="shared" si="32"/>
        <v/>
      </c>
      <c r="AC54" s="293"/>
      <c r="AD54" s="329">
        <f>ROUND(ABS(AE54)/MONTH(FERC_IS1!$C$676),0)</f>
        <v>0</v>
      </c>
      <c r="AE54" s="299">
        <v>0</v>
      </c>
      <c r="AF54" s="329">
        <f>ROUND(ABS(AG54)/MONTH(FERC_IS1!$C$676),0)</f>
        <v>0</v>
      </c>
      <c r="AG54" s="287">
        <v>0</v>
      </c>
      <c r="AH54" s="299">
        <f t="shared" si="33"/>
        <v>0</v>
      </c>
      <c r="AI54" s="293"/>
      <c r="AJ54" s="299">
        <v>24.02</v>
      </c>
      <c r="AK54" s="299">
        <v>-14.91</v>
      </c>
      <c r="AL54" s="299">
        <f t="shared" si="34"/>
        <v>38.93</v>
      </c>
      <c r="AM54" s="287">
        <f t="shared" si="35"/>
        <v>-2.6109993293091884</v>
      </c>
      <c r="AN54" s="293"/>
      <c r="AO54" s="299">
        <v>0</v>
      </c>
      <c r="AP54" s="299">
        <v>0</v>
      </c>
      <c r="AQ54" s="299">
        <f t="shared" si="36"/>
        <v>0</v>
      </c>
      <c r="AR54" s="287" t="str">
        <f t="shared" si="37"/>
        <v/>
      </c>
      <c r="AS54" s="293"/>
      <c r="AT54" s="311">
        <f t="shared" si="38"/>
        <v>0</v>
      </c>
      <c r="AU54" s="299">
        <v>0</v>
      </c>
      <c r="AV54" s="311">
        <f t="shared" si="39"/>
        <v>0</v>
      </c>
      <c r="AW54" s="287">
        <v>0</v>
      </c>
      <c r="AX54" s="311">
        <f t="shared" si="40"/>
        <v>0</v>
      </c>
      <c r="AY54" s="293"/>
      <c r="AZ54" s="299">
        <v>-3963.9100000000003</v>
      </c>
      <c r="BA54" s="299">
        <v>-1247.2</v>
      </c>
      <c r="BB54" s="299">
        <f t="shared" si="41"/>
        <v>-2716.71</v>
      </c>
      <c r="BC54" s="287">
        <f t="shared" si="42"/>
        <v>2.1782472738935215</v>
      </c>
      <c r="BD54" s="293"/>
      <c r="BE54" s="299">
        <v>0</v>
      </c>
      <c r="BF54" s="299">
        <v>0</v>
      </c>
      <c r="BG54" s="299">
        <f t="shared" si="43"/>
        <v>0</v>
      </c>
      <c r="BH54" s="287" t="str">
        <f t="shared" si="44"/>
        <v/>
      </c>
      <c r="BI54" s="293"/>
      <c r="BJ54" s="311">
        <f t="shared" si="45"/>
        <v>0</v>
      </c>
      <c r="BK54" s="299">
        <v>0</v>
      </c>
      <c r="BL54" s="311">
        <f t="shared" si="46"/>
        <v>0</v>
      </c>
      <c r="BM54" s="287">
        <v>0</v>
      </c>
      <c r="BN54" s="311">
        <f t="shared" si="47"/>
        <v>0</v>
      </c>
      <c r="BO54" s="64"/>
      <c r="BP54" s="64"/>
      <c r="BQ54" s="64"/>
      <c r="BR54" s="64"/>
      <c r="BS54" s="64"/>
      <c r="BT54" s="64"/>
    </row>
    <row r="55" spans="1:72" s="69" customFormat="1" outlineLevel="1" x14ac:dyDescent="0.2">
      <c r="A55" s="64" t="s">
        <v>1000</v>
      </c>
      <c r="B55" s="65" t="s">
        <v>1450</v>
      </c>
      <c r="C55" s="66" t="s">
        <v>1899</v>
      </c>
      <c r="D55" s="67"/>
      <c r="E55" s="68"/>
      <c r="F55" s="299">
        <v>133311.51</v>
      </c>
      <c r="G55" s="299">
        <v>19738.939999999999</v>
      </c>
      <c r="H55" s="299">
        <f t="shared" si="24"/>
        <v>113572.57</v>
      </c>
      <c r="I55" s="287">
        <f t="shared" si="25"/>
        <v>5.75373196331718</v>
      </c>
      <c r="J55" s="293"/>
      <c r="K55" s="299">
        <v>0</v>
      </c>
      <c r="L55" s="299">
        <v>0</v>
      </c>
      <c r="M55" s="299">
        <f t="shared" si="26"/>
        <v>0</v>
      </c>
      <c r="N55" s="287" t="str">
        <f t="shared" si="27"/>
        <v/>
      </c>
      <c r="O55" s="293"/>
      <c r="P55" s="299">
        <v>0</v>
      </c>
      <c r="Q55" s="299">
        <v>0</v>
      </c>
      <c r="R55" s="299">
        <f t="shared" si="28"/>
        <v>0</v>
      </c>
      <c r="S55" s="293"/>
      <c r="T55" s="299">
        <v>195821.34</v>
      </c>
      <c r="U55" s="299">
        <v>624826.51</v>
      </c>
      <c r="V55" s="299">
        <f t="shared" si="29"/>
        <v>-429005.17000000004</v>
      </c>
      <c r="W55" s="287">
        <f t="shared" si="30"/>
        <v>-0.68659886085819255</v>
      </c>
      <c r="X55" s="293"/>
      <c r="Y55" s="299">
        <v>0</v>
      </c>
      <c r="Z55" s="299">
        <v>0</v>
      </c>
      <c r="AA55" s="299">
        <f t="shared" si="31"/>
        <v>0</v>
      </c>
      <c r="AB55" s="287" t="str">
        <f t="shared" si="32"/>
        <v/>
      </c>
      <c r="AC55" s="293"/>
      <c r="AD55" s="329">
        <f>ROUND(ABS(AE55)/MONTH(FERC_IS1!$C$676),0)</f>
        <v>0</v>
      </c>
      <c r="AE55" s="299">
        <v>0</v>
      </c>
      <c r="AF55" s="329">
        <f>ROUND(ABS(AG55)/MONTH(FERC_IS1!$C$676),0)</f>
        <v>0</v>
      </c>
      <c r="AG55" s="287">
        <v>0</v>
      </c>
      <c r="AH55" s="299">
        <f t="shared" si="33"/>
        <v>0</v>
      </c>
      <c r="AI55" s="293"/>
      <c r="AJ55" s="299">
        <v>195821.34</v>
      </c>
      <c r="AK55" s="299">
        <v>624826.51</v>
      </c>
      <c r="AL55" s="299">
        <f t="shared" si="34"/>
        <v>-429005.17000000004</v>
      </c>
      <c r="AM55" s="287">
        <f t="shared" si="35"/>
        <v>-0.68659886085819255</v>
      </c>
      <c r="AN55" s="293"/>
      <c r="AO55" s="299">
        <v>0</v>
      </c>
      <c r="AP55" s="299">
        <v>0</v>
      </c>
      <c r="AQ55" s="299">
        <f t="shared" si="36"/>
        <v>0</v>
      </c>
      <c r="AR55" s="287" t="str">
        <f t="shared" si="37"/>
        <v/>
      </c>
      <c r="AS55" s="293"/>
      <c r="AT55" s="311">
        <f t="shared" si="38"/>
        <v>0</v>
      </c>
      <c r="AU55" s="299">
        <v>0</v>
      </c>
      <c r="AV55" s="311">
        <f t="shared" si="39"/>
        <v>0</v>
      </c>
      <c r="AW55" s="287">
        <v>0</v>
      </c>
      <c r="AX55" s="311">
        <f t="shared" si="40"/>
        <v>0</v>
      </c>
      <c r="AY55" s="293"/>
      <c r="AZ55" s="299">
        <v>2550531.36</v>
      </c>
      <c r="BA55" s="299">
        <v>1423027.32</v>
      </c>
      <c r="BB55" s="299">
        <f t="shared" si="41"/>
        <v>1127504.0399999998</v>
      </c>
      <c r="BC55" s="287">
        <f t="shared" si="42"/>
        <v>0.79232775376371534</v>
      </c>
      <c r="BD55" s="293"/>
      <c r="BE55" s="299">
        <v>0</v>
      </c>
      <c r="BF55" s="299">
        <v>0</v>
      </c>
      <c r="BG55" s="299">
        <f t="shared" si="43"/>
        <v>0</v>
      </c>
      <c r="BH55" s="287" t="str">
        <f t="shared" si="44"/>
        <v/>
      </c>
      <c r="BI55" s="293"/>
      <c r="BJ55" s="311">
        <f t="shared" si="45"/>
        <v>0</v>
      </c>
      <c r="BK55" s="299">
        <v>0</v>
      </c>
      <c r="BL55" s="311">
        <f t="shared" si="46"/>
        <v>0</v>
      </c>
      <c r="BM55" s="287">
        <v>0</v>
      </c>
      <c r="BN55" s="311">
        <f t="shared" si="47"/>
        <v>0</v>
      </c>
      <c r="BO55" s="64"/>
      <c r="BP55" s="64"/>
      <c r="BQ55" s="64"/>
      <c r="BR55" s="64"/>
      <c r="BS55" s="64"/>
      <c r="BT55" s="64"/>
    </row>
    <row r="56" spans="1:72" s="69" customFormat="1" outlineLevel="1" x14ac:dyDescent="0.2">
      <c r="A56" s="64" t="s">
        <v>1001</v>
      </c>
      <c r="B56" s="65" t="s">
        <v>1451</v>
      </c>
      <c r="C56" s="66" t="s">
        <v>1900</v>
      </c>
      <c r="D56" s="67"/>
      <c r="E56" s="68"/>
      <c r="F56" s="299">
        <v>493.41</v>
      </c>
      <c r="G56" s="299">
        <v>0</v>
      </c>
      <c r="H56" s="299">
        <f t="shared" si="24"/>
        <v>493.41</v>
      </c>
      <c r="I56" s="287">
        <f t="shared" si="25"/>
        <v>1</v>
      </c>
      <c r="J56" s="293"/>
      <c r="K56" s="299">
        <v>0</v>
      </c>
      <c r="L56" s="299">
        <v>0</v>
      </c>
      <c r="M56" s="299">
        <f t="shared" si="26"/>
        <v>0</v>
      </c>
      <c r="N56" s="287" t="str">
        <f t="shared" si="27"/>
        <v/>
      </c>
      <c r="O56" s="293"/>
      <c r="P56" s="299">
        <v>0</v>
      </c>
      <c r="Q56" s="299">
        <v>0</v>
      </c>
      <c r="R56" s="299">
        <f t="shared" si="28"/>
        <v>0</v>
      </c>
      <c r="S56" s="293"/>
      <c r="T56" s="299">
        <v>16385.900000000001</v>
      </c>
      <c r="U56" s="299">
        <v>631.30000000000007</v>
      </c>
      <c r="V56" s="299">
        <f t="shared" si="29"/>
        <v>15754.600000000002</v>
      </c>
      <c r="W56" s="287">
        <f t="shared" si="30"/>
        <v>24.955805480754002</v>
      </c>
      <c r="X56" s="293"/>
      <c r="Y56" s="299">
        <v>0</v>
      </c>
      <c r="Z56" s="299">
        <v>0</v>
      </c>
      <c r="AA56" s="299">
        <f t="shared" si="31"/>
        <v>0</v>
      </c>
      <c r="AB56" s="287" t="str">
        <f t="shared" si="32"/>
        <v/>
      </c>
      <c r="AC56" s="293"/>
      <c r="AD56" s="329">
        <f>ROUND(ABS(AE56)/MONTH(FERC_IS1!$C$676),0)</f>
        <v>0</v>
      </c>
      <c r="AE56" s="299">
        <v>0</v>
      </c>
      <c r="AF56" s="329">
        <f>ROUND(ABS(AG56)/MONTH(FERC_IS1!$C$676),0)</f>
        <v>0</v>
      </c>
      <c r="AG56" s="287">
        <v>0</v>
      </c>
      <c r="AH56" s="299">
        <f t="shared" si="33"/>
        <v>0</v>
      </c>
      <c r="AI56" s="293"/>
      <c r="AJ56" s="299">
        <v>16385.900000000001</v>
      </c>
      <c r="AK56" s="299">
        <v>631.30000000000007</v>
      </c>
      <c r="AL56" s="299">
        <f t="shared" si="34"/>
        <v>15754.600000000002</v>
      </c>
      <c r="AM56" s="287">
        <f t="shared" si="35"/>
        <v>24.955805480754002</v>
      </c>
      <c r="AN56" s="293"/>
      <c r="AO56" s="299">
        <v>0</v>
      </c>
      <c r="AP56" s="299">
        <v>0</v>
      </c>
      <c r="AQ56" s="299">
        <f t="shared" si="36"/>
        <v>0</v>
      </c>
      <c r="AR56" s="287" t="str">
        <f t="shared" si="37"/>
        <v/>
      </c>
      <c r="AS56" s="293"/>
      <c r="AT56" s="311">
        <f t="shared" si="38"/>
        <v>0</v>
      </c>
      <c r="AU56" s="299">
        <v>0</v>
      </c>
      <c r="AV56" s="311">
        <f t="shared" si="39"/>
        <v>0</v>
      </c>
      <c r="AW56" s="287">
        <v>0</v>
      </c>
      <c r="AX56" s="311">
        <f t="shared" si="40"/>
        <v>0</v>
      </c>
      <c r="AY56" s="293"/>
      <c r="AZ56" s="299">
        <v>44916.22</v>
      </c>
      <c r="BA56" s="299">
        <v>6251.06</v>
      </c>
      <c r="BB56" s="299">
        <f t="shared" si="41"/>
        <v>38665.160000000003</v>
      </c>
      <c r="BC56" s="287">
        <f t="shared" si="42"/>
        <v>6.1853765601354009</v>
      </c>
      <c r="BD56" s="293"/>
      <c r="BE56" s="299">
        <v>0</v>
      </c>
      <c r="BF56" s="299">
        <v>0</v>
      </c>
      <c r="BG56" s="299">
        <f t="shared" si="43"/>
        <v>0</v>
      </c>
      <c r="BH56" s="287" t="str">
        <f t="shared" si="44"/>
        <v/>
      </c>
      <c r="BI56" s="293"/>
      <c r="BJ56" s="311">
        <f t="shared" si="45"/>
        <v>0</v>
      </c>
      <c r="BK56" s="299">
        <v>0</v>
      </c>
      <c r="BL56" s="311">
        <f t="shared" si="46"/>
        <v>0</v>
      </c>
      <c r="BM56" s="287">
        <v>0</v>
      </c>
      <c r="BN56" s="311">
        <f t="shared" si="47"/>
        <v>0</v>
      </c>
      <c r="BO56" s="64"/>
      <c r="BP56" s="64"/>
      <c r="BQ56" s="64"/>
      <c r="BR56" s="64"/>
      <c r="BS56" s="64"/>
      <c r="BT56" s="64"/>
    </row>
    <row r="57" spans="1:72" s="69" customFormat="1" outlineLevel="1" x14ac:dyDescent="0.2">
      <c r="A57" s="64" t="s">
        <v>1002</v>
      </c>
      <c r="B57" s="65" t="s">
        <v>1452</v>
      </c>
      <c r="C57" s="66" t="s">
        <v>1901</v>
      </c>
      <c r="D57" s="67"/>
      <c r="E57" s="68"/>
      <c r="F57" s="299">
        <v>0</v>
      </c>
      <c r="G57" s="299">
        <v>0</v>
      </c>
      <c r="H57" s="299">
        <f t="shared" si="24"/>
        <v>0</v>
      </c>
      <c r="I57" s="287" t="str">
        <f t="shared" si="25"/>
        <v/>
      </c>
      <c r="J57" s="293"/>
      <c r="K57" s="299">
        <v>0</v>
      </c>
      <c r="L57" s="299">
        <v>0</v>
      </c>
      <c r="M57" s="299">
        <f t="shared" si="26"/>
        <v>0</v>
      </c>
      <c r="N57" s="287" t="str">
        <f t="shared" si="27"/>
        <v/>
      </c>
      <c r="O57" s="293"/>
      <c r="P57" s="299">
        <v>0</v>
      </c>
      <c r="Q57" s="299">
        <v>0</v>
      </c>
      <c r="R57" s="299">
        <f t="shared" si="28"/>
        <v>0</v>
      </c>
      <c r="S57" s="293"/>
      <c r="T57" s="299">
        <v>0</v>
      </c>
      <c r="U57" s="299">
        <v>0</v>
      </c>
      <c r="V57" s="299">
        <f t="shared" si="29"/>
        <v>0</v>
      </c>
      <c r="W57" s="287" t="str">
        <f t="shared" si="30"/>
        <v/>
      </c>
      <c r="X57" s="293"/>
      <c r="Y57" s="299">
        <v>0</v>
      </c>
      <c r="Z57" s="299">
        <v>0</v>
      </c>
      <c r="AA57" s="299">
        <f t="shared" si="31"/>
        <v>0</v>
      </c>
      <c r="AB57" s="287" t="str">
        <f t="shared" si="32"/>
        <v/>
      </c>
      <c r="AC57" s="293"/>
      <c r="AD57" s="329">
        <f>ROUND(ABS(AE57)/MONTH(FERC_IS1!$C$676),0)</f>
        <v>0</v>
      </c>
      <c r="AE57" s="299">
        <v>0</v>
      </c>
      <c r="AF57" s="329">
        <f>ROUND(ABS(AG57)/MONTH(FERC_IS1!$C$676),0)</f>
        <v>0</v>
      </c>
      <c r="AG57" s="287">
        <v>0</v>
      </c>
      <c r="AH57" s="299">
        <f t="shared" si="33"/>
        <v>0</v>
      </c>
      <c r="AI57" s="293"/>
      <c r="AJ57" s="299">
        <v>0</v>
      </c>
      <c r="AK57" s="299">
        <v>0</v>
      </c>
      <c r="AL57" s="299">
        <f t="shared" si="34"/>
        <v>0</v>
      </c>
      <c r="AM57" s="287" t="str">
        <f t="shared" si="35"/>
        <v/>
      </c>
      <c r="AN57" s="293"/>
      <c r="AO57" s="299">
        <v>0</v>
      </c>
      <c r="AP57" s="299">
        <v>0</v>
      </c>
      <c r="AQ57" s="299">
        <f t="shared" si="36"/>
        <v>0</v>
      </c>
      <c r="AR57" s="287" t="str">
        <f t="shared" si="37"/>
        <v/>
      </c>
      <c r="AS57" s="293"/>
      <c r="AT57" s="311">
        <f t="shared" si="38"/>
        <v>0</v>
      </c>
      <c r="AU57" s="299">
        <v>0</v>
      </c>
      <c r="AV57" s="311">
        <f t="shared" si="39"/>
        <v>0</v>
      </c>
      <c r="AW57" s="287">
        <v>0</v>
      </c>
      <c r="AX57" s="311">
        <f t="shared" si="40"/>
        <v>0</v>
      </c>
      <c r="AY57" s="293"/>
      <c r="AZ57" s="299">
        <v>24670.86</v>
      </c>
      <c r="BA57" s="299">
        <v>271929.53000000003</v>
      </c>
      <c r="BB57" s="299">
        <f t="shared" si="41"/>
        <v>-247258.67000000004</v>
      </c>
      <c r="BC57" s="287">
        <f t="shared" si="42"/>
        <v>-0.90927480365961</v>
      </c>
      <c r="BD57" s="293"/>
      <c r="BE57" s="299">
        <v>0</v>
      </c>
      <c r="BF57" s="299">
        <v>0</v>
      </c>
      <c r="BG57" s="299">
        <f t="shared" si="43"/>
        <v>0</v>
      </c>
      <c r="BH57" s="287" t="str">
        <f t="shared" si="44"/>
        <v/>
      </c>
      <c r="BI57" s="293"/>
      <c r="BJ57" s="311">
        <f t="shared" si="45"/>
        <v>0</v>
      </c>
      <c r="BK57" s="299">
        <v>0</v>
      </c>
      <c r="BL57" s="311">
        <f t="shared" si="46"/>
        <v>0</v>
      </c>
      <c r="BM57" s="287">
        <v>0</v>
      </c>
      <c r="BN57" s="311">
        <f t="shared" si="47"/>
        <v>0</v>
      </c>
      <c r="BO57" s="64"/>
      <c r="BP57" s="64"/>
      <c r="BQ57" s="64"/>
      <c r="BR57" s="64"/>
      <c r="BS57" s="64"/>
      <c r="BT57" s="64"/>
    </row>
    <row r="58" spans="1:72" s="41" customFormat="1" x14ac:dyDescent="0.2">
      <c r="A58" s="41" t="s">
        <v>921</v>
      </c>
      <c r="B58" s="41" t="s">
        <v>59</v>
      </c>
      <c r="C58" s="62" t="s">
        <v>775</v>
      </c>
      <c r="D58" s="49"/>
      <c r="E58" s="49"/>
      <c r="F58" s="105">
        <v>1737659.6300000001</v>
      </c>
      <c r="G58" s="105">
        <v>1800386.89</v>
      </c>
      <c r="H58" s="105">
        <f t="shared" si="24"/>
        <v>-62727.259999999776</v>
      </c>
      <c r="I58" s="290">
        <f t="shared" si="25"/>
        <v>-3.4840989094293937E-2</v>
      </c>
      <c r="J58" s="269"/>
      <c r="K58" s="105">
        <v>38087791</v>
      </c>
      <c r="L58" s="105">
        <v>19688136</v>
      </c>
      <c r="M58" s="105">
        <f t="shared" si="26"/>
        <v>18399655</v>
      </c>
      <c r="N58" s="290">
        <f t="shared" si="27"/>
        <v>0.93455546020202218</v>
      </c>
      <c r="O58" s="269"/>
      <c r="P58" s="145">
        <v>0</v>
      </c>
      <c r="Q58" s="145">
        <v>0</v>
      </c>
      <c r="R58" s="145">
        <f t="shared" si="28"/>
        <v>0</v>
      </c>
      <c r="S58" s="269"/>
      <c r="T58" s="105">
        <v>5030378.49</v>
      </c>
      <c r="U58" s="105">
        <v>11095928.310000002</v>
      </c>
      <c r="V58" s="105">
        <f t="shared" si="29"/>
        <v>-6065549.8200000022</v>
      </c>
      <c r="W58" s="290">
        <f t="shared" si="30"/>
        <v>-0.54664644998954581</v>
      </c>
      <c r="X58" s="269"/>
      <c r="Y58" s="105">
        <v>103130818</v>
      </c>
      <c r="Z58" s="105">
        <v>143572244</v>
      </c>
      <c r="AA58" s="105">
        <f t="shared" si="31"/>
        <v>-40441426</v>
      </c>
      <c r="AB58" s="290">
        <f t="shared" si="32"/>
        <v>-0.28167997429921066</v>
      </c>
      <c r="AC58" s="269"/>
      <c r="AD58" s="145">
        <f>ROUND(ABS(AE58)/MONTH(FERC_IS1!$C$676),0)</f>
        <v>0</v>
      </c>
      <c r="AE58" s="145">
        <v>0</v>
      </c>
      <c r="AF58" s="145">
        <f>ROUND(ABS(AG58)/MONTH(FERC_IS1!$C$676),0)</f>
        <v>0</v>
      </c>
      <c r="AG58" s="308">
        <v>0</v>
      </c>
      <c r="AH58" s="145">
        <f t="shared" si="33"/>
        <v>0</v>
      </c>
      <c r="AI58" s="269"/>
      <c r="AJ58" s="105">
        <v>5030378.49</v>
      </c>
      <c r="AK58" s="105">
        <v>11095928.310000002</v>
      </c>
      <c r="AL58" s="105">
        <f t="shared" si="34"/>
        <v>-6065549.8200000022</v>
      </c>
      <c r="AM58" s="290">
        <f t="shared" si="35"/>
        <v>-0.54664644998954581</v>
      </c>
      <c r="AN58" s="269"/>
      <c r="AO58" s="105">
        <v>103130818</v>
      </c>
      <c r="AP58" s="105">
        <v>143572244</v>
      </c>
      <c r="AQ58" s="105">
        <f t="shared" si="36"/>
        <v>-40441426</v>
      </c>
      <c r="AR58" s="290">
        <f t="shared" si="37"/>
        <v>-0.28167997429921066</v>
      </c>
      <c r="AS58" s="269"/>
      <c r="AT58" s="145">
        <f t="shared" si="38"/>
        <v>0</v>
      </c>
      <c r="AU58" s="105">
        <v>0</v>
      </c>
      <c r="AV58" s="145">
        <f t="shared" si="39"/>
        <v>0</v>
      </c>
      <c r="AW58" s="290">
        <v>0</v>
      </c>
      <c r="AX58" s="145">
        <f t="shared" si="40"/>
        <v>0</v>
      </c>
      <c r="AY58" s="269"/>
      <c r="AZ58" s="105">
        <v>53668804.99000001</v>
      </c>
      <c r="BA58" s="105">
        <v>44462407.608999968</v>
      </c>
      <c r="BB58" s="105">
        <f t="shared" si="41"/>
        <v>9206397.381000042</v>
      </c>
      <c r="BC58" s="290">
        <f t="shared" si="42"/>
        <v>0.20706025328094257</v>
      </c>
      <c r="BD58" s="269"/>
      <c r="BE58" s="105">
        <v>570032739.63999999</v>
      </c>
      <c r="BF58" s="105">
        <v>868012573.10000002</v>
      </c>
      <c r="BG58" s="105">
        <f t="shared" si="43"/>
        <v>-297979833.46000004</v>
      </c>
      <c r="BH58" s="290">
        <f t="shared" si="44"/>
        <v>-0.34328976640949077</v>
      </c>
      <c r="BI58" s="269"/>
      <c r="BJ58" s="145">
        <f t="shared" si="45"/>
        <v>0</v>
      </c>
      <c r="BK58" s="105">
        <v>0</v>
      </c>
      <c r="BL58" s="145">
        <f t="shared" si="46"/>
        <v>0</v>
      </c>
      <c r="BM58" s="290">
        <v>0</v>
      </c>
      <c r="BN58" s="145">
        <f t="shared" si="47"/>
        <v>0</v>
      </c>
      <c r="BO58" s="22"/>
      <c r="BP58" s="22"/>
      <c r="BQ58" s="22"/>
      <c r="BR58" s="22"/>
      <c r="BS58" s="22"/>
      <c r="BT58" s="22"/>
    </row>
    <row r="59" spans="1:72" s="41" customFormat="1" x14ac:dyDescent="0.2">
      <c r="A59" s="41" t="s">
        <v>922</v>
      </c>
      <c r="B59" s="41" t="s">
        <v>61</v>
      </c>
      <c r="C59" s="61" t="s">
        <v>774</v>
      </c>
      <c r="D59" s="49"/>
      <c r="E59" s="49"/>
      <c r="F59" s="105">
        <v>40837453.030000001</v>
      </c>
      <c r="G59" s="105">
        <v>48620852.88000001</v>
      </c>
      <c r="H59" s="105">
        <f t="shared" si="24"/>
        <v>-7783399.8500000089</v>
      </c>
      <c r="I59" s="290">
        <f t="shared" si="25"/>
        <v>-0.16008357297248643</v>
      </c>
      <c r="J59" s="269"/>
      <c r="K59" s="105">
        <v>490483115</v>
      </c>
      <c r="L59" s="105">
        <v>454297405</v>
      </c>
      <c r="M59" s="105">
        <f t="shared" si="26"/>
        <v>36185710</v>
      </c>
      <c r="N59" s="290">
        <f t="shared" si="27"/>
        <v>7.9652028829000243E-2</v>
      </c>
      <c r="O59" s="269"/>
      <c r="P59" s="145">
        <v>163416</v>
      </c>
      <c r="Q59" s="145">
        <v>164981</v>
      </c>
      <c r="R59" s="145">
        <f t="shared" si="28"/>
        <v>-1565</v>
      </c>
      <c r="S59" s="269"/>
      <c r="T59" s="105">
        <v>164723343.75999999</v>
      </c>
      <c r="U59" s="105">
        <v>177318099.45999998</v>
      </c>
      <c r="V59" s="105">
        <f t="shared" si="29"/>
        <v>-12594755.699999988</v>
      </c>
      <c r="W59" s="290">
        <f t="shared" si="30"/>
        <v>-7.1029160240019124E-2</v>
      </c>
      <c r="X59" s="269"/>
      <c r="Y59" s="105">
        <v>1470708304</v>
      </c>
      <c r="Z59" s="105">
        <v>1601550208</v>
      </c>
      <c r="AA59" s="105">
        <f t="shared" si="31"/>
        <v>-130841904</v>
      </c>
      <c r="AB59" s="290">
        <f t="shared" si="32"/>
        <v>-8.1697035376364552E-2</v>
      </c>
      <c r="AC59" s="269"/>
      <c r="AD59" s="145">
        <f>ROUND(ABS(AE59)/MONTH(FERC_IS1!$C$676),0)</f>
        <v>163049</v>
      </c>
      <c r="AE59" s="145">
        <v>489147</v>
      </c>
      <c r="AF59" s="145">
        <f>ROUND(ABS(AG59)/MONTH(FERC_IS1!$C$676),0)</f>
        <v>165140</v>
      </c>
      <c r="AG59" s="308">
        <v>495419</v>
      </c>
      <c r="AH59" s="145">
        <f t="shared" si="33"/>
        <v>-2091</v>
      </c>
      <c r="AI59" s="269"/>
      <c r="AJ59" s="105">
        <v>164723343.75999999</v>
      </c>
      <c r="AK59" s="105">
        <v>177318099.45999998</v>
      </c>
      <c r="AL59" s="105">
        <f t="shared" si="34"/>
        <v>-12594755.699999988</v>
      </c>
      <c r="AM59" s="290">
        <f t="shared" si="35"/>
        <v>-7.1029160240019124E-2</v>
      </c>
      <c r="AN59" s="269"/>
      <c r="AO59" s="105">
        <v>1470708304</v>
      </c>
      <c r="AP59" s="105">
        <v>1601550208</v>
      </c>
      <c r="AQ59" s="105">
        <f t="shared" si="36"/>
        <v>-130841904</v>
      </c>
      <c r="AR59" s="290">
        <f t="shared" si="37"/>
        <v>-8.1697035376364552E-2</v>
      </c>
      <c r="AS59" s="269"/>
      <c r="AT59" s="145">
        <f t="shared" si="38"/>
        <v>163049</v>
      </c>
      <c r="AU59" s="105">
        <v>489147</v>
      </c>
      <c r="AV59" s="145">
        <f t="shared" si="39"/>
        <v>165140</v>
      </c>
      <c r="AW59" s="290">
        <v>495419</v>
      </c>
      <c r="AX59" s="145">
        <f t="shared" si="40"/>
        <v>-2091</v>
      </c>
      <c r="AY59" s="269"/>
      <c r="AZ59" s="105">
        <v>745219020.71000004</v>
      </c>
      <c r="BA59" s="105">
        <v>650212168.02900004</v>
      </c>
      <c r="BB59" s="105">
        <f t="shared" si="41"/>
        <v>95006852.680999994</v>
      </c>
      <c r="BC59" s="290">
        <f t="shared" si="42"/>
        <v>0.14611669444605441</v>
      </c>
      <c r="BD59" s="269"/>
      <c r="BE59" s="105">
        <v>5870930058.6400003</v>
      </c>
      <c r="BF59" s="105">
        <v>6007170275.1000004</v>
      </c>
      <c r="BG59" s="105">
        <f t="shared" si="43"/>
        <v>-136240216.46000004</v>
      </c>
      <c r="BH59" s="290">
        <f t="shared" si="44"/>
        <v>-2.2679599581973239E-2</v>
      </c>
      <c r="BI59" s="269"/>
      <c r="BJ59" s="145">
        <f t="shared" si="45"/>
        <v>163661</v>
      </c>
      <c r="BK59" s="105">
        <v>1963934</v>
      </c>
      <c r="BL59" s="145">
        <f t="shared" si="46"/>
        <v>165217</v>
      </c>
      <c r="BM59" s="290">
        <v>1982602</v>
      </c>
      <c r="BN59" s="145">
        <f t="shared" si="47"/>
        <v>-1556</v>
      </c>
      <c r="BO59" s="22"/>
      <c r="BP59" s="22"/>
      <c r="BQ59" s="22"/>
      <c r="BR59" s="22"/>
      <c r="BS59" s="22"/>
      <c r="BT59" s="22"/>
    </row>
    <row r="60" spans="1:72" s="69" customFormat="1" outlineLevel="1" x14ac:dyDescent="0.2">
      <c r="A60" s="64" t="s">
        <v>1003</v>
      </c>
      <c r="B60" s="65" t="s">
        <v>1453</v>
      </c>
      <c r="C60" s="66" t="s">
        <v>1902</v>
      </c>
      <c r="D60" s="67"/>
      <c r="E60" s="68"/>
      <c r="F60" s="299">
        <v>-98659</v>
      </c>
      <c r="G60" s="299">
        <v>-358213</v>
      </c>
      <c r="H60" s="299">
        <f t="shared" si="24"/>
        <v>259554</v>
      </c>
      <c r="I60" s="287"/>
      <c r="J60" s="293"/>
      <c r="K60" s="299">
        <v>0</v>
      </c>
      <c r="L60" s="299">
        <v>0</v>
      </c>
      <c r="M60" s="299">
        <f t="shared" si="26"/>
        <v>0</v>
      </c>
      <c r="N60" s="287" t="str">
        <f t="shared" si="27"/>
        <v/>
      </c>
      <c r="O60" s="293"/>
      <c r="P60" s="299">
        <v>0</v>
      </c>
      <c r="Q60" s="299">
        <v>0</v>
      </c>
      <c r="R60" s="299">
        <f t="shared" si="28"/>
        <v>0</v>
      </c>
      <c r="S60" s="293"/>
      <c r="T60" s="299">
        <v>-295977</v>
      </c>
      <c r="U60" s="299">
        <v>-1074639</v>
      </c>
      <c r="V60" s="299">
        <f t="shared" si="29"/>
        <v>778662</v>
      </c>
      <c r="W60" s="287">
        <f t="shared" si="30"/>
        <v>-0.72458006828339561</v>
      </c>
      <c r="X60" s="293"/>
      <c r="Y60" s="299">
        <v>0</v>
      </c>
      <c r="Z60" s="299">
        <v>0</v>
      </c>
      <c r="AA60" s="299">
        <f t="shared" si="31"/>
        <v>0</v>
      </c>
      <c r="AB60" s="287" t="str">
        <f t="shared" si="32"/>
        <v/>
      </c>
      <c r="AC60" s="293"/>
      <c r="AD60" s="329">
        <f>ROUND(ABS(AE60)/MONTH(FERC_IS1!$C$676),0)</f>
        <v>0</v>
      </c>
      <c r="AE60" s="299">
        <v>0</v>
      </c>
      <c r="AF60" s="329">
        <f>ROUND(ABS(AG60)/MONTH(FERC_IS1!$C$676),0)</f>
        <v>0</v>
      </c>
      <c r="AG60" s="287">
        <v>0</v>
      </c>
      <c r="AH60" s="299">
        <f t="shared" si="33"/>
        <v>0</v>
      </c>
      <c r="AI60" s="293"/>
      <c r="AJ60" s="299">
        <v>-295977</v>
      </c>
      <c r="AK60" s="299">
        <v>-1074639</v>
      </c>
      <c r="AL60" s="299">
        <f t="shared" si="34"/>
        <v>778662</v>
      </c>
      <c r="AM60" s="287">
        <f t="shared" si="35"/>
        <v>-0.72458006828339561</v>
      </c>
      <c r="AN60" s="293"/>
      <c r="AO60" s="299">
        <v>0</v>
      </c>
      <c r="AP60" s="299">
        <v>0</v>
      </c>
      <c r="AQ60" s="299">
        <f t="shared" si="36"/>
        <v>0</v>
      </c>
      <c r="AR60" s="287" t="str">
        <f t="shared" si="37"/>
        <v/>
      </c>
      <c r="AS60" s="293"/>
      <c r="AT60" s="311">
        <f t="shared" si="38"/>
        <v>0</v>
      </c>
      <c r="AU60" s="299">
        <v>0</v>
      </c>
      <c r="AV60" s="311">
        <f t="shared" si="39"/>
        <v>0</v>
      </c>
      <c r="AW60" s="287">
        <v>0</v>
      </c>
      <c r="AX60" s="311">
        <f t="shared" si="40"/>
        <v>0</v>
      </c>
      <c r="AY60" s="293"/>
      <c r="AZ60" s="299">
        <v>-283033</v>
      </c>
      <c r="BA60" s="299">
        <v>-1074639</v>
      </c>
      <c r="BB60" s="299">
        <f t="shared" si="41"/>
        <v>791606</v>
      </c>
      <c r="BC60" s="287">
        <f t="shared" si="42"/>
        <v>-0.7366250433866629</v>
      </c>
      <c r="BD60" s="293"/>
      <c r="BE60" s="299">
        <v>0</v>
      </c>
      <c r="BF60" s="299">
        <v>0</v>
      </c>
      <c r="BG60" s="299">
        <f t="shared" si="43"/>
        <v>0</v>
      </c>
      <c r="BH60" s="287" t="str">
        <f t="shared" si="44"/>
        <v/>
      </c>
      <c r="BI60" s="293"/>
      <c r="BJ60" s="311">
        <f t="shared" si="45"/>
        <v>0</v>
      </c>
      <c r="BK60" s="299">
        <v>0</v>
      </c>
      <c r="BL60" s="311">
        <f t="shared" si="46"/>
        <v>0</v>
      </c>
      <c r="BM60" s="287">
        <v>0</v>
      </c>
      <c r="BN60" s="311">
        <f t="shared" si="47"/>
        <v>0</v>
      </c>
      <c r="BO60" s="64"/>
      <c r="BP60" s="64"/>
      <c r="BQ60" s="64"/>
      <c r="BR60" s="64"/>
      <c r="BS60" s="64"/>
      <c r="BT60" s="64"/>
    </row>
    <row r="61" spans="1:72" s="69" customFormat="1" outlineLevel="1" x14ac:dyDescent="0.2">
      <c r="A61" s="64" t="s">
        <v>1004</v>
      </c>
      <c r="B61" s="65" t="s">
        <v>1454</v>
      </c>
      <c r="C61" s="66" t="s">
        <v>1903</v>
      </c>
      <c r="D61" s="67"/>
      <c r="E61" s="68"/>
      <c r="F61" s="299">
        <v>0</v>
      </c>
      <c r="G61" s="299">
        <v>0</v>
      </c>
      <c r="H61" s="299">
        <f t="shared" si="24"/>
        <v>0</v>
      </c>
      <c r="I61" s="287"/>
      <c r="J61" s="293"/>
      <c r="K61" s="299">
        <v>0</v>
      </c>
      <c r="L61" s="299">
        <v>0</v>
      </c>
      <c r="M61" s="299">
        <f t="shared" si="26"/>
        <v>0</v>
      </c>
      <c r="N61" s="287" t="str">
        <f t="shared" si="27"/>
        <v/>
      </c>
      <c r="O61" s="293"/>
      <c r="P61" s="299">
        <v>0</v>
      </c>
      <c r="Q61" s="299">
        <v>0</v>
      </c>
      <c r="R61" s="299">
        <f t="shared" si="28"/>
        <v>0</v>
      </c>
      <c r="S61" s="293"/>
      <c r="T61" s="299">
        <v>0</v>
      </c>
      <c r="U61" s="299">
        <v>0</v>
      </c>
      <c r="V61" s="299">
        <f t="shared" si="29"/>
        <v>0</v>
      </c>
      <c r="W61" s="287" t="str">
        <f t="shared" si="30"/>
        <v/>
      </c>
      <c r="X61" s="293"/>
      <c r="Y61" s="299">
        <v>0</v>
      </c>
      <c r="Z61" s="299">
        <v>0</v>
      </c>
      <c r="AA61" s="299">
        <f t="shared" si="31"/>
        <v>0</v>
      </c>
      <c r="AB61" s="287" t="str">
        <f t="shared" si="32"/>
        <v/>
      </c>
      <c r="AC61" s="293"/>
      <c r="AD61" s="329">
        <f>ROUND(ABS(AE61)/MONTH(FERC_IS1!$C$676),0)</f>
        <v>0</v>
      </c>
      <c r="AE61" s="299">
        <v>0</v>
      </c>
      <c r="AF61" s="329">
        <f>ROUND(ABS(AG61)/MONTH(FERC_IS1!$C$676),0)</f>
        <v>0</v>
      </c>
      <c r="AG61" s="287">
        <v>0</v>
      </c>
      <c r="AH61" s="299">
        <f t="shared" si="33"/>
        <v>0</v>
      </c>
      <c r="AI61" s="293"/>
      <c r="AJ61" s="299">
        <v>0</v>
      </c>
      <c r="AK61" s="299">
        <v>0</v>
      </c>
      <c r="AL61" s="299">
        <f t="shared" si="34"/>
        <v>0</v>
      </c>
      <c r="AM61" s="287" t="str">
        <f t="shared" si="35"/>
        <v/>
      </c>
      <c r="AN61" s="293"/>
      <c r="AO61" s="299">
        <v>0</v>
      </c>
      <c r="AP61" s="299">
        <v>0</v>
      </c>
      <c r="AQ61" s="299">
        <f t="shared" si="36"/>
        <v>0</v>
      </c>
      <c r="AR61" s="287" t="str">
        <f t="shared" si="37"/>
        <v/>
      </c>
      <c r="AS61" s="293"/>
      <c r="AT61" s="311">
        <f t="shared" si="38"/>
        <v>0</v>
      </c>
      <c r="AU61" s="299">
        <v>0</v>
      </c>
      <c r="AV61" s="311">
        <f t="shared" si="39"/>
        <v>0</v>
      </c>
      <c r="AW61" s="287">
        <v>0</v>
      </c>
      <c r="AX61" s="311">
        <f t="shared" si="40"/>
        <v>0</v>
      </c>
      <c r="AY61" s="293"/>
      <c r="AZ61" s="299">
        <v>-175806</v>
      </c>
      <c r="BA61" s="299">
        <v>0</v>
      </c>
      <c r="BB61" s="299">
        <f t="shared" si="41"/>
        <v>-175806</v>
      </c>
      <c r="BC61" s="287">
        <f t="shared" si="42"/>
        <v>1</v>
      </c>
      <c r="BD61" s="293"/>
      <c r="BE61" s="299">
        <v>0</v>
      </c>
      <c r="BF61" s="299">
        <v>0</v>
      </c>
      <c r="BG61" s="299">
        <f t="shared" si="43"/>
        <v>0</v>
      </c>
      <c r="BH61" s="287" t="str">
        <f t="shared" si="44"/>
        <v/>
      </c>
      <c r="BI61" s="293"/>
      <c r="BJ61" s="311">
        <f t="shared" si="45"/>
        <v>0</v>
      </c>
      <c r="BK61" s="299">
        <v>0</v>
      </c>
      <c r="BL61" s="311">
        <f t="shared" si="46"/>
        <v>0</v>
      </c>
      <c r="BM61" s="287">
        <v>0</v>
      </c>
      <c r="BN61" s="311">
        <f t="shared" si="47"/>
        <v>0</v>
      </c>
      <c r="BO61" s="64"/>
      <c r="BP61" s="64"/>
      <c r="BQ61" s="64"/>
      <c r="BR61" s="64"/>
      <c r="BS61" s="64"/>
      <c r="BT61" s="64"/>
    </row>
    <row r="62" spans="1:72" s="69" customFormat="1" outlineLevel="1" x14ac:dyDescent="0.2">
      <c r="A62" s="64" t="s">
        <v>1005</v>
      </c>
      <c r="B62" s="65" t="s">
        <v>1455</v>
      </c>
      <c r="C62" s="66" t="s">
        <v>1904</v>
      </c>
      <c r="D62" s="67"/>
      <c r="E62" s="68"/>
      <c r="F62" s="299">
        <v>38989</v>
      </c>
      <c r="G62" s="299">
        <v>0</v>
      </c>
      <c r="H62" s="299">
        <f t="shared" si="24"/>
        <v>38989</v>
      </c>
      <c r="I62" s="287"/>
      <c r="J62" s="293"/>
      <c r="K62" s="299">
        <v>0</v>
      </c>
      <c r="L62" s="299">
        <v>0</v>
      </c>
      <c r="M62" s="299">
        <f t="shared" si="26"/>
        <v>0</v>
      </c>
      <c r="N62" s="287" t="str">
        <f t="shared" si="27"/>
        <v/>
      </c>
      <c r="O62" s="293"/>
      <c r="P62" s="299">
        <v>0</v>
      </c>
      <c r="Q62" s="299">
        <v>0</v>
      </c>
      <c r="R62" s="299">
        <f t="shared" si="28"/>
        <v>0</v>
      </c>
      <c r="S62" s="293"/>
      <c r="T62" s="299">
        <v>116967</v>
      </c>
      <c r="U62" s="299">
        <v>0</v>
      </c>
      <c r="V62" s="299">
        <f t="shared" si="29"/>
        <v>116967</v>
      </c>
      <c r="W62" s="287">
        <f t="shared" si="30"/>
        <v>1</v>
      </c>
      <c r="X62" s="293"/>
      <c r="Y62" s="299">
        <v>0</v>
      </c>
      <c r="Z62" s="299">
        <v>0</v>
      </c>
      <c r="AA62" s="299">
        <f t="shared" si="31"/>
        <v>0</v>
      </c>
      <c r="AB62" s="287" t="str">
        <f t="shared" si="32"/>
        <v/>
      </c>
      <c r="AC62" s="293"/>
      <c r="AD62" s="329">
        <f>ROUND(ABS(AE62)/MONTH(FERC_IS1!$C$676),0)</f>
        <v>0</v>
      </c>
      <c r="AE62" s="299">
        <v>0</v>
      </c>
      <c r="AF62" s="329">
        <f>ROUND(ABS(AG62)/MONTH(FERC_IS1!$C$676),0)</f>
        <v>0</v>
      </c>
      <c r="AG62" s="287">
        <v>0</v>
      </c>
      <c r="AH62" s="299">
        <f t="shared" si="33"/>
        <v>0</v>
      </c>
      <c r="AI62" s="293"/>
      <c r="AJ62" s="299">
        <v>116967</v>
      </c>
      <c r="AK62" s="299">
        <v>0</v>
      </c>
      <c r="AL62" s="299">
        <f t="shared" si="34"/>
        <v>116967</v>
      </c>
      <c r="AM62" s="287">
        <f t="shared" si="35"/>
        <v>1</v>
      </c>
      <c r="AN62" s="293"/>
      <c r="AO62" s="299">
        <v>0</v>
      </c>
      <c r="AP62" s="299">
        <v>0</v>
      </c>
      <c r="AQ62" s="299">
        <f t="shared" si="36"/>
        <v>0</v>
      </c>
      <c r="AR62" s="287" t="str">
        <f t="shared" si="37"/>
        <v/>
      </c>
      <c r="AS62" s="293"/>
      <c r="AT62" s="311">
        <f t="shared" si="38"/>
        <v>0</v>
      </c>
      <c r="AU62" s="299">
        <v>0</v>
      </c>
      <c r="AV62" s="311">
        <f t="shared" si="39"/>
        <v>0</v>
      </c>
      <c r="AW62" s="287">
        <v>0</v>
      </c>
      <c r="AX62" s="311">
        <f t="shared" si="40"/>
        <v>0</v>
      </c>
      <c r="AY62" s="293"/>
      <c r="AZ62" s="299">
        <v>-4644606</v>
      </c>
      <c r="BA62" s="299">
        <v>0</v>
      </c>
      <c r="BB62" s="299">
        <f t="shared" si="41"/>
        <v>-4644606</v>
      </c>
      <c r="BC62" s="287">
        <f t="shared" si="42"/>
        <v>1</v>
      </c>
      <c r="BD62" s="293"/>
      <c r="BE62" s="299">
        <v>0</v>
      </c>
      <c r="BF62" s="299">
        <v>0</v>
      </c>
      <c r="BG62" s="299">
        <f t="shared" si="43"/>
        <v>0</v>
      </c>
      <c r="BH62" s="287" t="str">
        <f t="shared" si="44"/>
        <v/>
      </c>
      <c r="BI62" s="293"/>
      <c r="BJ62" s="311">
        <f t="shared" si="45"/>
        <v>0</v>
      </c>
      <c r="BK62" s="299">
        <v>0</v>
      </c>
      <c r="BL62" s="311">
        <f t="shared" si="46"/>
        <v>0</v>
      </c>
      <c r="BM62" s="287">
        <v>0</v>
      </c>
      <c r="BN62" s="311">
        <f t="shared" si="47"/>
        <v>0</v>
      </c>
      <c r="BO62" s="64"/>
      <c r="BP62" s="64"/>
      <c r="BQ62" s="64"/>
      <c r="BR62" s="64"/>
      <c r="BS62" s="64"/>
      <c r="BT62" s="64"/>
    </row>
    <row r="63" spans="1:72" s="108" customFormat="1" ht="12.75" customHeight="1" x14ac:dyDescent="0.2">
      <c r="A63" s="108" t="s">
        <v>791</v>
      </c>
      <c r="B63" s="108" t="s">
        <v>63</v>
      </c>
      <c r="C63" s="123" t="s">
        <v>773</v>
      </c>
      <c r="D63" s="72"/>
      <c r="E63" s="72"/>
      <c r="F63" s="106">
        <v>-59670</v>
      </c>
      <c r="G63" s="106">
        <v>-358213</v>
      </c>
      <c r="H63" s="106">
        <f t="shared" si="24"/>
        <v>298543</v>
      </c>
      <c r="I63" s="291"/>
      <c r="J63" s="271"/>
      <c r="K63" s="106">
        <v>0</v>
      </c>
      <c r="L63" s="106">
        <v>0</v>
      </c>
      <c r="M63" s="106">
        <f t="shared" si="26"/>
        <v>0</v>
      </c>
      <c r="N63" s="291" t="str">
        <f t="shared" si="27"/>
        <v/>
      </c>
      <c r="O63" s="271"/>
      <c r="P63" s="146">
        <v>0</v>
      </c>
      <c r="Q63" s="146">
        <v>0</v>
      </c>
      <c r="R63" s="146">
        <f t="shared" si="28"/>
        <v>0</v>
      </c>
      <c r="S63" s="271"/>
      <c r="T63" s="106">
        <v>-179010</v>
      </c>
      <c r="U63" s="106">
        <v>-1074639</v>
      </c>
      <c r="V63" s="106">
        <f t="shared" si="29"/>
        <v>895629</v>
      </c>
      <c r="W63" s="291">
        <f t="shared" si="30"/>
        <v>-0.83342313093047993</v>
      </c>
      <c r="X63" s="271"/>
      <c r="Y63" s="106">
        <v>0</v>
      </c>
      <c r="Z63" s="106">
        <v>0</v>
      </c>
      <c r="AA63" s="106">
        <f t="shared" si="31"/>
        <v>0</v>
      </c>
      <c r="AB63" s="291" t="str">
        <f t="shared" si="32"/>
        <v/>
      </c>
      <c r="AC63" s="271"/>
      <c r="AD63" s="146">
        <f>ROUND(ABS(AE63)/MONTH(FERC_IS1!$C$676),0)</f>
        <v>0</v>
      </c>
      <c r="AE63" s="146">
        <v>0</v>
      </c>
      <c r="AF63" s="146">
        <f>ROUND(ABS(AG63)/MONTH(FERC_IS1!$C$676),0)</f>
        <v>0</v>
      </c>
      <c r="AG63" s="309">
        <v>0</v>
      </c>
      <c r="AH63" s="146">
        <f t="shared" si="33"/>
        <v>0</v>
      </c>
      <c r="AI63" s="271"/>
      <c r="AJ63" s="106">
        <v>-179010</v>
      </c>
      <c r="AK63" s="106">
        <v>-1074639</v>
      </c>
      <c r="AL63" s="106">
        <f t="shared" si="34"/>
        <v>895629</v>
      </c>
      <c r="AM63" s="291">
        <f t="shared" si="35"/>
        <v>-0.83342313093047993</v>
      </c>
      <c r="AN63" s="271"/>
      <c r="AO63" s="106">
        <v>0</v>
      </c>
      <c r="AP63" s="106">
        <v>0</v>
      </c>
      <c r="AQ63" s="106">
        <f t="shared" si="36"/>
        <v>0</v>
      </c>
      <c r="AR63" s="291" t="str">
        <f t="shared" si="37"/>
        <v/>
      </c>
      <c r="AS63" s="271"/>
      <c r="AT63" s="146">
        <f t="shared" si="38"/>
        <v>0</v>
      </c>
      <c r="AU63" s="106">
        <v>0</v>
      </c>
      <c r="AV63" s="146">
        <f t="shared" si="39"/>
        <v>0</v>
      </c>
      <c r="AW63" s="291">
        <v>0</v>
      </c>
      <c r="AX63" s="146">
        <f t="shared" si="40"/>
        <v>0</v>
      </c>
      <c r="AY63" s="271"/>
      <c r="AZ63" s="106">
        <v>-5103445</v>
      </c>
      <c r="BA63" s="106">
        <v>-1074639</v>
      </c>
      <c r="BB63" s="106">
        <f t="shared" si="41"/>
        <v>-4028806</v>
      </c>
      <c r="BC63" s="291">
        <f t="shared" si="42"/>
        <v>3.7489854732612535</v>
      </c>
      <c r="BD63" s="271"/>
      <c r="BE63" s="106">
        <v>0</v>
      </c>
      <c r="BF63" s="106">
        <v>0</v>
      </c>
      <c r="BG63" s="106">
        <f t="shared" si="43"/>
        <v>0</v>
      </c>
      <c r="BH63" s="291" t="str">
        <f t="shared" si="44"/>
        <v/>
      </c>
      <c r="BI63" s="271"/>
      <c r="BJ63" s="146">
        <f t="shared" si="45"/>
        <v>0</v>
      </c>
      <c r="BK63" s="106">
        <v>0</v>
      </c>
      <c r="BL63" s="146">
        <f t="shared" si="46"/>
        <v>0</v>
      </c>
      <c r="BM63" s="291">
        <v>0</v>
      </c>
      <c r="BN63" s="146">
        <f t="shared" si="47"/>
        <v>0</v>
      </c>
    </row>
    <row r="64" spans="1:72" s="41" customFormat="1" x14ac:dyDescent="0.2">
      <c r="A64" s="41" t="s">
        <v>923</v>
      </c>
      <c r="B64" s="41" t="s">
        <v>65</v>
      </c>
      <c r="C64" s="60" t="s">
        <v>772</v>
      </c>
      <c r="D64" s="49"/>
      <c r="E64" s="49"/>
      <c r="F64" s="302">
        <v>40777783.030000001</v>
      </c>
      <c r="G64" s="302">
        <v>48262639.88000001</v>
      </c>
      <c r="H64" s="105">
        <f t="shared" si="24"/>
        <v>-7484856.8500000089</v>
      </c>
      <c r="I64" s="286"/>
      <c r="J64" s="272"/>
      <c r="K64" s="302">
        <v>490483115</v>
      </c>
      <c r="L64" s="302">
        <v>454297405</v>
      </c>
      <c r="M64" s="105">
        <f t="shared" si="26"/>
        <v>36185710</v>
      </c>
      <c r="N64" s="286">
        <f t="shared" si="27"/>
        <v>7.9652028829000243E-2</v>
      </c>
      <c r="O64" s="272"/>
      <c r="P64" s="148">
        <v>163416</v>
      </c>
      <c r="Q64" s="148">
        <v>164981</v>
      </c>
      <c r="R64" s="145"/>
      <c r="S64" s="272"/>
      <c r="T64" s="302">
        <v>164544333.75999999</v>
      </c>
      <c r="U64" s="302">
        <v>176243460.45999998</v>
      </c>
      <c r="V64" s="105">
        <f t="shared" si="29"/>
        <v>-11699126.699999988</v>
      </c>
      <c r="W64" s="286">
        <f t="shared" si="30"/>
        <v>-6.6380486796304192E-2</v>
      </c>
      <c r="X64" s="272"/>
      <c r="Y64" s="302">
        <v>1470708304</v>
      </c>
      <c r="Z64" s="302">
        <v>1601550208</v>
      </c>
      <c r="AA64" s="105">
        <f t="shared" si="31"/>
        <v>-130841904</v>
      </c>
      <c r="AB64" s="286">
        <f t="shared" si="32"/>
        <v>-8.1697035376364552E-2</v>
      </c>
      <c r="AC64" s="272"/>
      <c r="AD64" s="148">
        <f>ROUND(ABS(AE64)/MONTH(FERC_IS1!$C$676),0)</f>
        <v>163049</v>
      </c>
      <c r="AE64" s="148">
        <v>489147</v>
      </c>
      <c r="AF64" s="145">
        <f>ROUND(ABS(AG64)/MONTH(FERC_IS1!$C$676),0)</f>
        <v>165140</v>
      </c>
      <c r="AG64" s="310">
        <v>495419</v>
      </c>
      <c r="AH64" s="148">
        <f t="shared" si="33"/>
        <v>-2091</v>
      </c>
      <c r="AI64" s="272"/>
      <c r="AJ64" s="302">
        <v>164544333.75999999</v>
      </c>
      <c r="AK64" s="302">
        <v>176243460.45999998</v>
      </c>
      <c r="AL64" s="105">
        <f t="shared" si="34"/>
        <v>-11699126.699999988</v>
      </c>
      <c r="AM64" s="286">
        <f t="shared" si="35"/>
        <v>-6.6380486796304192E-2</v>
      </c>
      <c r="AN64" s="272"/>
      <c r="AO64" s="302">
        <v>1470708304</v>
      </c>
      <c r="AP64" s="302">
        <v>1601550208</v>
      </c>
      <c r="AQ64" s="105">
        <f t="shared" si="36"/>
        <v>-130841904</v>
      </c>
      <c r="AR64" s="286">
        <f t="shared" si="37"/>
        <v>-8.1697035376364552E-2</v>
      </c>
      <c r="AS64" s="272"/>
      <c r="AT64" s="148">
        <f t="shared" si="38"/>
        <v>163049</v>
      </c>
      <c r="AU64" s="302">
        <v>489147</v>
      </c>
      <c r="AV64" s="145">
        <f t="shared" si="39"/>
        <v>165140</v>
      </c>
      <c r="AW64" s="286">
        <v>495419</v>
      </c>
      <c r="AX64" s="148">
        <f t="shared" si="40"/>
        <v>-2091</v>
      </c>
      <c r="AY64" s="272"/>
      <c r="AZ64" s="302">
        <v>740115575.71000004</v>
      </c>
      <c r="BA64" s="302">
        <v>649137529.02900004</v>
      </c>
      <c r="BB64" s="105">
        <f t="shared" si="41"/>
        <v>90978046.680999994</v>
      </c>
      <c r="BC64" s="286">
        <f t="shared" si="42"/>
        <v>0.1401521905798418</v>
      </c>
      <c r="BD64" s="272"/>
      <c r="BE64" s="302">
        <v>5870930058.6400003</v>
      </c>
      <c r="BF64" s="302">
        <v>6007170275.1000004</v>
      </c>
      <c r="BG64" s="105">
        <f t="shared" si="43"/>
        <v>-136240216.46000004</v>
      </c>
      <c r="BH64" s="286">
        <f t="shared" si="44"/>
        <v>-2.2679599581973239E-2</v>
      </c>
      <c r="BI64" s="269"/>
      <c r="BJ64" s="148">
        <f t="shared" si="45"/>
        <v>163661</v>
      </c>
      <c r="BK64" s="302">
        <v>1963934</v>
      </c>
      <c r="BL64" s="145">
        <f t="shared" si="46"/>
        <v>165217</v>
      </c>
      <c r="BM64" s="286">
        <v>1982602</v>
      </c>
      <c r="BN64" s="148">
        <f t="shared" si="47"/>
        <v>-1556</v>
      </c>
    </row>
    <row r="65" spans="1:72" s="41" customFormat="1" x14ac:dyDescent="0.2">
      <c r="B65" s="41" t="s">
        <v>69</v>
      </c>
      <c r="C65" s="60" t="s">
        <v>771</v>
      </c>
      <c r="D65" s="49"/>
      <c r="E65" s="133"/>
      <c r="F65" s="301"/>
      <c r="G65" s="301"/>
      <c r="H65" s="301">
        <f t="shared" si="24"/>
        <v>0</v>
      </c>
      <c r="I65" s="289" t="str">
        <f t="shared" ref="I65:I106" si="48">IF(AND(F65=0,G65=0),"",IF(OR(F65=0,G65=0),100%,(+H65/G65)))</f>
        <v/>
      </c>
      <c r="J65" s="269"/>
      <c r="K65" s="301"/>
      <c r="L65" s="301"/>
      <c r="M65" s="301">
        <f t="shared" si="26"/>
        <v>0</v>
      </c>
      <c r="N65" s="289" t="str">
        <f t="shared" si="27"/>
        <v/>
      </c>
      <c r="O65" s="269"/>
      <c r="P65" s="149"/>
      <c r="Q65" s="149"/>
      <c r="R65" s="149"/>
      <c r="S65" s="269"/>
      <c r="T65" s="301"/>
      <c r="U65" s="301"/>
      <c r="V65" s="301">
        <f t="shared" si="29"/>
        <v>0</v>
      </c>
      <c r="W65" s="289" t="str">
        <f t="shared" si="30"/>
        <v/>
      </c>
      <c r="X65" s="269"/>
      <c r="Y65" s="301"/>
      <c r="Z65" s="301"/>
      <c r="AA65" s="301">
        <f t="shared" si="31"/>
        <v>0</v>
      </c>
      <c r="AB65" s="289" t="str">
        <f t="shared" si="32"/>
        <v/>
      </c>
      <c r="AC65" s="269"/>
      <c r="AD65" s="149"/>
      <c r="AE65" s="149"/>
      <c r="AF65" s="149"/>
      <c r="AG65" s="307"/>
      <c r="AH65" s="149"/>
      <c r="AI65" s="269"/>
      <c r="AJ65" s="301"/>
      <c r="AK65" s="301"/>
      <c r="AL65" s="301">
        <f t="shared" si="34"/>
        <v>0</v>
      </c>
      <c r="AM65" s="289" t="str">
        <f t="shared" si="35"/>
        <v/>
      </c>
      <c r="AN65" s="269"/>
      <c r="AO65" s="301"/>
      <c r="AP65" s="301"/>
      <c r="AQ65" s="301">
        <f t="shared" si="36"/>
        <v>0</v>
      </c>
      <c r="AR65" s="289" t="str">
        <f t="shared" si="37"/>
        <v/>
      </c>
      <c r="AS65" s="269"/>
      <c r="AT65" s="149"/>
      <c r="AU65" s="301"/>
      <c r="AV65" s="149"/>
      <c r="AW65" s="289"/>
      <c r="AX65" s="149"/>
      <c r="AY65" s="269"/>
      <c r="AZ65" s="301"/>
      <c r="BA65" s="301"/>
      <c r="BB65" s="301">
        <f t="shared" si="41"/>
        <v>0</v>
      </c>
      <c r="BC65" s="289" t="str">
        <f t="shared" si="42"/>
        <v/>
      </c>
      <c r="BD65" s="269"/>
      <c r="BE65" s="301"/>
      <c r="BF65" s="301"/>
      <c r="BG65" s="301">
        <f t="shared" si="43"/>
        <v>0</v>
      </c>
      <c r="BH65" s="289" t="str">
        <f t="shared" si="44"/>
        <v/>
      </c>
      <c r="BI65" s="269"/>
      <c r="BJ65" s="149"/>
      <c r="BK65" s="301"/>
      <c r="BL65" s="149"/>
      <c r="BM65" s="289"/>
      <c r="BN65" s="149"/>
    </row>
    <row r="66" spans="1:72" s="69" customFormat="1" outlineLevel="1" x14ac:dyDescent="0.2">
      <c r="A66" s="64" t="s">
        <v>1006</v>
      </c>
      <c r="B66" s="65" t="s">
        <v>1456</v>
      </c>
      <c r="C66" s="66" t="s">
        <v>1905</v>
      </c>
      <c r="D66" s="67"/>
      <c r="E66" s="68"/>
      <c r="F66" s="299">
        <v>147301.44</v>
      </c>
      <c r="G66" s="299">
        <v>113155.67</v>
      </c>
      <c r="H66" s="299">
        <f t="shared" si="24"/>
        <v>34145.770000000004</v>
      </c>
      <c r="I66" s="287">
        <f t="shared" si="48"/>
        <v>0.30175924900625839</v>
      </c>
      <c r="J66" s="293"/>
      <c r="K66" s="299">
        <v>0</v>
      </c>
      <c r="L66" s="299">
        <v>0</v>
      </c>
      <c r="M66" s="299">
        <f t="shared" si="26"/>
        <v>0</v>
      </c>
      <c r="N66" s="287" t="str">
        <f t="shared" si="27"/>
        <v/>
      </c>
      <c r="O66" s="293"/>
      <c r="P66" s="299">
        <v>0</v>
      </c>
      <c r="Q66" s="299">
        <v>0</v>
      </c>
      <c r="R66" s="299"/>
      <c r="S66" s="293"/>
      <c r="T66" s="299">
        <v>468243.23</v>
      </c>
      <c r="U66" s="299">
        <v>500811.59</v>
      </c>
      <c r="V66" s="299">
        <f t="shared" si="29"/>
        <v>-32568.360000000044</v>
      </c>
      <c r="W66" s="287">
        <f t="shared" si="30"/>
        <v>-6.5031162717300611E-2</v>
      </c>
      <c r="X66" s="293"/>
      <c r="Y66" s="299">
        <v>0</v>
      </c>
      <c r="Z66" s="299">
        <v>0</v>
      </c>
      <c r="AA66" s="299">
        <f t="shared" si="31"/>
        <v>0</v>
      </c>
      <c r="AB66" s="287" t="str">
        <f t="shared" si="32"/>
        <v/>
      </c>
      <c r="AC66" s="293"/>
      <c r="AD66" s="329"/>
      <c r="AE66" s="299">
        <v>0</v>
      </c>
      <c r="AF66" s="329"/>
      <c r="AG66" s="287">
        <v>0</v>
      </c>
      <c r="AH66" s="299"/>
      <c r="AI66" s="293"/>
      <c r="AJ66" s="299">
        <v>468243.23</v>
      </c>
      <c r="AK66" s="299">
        <v>500811.59</v>
      </c>
      <c r="AL66" s="299">
        <f t="shared" si="34"/>
        <v>-32568.360000000044</v>
      </c>
      <c r="AM66" s="287">
        <f t="shared" si="35"/>
        <v>-6.5031162717300611E-2</v>
      </c>
      <c r="AN66" s="293"/>
      <c r="AO66" s="299">
        <v>0</v>
      </c>
      <c r="AP66" s="299">
        <v>0</v>
      </c>
      <c r="AQ66" s="299">
        <f t="shared" si="36"/>
        <v>0</v>
      </c>
      <c r="AR66" s="287" t="str">
        <f t="shared" si="37"/>
        <v/>
      </c>
      <c r="AS66" s="293"/>
      <c r="AT66" s="311"/>
      <c r="AU66" s="299">
        <v>0</v>
      </c>
      <c r="AV66" s="311"/>
      <c r="AW66" s="287">
        <v>0</v>
      </c>
      <c r="AX66" s="311"/>
      <c r="AY66" s="293"/>
      <c r="AZ66" s="299">
        <v>1803105.37</v>
      </c>
      <c r="BA66" s="299">
        <v>1438541.6600000001</v>
      </c>
      <c r="BB66" s="299">
        <f t="shared" si="41"/>
        <v>364563.70999999996</v>
      </c>
      <c r="BC66" s="287">
        <f t="shared" si="42"/>
        <v>0.25342589661254572</v>
      </c>
      <c r="BD66" s="293"/>
      <c r="BE66" s="299">
        <v>0</v>
      </c>
      <c r="BF66" s="299">
        <v>0</v>
      </c>
      <c r="BG66" s="299">
        <f t="shared" si="43"/>
        <v>0</v>
      </c>
      <c r="BH66" s="287" t="str">
        <f t="shared" si="44"/>
        <v/>
      </c>
      <c r="BI66" s="293"/>
      <c r="BJ66" s="311"/>
      <c r="BK66" s="299">
        <v>0</v>
      </c>
      <c r="BL66" s="311"/>
      <c r="BM66" s="287">
        <v>0</v>
      </c>
      <c r="BN66" s="311"/>
      <c r="BO66" s="64"/>
      <c r="BP66" s="64"/>
      <c r="BQ66" s="64"/>
      <c r="BR66" s="64"/>
      <c r="BS66" s="64"/>
      <c r="BT66" s="64"/>
    </row>
    <row r="67" spans="1:72" s="41" customFormat="1" x14ac:dyDescent="0.2">
      <c r="A67" s="41" t="s">
        <v>924</v>
      </c>
      <c r="B67" s="41" t="s">
        <v>71</v>
      </c>
      <c r="C67" s="61" t="s">
        <v>770</v>
      </c>
      <c r="D67" s="49"/>
      <c r="E67" s="49"/>
      <c r="F67" s="301">
        <v>147301.44</v>
      </c>
      <c r="G67" s="301">
        <v>113155.67</v>
      </c>
      <c r="H67" s="301">
        <f t="shared" si="24"/>
        <v>34145.770000000004</v>
      </c>
      <c r="I67" s="289">
        <f t="shared" si="48"/>
        <v>0.30175924900625839</v>
      </c>
      <c r="J67" s="269"/>
      <c r="K67" s="301">
        <v>0</v>
      </c>
      <c r="L67" s="301">
        <v>0</v>
      </c>
      <c r="M67" s="301">
        <f t="shared" si="26"/>
        <v>0</v>
      </c>
      <c r="N67" s="289" t="str">
        <f t="shared" si="27"/>
        <v/>
      </c>
      <c r="O67" s="269"/>
      <c r="P67" s="149">
        <v>0</v>
      </c>
      <c r="Q67" s="149">
        <v>0</v>
      </c>
      <c r="R67" s="149"/>
      <c r="S67" s="269"/>
      <c r="T67" s="301">
        <v>468243.23</v>
      </c>
      <c r="U67" s="301">
        <v>500811.59</v>
      </c>
      <c r="V67" s="301">
        <f t="shared" si="29"/>
        <v>-32568.360000000044</v>
      </c>
      <c r="W67" s="289">
        <f t="shared" si="30"/>
        <v>-6.5031162717300611E-2</v>
      </c>
      <c r="X67" s="269"/>
      <c r="Y67" s="301">
        <v>0</v>
      </c>
      <c r="Z67" s="301">
        <v>0</v>
      </c>
      <c r="AA67" s="301">
        <f t="shared" si="31"/>
        <v>0</v>
      </c>
      <c r="AB67" s="289" t="str">
        <f t="shared" si="32"/>
        <v/>
      </c>
      <c r="AC67" s="269"/>
      <c r="AD67" s="149"/>
      <c r="AE67" s="149">
        <v>0</v>
      </c>
      <c r="AF67" s="149"/>
      <c r="AG67" s="307">
        <v>0</v>
      </c>
      <c r="AH67" s="149"/>
      <c r="AI67" s="269"/>
      <c r="AJ67" s="301">
        <v>468243.23</v>
      </c>
      <c r="AK67" s="301">
        <v>500811.59</v>
      </c>
      <c r="AL67" s="301">
        <f t="shared" si="34"/>
        <v>-32568.360000000044</v>
      </c>
      <c r="AM67" s="289">
        <f t="shared" si="35"/>
        <v>-6.5031162717300611E-2</v>
      </c>
      <c r="AN67" s="269"/>
      <c r="AO67" s="301">
        <v>0</v>
      </c>
      <c r="AP67" s="301">
        <v>0</v>
      </c>
      <c r="AQ67" s="301">
        <f t="shared" si="36"/>
        <v>0</v>
      </c>
      <c r="AR67" s="289" t="str">
        <f t="shared" si="37"/>
        <v/>
      </c>
      <c r="AS67" s="269"/>
      <c r="AT67" s="149"/>
      <c r="AU67" s="301">
        <v>0</v>
      </c>
      <c r="AV67" s="149"/>
      <c r="AW67" s="289">
        <v>0</v>
      </c>
      <c r="AX67" s="149"/>
      <c r="AY67" s="269"/>
      <c r="AZ67" s="301">
        <v>1803105.37</v>
      </c>
      <c r="BA67" s="301">
        <v>1438541.6600000001</v>
      </c>
      <c r="BB67" s="301">
        <f t="shared" si="41"/>
        <v>364563.70999999996</v>
      </c>
      <c r="BC67" s="289">
        <f t="shared" si="42"/>
        <v>0.25342589661254572</v>
      </c>
      <c r="BD67" s="269"/>
      <c r="BE67" s="301">
        <v>0</v>
      </c>
      <c r="BF67" s="301">
        <v>0</v>
      </c>
      <c r="BG67" s="301">
        <f t="shared" si="43"/>
        <v>0</v>
      </c>
      <c r="BH67" s="289" t="str">
        <f t="shared" si="44"/>
        <v/>
      </c>
      <c r="BI67" s="269"/>
      <c r="BJ67" s="149"/>
      <c r="BK67" s="301">
        <v>0</v>
      </c>
      <c r="BL67" s="149"/>
      <c r="BM67" s="289">
        <v>0</v>
      </c>
      <c r="BN67" s="149"/>
    </row>
    <row r="68" spans="1:72" s="69" customFormat="1" outlineLevel="1" x14ac:dyDescent="0.2">
      <c r="A68" s="64" t="s">
        <v>1007</v>
      </c>
      <c r="B68" s="65" t="s">
        <v>1457</v>
      </c>
      <c r="C68" s="66" t="s">
        <v>1906</v>
      </c>
      <c r="D68" s="67"/>
      <c r="E68" s="68"/>
      <c r="F68" s="299">
        <v>10431.210000000001</v>
      </c>
      <c r="G68" s="299">
        <v>14202.4</v>
      </c>
      <c r="H68" s="299">
        <f t="shared" si="24"/>
        <v>-3771.1899999999987</v>
      </c>
      <c r="I68" s="287">
        <f t="shared" si="48"/>
        <v>-0.26553188193544747</v>
      </c>
      <c r="J68" s="293"/>
      <c r="K68" s="299">
        <v>0</v>
      </c>
      <c r="L68" s="299">
        <v>0</v>
      </c>
      <c r="M68" s="299">
        <f t="shared" si="26"/>
        <v>0</v>
      </c>
      <c r="N68" s="287" t="str">
        <f t="shared" si="27"/>
        <v/>
      </c>
      <c r="O68" s="293"/>
      <c r="P68" s="299">
        <v>0</v>
      </c>
      <c r="Q68" s="299">
        <v>0</v>
      </c>
      <c r="R68" s="299"/>
      <c r="S68" s="293"/>
      <c r="T68" s="299">
        <v>32632.100000000002</v>
      </c>
      <c r="U68" s="299">
        <v>33720.69</v>
      </c>
      <c r="V68" s="299">
        <f t="shared" si="29"/>
        <v>-1088.5900000000001</v>
      </c>
      <c r="W68" s="287">
        <f t="shared" si="30"/>
        <v>-3.2282554123299376E-2</v>
      </c>
      <c r="X68" s="293"/>
      <c r="Y68" s="299">
        <v>0</v>
      </c>
      <c r="Z68" s="299">
        <v>0</v>
      </c>
      <c r="AA68" s="299">
        <f t="shared" si="31"/>
        <v>0</v>
      </c>
      <c r="AB68" s="287" t="str">
        <f t="shared" si="32"/>
        <v/>
      </c>
      <c r="AC68" s="293"/>
      <c r="AD68" s="329"/>
      <c r="AE68" s="299">
        <v>0</v>
      </c>
      <c r="AF68" s="329"/>
      <c r="AG68" s="287">
        <v>0</v>
      </c>
      <c r="AH68" s="299"/>
      <c r="AI68" s="293"/>
      <c r="AJ68" s="299">
        <v>32632.100000000002</v>
      </c>
      <c r="AK68" s="299">
        <v>33720.69</v>
      </c>
      <c r="AL68" s="299">
        <f t="shared" si="34"/>
        <v>-1088.5900000000001</v>
      </c>
      <c r="AM68" s="287">
        <f t="shared" si="35"/>
        <v>-3.2282554123299376E-2</v>
      </c>
      <c r="AN68" s="293"/>
      <c r="AO68" s="299">
        <v>0</v>
      </c>
      <c r="AP68" s="299">
        <v>0</v>
      </c>
      <c r="AQ68" s="299">
        <f t="shared" si="36"/>
        <v>0</v>
      </c>
      <c r="AR68" s="287" t="str">
        <f t="shared" si="37"/>
        <v/>
      </c>
      <c r="AS68" s="293"/>
      <c r="AT68" s="311"/>
      <c r="AU68" s="299">
        <v>0</v>
      </c>
      <c r="AV68" s="311"/>
      <c r="AW68" s="287">
        <v>0</v>
      </c>
      <c r="AX68" s="311"/>
      <c r="AY68" s="293"/>
      <c r="AZ68" s="299">
        <v>158578.51</v>
      </c>
      <c r="BA68" s="299">
        <v>200210.37</v>
      </c>
      <c r="BB68" s="299">
        <f t="shared" si="41"/>
        <v>-41631.859999999986</v>
      </c>
      <c r="BC68" s="287">
        <f t="shared" si="42"/>
        <v>-0.20794057770334268</v>
      </c>
      <c r="BD68" s="293"/>
      <c r="BE68" s="299">
        <v>0</v>
      </c>
      <c r="BF68" s="299">
        <v>0</v>
      </c>
      <c r="BG68" s="299">
        <f t="shared" si="43"/>
        <v>0</v>
      </c>
      <c r="BH68" s="287" t="str">
        <f t="shared" si="44"/>
        <v/>
      </c>
      <c r="BI68" s="293"/>
      <c r="BJ68" s="311"/>
      <c r="BK68" s="299">
        <v>0</v>
      </c>
      <c r="BL68" s="311"/>
      <c r="BM68" s="287">
        <v>0</v>
      </c>
      <c r="BN68" s="311"/>
      <c r="BO68" s="64"/>
      <c r="BP68" s="64"/>
      <c r="BQ68" s="64"/>
      <c r="BR68" s="64"/>
      <c r="BS68" s="64"/>
      <c r="BT68" s="64"/>
    </row>
    <row r="69" spans="1:72" s="41" customFormat="1" x14ac:dyDescent="0.2">
      <c r="A69" s="41" t="s">
        <v>925</v>
      </c>
      <c r="B69" s="38" t="s">
        <v>73</v>
      </c>
      <c r="C69" s="61" t="s">
        <v>769</v>
      </c>
      <c r="D69" s="49"/>
      <c r="E69" s="49"/>
      <c r="F69" s="301">
        <v>10431.210000000001</v>
      </c>
      <c r="G69" s="301">
        <v>14202.4</v>
      </c>
      <c r="H69" s="301">
        <f t="shared" si="24"/>
        <v>-3771.1899999999987</v>
      </c>
      <c r="I69" s="289">
        <f t="shared" si="48"/>
        <v>-0.26553188193544747</v>
      </c>
      <c r="J69" s="269"/>
      <c r="K69" s="301">
        <v>0</v>
      </c>
      <c r="L69" s="301">
        <v>0</v>
      </c>
      <c r="M69" s="301">
        <f t="shared" si="26"/>
        <v>0</v>
      </c>
      <c r="N69" s="289" t="str">
        <f t="shared" si="27"/>
        <v/>
      </c>
      <c r="O69" s="269"/>
      <c r="P69" s="149">
        <v>0</v>
      </c>
      <c r="Q69" s="149">
        <v>0</v>
      </c>
      <c r="R69" s="149"/>
      <c r="S69" s="269"/>
      <c r="T69" s="301">
        <v>32632.100000000002</v>
      </c>
      <c r="U69" s="301">
        <v>33720.69</v>
      </c>
      <c r="V69" s="301">
        <f t="shared" si="29"/>
        <v>-1088.5900000000001</v>
      </c>
      <c r="W69" s="289">
        <f t="shared" si="30"/>
        <v>-3.2282554123299376E-2</v>
      </c>
      <c r="X69" s="269"/>
      <c r="Y69" s="301">
        <v>0</v>
      </c>
      <c r="Z69" s="301">
        <v>0</v>
      </c>
      <c r="AA69" s="301">
        <f t="shared" si="31"/>
        <v>0</v>
      </c>
      <c r="AB69" s="289" t="str">
        <f t="shared" si="32"/>
        <v/>
      </c>
      <c r="AC69" s="269"/>
      <c r="AD69" s="149"/>
      <c r="AE69" s="149">
        <v>0</v>
      </c>
      <c r="AF69" s="149"/>
      <c r="AG69" s="307">
        <v>0</v>
      </c>
      <c r="AH69" s="149"/>
      <c r="AI69" s="269"/>
      <c r="AJ69" s="301">
        <v>32632.100000000002</v>
      </c>
      <c r="AK69" s="301">
        <v>33720.69</v>
      </c>
      <c r="AL69" s="301">
        <f t="shared" si="34"/>
        <v>-1088.5900000000001</v>
      </c>
      <c r="AM69" s="289">
        <f t="shared" si="35"/>
        <v>-3.2282554123299376E-2</v>
      </c>
      <c r="AN69" s="269"/>
      <c r="AO69" s="301">
        <v>0</v>
      </c>
      <c r="AP69" s="301">
        <v>0</v>
      </c>
      <c r="AQ69" s="301">
        <f t="shared" si="36"/>
        <v>0</v>
      </c>
      <c r="AR69" s="289" t="str">
        <f t="shared" si="37"/>
        <v/>
      </c>
      <c r="AS69" s="269"/>
      <c r="AT69" s="149"/>
      <c r="AU69" s="301">
        <v>0</v>
      </c>
      <c r="AV69" s="149"/>
      <c r="AW69" s="289">
        <v>0</v>
      </c>
      <c r="AX69" s="149"/>
      <c r="AY69" s="269"/>
      <c r="AZ69" s="301">
        <v>158578.51</v>
      </c>
      <c r="BA69" s="301">
        <v>200210.37</v>
      </c>
      <c r="BB69" s="301">
        <f t="shared" si="41"/>
        <v>-41631.859999999986</v>
      </c>
      <c r="BC69" s="289">
        <f t="shared" si="42"/>
        <v>-0.20794057770334268</v>
      </c>
      <c r="BD69" s="269"/>
      <c r="BE69" s="301">
        <v>0</v>
      </c>
      <c r="BF69" s="301">
        <v>0</v>
      </c>
      <c r="BG69" s="301">
        <f t="shared" si="43"/>
        <v>0</v>
      </c>
      <c r="BH69" s="289" t="str">
        <f t="shared" si="44"/>
        <v/>
      </c>
      <c r="BI69" s="269"/>
      <c r="BJ69" s="149"/>
      <c r="BK69" s="301">
        <v>0</v>
      </c>
      <c r="BL69" s="149"/>
      <c r="BM69" s="289">
        <v>0</v>
      </c>
      <c r="BN69" s="149"/>
    </row>
    <row r="70" spans="1:72" s="41" customFormat="1" x14ac:dyDescent="0.2">
      <c r="A70" s="41" t="s">
        <v>926</v>
      </c>
      <c r="B70" s="41" t="s">
        <v>75</v>
      </c>
      <c r="C70" s="61" t="s">
        <v>768</v>
      </c>
      <c r="D70" s="49"/>
      <c r="E70" s="49"/>
      <c r="F70" s="301">
        <v>0</v>
      </c>
      <c r="G70" s="301">
        <v>0</v>
      </c>
      <c r="H70" s="301">
        <f t="shared" si="24"/>
        <v>0</v>
      </c>
      <c r="I70" s="289" t="str">
        <f t="shared" si="48"/>
        <v/>
      </c>
      <c r="J70" s="269"/>
      <c r="K70" s="301">
        <v>0</v>
      </c>
      <c r="L70" s="301">
        <v>0</v>
      </c>
      <c r="M70" s="301">
        <f t="shared" si="26"/>
        <v>0</v>
      </c>
      <c r="N70" s="289" t="str">
        <f t="shared" si="27"/>
        <v/>
      </c>
      <c r="O70" s="269"/>
      <c r="P70" s="149">
        <v>0</v>
      </c>
      <c r="Q70" s="149">
        <v>0</v>
      </c>
      <c r="R70" s="149"/>
      <c r="S70" s="269"/>
      <c r="T70" s="301">
        <v>0</v>
      </c>
      <c r="U70" s="301">
        <v>0</v>
      </c>
      <c r="V70" s="301">
        <f t="shared" si="29"/>
        <v>0</v>
      </c>
      <c r="W70" s="289" t="str">
        <f t="shared" si="30"/>
        <v/>
      </c>
      <c r="X70" s="269"/>
      <c r="Y70" s="301">
        <v>0</v>
      </c>
      <c r="Z70" s="301">
        <v>0</v>
      </c>
      <c r="AA70" s="301">
        <f t="shared" si="31"/>
        <v>0</v>
      </c>
      <c r="AB70" s="289" t="str">
        <f t="shared" si="32"/>
        <v/>
      </c>
      <c r="AC70" s="269"/>
      <c r="AD70" s="149"/>
      <c r="AE70" s="149">
        <v>0</v>
      </c>
      <c r="AF70" s="149"/>
      <c r="AG70" s="307">
        <v>0</v>
      </c>
      <c r="AH70" s="149"/>
      <c r="AI70" s="269"/>
      <c r="AJ70" s="301">
        <v>0</v>
      </c>
      <c r="AK70" s="301">
        <v>0</v>
      </c>
      <c r="AL70" s="301">
        <f t="shared" si="34"/>
        <v>0</v>
      </c>
      <c r="AM70" s="289" t="str">
        <f t="shared" si="35"/>
        <v/>
      </c>
      <c r="AN70" s="269"/>
      <c r="AO70" s="301">
        <v>0</v>
      </c>
      <c r="AP70" s="301">
        <v>0</v>
      </c>
      <c r="AQ70" s="301">
        <f t="shared" si="36"/>
        <v>0</v>
      </c>
      <c r="AR70" s="289" t="str">
        <f t="shared" si="37"/>
        <v/>
      </c>
      <c r="AS70" s="269"/>
      <c r="AT70" s="149"/>
      <c r="AU70" s="301">
        <v>0</v>
      </c>
      <c r="AV70" s="149"/>
      <c r="AW70" s="289">
        <v>0</v>
      </c>
      <c r="AX70" s="149"/>
      <c r="AY70" s="269"/>
      <c r="AZ70" s="301">
        <v>0</v>
      </c>
      <c r="BA70" s="301">
        <v>0</v>
      </c>
      <c r="BB70" s="301">
        <f t="shared" si="41"/>
        <v>0</v>
      </c>
      <c r="BC70" s="289" t="str">
        <f t="shared" si="42"/>
        <v/>
      </c>
      <c r="BD70" s="269"/>
      <c r="BE70" s="301">
        <v>0</v>
      </c>
      <c r="BF70" s="301">
        <v>0</v>
      </c>
      <c r="BG70" s="301">
        <f t="shared" si="43"/>
        <v>0</v>
      </c>
      <c r="BH70" s="289" t="str">
        <f t="shared" si="44"/>
        <v/>
      </c>
      <c r="BI70" s="269"/>
      <c r="BJ70" s="149"/>
      <c r="BK70" s="301">
        <v>0</v>
      </c>
      <c r="BL70" s="149"/>
      <c r="BM70" s="289">
        <v>0</v>
      </c>
      <c r="BN70" s="149"/>
    </row>
    <row r="71" spans="1:72" s="69" customFormat="1" outlineLevel="1" x14ac:dyDescent="0.2">
      <c r="A71" s="64" t="s">
        <v>1008</v>
      </c>
      <c r="B71" s="65" t="s">
        <v>1458</v>
      </c>
      <c r="C71" s="66" t="s">
        <v>1907</v>
      </c>
      <c r="D71" s="67"/>
      <c r="E71" s="68"/>
      <c r="F71" s="299">
        <v>95349.400000000009</v>
      </c>
      <c r="G71" s="299">
        <v>130528.05</v>
      </c>
      <c r="H71" s="299">
        <f t="shared" si="24"/>
        <v>-35178.649999999994</v>
      </c>
      <c r="I71" s="287">
        <f t="shared" si="48"/>
        <v>-0.26951027001475925</v>
      </c>
      <c r="J71" s="293"/>
      <c r="K71" s="299">
        <v>0</v>
      </c>
      <c r="L71" s="299">
        <v>0</v>
      </c>
      <c r="M71" s="299">
        <f t="shared" si="26"/>
        <v>0</v>
      </c>
      <c r="N71" s="287" t="str">
        <f t="shared" si="27"/>
        <v/>
      </c>
      <c r="O71" s="293"/>
      <c r="P71" s="299">
        <v>0</v>
      </c>
      <c r="Q71" s="299">
        <v>0</v>
      </c>
      <c r="R71" s="299"/>
      <c r="S71" s="293"/>
      <c r="T71" s="299">
        <v>286218.72000000003</v>
      </c>
      <c r="U71" s="299">
        <v>382899.09</v>
      </c>
      <c r="V71" s="299">
        <f t="shared" si="29"/>
        <v>-96680.37</v>
      </c>
      <c r="W71" s="287">
        <f t="shared" si="30"/>
        <v>-0.25249569018301921</v>
      </c>
      <c r="X71" s="293"/>
      <c r="Y71" s="299">
        <v>0</v>
      </c>
      <c r="Z71" s="299">
        <v>0</v>
      </c>
      <c r="AA71" s="299">
        <f t="shared" si="31"/>
        <v>0</v>
      </c>
      <c r="AB71" s="287" t="str">
        <f t="shared" si="32"/>
        <v/>
      </c>
      <c r="AC71" s="293"/>
      <c r="AD71" s="329"/>
      <c r="AE71" s="299">
        <v>0</v>
      </c>
      <c r="AF71" s="329"/>
      <c r="AG71" s="287">
        <v>0</v>
      </c>
      <c r="AH71" s="299"/>
      <c r="AI71" s="293"/>
      <c r="AJ71" s="299">
        <v>286218.72000000003</v>
      </c>
      <c r="AK71" s="299">
        <v>382899.09</v>
      </c>
      <c r="AL71" s="299">
        <f t="shared" si="34"/>
        <v>-96680.37</v>
      </c>
      <c r="AM71" s="287">
        <f t="shared" si="35"/>
        <v>-0.25249569018301921</v>
      </c>
      <c r="AN71" s="293"/>
      <c r="AO71" s="299">
        <v>0</v>
      </c>
      <c r="AP71" s="299">
        <v>0</v>
      </c>
      <c r="AQ71" s="299">
        <f t="shared" si="36"/>
        <v>0</v>
      </c>
      <c r="AR71" s="287" t="str">
        <f t="shared" si="37"/>
        <v/>
      </c>
      <c r="AS71" s="293"/>
      <c r="AT71" s="311"/>
      <c r="AU71" s="299">
        <v>0</v>
      </c>
      <c r="AV71" s="311"/>
      <c r="AW71" s="287">
        <v>0</v>
      </c>
      <c r="AX71" s="311"/>
      <c r="AY71" s="293"/>
      <c r="AZ71" s="299">
        <v>1453442.7</v>
      </c>
      <c r="BA71" s="299">
        <v>1561710.307</v>
      </c>
      <c r="BB71" s="299">
        <f t="shared" si="41"/>
        <v>-108267.60700000008</v>
      </c>
      <c r="BC71" s="287">
        <f t="shared" si="42"/>
        <v>-6.932630623920194E-2</v>
      </c>
      <c r="BD71" s="293"/>
      <c r="BE71" s="299">
        <v>0</v>
      </c>
      <c r="BF71" s="299">
        <v>0</v>
      </c>
      <c r="BG71" s="299">
        <f t="shared" si="43"/>
        <v>0</v>
      </c>
      <c r="BH71" s="287" t="str">
        <f t="shared" si="44"/>
        <v/>
      </c>
      <c r="BI71" s="293"/>
      <c r="BJ71" s="311"/>
      <c r="BK71" s="299">
        <v>0</v>
      </c>
      <c r="BL71" s="311"/>
      <c r="BM71" s="287">
        <v>0</v>
      </c>
      <c r="BN71" s="311"/>
      <c r="BO71" s="64"/>
      <c r="BP71" s="64"/>
      <c r="BQ71" s="64"/>
      <c r="BR71" s="64"/>
      <c r="BS71" s="64"/>
      <c r="BT71" s="64"/>
    </row>
    <row r="72" spans="1:72" s="69" customFormat="1" outlineLevel="1" x14ac:dyDescent="0.2">
      <c r="A72" s="64" t="s">
        <v>1009</v>
      </c>
      <c r="B72" s="65" t="s">
        <v>1459</v>
      </c>
      <c r="C72" s="66" t="s">
        <v>1908</v>
      </c>
      <c r="D72" s="67"/>
      <c r="E72" s="68"/>
      <c r="F72" s="299">
        <v>66825.02</v>
      </c>
      <c r="G72" s="299">
        <v>131420.76999999999</v>
      </c>
      <c r="H72" s="299">
        <f t="shared" si="24"/>
        <v>-64595.749999999985</v>
      </c>
      <c r="I72" s="287">
        <f t="shared" si="48"/>
        <v>-0.49151857807559635</v>
      </c>
      <c r="J72" s="293"/>
      <c r="K72" s="299">
        <v>0</v>
      </c>
      <c r="L72" s="299">
        <v>0</v>
      </c>
      <c r="M72" s="299">
        <f t="shared" si="26"/>
        <v>0</v>
      </c>
      <c r="N72" s="287" t="str">
        <f t="shared" si="27"/>
        <v/>
      </c>
      <c r="O72" s="293"/>
      <c r="P72" s="299">
        <v>0</v>
      </c>
      <c r="Q72" s="299">
        <v>0</v>
      </c>
      <c r="R72" s="299"/>
      <c r="S72" s="293"/>
      <c r="T72" s="299">
        <v>212567.36000000002</v>
      </c>
      <c r="U72" s="299">
        <v>329979.2</v>
      </c>
      <c r="V72" s="299">
        <f t="shared" si="29"/>
        <v>-117411.84</v>
      </c>
      <c r="W72" s="287">
        <f t="shared" si="30"/>
        <v>-0.35581588172830286</v>
      </c>
      <c r="X72" s="293"/>
      <c r="Y72" s="299">
        <v>0</v>
      </c>
      <c r="Z72" s="299">
        <v>0</v>
      </c>
      <c r="AA72" s="299">
        <f t="shared" si="31"/>
        <v>0</v>
      </c>
      <c r="AB72" s="287" t="str">
        <f t="shared" si="32"/>
        <v/>
      </c>
      <c r="AC72" s="293"/>
      <c r="AD72" s="329"/>
      <c r="AE72" s="299">
        <v>0</v>
      </c>
      <c r="AF72" s="329"/>
      <c r="AG72" s="287">
        <v>0</v>
      </c>
      <c r="AH72" s="299"/>
      <c r="AI72" s="293"/>
      <c r="AJ72" s="299">
        <v>212567.36000000002</v>
      </c>
      <c r="AK72" s="299">
        <v>329979.2</v>
      </c>
      <c r="AL72" s="299">
        <f t="shared" si="34"/>
        <v>-117411.84</v>
      </c>
      <c r="AM72" s="287">
        <f t="shared" si="35"/>
        <v>-0.35581588172830286</v>
      </c>
      <c r="AN72" s="293"/>
      <c r="AO72" s="299">
        <v>0</v>
      </c>
      <c r="AP72" s="299">
        <v>0</v>
      </c>
      <c r="AQ72" s="299">
        <f t="shared" si="36"/>
        <v>0</v>
      </c>
      <c r="AR72" s="287" t="str">
        <f t="shared" si="37"/>
        <v/>
      </c>
      <c r="AS72" s="293"/>
      <c r="AT72" s="311"/>
      <c r="AU72" s="299">
        <v>0</v>
      </c>
      <c r="AV72" s="311"/>
      <c r="AW72" s="287">
        <v>0</v>
      </c>
      <c r="AX72" s="311"/>
      <c r="AY72" s="293"/>
      <c r="AZ72" s="299">
        <v>931621.05</v>
      </c>
      <c r="BA72" s="299">
        <v>1029658.46</v>
      </c>
      <c r="BB72" s="299">
        <f t="shared" si="41"/>
        <v>-98037.409999999916</v>
      </c>
      <c r="BC72" s="287">
        <f t="shared" si="42"/>
        <v>-9.5213523521187712E-2</v>
      </c>
      <c r="BD72" s="293"/>
      <c r="BE72" s="299">
        <v>0</v>
      </c>
      <c r="BF72" s="299">
        <v>0</v>
      </c>
      <c r="BG72" s="299">
        <f t="shared" si="43"/>
        <v>0</v>
      </c>
      <c r="BH72" s="287" t="str">
        <f t="shared" si="44"/>
        <v/>
      </c>
      <c r="BI72" s="293"/>
      <c r="BJ72" s="311"/>
      <c r="BK72" s="299">
        <v>0</v>
      </c>
      <c r="BL72" s="311"/>
      <c r="BM72" s="287">
        <v>0</v>
      </c>
      <c r="BN72" s="311"/>
      <c r="BO72" s="64"/>
      <c r="BP72" s="64"/>
      <c r="BQ72" s="64"/>
      <c r="BR72" s="64"/>
      <c r="BS72" s="64"/>
      <c r="BT72" s="64"/>
    </row>
    <row r="73" spans="1:72" s="69" customFormat="1" outlineLevel="1" x14ac:dyDescent="0.2">
      <c r="A73" s="64" t="s">
        <v>1010</v>
      </c>
      <c r="B73" s="65" t="s">
        <v>1460</v>
      </c>
      <c r="C73" s="66" t="s">
        <v>1909</v>
      </c>
      <c r="D73" s="67"/>
      <c r="E73" s="68"/>
      <c r="F73" s="299">
        <v>15203.49</v>
      </c>
      <c r="G73" s="299">
        <v>21992.240000000002</v>
      </c>
      <c r="H73" s="299">
        <f t="shared" ref="H73:H104" si="49">+F73-G73</f>
        <v>-6788.7500000000018</v>
      </c>
      <c r="I73" s="287">
        <f t="shared" si="48"/>
        <v>-0.3086884282819759</v>
      </c>
      <c r="J73" s="293"/>
      <c r="K73" s="299">
        <v>0</v>
      </c>
      <c r="L73" s="299">
        <v>0</v>
      </c>
      <c r="M73" s="299">
        <f t="shared" ref="M73:M104" si="50">+K73-L73</f>
        <v>0</v>
      </c>
      <c r="N73" s="287" t="str">
        <f t="shared" ref="N73:N104" si="51">IF(AND(K73=0,L73=0),"",IF(OR(K73=0,L73=0),100%,(+M73/L73)))</f>
        <v/>
      </c>
      <c r="O73" s="293"/>
      <c r="P73" s="299">
        <v>0</v>
      </c>
      <c r="Q73" s="299">
        <v>0</v>
      </c>
      <c r="R73" s="299"/>
      <c r="S73" s="293"/>
      <c r="T73" s="299">
        <v>31141.22</v>
      </c>
      <c r="U73" s="299">
        <v>31735.420000000002</v>
      </c>
      <c r="V73" s="299">
        <f t="shared" ref="V73:V104" si="52">+T73-U73</f>
        <v>-594.20000000000073</v>
      </c>
      <c r="W73" s="287">
        <f t="shared" ref="W73:W104" si="53">IF(AND(T73=0,U73=0),"",IF(OR(T73=0,U73=0),100%,(+V73/U73)))</f>
        <v>-1.8723558723974684E-2</v>
      </c>
      <c r="X73" s="293"/>
      <c r="Y73" s="299">
        <v>0</v>
      </c>
      <c r="Z73" s="299">
        <v>0</v>
      </c>
      <c r="AA73" s="299">
        <f t="shared" ref="AA73:AA104" si="54">+Y73-Z73</f>
        <v>0</v>
      </c>
      <c r="AB73" s="287" t="str">
        <f t="shared" ref="AB73:AB104" si="55">IF(AND(Y73=0,Z73=0),"",IF(OR(Y73=0,Z73=0),100%,(+AA73/Z73)))</f>
        <v/>
      </c>
      <c r="AC73" s="293"/>
      <c r="AD73" s="329"/>
      <c r="AE73" s="299">
        <v>0</v>
      </c>
      <c r="AF73" s="329"/>
      <c r="AG73" s="287">
        <v>0</v>
      </c>
      <c r="AH73" s="299"/>
      <c r="AI73" s="293"/>
      <c r="AJ73" s="299">
        <v>31141.22</v>
      </c>
      <c r="AK73" s="299">
        <v>31735.420000000002</v>
      </c>
      <c r="AL73" s="299">
        <f t="shared" ref="AL73:AL104" si="56">+AJ73-AK73</f>
        <v>-594.20000000000073</v>
      </c>
      <c r="AM73" s="287">
        <f t="shared" ref="AM73:AM104" si="57">IF(AND(AJ73=0,AK73=0),"",IF(OR(AJ73=0,AK73=0),100%,(+AL73/AK73)))</f>
        <v>-1.8723558723974684E-2</v>
      </c>
      <c r="AN73" s="293"/>
      <c r="AO73" s="299">
        <v>0</v>
      </c>
      <c r="AP73" s="299">
        <v>0</v>
      </c>
      <c r="AQ73" s="299">
        <f t="shared" ref="AQ73:AQ104" si="58">+AO73-AP73</f>
        <v>0</v>
      </c>
      <c r="AR73" s="287" t="str">
        <f t="shared" ref="AR73:AR104" si="59">IF(AND(AO73=0,AP73=0),"",IF(OR(AO73=0,AP73=0),100%,(+AQ73/AP73)))</f>
        <v/>
      </c>
      <c r="AS73" s="293"/>
      <c r="AT73" s="311"/>
      <c r="AU73" s="299">
        <v>0</v>
      </c>
      <c r="AV73" s="311"/>
      <c r="AW73" s="287">
        <v>0</v>
      </c>
      <c r="AX73" s="311"/>
      <c r="AY73" s="293"/>
      <c r="AZ73" s="299">
        <v>136463.85999999999</v>
      </c>
      <c r="BA73" s="299">
        <v>147903.54</v>
      </c>
      <c r="BB73" s="299">
        <f t="shared" ref="BB73:BB104" si="60">+AZ73-BA73</f>
        <v>-11439.680000000022</v>
      </c>
      <c r="BC73" s="287">
        <f t="shared" ref="BC73:BC104" si="61">IF(AND(AZ73=0,BA73=0),"",IF(OR(AZ73=0,BA73=0),100%,(+BB73/BA73)))</f>
        <v>-7.7345545617096265E-2</v>
      </c>
      <c r="BD73" s="293"/>
      <c r="BE73" s="299">
        <v>0</v>
      </c>
      <c r="BF73" s="299">
        <v>0</v>
      </c>
      <c r="BG73" s="299">
        <f t="shared" ref="BG73:BG104" si="62">+BE73-BF73</f>
        <v>0</v>
      </c>
      <c r="BH73" s="287" t="str">
        <f t="shared" ref="BH73:BH104" si="63">IF(AND(BE73=0,BF73=0),"",IF(OR(BE73=0,BF73=0),100%,(+BG73/BF73)))</f>
        <v/>
      </c>
      <c r="BI73" s="293"/>
      <c r="BJ73" s="311"/>
      <c r="BK73" s="299">
        <v>0</v>
      </c>
      <c r="BL73" s="311"/>
      <c r="BM73" s="287">
        <v>0</v>
      </c>
      <c r="BN73" s="311"/>
      <c r="BO73" s="64"/>
      <c r="BP73" s="64"/>
      <c r="BQ73" s="64"/>
      <c r="BR73" s="64"/>
      <c r="BS73" s="64"/>
      <c r="BT73" s="64"/>
    </row>
    <row r="74" spans="1:72" s="69" customFormat="1" outlineLevel="1" x14ac:dyDescent="0.2">
      <c r="A74" s="64" t="s">
        <v>1011</v>
      </c>
      <c r="B74" s="65" t="s">
        <v>1461</v>
      </c>
      <c r="C74" s="66" t="s">
        <v>1910</v>
      </c>
      <c r="D74" s="67"/>
      <c r="E74" s="68"/>
      <c r="F74" s="299">
        <v>372586.74</v>
      </c>
      <c r="G74" s="299">
        <v>366551.8</v>
      </c>
      <c r="H74" s="299">
        <f t="shared" si="49"/>
        <v>6034.9400000000023</v>
      </c>
      <c r="I74" s="287">
        <f t="shared" si="48"/>
        <v>1.646408502154403E-2</v>
      </c>
      <c r="J74" s="293"/>
      <c r="K74" s="299">
        <v>0</v>
      </c>
      <c r="L74" s="299">
        <v>0</v>
      </c>
      <c r="M74" s="299">
        <f t="shared" si="50"/>
        <v>0</v>
      </c>
      <c r="N74" s="287" t="str">
        <f t="shared" si="51"/>
        <v/>
      </c>
      <c r="O74" s="293"/>
      <c r="P74" s="299">
        <v>0</v>
      </c>
      <c r="Q74" s="299">
        <v>0</v>
      </c>
      <c r="R74" s="299"/>
      <c r="S74" s="293"/>
      <c r="T74" s="299">
        <v>1118262.31</v>
      </c>
      <c r="U74" s="299">
        <v>1079654.25</v>
      </c>
      <c r="V74" s="299">
        <f t="shared" si="52"/>
        <v>38608.060000000056</v>
      </c>
      <c r="W74" s="287">
        <f t="shared" si="53"/>
        <v>3.5759651758884896E-2</v>
      </c>
      <c r="X74" s="293"/>
      <c r="Y74" s="299">
        <v>0</v>
      </c>
      <c r="Z74" s="299">
        <v>0</v>
      </c>
      <c r="AA74" s="299">
        <f t="shared" si="54"/>
        <v>0</v>
      </c>
      <c r="AB74" s="287" t="str">
        <f t="shared" si="55"/>
        <v/>
      </c>
      <c r="AC74" s="293"/>
      <c r="AD74" s="329"/>
      <c r="AE74" s="299">
        <v>0</v>
      </c>
      <c r="AF74" s="329"/>
      <c r="AG74" s="287">
        <v>0</v>
      </c>
      <c r="AH74" s="299"/>
      <c r="AI74" s="293"/>
      <c r="AJ74" s="299">
        <v>1118262.31</v>
      </c>
      <c r="AK74" s="299">
        <v>1079654.25</v>
      </c>
      <c r="AL74" s="299">
        <f t="shared" si="56"/>
        <v>38608.060000000056</v>
      </c>
      <c r="AM74" s="287">
        <f t="shared" si="57"/>
        <v>3.5759651758884896E-2</v>
      </c>
      <c r="AN74" s="293"/>
      <c r="AO74" s="299">
        <v>0</v>
      </c>
      <c r="AP74" s="299">
        <v>0</v>
      </c>
      <c r="AQ74" s="299">
        <f t="shared" si="58"/>
        <v>0</v>
      </c>
      <c r="AR74" s="287" t="str">
        <f t="shared" si="59"/>
        <v/>
      </c>
      <c r="AS74" s="293"/>
      <c r="AT74" s="311"/>
      <c r="AU74" s="299">
        <v>0</v>
      </c>
      <c r="AV74" s="311"/>
      <c r="AW74" s="287">
        <v>0</v>
      </c>
      <c r="AX74" s="311"/>
      <c r="AY74" s="293"/>
      <c r="AZ74" s="299">
        <v>4396303.5199999996</v>
      </c>
      <c r="BA74" s="299">
        <v>2905522.31</v>
      </c>
      <c r="BB74" s="299">
        <f t="shared" si="60"/>
        <v>1490781.2099999995</v>
      </c>
      <c r="BC74" s="287">
        <f t="shared" si="61"/>
        <v>0.5130854459004307</v>
      </c>
      <c r="BD74" s="293"/>
      <c r="BE74" s="299">
        <v>0</v>
      </c>
      <c r="BF74" s="299">
        <v>0</v>
      </c>
      <c r="BG74" s="299">
        <f t="shared" si="62"/>
        <v>0</v>
      </c>
      <c r="BH74" s="287" t="str">
        <f t="shared" si="63"/>
        <v/>
      </c>
      <c r="BI74" s="293"/>
      <c r="BJ74" s="311"/>
      <c r="BK74" s="299">
        <v>0</v>
      </c>
      <c r="BL74" s="311"/>
      <c r="BM74" s="287">
        <v>0</v>
      </c>
      <c r="BN74" s="311"/>
      <c r="BO74" s="64"/>
      <c r="BP74" s="64"/>
      <c r="BQ74" s="64"/>
      <c r="BR74" s="64"/>
      <c r="BS74" s="64"/>
      <c r="BT74" s="64"/>
    </row>
    <row r="75" spans="1:72" s="41" customFormat="1" x14ac:dyDescent="0.2">
      <c r="A75" s="41" t="s">
        <v>927</v>
      </c>
      <c r="B75" s="41" t="s">
        <v>77</v>
      </c>
      <c r="C75" s="61" t="s">
        <v>767</v>
      </c>
      <c r="D75" s="49"/>
      <c r="E75" s="49"/>
      <c r="F75" s="301">
        <v>549964.65</v>
      </c>
      <c r="G75" s="301">
        <v>650492.86</v>
      </c>
      <c r="H75" s="301">
        <f t="shared" si="49"/>
        <v>-100528.20999999996</v>
      </c>
      <c r="I75" s="289">
        <f t="shared" si="48"/>
        <v>-0.15454160403851314</v>
      </c>
      <c r="J75" s="269"/>
      <c r="K75" s="301">
        <v>0</v>
      </c>
      <c r="L75" s="301">
        <v>0</v>
      </c>
      <c r="M75" s="301">
        <f t="shared" si="50"/>
        <v>0</v>
      </c>
      <c r="N75" s="289" t="str">
        <f t="shared" si="51"/>
        <v/>
      </c>
      <c r="O75" s="269"/>
      <c r="P75" s="149">
        <v>0</v>
      </c>
      <c r="Q75" s="149">
        <v>0</v>
      </c>
      <c r="R75" s="149"/>
      <c r="S75" s="269"/>
      <c r="T75" s="301">
        <v>1648189.61</v>
      </c>
      <c r="U75" s="301">
        <v>1824267.96</v>
      </c>
      <c r="V75" s="301">
        <f t="shared" si="52"/>
        <v>-176078.34999999986</v>
      </c>
      <c r="W75" s="289">
        <f t="shared" si="53"/>
        <v>-9.6520003563511508E-2</v>
      </c>
      <c r="X75" s="269"/>
      <c r="Y75" s="301">
        <v>0</v>
      </c>
      <c r="Z75" s="301">
        <v>0</v>
      </c>
      <c r="AA75" s="301">
        <f t="shared" si="54"/>
        <v>0</v>
      </c>
      <c r="AB75" s="289" t="str">
        <f t="shared" si="55"/>
        <v/>
      </c>
      <c r="AC75" s="269"/>
      <c r="AD75" s="149"/>
      <c r="AE75" s="149">
        <v>0</v>
      </c>
      <c r="AF75" s="149"/>
      <c r="AG75" s="307">
        <v>0</v>
      </c>
      <c r="AH75" s="149"/>
      <c r="AI75" s="269"/>
      <c r="AJ75" s="301">
        <v>1648189.61</v>
      </c>
      <c r="AK75" s="301">
        <v>1824267.96</v>
      </c>
      <c r="AL75" s="301">
        <f t="shared" si="56"/>
        <v>-176078.34999999986</v>
      </c>
      <c r="AM75" s="289">
        <f t="shared" si="57"/>
        <v>-9.6520003563511508E-2</v>
      </c>
      <c r="AN75" s="269"/>
      <c r="AO75" s="301">
        <v>0</v>
      </c>
      <c r="AP75" s="301">
        <v>0</v>
      </c>
      <c r="AQ75" s="301">
        <f t="shared" si="58"/>
        <v>0</v>
      </c>
      <c r="AR75" s="289" t="str">
        <f t="shared" si="59"/>
        <v/>
      </c>
      <c r="AS75" s="269"/>
      <c r="AT75" s="149"/>
      <c r="AU75" s="301">
        <v>0</v>
      </c>
      <c r="AV75" s="149"/>
      <c r="AW75" s="289">
        <v>0</v>
      </c>
      <c r="AX75" s="149"/>
      <c r="AY75" s="269"/>
      <c r="AZ75" s="301">
        <v>6917831.129999999</v>
      </c>
      <c r="BA75" s="301">
        <v>5644794.6170000006</v>
      </c>
      <c r="BB75" s="301">
        <f t="shared" si="60"/>
        <v>1273036.5129999984</v>
      </c>
      <c r="BC75" s="289">
        <f t="shared" si="61"/>
        <v>0.22552397374495978</v>
      </c>
      <c r="BD75" s="269"/>
      <c r="BE75" s="301">
        <v>0</v>
      </c>
      <c r="BF75" s="301">
        <v>0</v>
      </c>
      <c r="BG75" s="301">
        <f t="shared" si="62"/>
        <v>0</v>
      </c>
      <c r="BH75" s="289" t="str">
        <f t="shared" si="63"/>
        <v/>
      </c>
      <c r="BI75" s="269"/>
      <c r="BJ75" s="149"/>
      <c r="BK75" s="301">
        <v>0</v>
      </c>
      <c r="BL75" s="149"/>
      <c r="BM75" s="289">
        <v>0</v>
      </c>
      <c r="BN75" s="149"/>
    </row>
    <row r="76" spans="1:72" s="41" customFormat="1" x14ac:dyDescent="0.2">
      <c r="A76" s="41" t="s">
        <v>928</v>
      </c>
      <c r="B76" s="41" t="s">
        <v>79</v>
      </c>
      <c r="C76" s="61" t="s">
        <v>766</v>
      </c>
      <c r="D76" s="49"/>
      <c r="E76" s="49"/>
      <c r="F76" s="301">
        <v>0</v>
      </c>
      <c r="G76" s="301">
        <v>0</v>
      </c>
      <c r="H76" s="301">
        <f t="shared" si="49"/>
        <v>0</v>
      </c>
      <c r="I76" s="289" t="str">
        <f t="shared" si="48"/>
        <v/>
      </c>
      <c r="J76" s="269"/>
      <c r="K76" s="301">
        <v>0</v>
      </c>
      <c r="L76" s="301">
        <v>0</v>
      </c>
      <c r="M76" s="301">
        <f t="shared" si="50"/>
        <v>0</v>
      </c>
      <c r="N76" s="289" t="str">
        <f t="shared" si="51"/>
        <v/>
      </c>
      <c r="O76" s="269"/>
      <c r="P76" s="149">
        <v>0</v>
      </c>
      <c r="Q76" s="149">
        <v>0</v>
      </c>
      <c r="R76" s="149"/>
      <c r="S76" s="269"/>
      <c r="T76" s="301">
        <v>0</v>
      </c>
      <c r="U76" s="301">
        <v>0</v>
      </c>
      <c r="V76" s="301">
        <f t="shared" si="52"/>
        <v>0</v>
      </c>
      <c r="W76" s="289" t="str">
        <f t="shared" si="53"/>
        <v/>
      </c>
      <c r="X76" s="269"/>
      <c r="Y76" s="301">
        <v>0</v>
      </c>
      <c r="Z76" s="301">
        <v>0</v>
      </c>
      <c r="AA76" s="301">
        <f t="shared" si="54"/>
        <v>0</v>
      </c>
      <c r="AB76" s="289" t="str">
        <f t="shared" si="55"/>
        <v/>
      </c>
      <c r="AC76" s="269"/>
      <c r="AD76" s="149"/>
      <c r="AE76" s="149">
        <v>0</v>
      </c>
      <c r="AF76" s="149"/>
      <c r="AG76" s="307">
        <v>0</v>
      </c>
      <c r="AH76" s="149"/>
      <c r="AI76" s="269"/>
      <c r="AJ76" s="301">
        <v>0</v>
      </c>
      <c r="AK76" s="301">
        <v>0</v>
      </c>
      <c r="AL76" s="301">
        <f t="shared" si="56"/>
        <v>0</v>
      </c>
      <c r="AM76" s="289" t="str">
        <f t="shared" si="57"/>
        <v/>
      </c>
      <c r="AN76" s="269"/>
      <c r="AO76" s="301">
        <v>0</v>
      </c>
      <c r="AP76" s="301">
        <v>0</v>
      </c>
      <c r="AQ76" s="301">
        <f t="shared" si="58"/>
        <v>0</v>
      </c>
      <c r="AR76" s="289" t="str">
        <f t="shared" si="59"/>
        <v/>
      </c>
      <c r="AS76" s="269"/>
      <c r="AT76" s="149"/>
      <c r="AU76" s="301">
        <v>0</v>
      </c>
      <c r="AV76" s="149"/>
      <c r="AW76" s="289">
        <v>0</v>
      </c>
      <c r="AX76" s="149"/>
      <c r="AY76" s="269"/>
      <c r="AZ76" s="301">
        <v>0</v>
      </c>
      <c r="BA76" s="301">
        <v>0</v>
      </c>
      <c r="BB76" s="301">
        <f t="shared" si="60"/>
        <v>0</v>
      </c>
      <c r="BC76" s="289" t="str">
        <f t="shared" si="61"/>
        <v/>
      </c>
      <c r="BD76" s="269"/>
      <c r="BE76" s="301">
        <v>0</v>
      </c>
      <c r="BF76" s="301">
        <v>0</v>
      </c>
      <c r="BG76" s="301">
        <f t="shared" si="62"/>
        <v>0</v>
      </c>
      <c r="BH76" s="289" t="str">
        <f t="shared" si="63"/>
        <v/>
      </c>
      <c r="BI76" s="269"/>
      <c r="BJ76" s="149"/>
      <c r="BK76" s="301">
        <v>0</v>
      </c>
      <c r="BL76" s="149"/>
      <c r="BM76" s="289">
        <v>0</v>
      </c>
      <c r="BN76" s="149"/>
    </row>
    <row r="77" spans="1:72" s="69" customFormat="1" outlineLevel="1" x14ac:dyDescent="0.2">
      <c r="A77" s="64" t="s">
        <v>1012</v>
      </c>
      <c r="B77" s="65" t="s">
        <v>1462</v>
      </c>
      <c r="C77" s="66" t="s">
        <v>1911</v>
      </c>
      <c r="D77" s="67"/>
      <c r="E77" s="68"/>
      <c r="F77" s="299">
        <v>37383.050000000003</v>
      </c>
      <c r="G77" s="299">
        <v>25228.420000000002</v>
      </c>
      <c r="H77" s="299">
        <f t="shared" si="49"/>
        <v>12154.630000000001</v>
      </c>
      <c r="I77" s="287">
        <f t="shared" si="48"/>
        <v>0.48178324286657664</v>
      </c>
      <c r="J77" s="293"/>
      <c r="K77" s="299">
        <v>0</v>
      </c>
      <c r="L77" s="299">
        <v>0</v>
      </c>
      <c r="M77" s="299">
        <f t="shared" si="50"/>
        <v>0</v>
      </c>
      <c r="N77" s="287" t="str">
        <f t="shared" si="51"/>
        <v/>
      </c>
      <c r="O77" s="293"/>
      <c r="P77" s="299">
        <v>0</v>
      </c>
      <c r="Q77" s="299">
        <v>0</v>
      </c>
      <c r="R77" s="299"/>
      <c r="S77" s="293"/>
      <c r="T77" s="299">
        <v>126262.52</v>
      </c>
      <c r="U77" s="299">
        <v>88634.02</v>
      </c>
      <c r="V77" s="299">
        <f t="shared" si="52"/>
        <v>37628.5</v>
      </c>
      <c r="W77" s="287">
        <f t="shared" si="53"/>
        <v>0.42453789188395152</v>
      </c>
      <c r="X77" s="293"/>
      <c r="Y77" s="299">
        <v>0</v>
      </c>
      <c r="Z77" s="299">
        <v>0</v>
      </c>
      <c r="AA77" s="299">
        <f t="shared" si="54"/>
        <v>0</v>
      </c>
      <c r="AB77" s="287" t="str">
        <f t="shared" si="55"/>
        <v/>
      </c>
      <c r="AC77" s="293"/>
      <c r="AD77" s="329"/>
      <c r="AE77" s="299">
        <v>0</v>
      </c>
      <c r="AF77" s="329"/>
      <c r="AG77" s="287">
        <v>0</v>
      </c>
      <c r="AH77" s="299"/>
      <c r="AI77" s="293"/>
      <c r="AJ77" s="299">
        <v>126262.52</v>
      </c>
      <c r="AK77" s="299">
        <v>88634.02</v>
      </c>
      <c r="AL77" s="299">
        <f t="shared" si="56"/>
        <v>37628.5</v>
      </c>
      <c r="AM77" s="287">
        <f t="shared" si="57"/>
        <v>0.42453789188395152</v>
      </c>
      <c r="AN77" s="293"/>
      <c r="AO77" s="299">
        <v>0</v>
      </c>
      <c r="AP77" s="299">
        <v>0</v>
      </c>
      <c r="AQ77" s="299">
        <f t="shared" si="58"/>
        <v>0</v>
      </c>
      <c r="AR77" s="287" t="str">
        <f t="shared" si="59"/>
        <v/>
      </c>
      <c r="AS77" s="293"/>
      <c r="AT77" s="311"/>
      <c r="AU77" s="299">
        <v>0</v>
      </c>
      <c r="AV77" s="311"/>
      <c r="AW77" s="287">
        <v>0</v>
      </c>
      <c r="AX77" s="311"/>
      <c r="AY77" s="293"/>
      <c r="AZ77" s="299">
        <v>307779.57</v>
      </c>
      <c r="BA77" s="299">
        <v>267511.44</v>
      </c>
      <c r="BB77" s="299">
        <f t="shared" si="60"/>
        <v>40268.130000000005</v>
      </c>
      <c r="BC77" s="287">
        <f t="shared" si="61"/>
        <v>0.15052862785980295</v>
      </c>
      <c r="BD77" s="293"/>
      <c r="BE77" s="299">
        <v>0</v>
      </c>
      <c r="BF77" s="299">
        <v>0</v>
      </c>
      <c r="BG77" s="299">
        <f t="shared" si="62"/>
        <v>0</v>
      </c>
      <c r="BH77" s="287" t="str">
        <f t="shared" si="63"/>
        <v/>
      </c>
      <c r="BI77" s="293"/>
      <c r="BJ77" s="311"/>
      <c r="BK77" s="299">
        <v>0</v>
      </c>
      <c r="BL77" s="311"/>
      <c r="BM77" s="287">
        <v>0</v>
      </c>
      <c r="BN77" s="311"/>
      <c r="BO77" s="64"/>
      <c r="BP77" s="64"/>
      <c r="BQ77" s="64"/>
      <c r="BR77" s="64"/>
      <c r="BS77" s="64"/>
      <c r="BT77" s="64"/>
    </row>
    <row r="78" spans="1:72" s="69" customFormat="1" outlineLevel="1" x14ac:dyDescent="0.2">
      <c r="A78" s="64" t="s">
        <v>1013</v>
      </c>
      <c r="B78" s="65" t="s">
        <v>1463</v>
      </c>
      <c r="C78" s="66" t="s">
        <v>1912</v>
      </c>
      <c r="D78" s="67"/>
      <c r="E78" s="68"/>
      <c r="F78" s="299">
        <v>0</v>
      </c>
      <c r="G78" s="299">
        <v>0</v>
      </c>
      <c r="H78" s="299">
        <f t="shared" si="49"/>
        <v>0</v>
      </c>
      <c r="I78" s="287" t="str">
        <f t="shared" si="48"/>
        <v/>
      </c>
      <c r="J78" s="293"/>
      <c r="K78" s="299">
        <v>0</v>
      </c>
      <c r="L78" s="299">
        <v>0</v>
      </c>
      <c r="M78" s="299">
        <f t="shared" si="50"/>
        <v>0</v>
      </c>
      <c r="N78" s="287" t="str">
        <f t="shared" si="51"/>
        <v/>
      </c>
      <c r="O78" s="293"/>
      <c r="P78" s="299">
        <v>0</v>
      </c>
      <c r="Q78" s="299">
        <v>0</v>
      </c>
      <c r="R78" s="299"/>
      <c r="S78" s="293"/>
      <c r="T78" s="299">
        <v>0</v>
      </c>
      <c r="U78" s="299">
        <v>7500</v>
      </c>
      <c r="V78" s="299">
        <f t="shared" si="52"/>
        <v>-7500</v>
      </c>
      <c r="W78" s="287">
        <f t="shared" si="53"/>
        <v>1</v>
      </c>
      <c r="X78" s="293"/>
      <c r="Y78" s="299">
        <v>0</v>
      </c>
      <c r="Z78" s="299">
        <v>0</v>
      </c>
      <c r="AA78" s="299">
        <f t="shared" si="54"/>
        <v>0</v>
      </c>
      <c r="AB78" s="287" t="str">
        <f t="shared" si="55"/>
        <v/>
      </c>
      <c r="AC78" s="293"/>
      <c r="AD78" s="329"/>
      <c r="AE78" s="299">
        <v>0</v>
      </c>
      <c r="AF78" s="329"/>
      <c r="AG78" s="287">
        <v>0</v>
      </c>
      <c r="AH78" s="299"/>
      <c r="AI78" s="293"/>
      <c r="AJ78" s="299">
        <v>0</v>
      </c>
      <c r="AK78" s="299">
        <v>7500</v>
      </c>
      <c r="AL78" s="299">
        <f t="shared" si="56"/>
        <v>-7500</v>
      </c>
      <c r="AM78" s="287">
        <f t="shared" si="57"/>
        <v>1</v>
      </c>
      <c r="AN78" s="293"/>
      <c r="AO78" s="299">
        <v>0</v>
      </c>
      <c r="AP78" s="299">
        <v>0</v>
      </c>
      <c r="AQ78" s="299">
        <f t="shared" si="58"/>
        <v>0</v>
      </c>
      <c r="AR78" s="287" t="str">
        <f t="shared" si="59"/>
        <v/>
      </c>
      <c r="AS78" s="293"/>
      <c r="AT78" s="311"/>
      <c r="AU78" s="299">
        <v>0</v>
      </c>
      <c r="AV78" s="311"/>
      <c r="AW78" s="287">
        <v>0</v>
      </c>
      <c r="AX78" s="311"/>
      <c r="AY78" s="293"/>
      <c r="AZ78" s="299">
        <v>0</v>
      </c>
      <c r="BA78" s="299">
        <v>7500</v>
      </c>
      <c r="BB78" s="299">
        <f t="shared" si="60"/>
        <v>-7500</v>
      </c>
      <c r="BC78" s="287">
        <f t="shared" si="61"/>
        <v>1</v>
      </c>
      <c r="BD78" s="293"/>
      <c r="BE78" s="299">
        <v>0</v>
      </c>
      <c r="BF78" s="299">
        <v>0</v>
      </c>
      <c r="BG78" s="299">
        <f t="shared" si="62"/>
        <v>0</v>
      </c>
      <c r="BH78" s="287" t="str">
        <f t="shared" si="63"/>
        <v/>
      </c>
      <c r="BI78" s="293"/>
      <c r="BJ78" s="311"/>
      <c r="BK78" s="299">
        <v>0</v>
      </c>
      <c r="BL78" s="311"/>
      <c r="BM78" s="287">
        <v>0</v>
      </c>
      <c r="BN78" s="311"/>
      <c r="BO78" s="64"/>
      <c r="BP78" s="64"/>
      <c r="BQ78" s="64"/>
      <c r="BR78" s="64"/>
      <c r="BS78" s="64"/>
      <c r="BT78" s="64"/>
    </row>
    <row r="79" spans="1:72" s="69" customFormat="1" outlineLevel="1" x14ac:dyDescent="0.2">
      <c r="A79" s="64" t="s">
        <v>1014</v>
      </c>
      <c r="B79" s="65" t="s">
        <v>1464</v>
      </c>
      <c r="C79" s="66" t="s">
        <v>1913</v>
      </c>
      <c r="D79" s="67"/>
      <c r="E79" s="68"/>
      <c r="F79" s="299">
        <v>8721.16</v>
      </c>
      <c r="G79" s="299">
        <v>580168.89</v>
      </c>
      <c r="H79" s="299">
        <f t="shared" si="49"/>
        <v>-571447.73</v>
      </c>
      <c r="I79" s="287">
        <f t="shared" si="48"/>
        <v>-0.9849678944350152</v>
      </c>
      <c r="J79" s="293"/>
      <c r="K79" s="299">
        <v>0</v>
      </c>
      <c r="L79" s="299">
        <v>0</v>
      </c>
      <c r="M79" s="299">
        <f t="shared" si="50"/>
        <v>0</v>
      </c>
      <c r="N79" s="287" t="str">
        <f t="shared" si="51"/>
        <v/>
      </c>
      <c r="O79" s="293"/>
      <c r="P79" s="299">
        <v>0</v>
      </c>
      <c r="Q79" s="299">
        <v>0</v>
      </c>
      <c r="R79" s="299"/>
      <c r="S79" s="293"/>
      <c r="T79" s="299">
        <v>75627.259999999995</v>
      </c>
      <c r="U79" s="299">
        <v>701859.29</v>
      </c>
      <c r="V79" s="299">
        <f t="shared" si="52"/>
        <v>-626232.03</v>
      </c>
      <c r="W79" s="287">
        <f t="shared" si="53"/>
        <v>-0.89224726226819628</v>
      </c>
      <c r="X79" s="293"/>
      <c r="Y79" s="299">
        <v>0</v>
      </c>
      <c r="Z79" s="299">
        <v>0</v>
      </c>
      <c r="AA79" s="299">
        <f t="shared" si="54"/>
        <v>0</v>
      </c>
      <c r="AB79" s="287" t="str">
        <f t="shared" si="55"/>
        <v/>
      </c>
      <c r="AC79" s="293"/>
      <c r="AD79" s="329"/>
      <c r="AE79" s="299">
        <v>0</v>
      </c>
      <c r="AF79" s="329"/>
      <c r="AG79" s="287">
        <v>0</v>
      </c>
      <c r="AH79" s="299"/>
      <c r="AI79" s="293"/>
      <c r="AJ79" s="299">
        <v>75627.259999999995</v>
      </c>
      <c r="AK79" s="299">
        <v>701859.29</v>
      </c>
      <c r="AL79" s="299">
        <f t="shared" si="56"/>
        <v>-626232.03</v>
      </c>
      <c r="AM79" s="287">
        <f t="shared" si="57"/>
        <v>-0.89224726226819628</v>
      </c>
      <c r="AN79" s="293"/>
      <c r="AO79" s="299">
        <v>0</v>
      </c>
      <c r="AP79" s="299">
        <v>0</v>
      </c>
      <c r="AQ79" s="299">
        <f t="shared" si="58"/>
        <v>0</v>
      </c>
      <c r="AR79" s="287" t="str">
        <f t="shared" si="59"/>
        <v/>
      </c>
      <c r="AS79" s="293"/>
      <c r="AT79" s="311"/>
      <c r="AU79" s="299">
        <v>0</v>
      </c>
      <c r="AV79" s="311"/>
      <c r="AW79" s="287">
        <v>0</v>
      </c>
      <c r="AX79" s="311"/>
      <c r="AY79" s="293"/>
      <c r="AZ79" s="299">
        <v>490396.54000000004</v>
      </c>
      <c r="BA79" s="299">
        <v>1165709.4300000002</v>
      </c>
      <c r="BB79" s="299">
        <f t="shared" si="60"/>
        <v>-675312.89000000013</v>
      </c>
      <c r="BC79" s="287">
        <f t="shared" si="61"/>
        <v>-0.57931494128858507</v>
      </c>
      <c r="BD79" s="293"/>
      <c r="BE79" s="299">
        <v>0</v>
      </c>
      <c r="BF79" s="299">
        <v>0</v>
      </c>
      <c r="BG79" s="299">
        <f t="shared" si="62"/>
        <v>0</v>
      </c>
      <c r="BH79" s="287" t="str">
        <f t="shared" si="63"/>
        <v/>
      </c>
      <c r="BI79" s="293"/>
      <c r="BJ79" s="311"/>
      <c r="BK79" s="299">
        <v>0</v>
      </c>
      <c r="BL79" s="311"/>
      <c r="BM79" s="287">
        <v>0</v>
      </c>
      <c r="BN79" s="311"/>
      <c r="BO79" s="64"/>
      <c r="BP79" s="64"/>
      <c r="BQ79" s="64"/>
      <c r="BR79" s="64"/>
      <c r="BS79" s="64"/>
      <c r="BT79" s="64"/>
    </row>
    <row r="80" spans="1:72" s="69" customFormat="1" outlineLevel="1" x14ac:dyDescent="0.2">
      <c r="A80" s="64" t="s">
        <v>1015</v>
      </c>
      <c r="B80" s="65" t="s">
        <v>1465</v>
      </c>
      <c r="C80" s="66" t="s">
        <v>1914</v>
      </c>
      <c r="D80" s="67"/>
      <c r="E80" s="68"/>
      <c r="F80" s="299">
        <v>0</v>
      </c>
      <c r="G80" s="299">
        <v>0</v>
      </c>
      <c r="H80" s="299">
        <f t="shared" si="49"/>
        <v>0</v>
      </c>
      <c r="I80" s="287" t="str">
        <f t="shared" si="48"/>
        <v/>
      </c>
      <c r="J80" s="293"/>
      <c r="K80" s="299">
        <v>0</v>
      </c>
      <c r="L80" s="299">
        <v>0</v>
      </c>
      <c r="M80" s="299">
        <f t="shared" si="50"/>
        <v>0</v>
      </c>
      <c r="N80" s="287" t="str">
        <f t="shared" si="51"/>
        <v/>
      </c>
      <c r="O80" s="293"/>
      <c r="P80" s="299">
        <v>0</v>
      </c>
      <c r="Q80" s="299">
        <v>0</v>
      </c>
      <c r="R80" s="299"/>
      <c r="S80" s="293"/>
      <c r="T80" s="299">
        <v>0</v>
      </c>
      <c r="U80" s="299">
        <v>0</v>
      </c>
      <c r="V80" s="299">
        <f t="shared" si="52"/>
        <v>0</v>
      </c>
      <c r="W80" s="287" t="str">
        <f t="shared" si="53"/>
        <v/>
      </c>
      <c r="X80" s="293"/>
      <c r="Y80" s="299">
        <v>0</v>
      </c>
      <c r="Z80" s="299">
        <v>0</v>
      </c>
      <c r="AA80" s="299">
        <f t="shared" si="54"/>
        <v>0</v>
      </c>
      <c r="AB80" s="287" t="str">
        <f t="shared" si="55"/>
        <v/>
      </c>
      <c r="AC80" s="293"/>
      <c r="AD80" s="329"/>
      <c r="AE80" s="299">
        <v>0</v>
      </c>
      <c r="AF80" s="329"/>
      <c r="AG80" s="287">
        <v>0</v>
      </c>
      <c r="AH80" s="299"/>
      <c r="AI80" s="293"/>
      <c r="AJ80" s="299">
        <v>0</v>
      </c>
      <c r="AK80" s="299">
        <v>0</v>
      </c>
      <c r="AL80" s="299">
        <f t="shared" si="56"/>
        <v>0</v>
      </c>
      <c r="AM80" s="287" t="str">
        <f t="shared" si="57"/>
        <v/>
      </c>
      <c r="AN80" s="293"/>
      <c r="AO80" s="299">
        <v>0</v>
      </c>
      <c r="AP80" s="299">
        <v>0</v>
      </c>
      <c r="AQ80" s="299">
        <f t="shared" si="58"/>
        <v>0</v>
      </c>
      <c r="AR80" s="287" t="str">
        <f t="shared" si="59"/>
        <v/>
      </c>
      <c r="AS80" s="293"/>
      <c r="AT80" s="311"/>
      <c r="AU80" s="299">
        <v>0</v>
      </c>
      <c r="AV80" s="311"/>
      <c r="AW80" s="287">
        <v>0</v>
      </c>
      <c r="AX80" s="311"/>
      <c r="AY80" s="293"/>
      <c r="AZ80" s="299">
        <v>0</v>
      </c>
      <c r="BA80" s="299">
        <v>0</v>
      </c>
      <c r="BB80" s="299">
        <f t="shared" si="60"/>
        <v>0</v>
      </c>
      <c r="BC80" s="287" t="str">
        <f t="shared" si="61"/>
        <v/>
      </c>
      <c r="BD80" s="293"/>
      <c r="BE80" s="299">
        <v>0</v>
      </c>
      <c r="BF80" s="299">
        <v>0</v>
      </c>
      <c r="BG80" s="299">
        <f t="shared" si="62"/>
        <v>0</v>
      </c>
      <c r="BH80" s="287" t="str">
        <f t="shared" si="63"/>
        <v/>
      </c>
      <c r="BI80" s="293"/>
      <c r="BJ80" s="311"/>
      <c r="BK80" s="299">
        <v>0</v>
      </c>
      <c r="BL80" s="311"/>
      <c r="BM80" s="287">
        <v>0</v>
      </c>
      <c r="BN80" s="311"/>
      <c r="BO80" s="64"/>
      <c r="BP80" s="64"/>
      <c r="BQ80" s="64"/>
      <c r="BR80" s="64"/>
      <c r="BS80" s="64"/>
      <c r="BT80" s="64"/>
    </row>
    <row r="81" spans="1:72" s="41" customFormat="1" x14ac:dyDescent="0.2">
      <c r="A81" s="41" t="s">
        <v>929</v>
      </c>
      <c r="B81" s="38" t="s">
        <v>81</v>
      </c>
      <c r="C81" s="61" t="s">
        <v>765</v>
      </c>
      <c r="D81" s="49"/>
      <c r="E81" s="49"/>
      <c r="F81" s="301">
        <v>46104.210000000006</v>
      </c>
      <c r="G81" s="301">
        <v>605397.31000000006</v>
      </c>
      <c r="H81" s="301">
        <f t="shared" si="49"/>
        <v>-559293.10000000009</v>
      </c>
      <c r="I81" s="289">
        <f t="shared" si="48"/>
        <v>-0.92384470621450243</v>
      </c>
      <c r="J81" s="269"/>
      <c r="K81" s="301">
        <v>0</v>
      </c>
      <c r="L81" s="301">
        <v>0</v>
      </c>
      <c r="M81" s="301">
        <f t="shared" si="50"/>
        <v>0</v>
      </c>
      <c r="N81" s="289" t="str">
        <f t="shared" si="51"/>
        <v/>
      </c>
      <c r="O81" s="269"/>
      <c r="P81" s="149">
        <v>0</v>
      </c>
      <c r="Q81" s="149">
        <v>0</v>
      </c>
      <c r="R81" s="149"/>
      <c r="S81" s="269"/>
      <c r="T81" s="301">
        <v>201889.78</v>
      </c>
      <c r="U81" s="301">
        <v>797993.31</v>
      </c>
      <c r="V81" s="301">
        <f t="shared" si="52"/>
        <v>-596103.53</v>
      </c>
      <c r="W81" s="289">
        <f t="shared" si="53"/>
        <v>-0.74700316723206617</v>
      </c>
      <c r="X81" s="269"/>
      <c r="Y81" s="301">
        <v>0</v>
      </c>
      <c r="Z81" s="301">
        <v>0</v>
      </c>
      <c r="AA81" s="301">
        <f t="shared" si="54"/>
        <v>0</v>
      </c>
      <c r="AB81" s="289" t="str">
        <f t="shared" si="55"/>
        <v/>
      </c>
      <c r="AC81" s="269"/>
      <c r="AD81" s="149"/>
      <c r="AE81" s="149">
        <v>0</v>
      </c>
      <c r="AF81" s="149"/>
      <c r="AG81" s="307">
        <v>0</v>
      </c>
      <c r="AH81" s="149"/>
      <c r="AI81" s="269"/>
      <c r="AJ81" s="301">
        <v>201889.78</v>
      </c>
      <c r="AK81" s="301">
        <v>797993.31</v>
      </c>
      <c r="AL81" s="301">
        <f t="shared" si="56"/>
        <v>-596103.53</v>
      </c>
      <c r="AM81" s="289">
        <f t="shared" si="57"/>
        <v>-0.74700316723206617</v>
      </c>
      <c r="AN81" s="269"/>
      <c r="AO81" s="301">
        <v>0</v>
      </c>
      <c r="AP81" s="301">
        <v>0</v>
      </c>
      <c r="AQ81" s="301">
        <f t="shared" si="58"/>
        <v>0</v>
      </c>
      <c r="AR81" s="289" t="str">
        <f t="shared" si="59"/>
        <v/>
      </c>
      <c r="AS81" s="269"/>
      <c r="AT81" s="149"/>
      <c r="AU81" s="301">
        <v>0</v>
      </c>
      <c r="AV81" s="149"/>
      <c r="AW81" s="289">
        <v>0</v>
      </c>
      <c r="AX81" s="149"/>
      <c r="AY81" s="269"/>
      <c r="AZ81" s="301">
        <v>798176.1100000001</v>
      </c>
      <c r="BA81" s="301">
        <v>1440720.87</v>
      </c>
      <c r="BB81" s="301">
        <f t="shared" si="60"/>
        <v>-642544.76</v>
      </c>
      <c r="BC81" s="289">
        <f t="shared" si="61"/>
        <v>-0.44598837524995383</v>
      </c>
      <c r="BD81" s="269"/>
      <c r="BE81" s="301">
        <v>0</v>
      </c>
      <c r="BF81" s="301">
        <v>0</v>
      </c>
      <c r="BG81" s="301">
        <f t="shared" si="62"/>
        <v>0</v>
      </c>
      <c r="BH81" s="289" t="str">
        <f t="shared" si="63"/>
        <v/>
      </c>
      <c r="BI81" s="269"/>
      <c r="BJ81" s="149"/>
      <c r="BK81" s="301">
        <v>0</v>
      </c>
      <c r="BL81" s="149"/>
      <c r="BM81" s="289">
        <v>0</v>
      </c>
      <c r="BN81" s="149"/>
    </row>
    <row r="82" spans="1:72" s="69" customFormat="1" outlineLevel="1" x14ac:dyDescent="0.2">
      <c r="A82" s="64" t="s">
        <v>1016</v>
      </c>
      <c r="B82" s="65" t="s">
        <v>1466</v>
      </c>
      <c r="C82" s="66" t="s">
        <v>1915</v>
      </c>
      <c r="D82" s="67"/>
      <c r="E82" s="68"/>
      <c r="F82" s="299">
        <v>-108279.69</v>
      </c>
      <c r="G82" s="299">
        <v>144824.47</v>
      </c>
      <c r="H82" s="299">
        <f t="shared" si="49"/>
        <v>-253104.16</v>
      </c>
      <c r="I82" s="287">
        <f t="shared" si="48"/>
        <v>-1.7476615657561185</v>
      </c>
      <c r="J82" s="293"/>
      <c r="K82" s="299">
        <v>0</v>
      </c>
      <c r="L82" s="299">
        <v>0</v>
      </c>
      <c r="M82" s="299">
        <f t="shared" si="50"/>
        <v>0</v>
      </c>
      <c r="N82" s="287" t="str">
        <f t="shared" si="51"/>
        <v/>
      </c>
      <c r="O82" s="293"/>
      <c r="P82" s="299">
        <v>0</v>
      </c>
      <c r="Q82" s="299">
        <v>0</v>
      </c>
      <c r="R82" s="299"/>
      <c r="S82" s="293"/>
      <c r="T82" s="299">
        <v>-20616.260000000002</v>
      </c>
      <c r="U82" s="299">
        <v>500548.41000000003</v>
      </c>
      <c r="V82" s="299">
        <f t="shared" si="52"/>
        <v>-521164.67000000004</v>
      </c>
      <c r="W82" s="287">
        <f t="shared" si="53"/>
        <v>-1.0411873448963709</v>
      </c>
      <c r="X82" s="293"/>
      <c r="Y82" s="299">
        <v>0</v>
      </c>
      <c r="Z82" s="299">
        <v>0</v>
      </c>
      <c r="AA82" s="299">
        <f t="shared" si="54"/>
        <v>0</v>
      </c>
      <c r="AB82" s="287" t="str">
        <f t="shared" si="55"/>
        <v/>
      </c>
      <c r="AC82" s="293"/>
      <c r="AD82" s="329"/>
      <c r="AE82" s="299">
        <v>0</v>
      </c>
      <c r="AF82" s="329"/>
      <c r="AG82" s="287">
        <v>0</v>
      </c>
      <c r="AH82" s="299"/>
      <c r="AI82" s="293"/>
      <c r="AJ82" s="299">
        <v>-20616.260000000002</v>
      </c>
      <c r="AK82" s="299">
        <v>500548.41000000003</v>
      </c>
      <c r="AL82" s="299">
        <f t="shared" si="56"/>
        <v>-521164.67000000004</v>
      </c>
      <c r="AM82" s="287">
        <f t="shared" si="57"/>
        <v>-1.0411873448963709</v>
      </c>
      <c r="AN82" s="293"/>
      <c r="AO82" s="299">
        <v>0</v>
      </c>
      <c r="AP82" s="299">
        <v>0</v>
      </c>
      <c r="AQ82" s="299">
        <f t="shared" si="58"/>
        <v>0</v>
      </c>
      <c r="AR82" s="287" t="str">
        <f t="shared" si="59"/>
        <v/>
      </c>
      <c r="AS82" s="293"/>
      <c r="AT82" s="311"/>
      <c r="AU82" s="299">
        <v>0</v>
      </c>
      <c r="AV82" s="311"/>
      <c r="AW82" s="287">
        <v>0</v>
      </c>
      <c r="AX82" s="311"/>
      <c r="AY82" s="293"/>
      <c r="AZ82" s="299">
        <v>1274199.43</v>
      </c>
      <c r="BA82" s="299">
        <v>1375009.6400000001</v>
      </c>
      <c r="BB82" s="299">
        <f t="shared" si="60"/>
        <v>-100810.2100000002</v>
      </c>
      <c r="BC82" s="287">
        <f t="shared" si="61"/>
        <v>-7.3316002351809101E-2</v>
      </c>
      <c r="BD82" s="293"/>
      <c r="BE82" s="299">
        <v>0</v>
      </c>
      <c r="BF82" s="299">
        <v>0</v>
      </c>
      <c r="BG82" s="299">
        <f t="shared" si="62"/>
        <v>0</v>
      </c>
      <c r="BH82" s="287" t="str">
        <f t="shared" si="63"/>
        <v/>
      </c>
      <c r="BI82" s="293"/>
      <c r="BJ82" s="311"/>
      <c r="BK82" s="299">
        <v>0</v>
      </c>
      <c r="BL82" s="311"/>
      <c r="BM82" s="287">
        <v>0</v>
      </c>
      <c r="BN82" s="311"/>
      <c r="BO82" s="64"/>
      <c r="BP82" s="64"/>
      <c r="BQ82" s="64"/>
      <c r="BR82" s="64"/>
      <c r="BS82" s="64"/>
      <c r="BT82" s="64"/>
    </row>
    <row r="83" spans="1:72" s="69" customFormat="1" outlineLevel="1" x14ac:dyDescent="0.2">
      <c r="A83" s="64" t="s">
        <v>1017</v>
      </c>
      <c r="B83" s="65" t="s">
        <v>1467</v>
      </c>
      <c r="C83" s="66" t="s">
        <v>1916</v>
      </c>
      <c r="D83" s="67"/>
      <c r="E83" s="68"/>
      <c r="F83" s="299">
        <v>8745.24</v>
      </c>
      <c r="G83" s="299">
        <v>-1186.0899999999999</v>
      </c>
      <c r="H83" s="299">
        <f t="shared" si="49"/>
        <v>9931.33</v>
      </c>
      <c r="I83" s="287">
        <f t="shared" si="48"/>
        <v>-8.3731672975912463</v>
      </c>
      <c r="J83" s="293"/>
      <c r="K83" s="299">
        <v>0</v>
      </c>
      <c r="L83" s="299">
        <v>0</v>
      </c>
      <c r="M83" s="299">
        <f t="shared" si="50"/>
        <v>0</v>
      </c>
      <c r="N83" s="287" t="str">
        <f t="shared" si="51"/>
        <v/>
      </c>
      <c r="O83" s="293"/>
      <c r="P83" s="299">
        <v>0</v>
      </c>
      <c r="Q83" s="299">
        <v>0</v>
      </c>
      <c r="R83" s="299"/>
      <c r="S83" s="293"/>
      <c r="T83" s="299">
        <v>25892.65</v>
      </c>
      <c r="U83" s="299">
        <v>-3816.13</v>
      </c>
      <c r="V83" s="299">
        <f t="shared" si="52"/>
        <v>29708.780000000002</v>
      </c>
      <c r="W83" s="287">
        <f t="shared" si="53"/>
        <v>-7.7850544923784044</v>
      </c>
      <c r="X83" s="293"/>
      <c r="Y83" s="299">
        <v>0</v>
      </c>
      <c r="Z83" s="299">
        <v>0</v>
      </c>
      <c r="AA83" s="299">
        <f t="shared" si="54"/>
        <v>0</v>
      </c>
      <c r="AB83" s="287" t="str">
        <f t="shared" si="55"/>
        <v/>
      </c>
      <c r="AC83" s="293"/>
      <c r="AD83" s="329"/>
      <c r="AE83" s="299">
        <v>0</v>
      </c>
      <c r="AF83" s="329"/>
      <c r="AG83" s="287">
        <v>0</v>
      </c>
      <c r="AH83" s="299"/>
      <c r="AI83" s="293"/>
      <c r="AJ83" s="299">
        <v>25892.65</v>
      </c>
      <c r="AK83" s="299">
        <v>-3816.13</v>
      </c>
      <c r="AL83" s="299">
        <f t="shared" si="56"/>
        <v>29708.780000000002</v>
      </c>
      <c r="AM83" s="287">
        <f t="shared" si="57"/>
        <v>-7.7850544923784044</v>
      </c>
      <c r="AN83" s="293"/>
      <c r="AO83" s="299">
        <v>0</v>
      </c>
      <c r="AP83" s="299">
        <v>0</v>
      </c>
      <c r="AQ83" s="299">
        <f t="shared" si="58"/>
        <v>0</v>
      </c>
      <c r="AR83" s="287" t="str">
        <f t="shared" si="59"/>
        <v/>
      </c>
      <c r="AS83" s="293"/>
      <c r="AT83" s="311"/>
      <c r="AU83" s="299">
        <v>0</v>
      </c>
      <c r="AV83" s="311"/>
      <c r="AW83" s="287">
        <v>0</v>
      </c>
      <c r="AX83" s="311"/>
      <c r="AY83" s="293"/>
      <c r="AZ83" s="299">
        <v>12736.500000000002</v>
      </c>
      <c r="BA83" s="299">
        <v>-3772.7000000000003</v>
      </c>
      <c r="BB83" s="299">
        <f t="shared" si="60"/>
        <v>16509.2</v>
      </c>
      <c r="BC83" s="287">
        <f t="shared" si="61"/>
        <v>-4.3759641635963629</v>
      </c>
      <c r="BD83" s="293"/>
      <c r="BE83" s="299">
        <v>0</v>
      </c>
      <c r="BF83" s="299">
        <v>0</v>
      </c>
      <c r="BG83" s="299">
        <f t="shared" si="62"/>
        <v>0</v>
      </c>
      <c r="BH83" s="287" t="str">
        <f t="shared" si="63"/>
        <v/>
      </c>
      <c r="BI83" s="293"/>
      <c r="BJ83" s="311"/>
      <c r="BK83" s="299">
        <v>0</v>
      </c>
      <c r="BL83" s="311"/>
      <c r="BM83" s="287">
        <v>0</v>
      </c>
      <c r="BN83" s="311"/>
      <c r="BO83" s="64"/>
      <c r="BP83" s="64"/>
      <c r="BQ83" s="64"/>
      <c r="BR83" s="64"/>
      <c r="BS83" s="64"/>
      <c r="BT83" s="64"/>
    </row>
    <row r="84" spans="1:72" s="69" customFormat="1" outlineLevel="1" x14ac:dyDescent="0.2">
      <c r="A84" s="64" t="s">
        <v>1018</v>
      </c>
      <c r="B84" s="65" t="s">
        <v>1468</v>
      </c>
      <c r="C84" s="66" t="s">
        <v>1917</v>
      </c>
      <c r="D84" s="67"/>
      <c r="E84" s="68"/>
      <c r="F84" s="299">
        <v>880602.41</v>
      </c>
      <c r="G84" s="299">
        <v>878594.75</v>
      </c>
      <c r="H84" s="299">
        <f t="shared" si="49"/>
        <v>2007.6600000000326</v>
      </c>
      <c r="I84" s="287">
        <f t="shared" si="48"/>
        <v>2.2850808065948865E-3</v>
      </c>
      <c r="J84" s="293"/>
      <c r="K84" s="299">
        <v>0</v>
      </c>
      <c r="L84" s="299">
        <v>0</v>
      </c>
      <c r="M84" s="299">
        <f t="shared" si="50"/>
        <v>0</v>
      </c>
      <c r="N84" s="287" t="str">
        <f t="shared" si="51"/>
        <v/>
      </c>
      <c r="O84" s="293"/>
      <c r="P84" s="299">
        <v>0</v>
      </c>
      <c r="Q84" s="299">
        <v>0</v>
      </c>
      <c r="R84" s="299"/>
      <c r="S84" s="293"/>
      <c r="T84" s="299">
        <v>2555187.52</v>
      </c>
      <c r="U84" s="299">
        <v>2550306.52</v>
      </c>
      <c r="V84" s="299">
        <f t="shared" si="52"/>
        <v>4881</v>
      </c>
      <c r="W84" s="287">
        <f t="shared" si="53"/>
        <v>1.9138875902650321E-3</v>
      </c>
      <c r="X84" s="293"/>
      <c r="Y84" s="299">
        <v>0</v>
      </c>
      <c r="Z84" s="299">
        <v>0</v>
      </c>
      <c r="AA84" s="299">
        <f t="shared" si="54"/>
        <v>0</v>
      </c>
      <c r="AB84" s="287" t="str">
        <f t="shared" si="55"/>
        <v/>
      </c>
      <c r="AC84" s="293"/>
      <c r="AD84" s="329"/>
      <c r="AE84" s="299">
        <v>0</v>
      </c>
      <c r="AF84" s="329"/>
      <c r="AG84" s="287">
        <v>0</v>
      </c>
      <c r="AH84" s="299"/>
      <c r="AI84" s="293"/>
      <c r="AJ84" s="299">
        <v>2555187.52</v>
      </c>
      <c r="AK84" s="299">
        <v>2550306.52</v>
      </c>
      <c r="AL84" s="299">
        <f t="shared" si="56"/>
        <v>4881</v>
      </c>
      <c r="AM84" s="287">
        <f t="shared" si="57"/>
        <v>1.9138875902650321E-3</v>
      </c>
      <c r="AN84" s="293"/>
      <c r="AO84" s="299">
        <v>0</v>
      </c>
      <c r="AP84" s="299">
        <v>0</v>
      </c>
      <c r="AQ84" s="299">
        <f t="shared" si="58"/>
        <v>0</v>
      </c>
      <c r="AR84" s="287" t="str">
        <f t="shared" si="59"/>
        <v/>
      </c>
      <c r="AS84" s="293"/>
      <c r="AT84" s="311"/>
      <c r="AU84" s="299">
        <v>0</v>
      </c>
      <c r="AV84" s="311"/>
      <c r="AW84" s="287">
        <v>0</v>
      </c>
      <c r="AX84" s="311"/>
      <c r="AY84" s="293"/>
      <c r="AZ84" s="299">
        <v>10334744.93</v>
      </c>
      <c r="BA84" s="299">
        <v>8747653.0299999993</v>
      </c>
      <c r="BB84" s="299">
        <f t="shared" si="60"/>
        <v>1587091.9000000004</v>
      </c>
      <c r="BC84" s="287">
        <f t="shared" si="61"/>
        <v>0.18143059567601533</v>
      </c>
      <c r="BD84" s="293"/>
      <c r="BE84" s="299">
        <v>0</v>
      </c>
      <c r="BF84" s="299">
        <v>0</v>
      </c>
      <c r="BG84" s="299">
        <f t="shared" si="62"/>
        <v>0</v>
      </c>
      <c r="BH84" s="287" t="str">
        <f t="shared" si="63"/>
        <v/>
      </c>
      <c r="BI84" s="293"/>
      <c r="BJ84" s="311"/>
      <c r="BK84" s="299">
        <v>0</v>
      </c>
      <c r="BL84" s="311"/>
      <c r="BM84" s="287">
        <v>0</v>
      </c>
      <c r="BN84" s="311"/>
      <c r="BO84" s="64"/>
      <c r="BP84" s="64"/>
      <c r="BQ84" s="64"/>
      <c r="BR84" s="64"/>
      <c r="BS84" s="64"/>
      <c r="BT84" s="64"/>
    </row>
    <row r="85" spans="1:72" s="69" customFormat="1" outlineLevel="1" x14ac:dyDescent="0.2">
      <c r="A85" s="64" t="s">
        <v>1019</v>
      </c>
      <c r="B85" s="65" t="s">
        <v>1469</v>
      </c>
      <c r="C85" s="66" t="s">
        <v>1918</v>
      </c>
      <c r="D85" s="67"/>
      <c r="E85" s="68"/>
      <c r="F85" s="299">
        <v>4420.5</v>
      </c>
      <c r="G85" s="299">
        <v>4324.5</v>
      </c>
      <c r="H85" s="299">
        <f t="shared" si="49"/>
        <v>96</v>
      </c>
      <c r="I85" s="287">
        <f t="shared" si="48"/>
        <v>2.2199098161637183E-2</v>
      </c>
      <c r="J85" s="293"/>
      <c r="K85" s="299">
        <v>0</v>
      </c>
      <c r="L85" s="299">
        <v>0</v>
      </c>
      <c r="M85" s="299">
        <f t="shared" si="50"/>
        <v>0</v>
      </c>
      <c r="N85" s="287" t="str">
        <f t="shared" si="51"/>
        <v/>
      </c>
      <c r="O85" s="293"/>
      <c r="P85" s="299">
        <v>0</v>
      </c>
      <c r="Q85" s="299">
        <v>0</v>
      </c>
      <c r="R85" s="299"/>
      <c r="S85" s="293"/>
      <c r="T85" s="299">
        <v>13572</v>
      </c>
      <c r="U85" s="299">
        <v>15999</v>
      </c>
      <c r="V85" s="299">
        <f t="shared" si="52"/>
        <v>-2427</v>
      </c>
      <c r="W85" s="287">
        <f t="shared" si="53"/>
        <v>-0.15169698106131632</v>
      </c>
      <c r="X85" s="293"/>
      <c r="Y85" s="299">
        <v>0</v>
      </c>
      <c r="Z85" s="299">
        <v>0</v>
      </c>
      <c r="AA85" s="299">
        <f t="shared" si="54"/>
        <v>0</v>
      </c>
      <c r="AB85" s="287" t="str">
        <f t="shared" si="55"/>
        <v/>
      </c>
      <c r="AC85" s="293"/>
      <c r="AD85" s="329"/>
      <c r="AE85" s="299">
        <v>0</v>
      </c>
      <c r="AF85" s="329"/>
      <c r="AG85" s="287">
        <v>0</v>
      </c>
      <c r="AH85" s="299"/>
      <c r="AI85" s="293"/>
      <c r="AJ85" s="299">
        <v>13572</v>
      </c>
      <c r="AK85" s="299">
        <v>15999</v>
      </c>
      <c r="AL85" s="299">
        <f t="shared" si="56"/>
        <v>-2427</v>
      </c>
      <c r="AM85" s="287">
        <f t="shared" si="57"/>
        <v>-0.15169698106131632</v>
      </c>
      <c r="AN85" s="293"/>
      <c r="AO85" s="299">
        <v>0</v>
      </c>
      <c r="AP85" s="299">
        <v>0</v>
      </c>
      <c r="AQ85" s="299">
        <f t="shared" si="58"/>
        <v>0</v>
      </c>
      <c r="AR85" s="287" t="str">
        <f t="shared" si="59"/>
        <v/>
      </c>
      <c r="AS85" s="293"/>
      <c r="AT85" s="311"/>
      <c r="AU85" s="299">
        <v>0</v>
      </c>
      <c r="AV85" s="311"/>
      <c r="AW85" s="287">
        <v>0</v>
      </c>
      <c r="AX85" s="311"/>
      <c r="AY85" s="293"/>
      <c r="AZ85" s="299">
        <v>52474.5</v>
      </c>
      <c r="BA85" s="299">
        <v>54208.5</v>
      </c>
      <c r="BB85" s="299">
        <f t="shared" si="60"/>
        <v>-1734</v>
      </c>
      <c r="BC85" s="287">
        <f t="shared" si="61"/>
        <v>-3.1987603420127839E-2</v>
      </c>
      <c r="BD85" s="293"/>
      <c r="BE85" s="299">
        <v>0</v>
      </c>
      <c r="BF85" s="299">
        <v>0</v>
      </c>
      <c r="BG85" s="299">
        <f t="shared" si="62"/>
        <v>0</v>
      </c>
      <c r="BH85" s="287" t="str">
        <f t="shared" si="63"/>
        <v/>
      </c>
      <c r="BI85" s="293"/>
      <c r="BJ85" s="311"/>
      <c r="BK85" s="299">
        <v>0</v>
      </c>
      <c r="BL85" s="311"/>
      <c r="BM85" s="287">
        <v>0</v>
      </c>
      <c r="BN85" s="311"/>
      <c r="BO85" s="64"/>
      <c r="BP85" s="64"/>
      <c r="BQ85" s="64"/>
      <c r="BR85" s="64"/>
      <c r="BS85" s="64"/>
      <c r="BT85" s="64"/>
    </row>
    <row r="86" spans="1:72" s="69" customFormat="1" outlineLevel="1" x14ac:dyDescent="0.2">
      <c r="A86" s="64" t="s">
        <v>1020</v>
      </c>
      <c r="B86" s="65" t="s">
        <v>1470</v>
      </c>
      <c r="C86" s="66" t="s">
        <v>1919</v>
      </c>
      <c r="D86" s="67"/>
      <c r="E86" s="68"/>
      <c r="F86" s="299">
        <v>139.41</v>
      </c>
      <c r="G86" s="299">
        <v>100.03</v>
      </c>
      <c r="H86" s="299">
        <f t="shared" si="49"/>
        <v>39.379999999999995</v>
      </c>
      <c r="I86" s="287">
        <f t="shared" si="48"/>
        <v>0.39368189543137055</v>
      </c>
      <c r="J86" s="293"/>
      <c r="K86" s="299">
        <v>0</v>
      </c>
      <c r="L86" s="299">
        <v>0</v>
      </c>
      <c r="M86" s="299">
        <f t="shared" si="50"/>
        <v>0</v>
      </c>
      <c r="N86" s="287" t="str">
        <f t="shared" si="51"/>
        <v/>
      </c>
      <c r="O86" s="293"/>
      <c r="P86" s="299">
        <v>0</v>
      </c>
      <c r="Q86" s="299">
        <v>0</v>
      </c>
      <c r="R86" s="299"/>
      <c r="S86" s="293"/>
      <c r="T86" s="299">
        <v>-59.95</v>
      </c>
      <c r="U86" s="299">
        <v>792.02</v>
      </c>
      <c r="V86" s="299">
        <f t="shared" si="52"/>
        <v>-851.97</v>
      </c>
      <c r="W86" s="287">
        <f t="shared" si="53"/>
        <v>-1.075692533016843</v>
      </c>
      <c r="X86" s="293"/>
      <c r="Y86" s="299">
        <v>0</v>
      </c>
      <c r="Z86" s="299">
        <v>0</v>
      </c>
      <c r="AA86" s="299">
        <f t="shared" si="54"/>
        <v>0</v>
      </c>
      <c r="AB86" s="287" t="str">
        <f t="shared" si="55"/>
        <v/>
      </c>
      <c r="AC86" s="293"/>
      <c r="AD86" s="329"/>
      <c r="AE86" s="299">
        <v>0</v>
      </c>
      <c r="AF86" s="329"/>
      <c r="AG86" s="287">
        <v>0</v>
      </c>
      <c r="AH86" s="299"/>
      <c r="AI86" s="293"/>
      <c r="AJ86" s="299">
        <v>-59.95</v>
      </c>
      <c r="AK86" s="299">
        <v>792.02</v>
      </c>
      <c r="AL86" s="299">
        <f t="shared" si="56"/>
        <v>-851.97</v>
      </c>
      <c r="AM86" s="287">
        <f t="shared" si="57"/>
        <v>-1.075692533016843</v>
      </c>
      <c r="AN86" s="293"/>
      <c r="AO86" s="299">
        <v>0</v>
      </c>
      <c r="AP86" s="299">
        <v>0</v>
      </c>
      <c r="AQ86" s="299">
        <f t="shared" si="58"/>
        <v>0</v>
      </c>
      <c r="AR86" s="287" t="str">
        <f t="shared" si="59"/>
        <v/>
      </c>
      <c r="AS86" s="293"/>
      <c r="AT86" s="311"/>
      <c r="AU86" s="299">
        <v>0</v>
      </c>
      <c r="AV86" s="311"/>
      <c r="AW86" s="287">
        <v>0</v>
      </c>
      <c r="AX86" s="311"/>
      <c r="AY86" s="293"/>
      <c r="AZ86" s="299">
        <v>6799.18</v>
      </c>
      <c r="BA86" s="299">
        <v>6516.35</v>
      </c>
      <c r="BB86" s="299">
        <f t="shared" si="60"/>
        <v>282.82999999999993</v>
      </c>
      <c r="BC86" s="287">
        <f t="shared" si="61"/>
        <v>4.340313212150973E-2</v>
      </c>
      <c r="BD86" s="293"/>
      <c r="BE86" s="299">
        <v>0</v>
      </c>
      <c r="BF86" s="299">
        <v>0</v>
      </c>
      <c r="BG86" s="299">
        <f t="shared" si="62"/>
        <v>0</v>
      </c>
      <c r="BH86" s="287" t="str">
        <f t="shared" si="63"/>
        <v/>
      </c>
      <c r="BI86" s="293"/>
      <c r="BJ86" s="311"/>
      <c r="BK86" s="299">
        <v>0</v>
      </c>
      <c r="BL86" s="311"/>
      <c r="BM86" s="287">
        <v>0</v>
      </c>
      <c r="BN86" s="311"/>
      <c r="BO86" s="64"/>
      <c r="BP86" s="64"/>
      <c r="BQ86" s="64"/>
      <c r="BR86" s="64"/>
      <c r="BS86" s="64"/>
      <c r="BT86" s="64"/>
    </row>
    <row r="87" spans="1:72" s="69" customFormat="1" outlineLevel="1" x14ac:dyDescent="0.2">
      <c r="A87" s="64" t="s">
        <v>1021</v>
      </c>
      <c r="B87" s="65" t="s">
        <v>1471</v>
      </c>
      <c r="C87" s="66" t="s">
        <v>1920</v>
      </c>
      <c r="D87" s="67"/>
      <c r="E87" s="68"/>
      <c r="F87" s="299">
        <v>217362.47</v>
      </c>
      <c r="G87" s="299">
        <v>216644.93</v>
      </c>
      <c r="H87" s="299">
        <f t="shared" si="49"/>
        <v>717.54000000000815</v>
      </c>
      <c r="I87" s="287">
        <f t="shared" si="48"/>
        <v>3.3120553525070179E-3</v>
      </c>
      <c r="J87" s="293"/>
      <c r="K87" s="299">
        <v>0</v>
      </c>
      <c r="L87" s="299">
        <v>0</v>
      </c>
      <c r="M87" s="299">
        <f t="shared" si="50"/>
        <v>0</v>
      </c>
      <c r="N87" s="287" t="str">
        <f t="shared" si="51"/>
        <v/>
      </c>
      <c r="O87" s="293"/>
      <c r="P87" s="299">
        <v>0</v>
      </c>
      <c r="Q87" s="299">
        <v>0</v>
      </c>
      <c r="R87" s="299"/>
      <c r="S87" s="293"/>
      <c r="T87" s="299">
        <v>630705.85</v>
      </c>
      <c r="U87" s="299">
        <v>628855.81000000006</v>
      </c>
      <c r="V87" s="299">
        <f t="shared" si="52"/>
        <v>1850.0399999999208</v>
      </c>
      <c r="W87" s="287">
        <f t="shared" si="53"/>
        <v>2.941914458896262E-3</v>
      </c>
      <c r="X87" s="293"/>
      <c r="Y87" s="299">
        <v>0</v>
      </c>
      <c r="Z87" s="299">
        <v>0</v>
      </c>
      <c r="AA87" s="299">
        <f t="shared" si="54"/>
        <v>0</v>
      </c>
      <c r="AB87" s="287" t="str">
        <f t="shared" si="55"/>
        <v/>
      </c>
      <c r="AC87" s="293"/>
      <c r="AD87" s="329"/>
      <c r="AE87" s="299">
        <v>0</v>
      </c>
      <c r="AF87" s="329"/>
      <c r="AG87" s="287">
        <v>0</v>
      </c>
      <c r="AH87" s="299"/>
      <c r="AI87" s="293"/>
      <c r="AJ87" s="299">
        <v>630705.85</v>
      </c>
      <c r="AK87" s="299">
        <v>628855.81000000006</v>
      </c>
      <c r="AL87" s="299">
        <f t="shared" si="56"/>
        <v>1850.0399999999208</v>
      </c>
      <c r="AM87" s="287">
        <f t="shared" si="57"/>
        <v>2.941914458896262E-3</v>
      </c>
      <c r="AN87" s="293"/>
      <c r="AO87" s="299">
        <v>0</v>
      </c>
      <c r="AP87" s="299">
        <v>0</v>
      </c>
      <c r="AQ87" s="299">
        <f t="shared" si="58"/>
        <v>0</v>
      </c>
      <c r="AR87" s="287" t="str">
        <f t="shared" si="59"/>
        <v/>
      </c>
      <c r="AS87" s="293"/>
      <c r="AT87" s="311"/>
      <c r="AU87" s="299">
        <v>0</v>
      </c>
      <c r="AV87" s="311"/>
      <c r="AW87" s="287">
        <v>0</v>
      </c>
      <c r="AX87" s="311"/>
      <c r="AY87" s="293"/>
      <c r="AZ87" s="299">
        <v>2549035.83</v>
      </c>
      <c r="BA87" s="299">
        <v>2079132.92</v>
      </c>
      <c r="BB87" s="299">
        <f t="shared" si="60"/>
        <v>469902.91000000015</v>
      </c>
      <c r="BC87" s="287">
        <f t="shared" si="61"/>
        <v>0.22600907593729033</v>
      </c>
      <c r="BD87" s="293"/>
      <c r="BE87" s="299">
        <v>0</v>
      </c>
      <c r="BF87" s="299">
        <v>0</v>
      </c>
      <c r="BG87" s="299">
        <f t="shared" si="62"/>
        <v>0</v>
      </c>
      <c r="BH87" s="287" t="str">
        <f t="shared" si="63"/>
        <v/>
      </c>
      <c r="BI87" s="293"/>
      <c r="BJ87" s="311"/>
      <c r="BK87" s="299">
        <v>0</v>
      </c>
      <c r="BL87" s="311"/>
      <c r="BM87" s="287">
        <v>0</v>
      </c>
      <c r="BN87" s="311"/>
      <c r="BO87" s="64"/>
      <c r="BP87" s="64"/>
      <c r="BQ87" s="64"/>
      <c r="BR87" s="64"/>
      <c r="BS87" s="64"/>
      <c r="BT87" s="64"/>
    </row>
    <row r="88" spans="1:72" s="69" customFormat="1" outlineLevel="1" x14ac:dyDescent="0.2">
      <c r="A88" s="64" t="s">
        <v>1022</v>
      </c>
      <c r="B88" s="65" t="s">
        <v>1472</v>
      </c>
      <c r="C88" s="66" t="s">
        <v>1921</v>
      </c>
      <c r="D88" s="67"/>
      <c r="E88" s="68"/>
      <c r="F88" s="299">
        <v>569.12</v>
      </c>
      <c r="G88" s="299">
        <v>-858.79</v>
      </c>
      <c r="H88" s="299">
        <f t="shared" si="49"/>
        <v>1427.9099999999999</v>
      </c>
      <c r="I88" s="287">
        <f t="shared" si="48"/>
        <v>-1.66269984513094</v>
      </c>
      <c r="J88" s="293"/>
      <c r="K88" s="299">
        <v>0</v>
      </c>
      <c r="L88" s="299">
        <v>0</v>
      </c>
      <c r="M88" s="299">
        <f t="shared" si="50"/>
        <v>0</v>
      </c>
      <c r="N88" s="287" t="str">
        <f t="shared" si="51"/>
        <v/>
      </c>
      <c r="O88" s="293"/>
      <c r="P88" s="299">
        <v>0</v>
      </c>
      <c r="Q88" s="299">
        <v>0</v>
      </c>
      <c r="R88" s="299"/>
      <c r="S88" s="293"/>
      <c r="T88" s="299">
        <v>1692.99</v>
      </c>
      <c r="U88" s="299">
        <v>-2718.87</v>
      </c>
      <c r="V88" s="299">
        <f t="shared" si="52"/>
        <v>4411.8599999999997</v>
      </c>
      <c r="W88" s="287">
        <f t="shared" si="53"/>
        <v>-1.622681481644948</v>
      </c>
      <c r="X88" s="293"/>
      <c r="Y88" s="299">
        <v>0</v>
      </c>
      <c r="Z88" s="299">
        <v>0</v>
      </c>
      <c r="AA88" s="299">
        <f t="shared" si="54"/>
        <v>0</v>
      </c>
      <c r="AB88" s="287" t="str">
        <f t="shared" si="55"/>
        <v/>
      </c>
      <c r="AC88" s="293"/>
      <c r="AD88" s="329"/>
      <c r="AE88" s="299">
        <v>0</v>
      </c>
      <c r="AF88" s="329"/>
      <c r="AG88" s="287">
        <v>0</v>
      </c>
      <c r="AH88" s="299"/>
      <c r="AI88" s="293"/>
      <c r="AJ88" s="299">
        <v>1692.99</v>
      </c>
      <c r="AK88" s="299">
        <v>-2718.87</v>
      </c>
      <c r="AL88" s="299">
        <f t="shared" si="56"/>
        <v>4411.8599999999997</v>
      </c>
      <c r="AM88" s="287">
        <f t="shared" si="57"/>
        <v>-1.622681481644948</v>
      </c>
      <c r="AN88" s="293"/>
      <c r="AO88" s="299">
        <v>0</v>
      </c>
      <c r="AP88" s="299">
        <v>0</v>
      </c>
      <c r="AQ88" s="299">
        <f t="shared" si="58"/>
        <v>0</v>
      </c>
      <c r="AR88" s="287" t="str">
        <f t="shared" si="59"/>
        <v/>
      </c>
      <c r="AS88" s="293"/>
      <c r="AT88" s="311"/>
      <c r="AU88" s="299">
        <v>0</v>
      </c>
      <c r="AV88" s="311"/>
      <c r="AW88" s="287">
        <v>0</v>
      </c>
      <c r="AX88" s="311"/>
      <c r="AY88" s="293"/>
      <c r="AZ88" s="299">
        <v>-6077.83</v>
      </c>
      <c r="BA88" s="299">
        <v>-2426.69</v>
      </c>
      <c r="BB88" s="299">
        <f t="shared" si="60"/>
        <v>-3651.14</v>
      </c>
      <c r="BC88" s="287">
        <f t="shared" si="61"/>
        <v>1.5045761922618874</v>
      </c>
      <c r="BD88" s="293"/>
      <c r="BE88" s="299">
        <v>0</v>
      </c>
      <c r="BF88" s="299">
        <v>0</v>
      </c>
      <c r="BG88" s="299">
        <f t="shared" si="62"/>
        <v>0</v>
      </c>
      <c r="BH88" s="287" t="str">
        <f t="shared" si="63"/>
        <v/>
      </c>
      <c r="BI88" s="293"/>
      <c r="BJ88" s="311"/>
      <c r="BK88" s="299">
        <v>0</v>
      </c>
      <c r="BL88" s="311"/>
      <c r="BM88" s="287">
        <v>0</v>
      </c>
      <c r="BN88" s="311"/>
      <c r="BO88" s="64"/>
      <c r="BP88" s="64"/>
      <c r="BQ88" s="64"/>
      <c r="BR88" s="64"/>
      <c r="BS88" s="64"/>
      <c r="BT88" s="64"/>
    </row>
    <row r="89" spans="1:72" s="69" customFormat="1" outlineLevel="1" x14ac:dyDescent="0.2">
      <c r="A89" s="64" t="s">
        <v>1023</v>
      </c>
      <c r="B89" s="65" t="s">
        <v>1473</v>
      </c>
      <c r="C89" s="66" t="s">
        <v>1922</v>
      </c>
      <c r="D89" s="67"/>
      <c r="E89" s="68"/>
      <c r="F89" s="299">
        <v>6238883.7699999996</v>
      </c>
      <c r="G89" s="299">
        <v>5867609.7300000004</v>
      </c>
      <c r="H89" s="299">
        <f t="shared" si="49"/>
        <v>371274.03999999911</v>
      </c>
      <c r="I89" s="287">
        <f t="shared" si="48"/>
        <v>6.3275176278637588E-2</v>
      </c>
      <c r="J89" s="293"/>
      <c r="K89" s="299">
        <v>0</v>
      </c>
      <c r="L89" s="299">
        <v>0</v>
      </c>
      <c r="M89" s="299">
        <f t="shared" si="50"/>
        <v>0</v>
      </c>
      <c r="N89" s="287" t="str">
        <f t="shared" si="51"/>
        <v/>
      </c>
      <c r="O89" s="293"/>
      <c r="P89" s="299">
        <v>0</v>
      </c>
      <c r="Q89" s="299">
        <v>0</v>
      </c>
      <c r="R89" s="299"/>
      <c r="S89" s="293"/>
      <c r="T89" s="299">
        <v>18103402.82</v>
      </c>
      <c r="U89" s="299">
        <v>17031926.670000002</v>
      </c>
      <c r="V89" s="299">
        <f t="shared" si="52"/>
        <v>1071476.1499999985</v>
      </c>
      <c r="W89" s="287">
        <f t="shared" si="53"/>
        <v>6.2909861624010757E-2</v>
      </c>
      <c r="X89" s="293"/>
      <c r="Y89" s="299">
        <v>0</v>
      </c>
      <c r="Z89" s="299">
        <v>0</v>
      </c>
      <c r="AA89" s="299">
        <f t="shared" si="54"/>
        <v>0</v>
      </c>
      <c r="AB89" s="287" t="str">
        <f t="shared" si="55"/>
        <v/>
      </c>
      <c r="AC89" s="293"/>
      <c r="AD89" s="329"/>
      <c r="AE89" s="299">
        <v>0</v>
      </c>
      <c r="AF89" s="329"/>
      <c r="AG89" s="287">
        <v>0</v>
      </c>
      <c r="AH89" s="299"/>
      <c r="AI89" s="293"/>
      <c r="AJ89" s="299">
        <v>18103402.82</v>
      </c>
      <c r="AK89" s="299">
        <v>17031926.670000002</v>
      </c>
      <c r="AL89" s="299">
        <f t="shared" si="56"/>
        <v>1071476.1499999985</v>
      </c>
      <c r="AM89" s="287">
        <f t="shared" si="57"/>
        <v>6.2909861624010757E-2</v>
      </c>
      <c r="AN89" s="293"/>
      <c r="AO89" s="299">
        <v>0</v>
      </c>
      <c r="AP89" s="299">
        <v>0</v>
      </c>
      <c r="AQ89" s="299">
        <f t="shared" si="58"/>
        <v>0</v>
      </c>
      <c r="AR89" s="287" t="str">
        <f t="shared" si="59"/>
        <v/>
      </c>
      <c r="AS89" s="293"/>
      <c r="AT89" s="311"/>
      <c r="AU89" s="299">
        <v>0</v>
      </c>
      <c r="AV89" s="311"/>
      <c r="AW89" s="287">
        <v>0</v>
      </c>
      <c r="AX89" s="311"/>
      <c r="AY89" s="293"/>
      <c r="AZ89" s="299">
        <v>70059601.49000001</v>
      </c>
      <c r="BA89" s="299">
        <v>58419145.260000005</v>
      </c>
      <c r="BB89" s="299">
        <f t="shared" si="60"/>
        <v>11640456.230000004</v>
      </c>
      <c r="BC89" s="287">
        <f t="shared" si="61"/>
        <v>0.19925755808636086</v>
      </c>
      <c r="BD89" s="293"/>
      <c r="BE89" s="299">
        <v>0</v>
      </c>
      <c r="BF89" s="299">
        <v>0</v>
      </c>
      <c r="BG89" s="299">
        <f t="shared" si="62"/>
        <v>0</v>
      </c>
      <c r="BH89" s="287" t="str">
        <f t="shared" si="63"/>
        <v/>
      </c>
      <c r="BI89" s="293"/>
      <c r="BJ89" s="311"/>
      <c r="BK89" s="299">
        <v>0</v>
      </c>
      <c r="BL89" s="311"/>
      <c r="BM89" s="287">
        <v>0</v>
      </c>
      <c r="BN89" s="311"/>
      <c r="BO89" s="64"/>
      <c r="BP89" s="64"/>
      <c r="BQ89" s="64"/>
      <c r="BR89" s="64"/>
      <c r="BS89" s="64"/>
      <c r="BT89" s="64"/>
    </row>
    <row r="90" spans="1:72" s="69" customFormat="1" outlineLevel="1" x14ac:dyDescent="0.2">
      <c r="A90" s="64" t="s">
        <v>1024</v>
      </c>
      <c r="B90" s="65" t="s">
        <v>1474</v>
      </c>
      <c r="C90" s="66" t="s">
        <v>1923</v>
      </c>
      <c r="D90" s="67"/>
      <c r="E90" s="68"/>
      <c r="F90" s="299">
        <v>14372.51</v>
      </c>
      <c r="G90" s="299">
        <v>-21616.94</v>
      </c>
      <c r="H90" s="299">
        <f t="shared" si="49"/>
        <v>35989.449999999997</v>
      </c>
      <c r="I90" s="287">
        <f t="shared" si="48"/>
        <v>-1.6648725490286784</v>
      </c>
      <c r="J90" s="293"/>
      <c r="K90" s="299">
        <v>0</v>
      </c>
      <c r="L90" s="299">
        <v>0</v>
      </c>
      <c r="M90" s="299">
        <f t="shared" si="50"/>
        <v>0</v>
      </c>
      <c r="N90" s="287" t="str">
        <f t="shared" si="51"/>
        <v/>
      </c>
      <c r="O90" s="293"/>
      <c r="P90" s="299">
        <v>0</v>
      </c>
      <c r="Q90" s="299">
        <v>0</v>
      </c>
      <c r="R90" s="299"/>
      <c r="S90" s="293"/>
      <c r="T90" s="299">
        <v>43456.020000000004</v>
      </c>
      <c r="U90" s="299">
        <v>-69673.490000000005</v>
      </c>
      <c r="V90" s="299">
        <f t="shared" si="52"/>
        <v>113129.51000000001</v>
      </c>
      <c r="W90" s="287">
        <f t="shared" si="53"/>
        <v>-1.6237095342862831</v>
      </c>
      <c r="X90" s="293"/>
      <c r="Y90" s="299">
        <v>0</v>
      </c>
      <c r="Z90" s="299">
        <v>0</v>
      </c>
      <c r="AA90" s="299">
        <f t="shared" si="54"/>
        <v>0</v>
      </c>
      <c r="AB90" s="287" t="str">
        <f t="shared" si="55"/>
        <v/>
      </c>
      <c r="AC90" s="293"/>
      <c r="AD90" s="329"/>
      <c r="AE90" s="299">
        <v>0</v>
      </c>
      <c r="AF90" s="329"/>
      <c r="AG90" s="287">
        <v>0</v>
      </c>
      <c r="AH90" s="299"/>
      <c r="AI90" s="293"/>
      <c r="AJ90" s="299">
        <v>43456.020000000004</v>
      </c>
      <c r="AK90" s="299">
        <v>-69673.490000000005</v>
      </c>
      <c r="AL90" s="299">
        <f t="shared" si="56"/>
        <v>113129.51000000001</v>
      </c>
      <c r="AM90" s="287">
        <f t="shared" si="57"/>
        <v>-1.6237095342862831</v>
      </c>
      <c r="AN90" s="293"/>
      <c r="AO90" s="299">
        <v>0</v>
      </c>
      <c r="AP90" s="299">
        <v>0</v>
      </c>
      <c r="AQ90" s="299">
        <f t="shared" si="58"/>
        <v>0</v>
      </c>
      <c r="AR90" s="287" t="str">
        <f t="shared" si="59"/>
        <v/>
      </c>
      <c r="AS90" s="293"/>
      <c r="AT90" s="311"/>
      <c r="AU90" s="299">
        <v>0</v>
      </c>
      <c r="AV90" s="311"/>
      <c r="AW90" s="287">
        <v>0</v>
      </c>
      <c r="AX90" s="311"/>
      <c r="AY90" s="293"/>
      <c r="AZ90" s="299">
        <v>-152366.69</v>
      </c>
      <c r="BA90" s="299">
        <v>-62488.350000000006</v>
      </c>
      <c r="BB90" s="299">
        <f t="shared" si="60"/>
        <v>-89878.34</v>
      </c>
      <c r="BC90" s="287">
        <f t="shared" si="61"/>
        <v>1.4383215431356402</v>
      </c>
      <c r="BD90" s="293"/>
      <c r="BE90" s="299">
        <v>0</v>
      </c>
      <c r="BF90" s="299">
        <v>0</v>
      </c>
      <c r="BG90" s="299">
        <f t="shared" si="62"/>
        <v>0</v>
      </c>
      <c r="BH90" s="287" t="str">
        <f t="shared" si="63"/>
        <v/>
      </c>
      <c r="BI90" s="293"/>
      <c r="BJ90" s="311"/>
      <c r="BK90" s="299">
        <v>0</v>
      </c>
      <c r="BL90" s="311"/>
      <c r="BM90" s="287">
        <v>0</v>
      </c>
      <c r="BN90" s="311"/>
      <c r="BO90" s="64"/>
      <c r="BP90" s="64"/>
      <c r="BQ90" s="64"/>
      <c r="BR90" s="64"/>
      <c r="BS90" s="64"/>
      <c r="BT90" s="64"/>
    </row>
    <row r="91" spans="1:72" s="69" customFormat="1" outlineLevel="1" x14ac:dyDescent="0.2">
      <c r="A91" s="64" t="s">
        <v>1025</v>
      </c>
      <c r="B91" s="65" t="s">
        <v>1475</v>
      </c>
      <c r="C91" s="66" t="s">
        <v>1924</v>
      </c>
      <c r="D91" s="67"/>
      <c r="E91" s="68"/>
      <c r="F91" s="299">
        <v>-4922291.51</v>
      </c>
      <c r="G91" s="299">
        <v>-4280809.01</v>
      </c>
      <c r="H91" s="299">
        <f t="shared" si="49"/>
        <v>-641482.5</v>
      </c>
      <c r="I91" s="287">
        <f t="shared" si="48"/>
        <v>0.1498507638396136</v>
      </c>
      <c r="J91" s="293"/>
      <c r="K91" s="299">
        <v>0</v>
      </c>
      <c r="L91" s="299">
        <v>0</v>
      </c>
      <c r="M91" s="299">
        <f t="shared" si="50"/>
        <v>0</v>
      </c>
      <c r="N91" s="287" t="str">
        <f t="shared" si="51"/>
        <v/>
      </c>
      <c r="O91" s="293"/>
      <c r="P91" s="299">
        <v>0</v>
      </c>
      <c r="Q91" s="299">
        <v>0</v>
      </c>
      <c r="R91" s="299"/>
      <c r="S91" s="293"/>
      <c r="T91" s="299">
        <v>-14413545.68</v>
      </c>
      <c r="U91" s="299">
        <v>-12425915.92</v>
      </c>
      <c r="V91" s="299">
        <f t="shared" si="52"/>
        <v>-1987629.7599999998</v>
      </c>
      <c r="W91" s="287">
        <f t="shared" si="53"/>
        <v>0.15995841053461754</v>
      </c>
      <c r="X91" s="293"/>
      <c r="Y91" s="299">
        <v>0</v>
      </c>
      <c r="Z91" s="299">
        <v>0</v>
      </c>
      <c r="AA91" s="299">
        <f t="shared" si="54"/>
        <v>0</v>
      </c>
      <c r="AB91" s="287" t="str">
        <f t="shared" si="55"/>
        <v/>
      </c>
      <c r="AC91" s="293"/>
      <c r="AD91" s="329"/>
      <c r="AE91" s="299">
        <v>0</v>
      </c>
      <c r="AF91" s="329"/>
      <c r="AG91" s="287">
        <v>0</v>
      </c>
      <c r="AH91" s="299"/>
      <c r="AI91" s="293"/>
      <c r="AJ91" s="299">
        <v>-14413545.68</v>
      </c>
      <c r="AK91" s="299">
        <v>-12425915.92</v>
      </c>
      <c r="AL91" s="299">
        <f t="shared" si="56"/>
        <v>-1987629.7599999998</v>
      </c>
      <c r="AM91" s="287">
        <f t="shared" si="57"/>
        <v>0.15995841053461754</v>
      </c>
      <c r="AN91" s="293"/>
      <c r="AO91" s="299">
        <v>0</v>
      </c>
      <c r="AP91" s="299">
        <v>0</v>
      </c>
      <c r="AQ91" s="299">
        <f t="shared" si="58"/>
        <v>0</v>
      </c>
      <c r="AR91" s="287" t="str">
        <f t="shared" si="59"/>
        <v/>
      </c>
      <c r="AS91" s="293"/>
      <c r="AT91" s="311"/>
      <c r="AU91" s="299">
        <v>0</v>
      </c>
      <c r="AV91" s="311"/>
      <c r="AW91" s="287">
        <v>0</v>
      </c>
      <c r="AX91" s="311"/>
      <c r="AY91" s="293"/>
      <c r="AZ91" s="299">
        <v>-52318906.969999999</v>
      </c>
      <c r="BA91" s="299">
        <v>-47339863.340000004</v>
      </c>
      <c r="BB91" s="299">
        <f t="shared" si="60"/>
        <v>-4979043.6299999952</v>
      </c>
      <c r="BC91" s="287">
        <f t="shared" si="61"/>
        <v>0.10517655267063124</v>
      </c>
      <c r="BD91" s="293"/>
      <c r="BE91" s="299">
        <v>0</v>
      </c>
      <c r="BF91" s="299">
        <v>0</v>
      </c>
      <c r="BG91" s="299">
        <f t="shared" si="62"/>
        <v>0</v>
      </c>
      <c r="BH91" s="287" t="str">
        <f t="shared" si="63"/>
        <v/>
      </c>
      <c r="BI91" s="293"/>
      <c r="BJ91" s="311"/>
      <c r="BK91" s="299">
        <v>0</v>
      </c>
      <c r="BL91" s="311"/>
      <c r="BM91" s="287">
        <v>0</v>
      </c>
      <c r="BN91" s="311"/>
      <c r="BO91" s="64"/>
      <c r="BP91" s="64"/>
      <c r="BQ91" s="64"/>
      <c r="BR91" s="64"/>
      <c r="BS91" s="64"/>
      <c r="BT91" s="64"/>
    </row>
    <row r="92" spans="1:72" s="69" customFormat="1" outlineLevel="1" x14ac:dyDescent="0.2">
      <c r="A92" s="64" t="s">
        <v>1026</v>
      </c>
      <c r="B92" s="65" t="s">
        <v>1476</v>
      </c>
      <c r="C92" s="66" t="s">
        <v>1925</v>
      </c>
      <c r="D92" s="67"/>
      <c r="E92" s="68"/>
      <c r="F92" s="299">
        <v>-6371.58</v>
      </c>
      <c r="G92" s="299">
        <v>26618.61</v>
      </c>
      <c r="H92" s="299">
        <f t="shared" si="49"/>
        <v>-32990.19</v>
      </c>
      <c r="I92" s="287">
        <f t="shared" si="48"/>
        <v>-1.2393656167621074</v>
      </c>
      <c r="J92" s="293"/>
      <c r="K92" s="299">
        <v>0</v>
      </c>
      <c r="L92" s="299">
        <v>0</v>
      </c>
      <c r="M92" s="299">
        <f t="shared" si="50"/>
        <v>0</v>
      </c>
      <c r="N92" s="287" t="str">
        <f t="shared" si="51"/>
        <v/>
      </c>
      <c r="O92" s="293"/>
      <c r="P92" s="299">
        <v>0</v>
      </c>
      <c r="Q92" s="299">
        <v>0</v>
      </c>
      <c r="R92" s="299"/>
      <c r="S92" s="293"/>
      <c r="T92" s="299">
        <v>-19708.71</v>
      </c>
      <c r="U92" s="299">
        <v>89451.01</v>
      </c>
      <c r="V92" s="299">
        <f t="shared" si="52"/>
        <v>-109159.72</v>
      </c>
      <c r="W92" s="287">
        <f t="shared" si="53"/>
        <v>-1.2203296530693171</v>
      </c>
      <c r="X92" s="293"/>
      <c r="Y92" s="299">
        <v>0</v>
      </c>
      <c r="Z92" s="299">
        <v>0</v>
      </c>
      <c r="AA92" s="299">
        <f t="shared" si="54"/>
        <v>0</v>
      </c>
      <c r="AB92" s="287" t="str">
        <f t="shared" si="55"/>
        <v/>
      </c>
      <c r="AC92" s="293"/>
      <c r="AD92" s="329"/>
      <c r="AE92" s="299">
        <v>0</v>
      </c>
      <c r="AF92" s="329"/>
      <c r="AG92" s="287">
        <v>0</v>
      </c>
      <c r="AH92" s="299"/>
      <c r="AI92" s="293"/>
      <c r="AJ92" s="299">
        <v>-19708.71</v>
      </c>
      <c r="AK92" s="299">
        <v>89451.01</v>
      </c>
      <c r="AL92" s="299">
        <f t="shared" si="56"/>
        <v>-109159.72</v>
      </c>
      <c r="AM92" s="287">
        <f t="shared" si="57"/>
        <v>-1.2203296530693171</v>
      </c>
      <c r="AN92" s="293"/>
      <c r="AO92" s="299">
        <v>0</v>
      </c>
      <c r="AP92" s="299">
        <v>0</v>
      </c>
      <c r="AQ92" s="299">
        <f t="shared" si="58"/>
        <v>0</v>
      </c>
      <c r="AR92" s="287" t="str">
        <f t="shared" si="59"/>
        <v/>
      </c>
      <c r="AS92" s="293"/>
      <c r="AT92" s="311"/>
      <c r="AU92" s="299">
        <v>0</v>
      </c>
      <c r="AV92" s="311"/>
      <c r="AW92" s="287">
        <v>0</v>
      </c>
      <c r="AX92" s="311"/>
      <c r="AY92" s="293"/>
      <c r="AZ92" s="299">
        <v>218761.7</v>
      </c>
      <c r="BA92" s="299">
        <v>215735.41</v>
      </c>
      <c r="BB92" s="299">
        <f t="shared" si="60"/>
        <v>3026.2900000000081</v>
      </c>
      <c r="BC92" s="287">
        <f t="shared" si="61"/>
        <v>1.4027785239335573E-2</v>
      </c>
      <c r="BD92" s="293"/>
      <c r="BE92" s="299">
        <v>0</v>
      </c>
      <c r="BF92" s="299">
        <v>0</v>
      </c>
      <c r="BG92" s="299">
        <f t="shared" si="62"/>
        <v>0</v>
      </c>
      <c r="BH92" s="287" t="str">
        <f t="shared" si="63"/>
        <v/>
      </c>
      <c r="BI92" s="293"/>
      <c r="BJ92" s="311"/>
      <c r="BK92" s="299">
        <v>0</v>
      </c>
      <c r="BL92" s="311"/>
      <c r="BM92" s="287">
        <v>0</v>
      </c>
      <c r="BN92" s="311"/>
      <c r="BO92" s="64"/>
      <c r="BP92" s="64"/>
      <c r="BQ92" s="64"/>
      <c r="BR92" s="64"/>
      <c r="BS92" s="64"/>
      <c r="BT92" s="64"/>
    </row>
    <row r="93" spans="1:72" s="69" customFormat="1" outlineLevel="1" x14ac:dyDescent="0.2">
      <c r="A93" s="64" t="s">
        <v>1027</v>
      </c>
      <c r="B93" s="65" t="s">
        <v>1477</v>
      </c>
      <c r="C93" s="66" t="s">
        <v>1926</v>
      </c>
      <c r="D93" s="67"/>
      <c r="E93" s="68"/>
      <c r="F93" s="299">
        <v>151648.61000000002</v>
      </c>
      <c r="G93" s="299">
        <v>155608.14000000001</v>
      </c>
      <c r="H93" s="299">
        <f t="shared" si="49"/>
        <v>-3959.5299999999988</v>
      </c>
      <c r="I93" s="287">
        <f t="shared" si="48"/>
        <v>-2.5445519752372841E-2</v>
      </c>
      <c r="J93" s="293"/>
      <c r="K93" s="299">
        <v>0</v>
      </c>
      <c r="L93" s="299">
        <v>0</v>
      </c>
      <c r="M93" s="299">
        <f t="shared" si="50"/>
        <v>0</v>
      </c>
      <c r="N93" s="287" t="str">
        <f t="shared" si="51"/>
        <v/>
      </c>
      <c r="O93" s="293"/>
      <c r="P93" s="299">
        <v>0</v>
      </c>
      <c r="Q93" s="299">
        <v>0</v>
      </c>
      <c r="R93" s="299"/>
      <c r="S93" s="293"/>
      <c r="T93" s="299">
        <v>452546.74</v>
      </c>
      <c r="U93" s="299">
        <v>466824.49</v>
      </c>
      <c r="V93" s="299">
        <f t="shared" si="52"/>
        <v>-14277.75</v>
      </c>
      <c r="W93" s="287">
        <f t="shared" si="53"/>
        <v>-3.0584834998695121E-2</v>
      </c>
      <c r="X93" s="293"/>
      <c r="Y93" s="299">
        <v>0</v>
      </c>
      <c r="Z93" s="299">
        <v>0</v>
      </c>
      <c r="AA93" s="299">
        <f t="shared" si="54"/>
        <v>0</v>
      </c>
      <c r="AB93" s="287" t="str">
        <f t="shared" si="55"/>
        <v/>
      </c>
      <c r="AC93" s="293"/>
      <c r="AD93" s="329"/>
      <c r="AE93" s="299">
        <v>0</v>
      </c>
      <c r="AF93" s="329"/>
      <c r="AG93" s="287">
        <v>0</v>
      </c>
      <c r="AH93" s="299"/>
      <c r="AI93" s="293"/>
      <c r="AJ93" s="299">
        <v>452546.74</v>
      </c>
      <c r="AK93" s="299">
        <v>466824.49</v>
      </c>
      <c r="AL93" s="299">
        <f t="shared" si="56"/>
        <v>-14277.75</v>
      </c>
      <c r="AM93" s="287">
        <f t="shared" si="57"/>
        <v>-3.0584834998695121E-2</v>
      </c>
      <c r="AN93" s="293"/>
      <c r="AO93" s="299">
        <v>0</v>
      </c>
      <c r="AP93" s="299">
        <v>0</v>
      </c>
      <c r="AQ93" s="299">
        <f t="shared" si="58"/>
        <v>0</v>
      </c>
      <c r="AR93" s="287" t="str">
        <f t="shared" si="59"/>
        <v/>
      </c>
      <c r="AS93" s="293"/>
      <c r="AT93" s="311"/>
      <c r="AU93" s="299">
        <v>0</v>
      </c>
      <c r="AV93" s="311"/>
      <c r="AW93" s="287">
        <v>0</v>
      </c>
      <c r="AX93" s="311"/>
      <c r="AY93" s="293"/>
      <c r="AZ93" s="299">
        <v>1853016.34</v>
      </c>
      <c r="BA93" s="299">
        <v>1629774.25</v>
      </c>
      <c r="BB93" s="299">
        <f t="shared" si="60"/>
        <v>223242.09000000008</v>
      </c>
      <c r="BC93" s="287">
        <f t="shared" si="61"/>
        <v>0.13697730836034505</v>
      </c>
      <c r="BD93" s="293"/>
      <c r="BE93" s="299">
        <v>0</v>
      </c>
      <c r="BF93" s="299">
        <v>0</v>
      </c>
      <c r="BG93" s="299">
        <f t="shared" si="62"/>
        <v>0</v>
      </c>
      <c r="BH93" s="287" t="str">
        <f t="shared" si="63"/>
        <v/>
      </c>
      <c r="BI93" s="293"/>
      <c r="BJ93" s="311"/>
      <c r="BK93" s="299">
        <v>0</v>
      </c>
      <c r="BL93" s="311"/>
      <c r="BM93" s="287">
        <v>0</v>
      </c>
      <c r="BN93" s="311"/>
      <c r="BO93" s="64"/>
      <c r="BP93" s="64"/>
      <c r="BQ93" s="64"/>
      <c r="BR93" s="64"/>
      <c r="BS93" s="64"/>
      <c r="BT93" s="64"/>
    </row>
    <row r="94" spans="1:72" s="69" customFormat="1" outlineLevel="1" x14ac:dyDescent="0.2">
      <c r="A94" s="64" t="s">
        <v>1028</v>
      </c>
      <c r="B94" s="65" t="s">
        <v>1478</v>
      </c>
      <c r="C94" s="66" t="s">
        <v>1927</v>
      </c>
      <c r="D94" s="67"/>
      <c r="E94" s="68"/>
      <c r="F94" s="299">
        <v>121495.98</v>
      </c>
      <c r="G94" s="299">
        <v>135263.06</v>
      </c>
      <c r="H94" s="299">
        <f t="shared" si="49"/>
        <v>-13767.080000000002</v>
      </c>
      <c r="I94" s="287">
        <f t="shared" si="48"/>
        <v>-0.10178004253341601</v>
      </c>
      <c r="J94" s="293"/>
      <c r="K94" s="299">
        <v>0</v>
      </c>
      <c r="L94" s="299">
        <v>0</v>
      </c>
      <c r="M94" s="299">
        <f t="shared" si="50"/>
        <v>0</v>
      </c>
      <c r="N94" s="287" t="str">
        <f t="shared" si="51"/>
        <v/>
      </c>
      <c r="O94" s="293"/>
      <c r="P94" s="299">
        <v>0</v>
      </c>
      <c r="Q94" s="299">
        <v>0</v>
      </c>
      <c r="R94" s="299"/>
      <c r="S94" s="293"/>
      <c r="T94" s="299">
        <v>364248.62</v>
      </c>
      <c r="U94" s="299">
        <v>405789.18</v>
      </c>
      <c r="V94" s="299">
        <f t="shared" si="52"/>
        <v>-41540.559999999998</v>
      </c>
      <c r="W94" s="287">
        <f t="shared" si="53"/>
        <v>-0.10236980690318061</v>
      </c>
      <c r="X94" s="293"/>
      <c r="Y94" s="299">
        <v>0</v>
      </c>
      <c r="Z94" s="299">
        <v>0</v>
      </c>
      <c r="AA94" s="299">
        <f t="shared" si="54"/>
        <v>0</v>
      </c>
      <c r="AB94" s="287" t="str">
        <f t="shared" si="55"/>
        <v/>
      </c>
      <c r="AC94" s="293"/>
      <c r="AD94" s="329"/>
      <c r="AE94" s="299">
        <v>0</v>
      </c>
      <c r="AF94" s="329"/>
      <c r="AG94" s="287">
        <v>0</v>
      </c>
      <c r="AH94" s="299"/>
      <c r="AI94" s="293"/>
      <c r="AJ94" s="299">
        <v>364248.62</v>
      </c>
      <c r="AK94" s="299">
        <v>405789.18</v>
      </c>
      <c r="AL94" s="299">
        <f t="shared" si="56"/>
        <v>-41540.559999999998</v>
      </c>
      <c r="AM94" s="287">
        <f t="shared" si="57"/>
        <v>-0.10236980690318061</v>
      </c>
      <c r="AN94" s="293"/>
      <c r="AO94" s="299">
        <v>0</v>
      </c>
      <c r="AP94" s="299">
        <v>0</v>
      </c>
      <c r="AQ94" s="299">
        <f t="shared" si="58"/>
        <v>0</v>
      </c>
      <c r="AR94" s="287" t="str">
        <f t="shared" si="59"/>
        <v/>
      </c>
      <c r="AS94" s="293"/>
      <c r="AT94" s="311"/>
      <c r="AU94" s="299">
        <v>0</v>
      </c>
      <c r="AV94" s="311"/>
      <c r="AW94" s="287">
        <v>0</v>
      </c>
      <c r="AX94" s="311"/>
      <c r="AY94" s="293"/>
      <c r="AZ94" s="299">
        <v>1581619.8399999999</v>
      </c>
      <c r="BA94" s="299">
        <v>1425795.82</v>
      </c>
      <c r="BB94" s="299">
        <f t="shared" si="60"/>
        <v>155824.01999999979</v>
      </c>
      <c r="BC94" s="287">
        <f t="shared" si="61"/>
        <v>0.10928915474026273</v>
      </c>
      <c r="BD94" s="293"/>
      <c r="BE94" s="299">
        <v>0</v>
      </c>
      <c r="BF94" s="299">
        <v>0</v>
      </c>
      <c r="BG94" s="299">
        <f t="shared" si="62"/>
        <v>0</v>
      </c>
      <c r="BH94" s="287" t="str">
        <f t="shared" si="63"/>
        <v/>
      </c>
      <c r="BI94" s="293"/>
      <c r="BJ94" s="311"/>
      <c r="BK94" s="299">
        <v>0</v>
      </c>
      <c r="BL94" s="311"/>
      <c r="BM94" s="287">
        <v>0</v>
      </c>
      <c r="BN94" s="311"/>
      <c r="BO94" s="64"/>
      <c r="BP94" s="64"/>
      <c r="BQ94" s="64"/>
      <c r="BR94" s="64"/>
      <c r="BS94" s="64"/>
      <c r="BT94" s="64"/>
    </row>
    <row r="95" spans="1:72" s="69" customFormat="1" outlineLevel="1" x14ac:dyDescent="0.2">
      <c r="A95" s="64" t="s">
        <v>1029</v>
      </c>
      <c r="B95" s="65" t="s">
        <v>1479</v>
      </c>
      <c r="C95" s="66" t="s">
        <v>1928</v>
      </c>
      <c r="D95" s="67"/>
      <c r="E95" s="68"/>
      <c r="F95" s="299">
        <v>-95858.03</v>
      </c>
      <c r="G95" s="299">
        <v>-98683.34</v>
      </c>
      <c r="H95" s="299">
        <f t="shared" si="49"/>
        <v>2825.3099999999977</v>
      </c>
      <c r="I95" s="287">
        <f t="shared" si="48"/>
        <v>-2.863006055530749E-2</v>
      </c>
      <c r="J95" s="293"/>
      <c r="K95" s="299">
        <v>0</v>
      </c>
      <c r="L95" s="299">
        <v>0</v>
      </c>
      <c r="M95" s="299">
        <f t="shared" si="50"/>
        <v>0</v>
      </c>
      <c r="N95" s="287" t="str">
        <f t="shared" si="51"/>
        <v/>
      </c>
      <c r="O95" s="293"/>
      <c r="P95" s="299">
        <v>0</v>
      </c>
      <c r="Q95" s="299">
        <v>0</v>
      </c>
      <c r="R95" s="299"/>
      <c r="S95" s="293"/>
      <c r="T95" s="299">
        <v>-289996.74</v>
      </c>
      <c r="U95" s="299">
        <v>-296050.02</v>
      </c>
      <c r="V95" s="299">
        <f t="shared" si="52"/>
        <v>6053.2800000000279</v>
      </c>
      <c r="W95" s="287">
        <f t="shared" si="53"/>
        <v>-2.0446815034837786E-2</v>
      </c>
      <c r="X95" s="293"/>
      <c r="Y95" s="299">
        <v>0</v>
      </c>
      <c r="Z95" s="299">
        <v>0</v>
      </c>
      <c r="AA95" s="299">
        <f t="shared" si="54"/>
        <v>0</v>
      </c>
      <c r="AB95" s="287" t="str">
        <f t="shared" si="55"/>
        <v/>
      </c>
      <c r="AC95" s="293"/>
      <c r="AD95" s="329"/>
      <c r="AE95" s="299">
        <v>0</v>
      </c>
      <c r="AF95" s="329"/>
      <c r="AG95" s="287">
        <v>0</v>
      </c>
      <c r="AH95" s="299"/>
      <c r="AI95" s="293"/>
      <c r="AJ95" s="299">
        <v>-289996.74</v>
      </c>
      <c r="AK95" s="299">
        <v>-296050.02</v>
      </c>
      <c r="AL95" s="299">
        <f t="shared" si="56"/>
        <v>6053.2800000000279</v>
      </c>
      <c r="AM95" s="287">
        <f t="shared" si="57"/>
        <v>-2.0446815034837786E-2</v>
      </c>
      <c r="AN95" s="293"/>
      <c r="AO95" s="299">
        <v>0</v>
      </c>
      <c r="AP95" s="299">
        <v>0</v>
      </c>
      <c r="AQ95" s="299">
        <f t="shared" si="58"/>
        <v>0</v>
      </c>
      <c r="AR95" s="287" t="str">
        <f t="shared" si="59"/>
        <v/>
      </c>
      <c r="AS95" s="293"/>
      <c r="AT95" s="311"/>
      <c r="AU95" s="299">
        <v>0</v>
      </c>
      <c r="AV95" s="311"/>
      <c r="AW95" s="287">
        <v>0</v>
      </c>
      <c r="AX95" s="311"/>
      <c r="AY95" s="293"/>
      <c r="AZ95" s="299">
        <v>-1178146.8</v>
      </c>
      <c r="BA95" s="299">
        <v>-1156519.9500000002</v>
      </c>
      <c r="BB95" s="299">
        <f t="shared" si="60"/>
        <v>-21626.84999999986</v>
      </c>
      <c r="BC95" s="287">
        <f t="shared" si="61"/>
        <v>1.8699936823398385E-2</v>
      </c>
      <c r="BD95" s="293"/>
      <c r="BE95" s="299">
        <v>0</v>
      </c>
      <c r="BF95" s="299">
        <v>0</v>
      </c>
      <c r="BG95" s="299">
        <f t="shared" si="62"/>
        <v>0</v>
      </c>
      <c r="BH95" s="287" t="str">
        <f t="shared" si="63"/>
        <v/>
      </c>
      <c r="BI95" s="293"/>
      <c r="BJ95" s="311"/>
      <c r="BK95" s="299">
        <v>0</v>
      </c>
      <c r="BL95" s="311"/>
      <c r="BM95" s="287">
        <v>0</v>
      </c>
      <c r="BN95" s="311"/>
      <c r="BO95" s="64"/>
      <c r="BP95" s="64"/>
      <c r="BQ95" s="64"/>
      <c r="BR95" s="64"/>
      <c r="BS95" s="64"/>
      <c r="BT95" s="64"/>
    </row>
    <row r="96" spans="1:72" s="69" customFormat="1" outlineLevel="1" x14ac:dyDescent="0.2">
      <c r="A96" s="64" t="s">
        <v>1030</v>
      </c>
      <c r="B96" s="65" t="s">
        <v>1480</v>
      </c>
      <c r="C96" s="66" t="s">
        <v>1929</v>
      </c>
      <c r="D96" s="67"/>
      <c r="E96" s="68"/>
      <c r="F96" s="299">
        <v>4232.91</v>
      </c>
      <c r="G96" s="299">
        <v>4994.21</v>
      </c>
      <c r="H96" s="299">
        <f t="shared" si="49"/>
        <v>-761.30000000000018</v>
      </c>
      <c r="I96" s="287">
        <f t="shared" si="48"/>
        <v>-0.15243652149188763</v>
      </c>
      <c r="J96" s="293"/>
      <c r="K96" s="299">
        <v>0</v>
      </c>
      <c r="L96" s="299">
        <v>0</v>
      </c>
      <c r="M96" s="299">
        <f t="shared" si="50"/>
        <v>0</v>
      </c>
      <c r="N96" s="287" t="str">
        <f t="shared" si="51"/>
        <v/>
      </c>
      <c r="O96" s="293"/>
      <c r="P96" s="299">
        <v>0</v>
      </c>
      <c r="Q96" s="299">
        <v>0</v>
      </c>
      <c r="R96" s="299"/>
      <c r="S96" s="293"/>
      <c r="T96" s="299">
        <v>12690.4</v>
      </c>
      <c r="U96" s="299">
        <v>14982.64</v>
      </c>
      <c r="V96" s="299">
        <f t="shared" si="52"/>
        <v>-2292.2399999999998</v>
      </c>
      <c r="W96" s="287">
        <f t="shared" si="53"/>
        <v>-0.1529930639727044</v>
      </c>
      <c r="X96" s="293"/>
      <c r="Y96" s="299">
        <v>0</v>
      </c>
      <c r="Z96" s="299">
        <v>0</v>
      </c>
      <c r="AA96" s="299">
        <f t="shared" si="54"/>
        <v>0</v>
      </c>
      <c r="AB96" s="287" t="str">
        <f t="shared" si="55"/>
        <v/>
      </c>
      <c r="AC96" s="293"/>
      <c r="AD96" s="329"/>
      <c r="AE96" s="299">
        <v>0</v>
      </c>
      <c r="AF96" s="329"/>
      <c r="AG96" s="287">
        <v>0</v>
      </c>
      <c r="AH96" s="299"/>
      <c r="AI96" s="293"/>
      <c r="AJ96" s="299">
        <v>12690.4</v>
      </c>
      <c r="AK96" s="299">
        <v>14982.64</v>
      </c>
      <c r="AL96" s="299">
        <f t="shared" si="56"/>
        <v>-2292.2399999999998</v>
      </c>
      <c r="AM96" s="287">
        <f t="shared" si="57"/>
        <v>-0.1529930639727044</v>
      </c>
      <c r="AN96" s="293"/>
      <c r="AO96" s="299">
        <v>0</v>
      </c>
      <c r="AP96" s="299">
        <v>0</v>
      </c>
      <c r="AQ96" s="299">
        <f t="shared" si="58"/>
        <v>0</v>
      </c>
      <c r="AR96" s="287" t="str">
        <f t="shared" si="59"/>
        <v/>
      </c>
      <c r="AS96" s="293"/>
      <c r="AT96" s="311"/>
      <c r="AU96" s="299">
        <v>0</v>
      </c>
      <c r="AV96" s="311"/>
      <c r="AW96" s="287">
        <v>0</v>
      </c>
      <c r="AX96" s="311"/>
      <c r="AY96" s="293"/>
      <c r="AZ96" s="299">
        <v>57638.29</v>
      </c>
      <c r="BA96" s="299">
        <v>50725.38</v>
      </c>
      <c r="BB96" s="299">
        <f t="shared" si="60"/>
        <v>6912.9100000000035</v>
      </c>
      <c r="BC96" s="287">
        <f t="shared" si="61"/>
        <v>0.13628108848075665</v>
      </c>
      <c r="BD96" s="293"/>
      <c r="BE96" s="299">
        <v>0</v>
      </c>
      <c r="BF96" s="299">
        <v>0</v>
      </c>
      <c r="BG96" s="299">
        <f t="shared" si="62"/>
        <v>0</v>
      </c>
      <c r="BH96" s="287" t="str">
        <f t="shared" si="63"/>
        <v/>
      </c>
      <c r="BI96" s="293"/>
      <c r="BJ96" s="311"/>
      <c r="BK96" s="299">
        <v>0</v>
      </c>
      <c r="BL96" s="311"/>
      <c r="BM96" s="287">
        <v>0</v>
      </c>
      <c r="BN96" s="311"/>
      <c r="BO96" s="64"/>
      <c r="BP96" s="64"/>
      <c r="BQ96" s="64"/>
      <c r="BR96" s="64"/>
      <c r="BS96" s="64"/>
      <c r="BT96" s="64"/>
    </row>
    <row r="97" spans="1:72" s="69" customFormat="1" outlineLevel="1" x14ac:dyDescent="0.2">
      <c r="A97" s="64" t="s">
        <v>1031</v>
      </c>
      <c r="B97" s="65" t="s">
        <v>1481</v>
      </c>
      <c r="C97" s="66" t="s">
        <v>1930</v>
      </c>
      <c r="D97" s="67"/>
      <c r="E97" s="68"/>
      <c r="F97" s="299">
        <v>144819</v>
      </c>
      <c r="G97" s="299">
        <v>149853</v>
      </c>
      <c r="H97" s="299">
        <f t="shared" si="49"/>
        <v>-5034</v>
      </c>
      <c r="I97" s="287">
        <f t="shared" si="48"/>
        <v>-3.359292106264139E-2</v>
      </c>
      <c r="J97" s="293"/>
      <c r="K97" s="299">
        <v>0</v>
      </c>
      <c r="L97" s="299">
        <v>0</v>
      </c>
      <c r="M97" s="299">
        <f t="shared" si="50"/>
        <v>0</v>
      </c>
      <c r="N97" s="287" t="str">
        <f t="shared" si="51"/>
        <v/>
      </c>
      <c r="O97" s="293"/>
      <c r="P97" s="299">
        <v>0</v>
      </c>
      <c r="Q97" s="299">
        <v>0</v>
      </c>
      <c r="R97" s="299"/>
      <c r="S97" s="293"/>
      <c r="T97" s="299">
        <v>434457</v>
      </c>
      <c r="U97" s="299">
        <v>449559</v>
      </c>
      <c r="V97" s="299">
        <f t="shared" si="52"/>
        <v>-15102</v>
      </c>
      <c r="W97" s="287">
        <f t="shared" si="53"/>
        <v>-3.359292106264139E-2</v>
      </c>
      <c r="X97" s="293"/>
      <c r="Y97" s="299">
        <v>0</v>
      </c>
      <c r="Z97" s="299">
        <v>0</v>
      </c>
      <c r="AA97" s="299">
        <f t="shared" si="54"/>
        <v>0</v>
      </c>
      <c r="AB97" s="287" t="str">
        <f t="shared" si="55"/>
        <v/>
      </c>
      <c r="AC97" s="293"/>
      <c r="AD97" s="329"/>
      <c r="AE97" s="299">
        <v>0</v>
      </c>
      <c r="AF97" s="329"/>
      <c r="AG97" s="287">
        <v>0</v>
      </c>
      <c r="AH97" s="299"/>
      <c r="AI97" s="293"/>
      <c r="AJ97" s="299">
        <v>434457</v>
      </c>
      <c r="AK97" s="299">
        <v>449559</v>
      </c>
      <c r="AL97" s="299">
        <f t="shared" si="56"/>
        <v>-15102</v>
      </c>
      <c r="AM97" s="287">
        <f t="shared" si="57"/>
        <v>-3.359292106264139E-2</v>
      </c>
      <c r="AN97" s="293"/>
      <c r="AO97" s="299">
        <v>0</v>
      </c>
      <c r="AP97" s="299">
        <v>0</v>
      </c>
      <c r="AQ97" s="299">
        <f t="shared" si="58"/>
        <v>0</v>
      </c>
      <c r="AR97" s="287" t="str">
        <f t="shared" si="59"/>
        <v/>
      </c>
      <c r="AS97" s="293"/>
      <c r="AT97" s="311"/>
      <c r="AU97" s="299">
        <v>0</v>
      </c>
      <c r="AV97" s="311"/>
      <c r="AW97" s="287">
        <v>0</v>
      </c>
      <c r="AX97" s="311"/>
      <c r="AY97" s="293"/>
      <c r="AZ97" s="299">
        <v>-553514</v>
      </c>
      <c r="BA97" s="299">
        <v>-1169488.6600000001</v>
      </c>
      <c r="BB97" s="299">
        <f t="shared" si="60"/>
        <v>615974.66000000015</v>
      </c>
      <c r="BC97" s="287">
        <f t="shared" si="61"/>
        <v>-0.52670426064670017</v>
      </c>
      <c r="BD97" s="293"/>
      <c r="BE97" s="299">
        <v>0</v>
      </c>
      <c r="BF97" s="299">
        <v>0</v>
      </c>
      <c r="BG97" s="299">
        <f t="shared" si="62"/>
        <v>0</v>
      </c>
      <c r="BH97" s="287" t="str">
        <f t="shared" si="63"/>
        <v/>
      </c>
      <c r="BI97" s="293"/>
      <c r="BJ97" s="311"/>
      <c r="BK97" s="299">
        <v>0</v>
      </c>
      <c r="BL97" s="311"/>
      <c r="BM97" s="287">
        <v>0</v>
      </c>
      <c r="BN97" s="311"/>
      <c r="BO97" s="64"/>
      <c r="BP97" s="64"/>
      <c r="BQ97" s="64"/>
      <c r="BR97" s="64"/>
      <c r="BS97" s="64"/>
      <c r="BT97" s="64"/>
    </row>
    <row r="98" spans="1:72" s="69" customFormat="1" outlineLevel="1" x14ac:dyDescent="0.2">
      <c r="A98" s="64" t="s">
        <v>1032</v>
      </c>
      <c r="B98" s="65" t="s">
        <v>1482</v>
      </c>
      <c r="C98" s="66" t="s">
        <v>1931</v>
      </c>
      <c r="D98" s="67"/>
      <c r="E98" s="68"/>
      <c r="F98" s="299">
        <v>-470080</v>
      </c>
      <c r="G98" s="299">
        <v>-149853</v>
      </c>
      <c r="H98" s="299">
        <f t="shared" si="49"/>
        <v>-320227</v>
      </c>
      <c r="I98" s="287">
        <f t="shared" si="48"/>
        <v>2.1369408687180105</v>
      </c>
      <c r="J98" s="293"/>
      <c r="K98" s="299">
        <v>0</v>
      </c>
      <c r="L98" s="299">
        <v>0</v>
      </c>
      <c r="M98" s="299">
        <f t="shared" si="50"/>
        <v>0</v>
      </c>
      <c r="N98" s="287" t="str">
        <f t="shared" si="51"/>
        <v/>
      </c>
      <c r="O98" s="293"/>
      <c r="P98" s="299">
        <v>0</v>
      </c>
      <c r="Q98" s="299">
        <v>0</v>
      </c>
      <c r="R98" s="299"/>
      <c r="S98" s="293"/>
      <c r="T98" s="299">
        <v>-1410240</v>
      </c>
      <c r="U98" s="299">
        <v>-449559</v>
      </c>
      <c r="V98" s="299">
        <f t="shared" si="52"/>
        <v>-960681</v>
      </c>
      <c r="W98" s="287">
        <f t="shared" si="53"/>
        <v>2.1369408687180105</v>
      </c>
      <c r="X98" s="293"/>
      <c r="Y98" s="299">
        <v>0</v>
      </c>
      <c r="Z98" s="299">
        <v>0</v>
      </c>
      <c r="AA98" s="299">
        <f t="shared" si="54"/>
        <v>0</v>
      </c>
      <c r="AB98" s="287" t="str">
        <f t="shared" si="55"/>
        <v/>
      </c>
      <c r="AC98" s="293"/>
      <c r="AD98" s="329"/>
      <c r="AE98" s="299">
        <v>0</v>
      </c>
      <c r="AF98" s="329"/>
      <c r="AG98" s="287">
        <v>0</v>
      </c>
      <c r="AH98" s="299"/>
      <c r="AI98" s="293"/>
      <c r="AJ98" s="299">
        <v>-1410240</v>
      </c>
      <c r="AK98" s="299">
        <v>-449559</v>
      </c>
      <c r="AL98" s="299">
        <f t="shared" si="56"/>
        <v>-960681</v>
      </c>
      <c r="AM98" s="287">
        <f t="shared" si="57"/>
        <v>2.1369408687180105</v>
      </c>
      <c r="AN98" s="293"/>
      <c r="AO98" s="299">
        <v>0</v>
      </c>
      <c r="AP98" s="299">
        <v>0</v>
      </c>
      <c r="AQ98" s="299">
        <f t="shared" si="58"/>
        <v>0</v>
      </c>
      <c r="AR98" s="287" t="str">
        <f t="shared" si="59"/>
        <v/>
      </c>
      <c r="AS98" s="293"/>
      <c r="AT98" s="311"/>
      <c r="AU98" s="299">
        <v>0</v>
      </c>
      <c r="AV98" s="311"/>
      <c r="AW98" s="287">
        <v>0</v>
      </c>
      <c r="AX98" s="311"/>
      <c r="AY98" s="293"/>
      <c r="AZ98" s="299">
        <v>2882044</v>
      </c>
      <c r="BA98" s="299">
        <v>1169488.8399999999</v>
      </c>
      <c r="BB98" s="299">
        <f t="shared" si="60"/>
        <v>1712555.1600000001</v>
      </c>
      <c r="BC98" s="287">
        <f t="shared" si="61"/>
        <v>1.4643621225149959</v>
      </c>
      <c r="BD98" s="293"/>
      <c r="BE98" s="299">
        <v>0</v>
      </c>
      <c r="BF98" s="299">
        <v>0</v>
      </c>
      <c r="BG98" s="299">
        <f t="shared" si="62"/>
        <v>0</v>
      </c>
      <c r="BH98" s="287" t="str">
        <f t="shared" si="63"/>
        <v/>
      </c>
      <c r="BI98" s="293"/>
      <c r="BJ98" s="311"/>
      <c r="BK98" s="299">
        <v>0</v>
      </c>
      <c r="BL98" s="311"/>
      <c r="BM98" s="287">
        <v>0</v>
      </c>
      <c r="BN98" s="311"/>
      <c r="BO98" s="64"/>
      <c r="BP98" s="64"/>
      <c r="BQ98" s="64"/>
      <c r="BR98" s="64"/>
      <c r="BS98" s="64"/>
      <c r="BT98" s="64"/>
    </row>
    <row r="99" spans="1:72" s="69" customFormat="1" outlineLevel="1" x14ac:dyDescent="0.2">
      <c r="A99" s="64" t="s">
        <v>1033</v>
      </c>
      <c r="B99" s="65" t="s">
        <v>1483</v>
      </c>
      <c r="C99" s="66" t="s">
        <v>1932</v>
      </c>
      <c r="D99" s="67"/>
      <c r="E99" s="68"/>
      <c r="F99" s="299">
        <v>-17356</v>
      </c>
      <c r="G99" s="299">
        <v>-5231</v>
      </c>
      <c r="H99" s="299">
        <f t="shared" si="49"/>
        <v>-12125</v>
      </c>
      <c r="I99" s="287">
        <f t="shared" si="48"/>
        <v>2.3179124450391893</v>
      </c>
      <c r="J99" s="293"/>
      <c r="K99" s="299">
        <v>0</v>
      </c>
      <c r="L99" s="299">
        <v>0</v>
      </c>
      <c r="M99" s="299">
        <f t="shared" si="50"/>
        <v>0</v>
      </c>
      <c r="N99" s="287" t="str">
        <f t="shared" si="51"/>
        <v/>
      </c>
      <c r="O99" s="293"/>
      <c r="P99" s="299">
        <v>0</v>
      </c>
      <c r="Q99" s="299">
        <v>0</v>
      </c>
      <c r="R99" s="299"/>
      <c r="S99" s="293"/>
      <c r="T99" s="299">
        <v>-52068</v>
      </c>
      <c r="U99" s="299">
        <v>-15693</v>
      </c>
      <c r="V99" s="299">
        <f t="shared" si="52"/>
        <v>-36375</v>
      </c>
      <c r="W99" s="287">
        <f t="shared" si="53"/>
        <v>2.3179124450391893</v>
      </c>
      <c r="X99" s="293"/>
      <c r="Y99" s="299">
        <v>0</v>
      </c>
      <c r="Z99" s="299">
        <v>0</v>
      </c>
      <c r="AA99" s="299">
        <f t="shared" si="54"/>
        <v>0</v>
      </c>
      <c r="AB99" s="287" t="str">
        <f t="shared" si="55"/>
        <v/>
      </c>
      <c r="AC99" s="293"/>
      <c r="AD99" s="329"/>
      <c r="AE99" s="299">
        <v>0</v>
      </c>
      <c r="AF99" s="329"/>
      <c r="AG99" s="287">
        <v>0</v>
      </c>
      <c r="AH99" s="299"/>
      <c r="AI99" s="293"/>
      <c r="AJ99" s="299">
        <v>-52068</v>
      </c>
      <c r="AK99" s="299">
        <v>-15693</v>
      </c>
      <c r="AL99" s="299">
        <f t="shared" si="56"/>
        <v>-36375</v>
      </c>
      <c r="AM99" s="287">
        <f t="shared" si="57"/>
        <v>2.3179124450391893</v>
      </c>
      <c r="AN99" s="293"/>
      <c r="AO99" s="299">
        <v>0</v>
      </c>
      <c r="AP99" s="299">
        <v>0</v>
      </c>
      <c r="AQ99" s="299">
        <f t="shared" si="58"/>
        <v>0</v>
      </c>
      <c r="AR99" s="287" t="str">
        <f t="shared" si="59"/>
        <v/>
      </c>
      <c r="AS99" s="293"/>
      <c r="AT99" s="311"/>
      <c r="AU99" s="299">
        <v>0</v>
      </c>
      <c r="AV99" s="311"/>
      <c r="AW99" s="287">
        <v>0</v>
      </c>
      <c r="AX99" s="311"/>
      <c r="AY99" s="293"/>
      <c r="AZ99" s="299">
        <v>109129</v>
      </c>
      <c r="BA99" s="299">
        <v>40618.53</v>
      </c>
      <c r="BB99" s="299">
        <f t="shared" si="60"/>
        <v>68510.47</v>
      </c>
      <c r="BC99" s="287">
        <f t="shared" si="61"/>
        <v>1.6866801925131216</v>
      </c>
      <c r="BD99" s="293"/>
      <c r="BE99" s="299">
        <v>0</v>
      </c>
      <c r="BF99" s="299">
        <v>0</v>
      </c>
      <c r="BG99" s="299">
        <f t="shared" si="62"/>
        <v>0</v>
      </c>
      <c r="BH99" s="287" t="str">
        <f t="shared" si="63"/>
        <v/>
      </c>
      <c r="BI99" s="293"/>
      <c r="BJ99" s="311"/>
      <c r="BK99" s="299">
        <v>0</v>
      </c>
      <c r="BL99" s="311"/>
      <c r="BM99" s="287">
        <v>0</v>
      </c>
      <c r="BN99" s="311"/>
      <c r="BO99" s="64"/>
      <c r="BP99" s="64"/>
      <c r="BQ99" s="64"/>
      <c r="BR99" s="64"/>
      <c r="BS99" s="64"/>
      <c r="BT99" s="64"/>
    </row>
    <row r="100" spans="1:72" s="69" customFormat="1" outlineLevel="1" x14ac:dyDescent="0.2">
      <c r="A100" s="64" t="s">
        <v>1034</v>
      </c>
      <c r="B100" s="65" t="s">
        <v>1484</v>
      </c>
      <c r="C100" s="66" t="s">
        <v>1933</v>
      </c>
      <c r="D100" s="67"/>
      <c r="E100" s="68"/>
      <c r="F100" s="299">
        <v>-70382</v>
      </c>
      <c r="G100" s="299">
        <v>-21782</v>
      </c>
      <c r="H100" s="299">
        <f t="shared" si="49"/>
        <v>-48600</v>
      </c>
      <c r="I100" s="287">
        <f t="shared" si="48"/>
        <v>2.2312000734551463</v>
      </c>
      <c r="J100" s="293"/>
      <c r="K100" s="299">
        <v>0</v>
      </c>
      <c r="L100" s="299">
        <v>0</v>
      </c>
      <c r="M100" s="299">
        <f t="shared" si="50"/>
        <v>0</v>
      </c>
      <c r="N100" s="287" t="str">
        <f t="shared" si="51"/>
        <v/>
      </c>
      <c r="O100" s="293"/>
      <c r="P100" s="299">
        <v>0</v>
      </c>
      <c r="Q100" s="299">
        <v>0</v>
      </c>
      <c r="R100" s="299"/>
      <c r="S100" s="293"/>
      <c r="T100" s="299">
        <v>-211146</v>
      </c>
      <c r="U100" s="299">
        <v>-65346</v>
      </c>
      <c r="V100" s="299">
        <f t="shared" si="52"/>
        <v>-145800</v>
      </c>
      <c r="W100" s="287">
        <f t="shared" si="53"/>
        <v>2.2312000734551463</v>
      </c>
      <c r="X100" s="293"/>
      <c r="Y100" s="299">
        <v>0</v>
      </c>
      <c r="Z100" s="299">
        <v>0</v>
      </c>
      <c r="AA100" s="299">
        <f t="shared" si="54"/>
        <v>0</v>
      </c>
      <c r="AB100" s="287" t="str">
        <f t="shared" si="55"/>
        <v/>
      </c>
      <c r="AC100" s="293"/>
      <c r="AD100" s="329"/>
      <c r="AE100" s="299">
        <v>0</v>
      </c>
      <c r="AF100" s="329"/>
      <c r="AG100" s="287">
        <v>0</v>
      </c>
      <c r="AH100" s="299"/>
      <c r="AI100" s="293"/>
      <c r="AJ100" s="299">
        <v>-211146</v>
      </c>
      <c r="AK100" s="299">
        <v>-65346</v>
      </c>
      <c r="AL100" s="299">
        <f t="shared" si="56"/>
        <v>-145800</v>
      </c>
      <c r="AM100" s="287">
        <f t="shared" si="57"/>
        <v>2.2312000734551463</v>
      </c>
      <c r="AN100" s="293"/>
      <c r="AO100" s="299">
        <v>0</v>
      </c>
      <c r="AP100" s="299">
        <v>0</v>
      </c>
      <c r="AQ100" s="299">
        <f t="shared" si="58"/>
        <v>0</v>
      </c>
      <c r="AR100" s="287" t="str">
        <f t="shared" si="59"/>
        <v/>
      </c>
      <c r="AS100" s="293"/>
      <c r="AT100" s="311"/>
      <c r="AU100" s="299">
        <v>0</v>
      </c>
      <c r="AV100" s="311"/>
      <c r="AW100" s="287">
        <v>0</v>
      </c>
      <c r="AX100" s="311"/>
      <c r="AY100" s="293"/>
      <c r="AZ100" s="299">
        <v>437399</v>
      </c>
      <c r="BA100" s="299">
        <v>169857.19</v>
      </c>
      <c r="BB100" s="299">
        <f t="shared" si="60"/>
        <v>267541.81</v>
      </c>
      <c r="BC100" s="287">
        <f t="shared" si="61"/>
        <v>1.5750985283578516</v>
      </c>
      <c r="BD100" s="293"/>
      <c r="BE100" s="299">
        <v>0</v>
      </c>
      <c r="BF100" s="299">
        <v>0</v>
      </c>
      <c r="BG100" s="299">
        <f t="shared" si="62"/>
        <v>0</v>
      </c>
      <c r="BH100" s="287" t="str">
        <f t="shared" si="63"/>
        <v/>
      </c>
      <c r="BI100" s="293"/>
      <c r="BJ100" s="311"/>
      <c r="BK100" s="299">
        <v>0</v>
      </c>
      <c r="BL100" s="311"/>
      <c r="BM100" s="287">
        <v>0</v>
      </c>
      <c r="BN100" s="311"/>
      <c r="BO100" s="64"/>
      <c r="BP100" s="64"/>
      <c r="BQ100" s="64"/>
      <c r="BR100" s="64"/>
      <c r="BS100" s="64"/>
      <c r="BT100" s="64"/>
    </row>
    <row r="101" spans="1:72" s="41" customFormat="1" x14ac:dyDescent="0.2">
      <c r="A101" s="41" t="s">
        <v>930</v>
      </c>
      <c r="B101" s="41" t="s">
        <v>83</v>
      </c>
      <c r="C101" s="61" t="s">
        <v>764</v>
      </c>
      <c r="D101" s="49"/>
      <c r="E101" s="49"/>
      <c r="F101" s="301">
        <v>2096673.1199999996</v>
      </c>
      <c r="G101" s="301">
        <v>3004415.2600000002</v>
      </c>
      <c r="H101" s="301">
        <f t="shared" si="49"/>
        <v>-907742.1400000006</v>
      </c>
      <c r="I101" s="289">
        <f t="shared" si="48"/>
        <v>-0.30213604360403912</v>
      </c>
      <c r="J101" s="269"/>
      <c r="K101" s="301">
        <v>0</v>
      </c>
      <c r="L101" s="301">
        <v>0</v>
      </c>
      <c r="M101" s="301">
        <f t="shared" si="50"/>
        <v>0</v>
      </c>
      <c r="N101" s="289" t="str">
        <f t="shared" si="51"/>
        <v/>
      </c>
      <c r="O101" s="269"/>
      <c r="P101" s="149">
        <v>0</v>
      </c>
      <c r="Q101" s="149">
        <v>0</v>
      </c>
      <c r="R101" s="149"/>
      <c r="S101" s="269"/>
      <c r="T101" s="301">
        <v>6220471.2700000014</v>
      </c>
      <c r="U101" s="301">
        <v>8826262.3200000022</v>
      </c>
      <c r="V101" s="301">
        <f t="shared" si="52"/>
        <v>-2605791.0500000007</v>
      </c>
      <c r="W101" s="289">
        <f t="shared" si="53"/>
        <v>-0.29523154371872329</v>
      </c>
      <c r="X101" s="269"/>
      <c r="Y101" s="301">
        <v>0</v>
      </c>
      <c r="Z101" s="301">
        <v>0</v>
      </c>
      <c r="AA101" s="301">
        <f t="shared" si="54"/>
        <v>0</v>
      </c>
      <c r="AB101" s="289" t="str">
        <f t="shared" si="55"/>
        <v/>
      </c>
      <c r="AC101" s="269"/>
      <c r="AD101" s="149"/>
      <c r="AE101" s="149">
        <v>0</v>
      </c>
      <c r="AF101" s="149"/>
      <c r="AG101" s="307">
        <v>0</v>
      </c>
      <c r="AH101" s="149"/>
      <c r="AI101" s="269"/>
      <c r="AJ101" s="301">
        <v>6220471.2700000014</v>
      </c>
      <c r="AK101" s="301">
        <v>8826262.3200000022</v>
      </c>
      <c r="AL101" s="301">
        <f t="shared" si="56"/>
        <v>-2605791.0500000007</v>
      </c>
      <c r="AM101" s="289">
        <f t="shared" si="57"/>
        <v>-0.29523154371872329</v>
      </c>
      <c r="AN101" s="269"/>
      <c r="AO101" s="301">
        <v>0</v>
      </c>
      <c r="AP101" s="301">
        <v>0</v>
      </c>
      <c r="AQ101" s="301">
        <f t="shared" si="58"/>
        <v>0</v>
      </c>
      <c r="AR101" s="289" t="str">
        <f t="shared" si="59"/>
        <v/>
      </c>
      <c r="AS101" s="269"/>
      <c r="AT101" s="149"/>
      <c r="AU101" s="301">
        <v>0</v>
      </c>
      <c r="AV101" s="149"/>
      <c r="AW101" s="289">
        <v>0</v>
      </c>
      <c r="AX101" s="149"/>
      <c r="AY101" s="269"/>
      <c r="AZ101" s="301">
        <v>37220187.740000002</v>
      </c>
      <c r="BA101" s="301">
        <v>25649101.430000003</v>
      </c>
      <c r="BB101" s="301">
        <f t="shared" si="60"/>
        <v>11571086.309999999</v>
      </c>
      <c r="BC101" s="289">
        <f t="shared" si="61"/>
        <v>0.45113028000529048</v>
      </c>
      <c r="BD101" s="269"/>
      <c r="BE101" s="301">
        <v>0</v>
      </c>
      <c r="BF101" s="301">
        <v>0</v>
      </c>
      <c r="BG101" s="301">
        <f t="shared" si="62"/>
        <v>0</v>
      </c>
      <c r="BH101" s="289" t="str">
        <f t="shared" si="63"/>
        <v/>
      </c>
      <c r="BI101" s="269"/>
      <c r="BJ101" s="149"/>
      <c r="BK101" s="301">
        <v>0</v>
      </c>
      <c r="BL101" s="149"/>
      <c r="BM101" s="289">
        <v>0</v>
      </c>
      <c r="BN101" s="149"/>
    </row>
    <row r="102" spans="1:72" s="41" customFormat="1" x14ac:dyDescent="0.2">
      <c r="A102" s="41" t="s">
        <v>931</v>
      </c>
      <c r="B102" s="41" t="s">
        <v>85</v>
      </c>
      <c r="C102" s="61" t="s">
        <v>763</v>
      </c>
      <c r="D102" s="49"/>
      <c r="E102" s="49"/>
      <c r="F102" s="301">
        <v>0</v>
      </c>
      <c r="G102" s="301">
        <v>0</v>
      </c>
      <c r="H102" s="301">
        <f t="shared" si="49"/>
        <v>0</v>
      </c>
      <c r="I102" s="289" t="str">
        <f t="shared" si="48"/>
        <v/>
      </c>
      <c r="J102" s="269"/>
      <c r="K102" s="301">
        <v>0</v>
      </c>
      <c r="L102" s="301">
        <v>0</v>
      </c>
      <c r="M102" s="301">
        <f t="shared" si="50"/>
        <v>0</v>
      </c>
      <c r="N102" s="289" t="str">
        <f t="shared" si="51"/>
        <v/>
      </c>
      <c r="O102" s="269"/>
      <c r="P102" s="149">
        <v>0</v>
      </c>
      <c r="Q102" s="149">
        <v>0</v>
      </c>
      <c r="R102" s="149"/>
      <c r="S102" s="269"/>
      <c r="T102" s="301">
        <v>0</v>
      </c>
      <c r="U102" s="301">
        <v>0</v>
      </c>
      <c r="V102" s="301">
        <f t="shared" si="52"/>
        <v>0</v>
      </c>
      <c r="W102" s="289" t="str">
        <f t="shared" si="53"/>
        <v/>
      </c>
      <c r="X102" s="269"/>
      <c r="Y102" s="301">
        <v>0</v>
      </c>
      <c r="Z102" s="301">
        <v>0</v>
      </c>
      <c r="AA102" s="301">
        <f t="shared" si="54"/>
        <v>0</v>
      </c>
      <c r="AB102" s="289" t="str">
        <f t="shared" si="55"/>
        <v/>
      </c>
      <c r="AC102" s="269"/>
      <c r="AD102" s="149"/>
      <c r="AE102" s="149">
        <v>0</v>
      </c>
      <c r="AF102" s="149"/>
      <c r="AG102" s="307">
        <v>0</v>
      </c>
      <c r="AH102" s="149"/>
      <c r="AI102" s="269"/>
      <c r="AJ102" s="301">
        <v>0</v>
      </c>
      <c r="AK102" s="301">
        <v>0</v>
      </c>
      <c r="AL102" s="301">
        <f t="shared" si="56"/>
        <v>0</v>
      </c>
      <c r="AM102" s="289" t="str">
        <f t="shared" si="57"/>
        <v/>
      </c>
      <c r="AN102" s="269"/>
      <c r="AO102" s="301">
        <v>0</v>
      </c>
      <c r="AP102" s="301">
        <v>0</v>
      </c>
      <c r="AQ102" s="301">
        <f t="shared" si="58"/>
        <v>0</v>
      </c>
      <c r="AR102" s="289" t="str">
        <f t="shared" si="59"/>
        <v/>
      </c>
      <c r="AS102" s="269"/>
      <c r="AT102" s="149"/>
      <c r="AU102" s="301">
        <v>0</v>
      </c>
      <c r="AV102" s="149"/>
      <c r="AW102" s="289">
        <v>0</v>
      </c>
      <c r="AX102" s="149"/>
      <c r="AY102" s="269"/>
      <c r="AZ102" s="301">
        <v>0</v>
      </c>
      <c r="BA102" s="301">
        <v>0</v>
      </c>
      <c r="BB102" s="301">
        <f t="shared" si="60"/>
        <v>0</v>
      </c>
      <c r="BC102" s="289" t="str">
        <f t="shared" si="61"/>
        <v/>
      </c>
      <c r="BD102" s="269"/>
      <c r="BE102" s="301">
        <v>0</v>
      </c>
      <c r="BF102" s="301">
        <v>0</v>
      </c>
      <c r="BG102" s="301">
        <f t="shared" si="62"/>
        <v>0</v>
      </c>
      <c r="BH102" s="289" t="str">
        <f t="shared" si="63"/>
        <v/>
      </c>
      <c r="BI102" s="269"/>
      <c r="BJ102" s="149"/>
      <c r="BK102" s="301">
        <v>0</v>
      </c>
      <c r="BL102" s="149"/>
      <c r="BM102" s="289">
        <v>0</v>
      </c>
      <c r="BN102" s="149"/>
    </row>
    <row r="103" spans="1:72" s="41" customFormat="1" x14ac:dyDescent="0.2">
      <c r="A103" s="41" t="s">
        <v>932</v>
      </c>
      <c r="B103" s="41" t="s">
        <v>87</v>
      </c>
      <c r="C103" s="61" t="s">
        <v>762</v>
      </c>
      <c r="D103" s="49"/>
      <c r="E103" s="49"/>
      <c r="F103" s="301">
        <v>0</v>
      </c>
      <c r="G103" s="301">
        <v>0</v>
      </c>
      <c r="H103" s="301">
        <f t="shared" si="49"/>
        <v>0</v>
      </c>
      <c r="I103" s="289" t="str">
        <f t="shared" si="48"/>
        <v/>
      </c>
      <c r="J103" s="269"/>
      <c r="K103" s="301">
        <v>0</v>
      </c>
      <c r="L103" s="301">
        <v>0</v>
      </c>
      <c r="M103" s="301">
        <f t="shared" si="50"/>
        <v>0</v>
      </c>
      <c r="N103" s="289" t="str">
        <f t="shared" si="51"/>
        <v/>
      </c>
      <c r="O103" s="269"/>
      <c r="P103" s="149">
        <v>0</v>
      </c>
      <c r="Q103" s="149">
        <v>0</v>
      </c>
      <c r="R103" s="149"/>
      <c r="S103" s="269"/>
      <c r="T103" s="301">
        <v>0</v>
      </c>
      <c r="U103" s="301">
        <v>0</v>
      </c>
      <c r="V103" s="301">
        <f t="shared" si="52"/>
        <v>0</v>
      </c>
      <c r="W103" s="289" t="str">
        <f t="shared" si="53"/>
        <v/>
      </c>
      <c r="X103" s="269"/>
      <c r="Y103" s="301">
        <v>0</v>
      </c>
      <c r="Z103" s="301">
        <v>0</v>
      </c>
      <c r="AA103" s="301">
        <f t="shared" si="54"/>
        <v>0</v>
      </c>
      <c r="AB103" s="289" t="str">
        <f t="shared" si="55"/>
        <v/>
      </c>
      <c r="AC103" s="269"/>
      <c r="AD103" s="149"/>
      <c r="AE103" s="149">
        <v>0</v>
      </c>
      <c r="AF103" s="149"/>
      <c r="AG103" s="307">
        <v>0</v>
      </c>
      <c r="AH103" s="149"/>
      <c r="AI103" s="269"/>
      <c r="AJ103" s="301">
        <v>0</v>
      </c>
      <c r="AK103" s="301">
        <v>0</v>
      </c>
      <c r="AL103" s="301">
        <f t="shared" si="56"/>
        <v>0</v>
      </c>
      <c r="AM103" s="289" t="str">
        <f t="shared" si="57"/>
        <v/>
      </c>
      <c r="AN103" s="269"/>
      <c r="AO103" s="301">
        <v>0</v>
      </c>
      <c r="AP103" s="301">
        <v>0</v>
      </c>
      <c r="AQ103" s="301">
        <f t="shared" si="58"/>
        <v>0</v>
      </c>
      <c r="AR103" s="289" t="str">
        <f t="shared" si="59"/>
        <v/>
      </c>
      <c r="AS103" s="269"/>
      <c r="AT103" s="149"/>
      <c r="AU103" s="301">
        <v>0</v>
      </c>
      <c r="AV103" s="149"/>
      <c r="AW103" s="289">
        <v>0</v>
      </c>
      <c r="AX103" s="149"/>
      <c r="AY103" s="269"/>
      <c r="AZ103" s="301">
        <v>0</v>
      </c>
      <c r="BA103" s="301">
        <v>0</v>
      </c>
      <c r="BB103" s="301">
        <f t="shared" si="60"/>
        <v>0</v>
      </c>
      <c r="BC103" s="289" t="str">
        <f t="shared" si="61"/>
        <v/>
      </c>
      <c r="BD103" s="269"/>
      <c r="BE103" s="301">
        <v>0</v>
      </c>
      <c r="BF103" s="301">
        <v>0</v>
      </c>
      <c r="BG103" s="301">
        <f t="shared" si="62"/>
        <v>0</v>
      </c>
      <c r="BH103" s="289" t="str">
        <f t="shared" si="63"/>
        <v/>
      </c>
      <c r="BI103" s="269"/>
      <c r="BJ103" s="149"/>
      <c r="BK103" s="301">
        <v>0</v>
      </c>
      <c r="BL103" s="149"/>
      <c r="BM103" s="289">
        <v>0</v>
      </c>
      <c r="BN103" s="149"/>
    </row>
    <row r="104" spans="1:72" s="22" customFormat="1" outlineLevel="1" x14ac:dyDescent="0.2">
      <c r="B104" s="22" t="s">
        <v>89</v>
      </c>
      <c r="C104" s="217"/>
      <c r="D104" s="42"/>
      <c r="E104" s="42"/>
      <c r="F104" s="105"/>
      <c r="G104" s="105"/>
      <c r="H104" s="105">
        <f t="shared" si="49"/>
        <v>0</v>
      </c>
      <c r="I104" s="290" t="str">
        <f t="shared" si="48"/>
        <v/>
      </c>
      <c r="J104" s="269"/>
      <c r="K104" s="105"/>
      <c r="L104" s="105"/>
      <c r="M104" s="105">
        <f t="shared" si="50"/>
        <v>0</v>
      </c>
      <c r="N104" s="290" t="str">
        <f t="shared" si="51"/>
        <v/>
      </c>
      <c r="O104" s="269"/>
      <c r="P104" s="145"/>
      <c r="Q104" s="145"/>
      <c r="R104" s="145"/>
      <c r="S104" s="269"/>
      <c r="T104" s="105"/>
      <c r="U104" s="105"/>
      <c r="V104" s="105">
        <f t="shared" si="52"/>
        <v>0</v>
      </c>
      <c r="W104" s="290" t="str">
        <f t="shared" si="53"/>
        <v/>
      </c>
      <c r="X104" s="269"/>
      <c r="Y104" s="105"/>
      <c r="Z104" s="105"/>
      <c r="AA104" s="105">
        <f t="shared" si="54"/>
        <v>0</v>
      </c>
      <c r="AB104" s="290" t="str">
        <f t="shared" si="55"/>
        <v/>
      </c>
      <c r="AC104" s="269"/>
      <c r="AD104" s="145"/>
      <c r="AE104" s="145"/>
      <c r="AF104" s="145"/>
      <c r="AG104" s="308"/>
      <c r="AH104" s="145"/>
      <c r="AI104" s="269"/>
      <c r="AJ104" s="105"/>
      <c r="AK104" s="105"/>
      <c r="AL104" s="105">
        <f t="shared" si="56"/>
        <v>0</v>
      </c>
      <c r="AM104" s="290" t="str">
        <f t="shared" si="57"/>
        <v/>
      </c>
      <c r="AN104" s="269"/>
      <c r="AO104" s="105"/>
      <c r="AP104" s="105"/>
      <c r="AQ104" s="105">
        <f t="shared" si="58"/>
        <v>0</v>
      </c>
      <c r="AR104" s="290" t="str">
        <f t="shared" si="59"/>
        <v/>
      </c>
      <c r="AS104" s="269"/>
      <c r="AT104" s="145"/>
      <c r="AU104" s="105"/>
      <c r="AV104" s="145"/>
      <c r="AW104" s="290"/>
      <c r="AX104" s="145"/>
      <c r="AY104" s="269"/>
      <c r="AZ104" s="105"/>
      <c r="BA104" s="105"/>
      <c r="BB104" s="105">
        <f t="shared" si="60"/>
        <v>0</v>
      </c>
      <c r="BC104" s="290" t="str">
        <f t="shared" si="61"/>
        <v/>
      </c>
      <c r="BD104" s="269"/>
      <c r="BE104" s="105"/>
      <c r="BF104" s="105"/>
      <c r="BG104" s="105">
        <f t="shared" si="62"/>
        <v>0</v>
      </c>
      <c r="BH104" s="290" t="str">
        <f t="shared" si="63"/>
        <v/>
      </c>
      <c r="BI104" s="269"/>
      <c r="BJ104" s="145"/>
      <c r="BK104" s="105"/>
      <c r="BL104" s="145"/>
      <c r="BM104" s="290"/>
      <c r="BN104" s="145"/>
    </row>
    <row r="105" spans="1:72" s="41" customFormat="1" x14ac:dyDescent="0.2">
      <c r="A105" s="41" t="s">
        <v>933</v>
      </c>
      <c r="B105" s="41" t="s">
        <v>90</v>
      </c>
      <c r="C105" s="60" t="s">
        <v>761</v>
      </c>
      <c r="D105" s="49"/>
      <c r="E105" s="49"/>
      <c r="F105" s="301">
        <v>2850474.63</v>
      </c>
      <c r="G105" s="107">
        <v>4387663.5</v>
      </c>
      <c r="H105" s="301">
        <f t="shared" ref="H105:H106" si="64">+F105-G105</f>
        <v>-1537188.87</v>
      </c>
      <c r="I105" s="289">
        <f t="shared" si="48"/>
        <v>-0.3503433820756765</v>
      </c>
      <c r="J105" s="296"/>
      <c r="K105" s="301">
        <v>0</v>
      </c>
      <c r="L105" s="107">
        <v>0</v>
      </c>
      <c r="M105" s="301">
        <f t="shared" ref="M105:M106" si="65">+K105-L105</f>
        <v>0</v>
      </c>
      <c r="N105" s="289" t="str">
        <f t="shared" ref="N105:N106" si="66">IF(AND(K105=0,L105=0),"",IF(OR(K105=0,L105=0),100%,(+M105/L105)))</f>
        <v/>
      </c>
      <c r="O105" s="296"/>
      <c r="P105" s="149">
        <v>0</v>
      </c>
      <c r="Q105" s="147">
        <v>0</v>
      </c>
      <c r="R105" s="149"/>
      <c r="S105" s="296"/>
      <c r="T105" s="301">
        <v>8571425.9899999984</v>
      </c>
      <c r="U105" s="107">
        <v>11983055.870000001</v>
      </c>
      <c r="V105" s="301">
        <f t="shared" ref="V105:V106" si="67">+T105-U105</f>
        <v>-3411629.8800000027</v>
      </c>
      <c r="W105" s="289">
        <f t="shared" ref="W105:W106" si="68">IF(AND(T105=0,U105=0),"",IF(OR(T105=0,U105=0),100%,(+V105/U105)))</f>
        <v>-0.28470449583241425</v>
      </c>
      <c r="X105" s="296"/>
      <c r="Y105" s="301">
        <v>0</v>
      </c>
      <c r="Z105" s="107">
        <v>0</v>
      </c>
      <c r="AA105" s="301">
        <f t="shared" ref="AA105:AA106" si="69">+Y105-Z105</f>
        <v>0</v>
      </c>
      <c r="AB105" s="289" t="str">
        <f t="shared" ref="AB105:AB106" si="70">IF(AND(Y105=0,Z105=0),"",IF(OR(Y105=0,Z105=0),100%,(+AA105/Z105)))</f>
        <v/>
      </c>
      <c r="AC105" s="296"/>
      <c r="AD105" s="149"/>
      <c r="AE105" s="149">
        <v>0</v>
      </c>
      <c r="AF105" s="149"/>
      <c r="AG105" s="307">
        <v>0</v>
      </c>
      <c r="AH105" s="149"/>
      <c r="AI105" s="296"/>
      <c r="AJ105" s="301">
        <v>8571425.9899999984</v>
      </c>
      <c r="AK105" s="107">
        <v>11983055.870000001</v>
      </c>
      <c r="AL105" s="301">
        <f t="shared" ref="AL105:AL106" si="71">+AJ105-AK105</f>
        <v>-3411629.8800000027</v>
      </c>
      <c r="AM105" s="289">
        <f t="shared" ref="AM105:AM106" si="72">IF(AND(AJ105=0,AK105=0),"",IF(OR(AJ105=0,AK105=0),100%,(+AL105/AK105)))</f>
        <v>-0.28470449583241425</v>
      </c>
      <c r="AN105" s="296"/>
      <c r="AO105" s="301">
        <v>0</v>
      </c>
      <c r="AP105" s="107">
        <v>0</v>
      </c>
      <c r="AQ105" s="301">
        <f t="shared" ref="AQ105:AQ106" si="73">+AO105-AP105</f>
        <v>0</v>
      </c>
      <c r="AR105" s="289" t="str">
        <f t="shared" ref="AR105:AR106" si="74">IF(AND(AO105=0,AP105=0),"",IF(OR(AO105=0,AP105=0),100%,(+AQ105/AP105)))</f>
        <v/>
      </c>
      <c r="AS105" s="296"/>
      <c r="AT105" s="149"/>
      <c r="AU105" s="107">
        <v>0</v>
      </c>
      <c r="AV105" s="149"/>
      <c r="AW105" s="289">
        <v>0</v>
      </c>
      <c r="AX105" s="149"/>
      <c r="AY105" s="296"/>
      <c r="AZ105" s="301">
        <v>46897878.859999999</v>
      </c>
      <c r="BA105" s="107">
        <v>34373368.946999997</v>
      </c>
      <c r="BB105" s="301">
        <f t="shared" ref="BB105:BB106" si="75">+AZ105-BA105</f>
        <v>12524509.913000003</v>
      </c>
      <c r="BC105" s="289">
        <f t="shared" ref="BC105:BC106" si="76">IF(AND(AZ105=0,BA105=0),"",IF(OR(AZ105=0,BA105=0),100%,(+BB105/BA105)))</f>
        <v>0.36436666805373186</v>
      </c>
      <c r="BD105" s="296"/>
      <c r="BE105" s="301">
        <v>0</v>
      </c>
      <c r="BF105" s="107">
        <v>0</v>
      </c>
      <c r="BG105" s="301">
        <f t="shared" ref="BG105:BG106" si="77">+BE105-BF105</f>
        <v>0</v>
      </c>
      <c r="BH105" s="289" t="str">
        <f t="shared" ref="BH105:BH106" si="78">IF(AND(BE105=0,BF105=0),"",IF(OR(BE105=0,BF105=0),100%,(+BG105/BF105)))</f>
        <v/>
      </c>
      <c r="BI105" s="296"/>
      <c r="BJ105" s="149"/>
      <c r="BK105" s="107">
        <v>0</v>
      </c>
      <c r="BL105" s="149"/>
      <c r="BM105" s="289">
        <v>0</v>
      </c>
      <c r="BN105" s="149"/>
      <c r="BO105" s="79"/>
      <c r="BP105" s="79"/>
      <c r="BQ105" s="79"/>
      <c r="BR105" s="79"/>
      <c r="BS105" s="79"/>
      <c r="BT105" s="79"/>
    </row>
    <row r="106" spans="1:72" s="137" customFormat="1" ht="13.5" thickBot="1" x14ac:dyDescent="0.25">
      <c r="A106" s="137" t="s">
        <v>934</v>
      </c>
      <c r="B106" s="137" t="s">
        <v>91</v>
      </c>
      <c r="C106" s="138" t="s">
        <v>760</v>
      </c>
      <c r="D106" s="139"/>
      <c r="E106" s="139"/>
      <c r="F106" s="303">
        <v>43628257.659999996</v>
      </c>
      <c r="G106" s="303">
        <v>52650303.38000001</v>
      </c>
      <c r="H106" s="303">
        <f t="shared" si="64"/>
        <v>-9022045.7200000137</v>
      </c>
      <c r="I106" s="292">
        <f t="shared" si="48"/>
        <v>-0.1713579056683493</v>
      </c>
      <c r="J106" s="297"/>
      <c r="K106" s="303">
        <v>490483115</v>
      </c>
      <c r="L106" s="303">
        <v>454297405</v>
      </c>
      <c r="M106" s="303">
        <f t="shared" si="65"/>
        <v>36185710</v>
      </c>
      <c r="N106" s="292">
        <f t="shared" si="66"/>
        <v>7.9652028829000243E-2</v>
      </c>
      <c r="O106" s="297"/>
      <c r="P106" s="305">
        <v>163416</v>
      </c>
      <c r="Q106" s="305">
        <v>164981</v>
      </c>
      <c r="R106" s="305"/>
      <c r="S106" s="297"/>
      <c r="T106" s="303">
        <v>173115759.75</v>
      </c>
      <c r="U106" s="303">
        <v>188226516.32999998</v>
      </c>
      <c r="V106" s="303">
        <f t="shared" si="67"/>
        <v>-15110756.579999983</v>
      </c>
      <c r="W106" s="292">
        <f t="shared" si="68"/>
        <v>-8.0279637931075051E-2</v>
      </c>
      <c r="X106" s="297"/>
      <c r="Y106" s="303">
        <v>1470708304</v>
      </c>
      <c r="Z106" s="303">
        <v>1601550208</v>
      </c>
      <c r="AA106" s="303">
        <f t="shared" si="69"/>
        <v>-130841904</v>
      </c>
      <c r="AB106" s="292">
        <f t="shared" si="70"/>
        <v>-8.1697035376364552E-2</v>
      </c>
      <c r="AC106" s="297"/>
      <c r="AD106" s="303"/>
      <c r="AE106" s="303">
        <v>489147</v>
      </c>
      <c r="AF106" s="303"/>
      <c r="AG106" s="292">
        <v>495419</v>
      </c>
      <c r="AH106" s="303"/>
      <c r="AI106" s="297"/>
      <c r="AJ106" s="303">
        <v>173115759.75</v>
      </c>
      <c r="AK106" s="303">
        <v>188226516.32999998</v>
      </c>
      <c r="AL106" s="303">
        <f t="shared" si="71"/>
        <v>-15110756.579999983</v>
      </c>
      <c r="AM106" s="292">
        <f t="shared" si="72"/>
        <v>-8.0279637931075051E-2</v>
      </c>
      <c r="AN106" s="297"/>
      <c r="AO106" s="303">
        <v>1470708304</v>
      </c>
      <c r="AP106" s="303">
        <v>1601550208</v>
      </c>
      <c r="AQ106" s="303">
        <f t="shared" si="73"/>
        <v>-130841904</v>
      </c>
      <c r="AR106" s="292">
        <f t="shared" si="74"/>
        <v>-8.1697035376364552E-2</v>
      </c>
      <c r="AS106" s="297"/>
      <c r="AT106" s="305"/>
      <c r="AU106" s="303">
        <v>489147</v>
      </c>
      <c r="AV106" s="305"/>
      <c r="AW106" s="292">
        <v>495419</v>
      </c>
      <c r="AX106" s="305"/>
      <c r="AY106" s="297"/>
      <c r="AZ106" s="303">
        <v>787013454.57000005</v>
      </c>
      <c r="BA106" s="303">
        <v>683510897.97600019</v>
      </c>
      <c r="BB106" s="303">
        <f t="shared" si="75"/>
        <v>103502556.59399986</v>
      </c>
      <c r="BC106" s="292">
        <f t="shared" si="76"/>
        <v>0.15142780736999178</v>
      </c>
      <c r="BD106" s="297"/>
      <c r="BE106" s="303">
        <v>5870930058.6400003</v>
      </c>
      <c r="BF106" s="303">
        <v>6007170275.1000004</v>
      </c>
      <c r="BG106" s="303">
        <f t="shared" si="77"/>
        <v>-136240216.46000004</v>
      </c>
      <c r="BH106" s="292">
        <f t="shared" si="78"/>
        <v>-2.2679599581973239E-2</v>
      </c>
      <c r="BI106" s="297"/>
      <c r="BJ106" s="305"/>
      <c r="BK106" s="303">
        <v>1963934</v>
      </c>
      <c r="BL106" s="305"/>
      <c r="BM106" s="292">
        <v>1982602</v>
      </c>
      <c r="BN106" s="305"/>
      <c r="BO106" s="22"/>
      <c r="BP106" s="22"/>
      <c r="BQ106" s="22"/>
      <c r="BR106" s="22"/>
      <c r="BS106" s="22"/>
      <c r="BT106" s="22"/>
    </row>
    <row r="107" spans="1:72" ht="13.5" thickTop="1" x14ac:dyDescent="0.2">
      <c r="F107" s="105"/>
      <c r="G107" s="105"/>
      <c r="H107" s="105"/>
      <c r="J107" s="176"/>
      <c r="K107" s="105"/>
      <c r="L107" s="105"/>
      <c r="M107" s="105"/>
      <c r="O107" s="176"/>
      <c r="P107" s="105"/>
      <c r="Q107" s="105"/>
      <c r="R107" s="105"/>
      <c r="S107" s="176"/>
      <c r="T107" s="105"/>
      <c r="U107" s="105"/>
      <c r="V107" s="105"/>
      <c r="X107" s="176"/>
      <c r="Y107" s="105"/>
      <c r="Z107" s="105"/>
      <c r="AA107" s="105"/>
      <c r="AC107" s="176"/>
      <c r="AD107" s="358"/>
      <c r="AE107" s="105"/>
      <c r="AF107" s="358"/>
      <c r="AH107" s="105"/>
      <c r="AI107" s="176"/>
      <c r="AJ107" s="105"/>
      <c r="AK107" s="105"/>
      <c r="AL107" s="105"/>
      <c r="AN107" s="176"/>
      <c r="AO107" s="105"/>
      <c r="AP107" s="105"/>
      <c r="AQ107" s="105"/>
      <c r="AS107" s="176"/>
      <c r="AT107" s="145"/>
      <c r="AU107" s="105"/>
      <c r="AV107" s="145"/>
      <c r="AX107" s="145"/>
      <c r="AY107" s="176"/>
      <c r="AZ107" s="105"/>
      <c r="BA107" s="105"/>
      <c r="BB107" s="105"/>
      <c r="BD107" s="176"/>
      <c r="BE107" s="105"/>
      <c r="BF107" s="105"/>
      <c r="BG107" s="105"/>
      <c r="BI107" s="176"/>
      <c r="BJ107" s="145"/>
      <c r="BK107" s="105"/>
      <c r="BL107" s="145"/>
      <c r="BN107" s="145"/>
    </row>
    <row r="108" spans="1:72" x14ac:dyDescent="0.2">
      <c r="F108" s="105"/>
      <c r="G108" s="105"/>
      <c r="H108" s="105"/>
      <c r="J108" s="176"/>
      <c r="K108" s="105"/>
      <c r="L108" s="105"/>
      <c r="M108" s="105"/>
      <c r="O108" s="176"/>
      <c r="P108" s="105"/>
      <c r="Q108" s="105"/>
      <c r="R108" s="105"/>
      <c r="S108" s="176"/>
      <c r="T108" s="105"/>
      <c r="U108" s="105"/>
      <c r="V108" s="105"/>
      <c r="X108" s="176"/>
      <c r="Y108" s="105"/>
      <c r="Z108" s="105"/>
      <c r="AA108" s="105"/>
      <c r="AC108" s="176"/>
      <c r="AD108" s="358"/>
      <c r="AE108" s="105"/>
      <c r="AF108" s="358"/>
      <c r="AH108" s="105"/>
      <c r="AI108" s="176"/>
      <c r="AJ108" s="105"/>
      <c r="AK108" s="105"/>
      <c r="AL108" s="105"/>
      <c r="AN108" s="176"/>
      <c r="AO108" s="105"/>
      <c r="AP108" s="105"/>
      <c r="AQ108" s="105"/>
      <c r="AS108" s="176"/>
      <c r="AT108" s="145"/>
      <c r="AU108" s="105"/>
      <c r="AV108" s="145"/>
      <c r="AX108" s="145"/>
      <c r="AY108" s="176"/>
      <c r="AZ108" s="105"/>
      <c r="BA108" s="105"/>
      <c r="BB108" s="105"/>
      <c r="BD108" s="176"/>
      <c r="BE108" s="105"/>
      <c r="BF108" s="105"/>
      <c r="BG108" s="105"/>
      <c r="BI108" s="176"/>
      <c r="BJ108" s="145"/>
      <c r="BK108" s="105"/>
      <c r="BL108" s="145"/>
      <c r="BN108" s="145"/>
    </row>
    <row r="109" spans="1:72" x14ac:dyDescent="0.2">
      <c r="F109" s="105"/>
      <c r="G109" s="105"/>
      <c r="H109" s="105"/>
      <c r="J109" s="176"/>
      <c r="K109" s="105"/>
      <c r="L109" s="105"/>
      <c r="M109" s="105"/>
      <c r="O109" s="176"/>
      <c r="P109" s="105"/>
      <c r="Q109" s="105"/>
      <c r="R109" s="105"/>
      <c r="S109" s="176"/>
      <c r="T109" s="105"/>
      <c r="U109" s="105"/>
      <c r="V109" s="105"/>
      <c r="X109" s="176"/>
      <c r="Y109" s="105"/>
      <c r="Z109" s="105"/>
      <c r="AA109" s="105"/>
      <c r="AC109" s="176"/>
      <c r="AD109" s="358"/>
      <c r="AE109" s="105"/>
      <c r="AF109" s="358"/>
      <c r="AH109" s="105"/>
      <c r="AI109" s="176"/>
      <c r="AJ109" s="105"/>
      <c r="AK109" s="105"/>
      <c r="AL109" s="105"/>
      <c r="AN109" s="176"/>
      <c r="AO109" s="105"/>
      <c r="AP109" s="105"/>
      <c r="AQ109" s="105"/>
      <c r="AS109" s="176"/>
      <c r="AT109" s="145"/>
      <c r="AU109" s="105"/>
      <c r="AV109" s="145"/>
      <c r="AX109" s="145"/>
      <c r="AY109" s="176"/>
      <c r="AZ109" s="105"/>
      <c r="BA109" s="105"/>
      <c r="BB109" s="105"/>
      <c r="BD109" s="176"/>
      <c r="BE109" s="105"/>
      <c r="BF109" s="105"/>
      <c r="BG109" s="105"/>
      <c r="BI109" s="176"/>
      <c r="BJ109" s="145"/>
      <c r="BK109" s="105"/>
      <c r="BL109" s="145"/>
      <c r="BN109" s="145"/>
    </row>
    <row r="110" spans="1:72" x14ac:dyDescent="0.2">
      <c r="F110" s="105"/>
      <c r="G110" s="105"/>
      <c r="H110" s="105"/>
      <c r="J110" s="176"/>
      <c r="K110" s="105"/>
      <c r="L110" s="105"/>
      <c r="M110" s="105"/>
      <c r="O110" s="176"/>
      <c r="P110" s="105"/>
      <c r="Q110" s="105"/>
      <c r="R110" s="105"/>
      <c r="S110" s="176"/>
      <c r="T110" s="105"/>
      <c r="U110" s="105"/>
      <c r="V110" s="105"/>
      <c r="X110" s="176"/>
      <c r="Y110" s="105"/>
      <c r="Z110" s="105"/>
      <c r="AA110" s="105"/>
      <c r="AC110" s="176"/>
      <c r="AD110" s="358"/>
      <c r="AE110" s="105"/>
      <c r="AF110" s="358"/>
      <c r="AH110" s="105"/>
      <c r="AI110" s="176"/>
      <c r="AJ110" s="105"/>
      <c r="AK110" s="105"/>
      <c r="AL110" s="105"/>
      <c r="AN110" s="176"/>
      <c r="AO110" s="105"/>
      <c r="AP110" s="105"/>
      <c r="AQ110" s="105"/>
      <c r="AS110" s="176"/>
      <c r="AT110" s="145"/>
      <c r="AU110" s="105"/>
      <c r="AV110" s="145"/>
      <c r="AX110" s="145"/>
      <c r="AY110" s="176"/>
      <c r="AZ110" s="105"/>
      <c r="BA110" s="105"/>
      <c r="BB110" s="105"/>
      <c r="BD110" s="176"/>
      <c r="BE110" s="105"/>
      <c r="BF110" s="105"/>
      <c r="BG110" s="105"/>
      <c r="BI110" s="176"/>
      <c r="BJ110" s="145"/>
      <c r="BK110" s="105"/>
      <c r="BL110" s="145"/>
      <c r="BN110" s="145"/>
    </row>
    <row r="113" spans="6:66" x14ac:dyDescent="0.2">
      <c r="F113" s="105"/>
      <c r="G113" s="105"/>
      <c r="H113" s="105"/>
      <c r="J113" s="176"/>
      <c r="K113" s="105"/>
      <c r="L113" s="105"/>
      <c r="M113" s="105"/>
      <c r="O113" s="176"/>
      <c r="P113" s="105"/>
      <c r="Q113" s="105"/>
      <c r="R113" s="105"/>
      <c r="S113" s="176"/>
      <c r="T113" s="105"/>
      <c r="U113" s="105"/>
      <c r="V113" s="105"/>
      <c r="X113" s="176"/>
      <c r="Y113" s="105"/>
      <c r="Z113" s="105"/>
      <c r="AA113" s="105"/>
      <c r="AC113" s="176"/>
      <c r="AD113" s="358"/>
      <c r="AE113" s="105"/>
      <c r="AF113" s="358"/>
      <c r="AH113" s="105"/>
      <c r="AI113" s="176"/>
      <c r="AJ113" s="105"/>
      <c r="AK113" s="105"/>
      <c r="AL113" s="105"/>
      <c r="AN113" s="176"/>
      <c r="AO113" s="105"/>
      <c r="AP113" s="105"/>
      <c r="AQ113" s="105"/>
      <c r="AS113" s="176"/>
      <c r="AT113" s="145"/>
      <c r="AU113" s="105"/>
      <c r="AV113" s="145"/>
      <c r="AX113" s="145"/>
      <c r="AY113" s="176"/>
      <c r="AZ113" s="105"/>
      <c r="BA113" s="105"/>
      <c r="BB113" s="105"/>
      <c r="BD113" s="176"/>
      <c r="BE113" s="105"/>
      <c r="BF113" s="105"/>
      <c r="BG113" s="105"/>
      <c r="BI113" s="176"/>
      <c r="BJ113" s="145"/>
      <c r="BK113" s="105"/>
      <c r="BL113" s="145"/>
      <c r="BN113" s="145"/>
    </row>
    <row r="114" spans="6:66" x14ac:dyDescent="0.2">
      <c r="F114" s="105"/>
      <c r="G114" s="105"/>
      <c r="H114" s="105"/>
      <c r="J114" s="176"/>
      <c r="K114" s="105"/>
      <c r="L114" s="105"/>
      <c r="M114" s="105"/>
      <c r="O114" s="176"/>
      <c r="P114" s="105"/>
      <c r="Q114" s="105"/>
      <c r="R114" s="105"/>
      <c r="S114" s="176"/>
      <c r="T114" s="105"/>
      <c r="U114" s="105"/>
      <c r="V114" s="105"/>
      <c r="X114" s="176"/>
      <c r="Y114" s="105"/>
      <c r="Z114" s="105"/>
      <c r="AA114" s="105"/>
      <c r="AC114" s="176"/>
      <c r="AD114" s="358"/>
      <c r="AE114" s="105"/>
      <c r="AF114" s="358"/>
      <c r="AH114" s="105"/>
      <c r="AI114" s="176"/>
      <c r="AJ114" s="105"/>
      <c r="AK114" s="105"/>
      <c r="AL114" s="105"/>
      <c r="AN114" s="176"/>
      <c r="AO114" s="105"/>
      <c r="AP114" s="105"/>
      <c r="AQ114" s="105"/>
      <c r="AS114" s="176"/>
      <c r="AT114" s="145"/>
      <c r="AU114" s="105"/>
      <c r="AV114" s="145"/>
      <c r="AX114" s="145"/>
      <c r="AY114" s="176"/>
      <c r="AZ114" s="105"/>
      <c r="BA114" s="105"/>
      <c r="BB114" s="105"/>
      <c r="BD114" s="176"/>
      <c r="BE114" s="105"/>
      <c r="BF114" s="105"/>
      <c r="BG114" s="105"/>
      <c r="BI114" s="176"/>
      <c r="BJ114" s="145"/>
      <c r="BK114" s="105"/>
      <c r="BL114" s="145"/>
      <c r="BN114" s="145"/>
    </row>
    <row r="115" spans="6:66" x14ac:dyDescent="0.2">
      <c r="F115" s="105"/>
      <c r="G115" s="105"/>
      <c r="H115" s="105"/>
      <c r="J115" s="176"/>
      <c r="K115" s="105"/>
      <c r="L115" s="105"/>
      <c r="M115" s="105"/>
      <c r="O115" s="176"/>
      <c r="P115" s="105"/>
      <c r="Q115" s="105"/>
      <c r="R115" s="105"/>
      <c r="S115" s="176"/>
      <c r="T115" s="105"/>
      <c r="U115" s="105"/>
      <c r="V115" s="105"/>
      <c r="X115" s="176"/>
      <c r="Y115" s="105"/>
      <c r="Z115" s="105"/>
      <c r="AA115" s="105"/>
      <c r="AC115" s="176"/>
      <c r="AD115" s="358"/>
      <c r="AE115" s="105"/>
      <c r="AF115" s="358"/>
      <c r="AH115" s="105"/>
      <c r="AI115" s="176"/>
      <c r="AJ115" s="105"/>
      <c r="AK115" s="105"/>
      <c r="AL115" s="105"/>
      <c r="AN115" s="176"/>
      <c r="AO115" s="105"/>
      <c r="AP115" s="105"/>
      <c r="AQ115" s="105"/>
      <c r="AS115" s="176"/>
      <c r="AT115" s="145"/>
      <c r="AU115" s="105"/>
      <c r="AV115" s="145"/>
      <c r="AX115" s="145"/>
      <c r="AY115" s="176"/>
      <c r="AZ115" s="105"/>
      <c r="BA115" s="105"/>
      <c r="BB115" s="105"/>
      <c r="BD115" s="176"/>
      <c r="BE115" s="105"/>
      <c r="BF115" s="105"/>
      <c r="BG115" s="105"/>
      <c r="BI115" s="176"/>
      <c r="BJ115" s="145"/>
      <c r="BK115" s="105"/>
      <c r="BL115" s="145"/>
      <c r="BN115" s="145"/>
    </row>
    <row r="116" spans="6:66" x14ac:dyDescent="0.2">
      <c r="F116" s="105"/>
      <c r="G116" s="105"/>
      <c r="H116" s="105"/>
      <c r="J116" s="176"/>
      <c r="K116" s="105"/>
      <c r="L116" s="105"/>
      <c r="M116" s="105"/>
      <c r="O116" s="176"/>
      <c r="P116" s="105"/>
      <c r="Q116" s="105"/>
      <c r="R116" s="105"/>
      <c r="S116" s="176"/>
      <c r="T116" s="105"/>
      <c r="U116" s="105"/>
      <c r="V116" s="105"/>
      <c r="X116" s="176"/>
      <c r="Y116" s="105"/>
      <c r="Z116" s="105"/>
      <c r="AA116" s="105"/>
      <c r="AC116" s="176"/>
      <c r="AD116" s="358"/>
      <c r="AE116" s="105"/>
      <c r="AF116" s="358"/>
      <c r="AH116" s="105"/>
      <c r="AI116" s="176"/>
      <c r="AJ116" s="105"/>
      <c r="AK116" s="105"/>
      <c r="AL116" s="105"/>
      <c r="AN116" s="176"/>
      <c r="AO116" s="105"/>
      <c r="AP116" s="105"/>
      <c r="AQ116" s="105"/>
      <c r="AS116" s="176"/>
      <c r="AT116" s="145"/>
      <c r="AU116" s="105"/>
      <c r="AV116" s="145"/>
      <c r="AX116" s="145"/>
      <c r="AY116" s="176"/>
      <c r="AZ116" s="105"/>
      <c r="BA116" s="105"/>
      <c r="BB116" s="105"/>
      <c r="BD116" s="176"/>
      <c r="BE116" s="105"/>
      <c r="BF116" s="105"/>
      <c r="BG116" s="105"/>
      <c r="BI116" s="176"/>
      <c r="BJ116" s="145"/>
      <c r="BK116" s="105"/>
      <c r="BL116" s="145"/>
      <c r="BN116" s="145"/>
    </row>
    <row r="117" spans="6:66" x14ac:dyDescent="0.2">
      <c r="F117" s="105"/>
      <c r="G117" s="105"/>
      <c r="H117" s="105"/>
      <c r="J117" s="176"/>
      <c r="K117" s="105"/>
      <c r="L117" s="105"/>
      <c r="M117" s="105"/>
      <c r="O117" s="176"/>
      <c r="P117" s="105"/>
      <c r="Q117" s="105"/>
      <c r="R117" s="105"/>
      <c r="S117" s="176"/>
      <c r="T117" s="105"/>
      <c r="U117" s="105"/>
      <c r="V117" s="105"/>
      <c r="X117" s="176"/>
      <c r="Y117" s="105"/>
      <c r="Z117" s="105"/>
      <c r="AA117" s="105"/>
      <c r="AC117" s="176"/>
      <c r="AD117" s="358"/>
      <c r="AE117" s="105"/>
      <c r="AF117" s="358"/>
      <c r="AH117" s="105"/>
      <c r="AI117" s="176"/>
      <c r="AJ117" s="105"/>
      <c r="AK117" s="105"/>
      <c r="AL117" s="105"/>
      <c r="AN117" s="176"/>
      <c r="AO117" s="105"/>
      <c r="AP117" s="105"/>
      <c r="AQ117" s="105"/>
      <c r="AS117" s="176"/>
      <c r="AT117" s="145"/>
      <c r="AU117" s="105"/>
      <c r="AV117" s="145"/>
      <c r="AX117" s="145"/>
      <c r="AY117" s="176"/>
      <c r="AZ117" s="105"/>
      <c r="BA117" s="105"/>
      <c r="BB117" s="105"/>
      <c r="BD117" s="176"/>
      <c r="BE117" s="105"/>
      <c r="BF117" s="105"/>
      <c r="BG117" s="105"/>
      <c r="BI117" s="176"/>
      <c r="BJ117" s="145"/>
      <c r="BK117" s="105"/>
      <c r="BL117" s="145"/>
      <c r="BN117" s="145"/>
    </row>
    <row r="118" spans="6:66" x14ac:dyDescent="0.2">
      <c r="F118" s="105"/>
      <c r="G118" s="105"/>
      <c r="H118" s="105"/>
      <c r="J118" s="176"/>
      <c r="K118" s="105"/>
      <c r="L118" s="105"/>
      <c r="M118" s="105"/>
      <c r="O118" s="176"/>
      <c r="P118" s="105"/>
      <c r="Q118" s="105"/>
      <c r="R118" s="105"/>
      <c r="S118" s="176"/>
      <c r="T118" s="105"/>
      <c r="U118" s="105"/>
      <c r="V118" s="105"/>
      <c r="X118" s="176"/>
      <c r="Y118" s="105"/>
      <c r="Z118" s="105"/>
      <c r="AA118" s="105"/>
      <c r="AC118" s="176"/>
      <c r="AD118" s="358"/>
      <c r="AE118" s="105"/>
      <c r="AF118" s="358"/>
      <c r="AH118" s="105"/>
      <c r="AI118" s="176"/>
      <c r="AJ118" s="105"/>
      <c r="AK118" s="105"/>
      <c r="AL118" s="105"/>
      <c r="AN118" s="176"/>
      <c r="AO118" s="105"/>
      <c r="AP118" s="105"/>
      <c r="AQ118" s="105"/>
      <c r="AS118" s="176"/>
      <c r="AT118" s="145"/>
      <c r="AU118" s="105"/>
      <c r="AV118" s="145"/>
      <c r="AX118" s="145"/>
      <c r="AY118" s="176"/>
      <c r="AZ118" s="105"/>
      <c r="BA118" s="105"/>
      <c r="BB118" s="105"/>
      <c r="BD118" s="176"/>
      <c r="BE118" s="105"/>
      <c r="BF118" s="105"/>
      <c r="BG118" s="105"/>
      <c r="BI118" s="176"/>
      <c r="BJ118" s="145"/>
      <c r="BK118" s="105"/>
      <c r="BL118" s="145"/>
      <c r="BN118" s="145"/>
    </row>
    <row r="119" spans="6:66" x14ac:dyDescent="0.2">
      <c r="F119" s="105"/>
      <c r="G119" s="105"/>
      <c r="H119" s="105"/>
      <c r="J119" s="176"/>
      <c r="K119" s="105"/>
      <c r="L119" s="105"/>
      <c r="M119" s="105"/>
      <c r="O119" s="176"/>
      <c r="P119" s="105"/>
      <c r="Q119" s="105"/>
      <c r="R119" s="105"/>
      <c r="S119" s="176"/>
      <c r="T119" s="105"/>
      <c r="U119" s="105"/>
      <c r="V119" s="105"/>
      <c r="X119" s="176"/>
      <c r="Y119" s="105"/>
      <c r="Z119" s="105"/>
      <c r="AA119" s="105"/>
      <c r="AC119" s="176"/>
      <c r="AD119" s="358"/>
      <c r="AE119" s="105"/>
      <c r="AF119" s="358"/>
      <c r="AH119" s="105"/>
      <c r="AI119" s="176"/>
      <c r="AJ119" s="105"/>
      <c r="AK119" s="105"/>
      <c r="AL119" s="105"/>
      <c r="AN119" s="176"/>
      <c r="AO119" s="105"/>
      <c r="AP119" s="105"/>
      <c r="AQ119" s="105"/>
      <c r="AS119" s="176"/>
      <c r="AT119" s="145"/>
      <c r="AU119" s="105"/>
      <c r="AV119" s="145"/>
      <c r="AX119" s="145"/>
      <c r="AY119" s="176"/>
      <c r="AZ119" s="105"/>
      <c r="BA119" s="105"/>
      <c r="BB119" s="105"/>
      <c r="BD119" s="176"/>
      <c r="BE119" s="105"/>
      <c r="BF119" s="105"/>
      <c r="BG119" s="105"/>
      <c r="BI119" s="176"/>
      <c r="BJ119" s="145"/>
      <c r="BK119" s="105"/>
      <c r="BL119" s="145"/>
      <c r="BN119" s="145"/>
    </row>
    <row r="120" spans="6:66" x14ac:dyDescent="0.2">
      <c r="F120" s="105"/>
      <c r="G120" s="105"/>
      <c r="H120" s="105"/>
      <c r="J120" s="176"/>
      <c r="K120" s="105"/>
      <c r="L120" s="105"/>
      <c r="M120" s="105"/>
      <c r="O120" s="176"/>
      <c r="P120" s="105"/>
      <c r="Q120" s="105"/>
      <c r="R120" s="105"/>
      <c r="S120" s="176"/>
      <c r="T120" s="105"/>
      <c r="U120" s="105"/>
      <c r="V120" s="105"/>
      <c r="X120" s="176"/>
      <c r="Y120" s="105"/>
      <c r="Z120" s="105"/>
      <c r="AA120" s="105"/>
      <c r="AC120" s="176"/>
      <c r="AD120" s="358"/>
      <c r="AE120" s="105"/>
      <c r="AF120" s="358"/>
      <c r="AH120" s="105"/>
      <c r="AI120" s="176"/>
      <c r="AJ120" s="105"/>
      <c r="AK120" s="105"/>
      <c r="AL120" s="105"/>
      <c r="AN120" s="176"/>
      <c r="AO120" s="105"/>
      <c r="AP120" s="105"/>
      <c r="AQ120" s="105"/>
      <c r="AS120" s="176"/>
      <c r="AT120" s="145"/>
      <c r="AU120" s="105"/>
      <c r="AV120" s="145"/>
      <c r="AX120" s="145"/>
      <c r="AY120" s="176"/>
      <c r="AZ120" s="105"/>
      <c r="BA120" s="105"/>
      <c r="BB120" s="105"/>
      <c r="BD120" s="176"/>
      <c r="BE120" s="105"/>
      <c r="BF120" s="105"/>
      <c r="BG120" s="105"/>
      <c r="BI120" s="176"/>
      <c r="BJ120" s="145"/>
      <c r="BK120" s="105"/>
      <c r="BL120" s="145"/>
      <c r="BN120" s="145"/>
    </row>
    <row r="121" spans="6:66" x14ac:dyDescent="0.2">
      <c r="F121" s="105"/>
      <c r="G121" s="105"/>
      <c r="H121" s="105"/>
      <c r="J121" s="176"/>
      <c r="K121" s="105"/>
      <c r="L121" s="105"/>
      <c r="M121" s="105"/>
      <c r="O121" s="176"/>
      <c r="P121" s="105"/>
      <c r="Q121" s="105"/>
      <c r="R121" s="105"/>
      <c r="S121" s="176"/>
      <c r="T121" s="105"/>
      <c r="U121" s="105"/>
      <c r="V121" s="105"/>
      <c r="X121" s="176"/>
      <c r="Y121" s="105"/>
      <c r="Z121" s="105"/>
      <c r="AA121" s="105"/>
      <c r="AC121" s="176"/>
      <c r="AD121" s="358"/>
      <c r="AE121" s="105"/>
      <c r="AF121" s="358"/>
      <c r="AH121" s="105"/>
      <c r="AI121" s="176"/>
      <c r="AJ121" s="105"/>
      <c r="AK121" s="105"/>
      <c r="AL121" s="105"/>
      <c r="AN121" s="176"/>
      <c r="AO121" s="105"/>
      <c r="AP121" s="105"/>
      <c r="AQ121" s="105"/>
      <c r="AS121" s="176"/>
      <c r="AT121" s="145"/>
      <c r="AU121" s="105"/>
      <c r="AV121" s="145"/>
      <c r="AX121" s="145"/>
      <c r="AY121" s="176"/>
      <c r="AZ121" s="105"/>
      <c r="BA121" s="105"/>
      <c r="BB121" s="105"/>
      <c r="BD121" s="176"/>
      <c r="BE121" s="105"/>
      <c r="BF121" s="105"/>
      <c r="BG121" s="105"/>
      <c r="BI121" s="176"/>
      <c r="BJ121" s="145"/>
      <c r="BK121" s="105"/>
      <c r="BL121" s="145"/>
      <c r="BN121" s="145"/>
    </row>
    <row r="122" spans="6:66" x14ac:dyDescent="0.2">
      <c r="F122" s="105"/>
      <c r="G122" s="105"/>
      <c r="H122" s="105"/>
      <c r="J122" s="176"/>
      <c r="K122" s="105"/>
      <c r="L122" s="105"/>
      <c r="M122" s="105"/>
      <c r="O122" s="176"/>
      <c r="P122" s="105"/>
      <c r="Q122" s="105"/>
      <c r="R122" s="105"/>
      <c r="S122" s="176"/>
      <c r="T122" s="105"/>
      <c r="U122" s="105"/>
      <c r="V122" s="105"/>
      <c r="X122" s="176"/>
      <c r="Y122" s="105"/>
      <c r="Z122" s="105"/>
      <c r="AA122" s="105"/>
      <c r="AC122" s="176"/>
      <c r="AD122" s="358"/>
      <c r="AE122" s="105"/>
      <c r="AF122" s="358"/>
      <c r="AH122" s="105"/>
      <c r="AI122" s="176"/>
      <c r="AJ122" s="105"/>
      <c r="AK122" s="105"/>
      <c r="AL122" s="105"/>
      <c r="AN122" s="176"/>
      <c r="AO122" s="105"/>
      <c r="AP122" s="105"/>
      <c r="AQ122" s="105"/>
      <c r="AS122" s="176"/>
      <c r="AT122" s="145"/>
      <c r="AU122" s="105"/>
      <c r="AV122" s="145"/>
      <c r="AX122" s="145"/>
      <c r="AY122" s="176"/>
      <c r="AZ122" s="105"/>
      <c r="BA122" s="105"/>
      <c r="BB122" s="105"/>
      <c r="BD122" s="176"/>
      <c r="BE122" s="105"/>
      <c r="BF122" s="105"/>
      <c r="BG122" s="105"/>
      <c r="BI122" s="176"/>
      <c r="BJ122" s="145"/>
      <c r="BK122" s="105"/>
      <c r="BL122" s="145"/>
      <c r="BN122" s="145"/>
    </row>
    <row r="123" spans="6:66" x14ac:dyDescent="0.2">
      <c r="F123" s="105"/>
      <c r="G123" s="105"/>
      <c r="H123" s="105"/>
      <c r="J123" s="176"/>
      <c r="K123" s="105"/>
      <c r="L123" s="105"/>
      <c r="M123" s="105"/>
      <c r="O123" s="176"/>
      <c r="P123" s="105"/>
      <c r="Q123" s="105"/>
      <c r="R123" s="105"/>
      <c r="S123" s="176"/>
      <c r="T123" s="105"/>
      <c r="U123" s="105"/>
      <c r="V123" s="105"/>
      <c r="X123" s="176"/>
      <c r="Y123" s="105"/>
      <c r="Z123" s="105"/>
      <c r="AA123" s="105"/>
      <c r="AC123" s="176"/>
      <c r="AD123" s="358"/>
      <c r="AE123" s="105"/>
      <c r="AF123" s="358"/>
      <c r="AH123" s="105"/>
      <c r="AI123" s="176"/>
      <c r="AJ123" s="105"/>
      <c r="AK123" s="105"/>
      <c r="AL123" s="105"/>
      <c r="AN123" s="176"/>
      <c r="AO123" s="105"/>
      <c r="AP123" s="105"/>
      <c r="AQ123" s="105"/>
      <c r="AS123" s="176"/>
      <c r="AT123" s="145"/>
      <c r="AU123" s="105"/>
      <c r="AV123" s="145"/>
      <c r="AX123" s="145"/>
      <c r="AY123" s="176"/>
      <c r="AZ123" s="105"/>
      <c r="BA123" s="105"/>
      <c r="BB123" s="105"/>
      <c r="BD123" s="176"/>
      <c r="BE123" s="105"/>
      <c r="BF123" s="105"/>
      <c r="BG123" s="105"/>
      <c r="BI123" s="176"/>
      <c r="BJ123" s="145"/>
      <c r="BK123" s="105"/>
      <c r="BL123" s="145"/>
      <c r="BN123" s="145"/>
    </row>
    <row r="124" spans="6:66" x14ac:dyDescent="0.2">
      <c r="F124" s="105"/>
      <c r="G124" s="105"/>
      <c r="H124" s="105"/>
      <c r="J124" s="176"/>
      <c r="K124" s="105"/>
      <c r="L124" s="105"/>
      <c r="M124" s="105"/>
      <c r="O124" s="176"/>
      <c r="P124" s="105"/>
      <c r="Q124" s="105"/>
      <c r="R124" s="105"/>
      <c r="S124" s="176"/>
      <c r="T124" s="105"/>
      <c r="U124" s="105"/>
      <c r="V124" s="105"/>
      <c r="X124" s="176"/>
      <c r="Y124" s="105"/>
      <c r="Z124" s="105"/>
      <c r="AA124" s="105"/>
      <c r="AC124" s="176"/>
      <c r="AD124" s="358"/>
      <c r="AE124" s="105"/>
      <c r="AF124" s="358"/>
      <c r="AH124" s="105"/>
      <c r="AI124" s="176"/>
      <c r="AJ124" s="105"/>
      <c r="AK124" s="105"/>
      <c r="AL124" s="105"/>
      <c r="AN124" s="176"/>
      <c r="AO124" s="105"/>
      <c r="AP124" s="105"/>
      <c r="AQ124" s="105"/>
      <c r="AS124" s="176"/>
      <c r="AT124" s="145"/>
      <c r="AU124" s="105"/>
      <c r="AV124" s="145"/>
      <c r="AX124" s="145"/>
      <c r="AY124" s="176"/>
      <c r="AZ124" s="105"/>
      <c r="BA124" s="105"/>
      <c r="BB124" s="105"/>
      <c r="BD124" s="176"/>
      <c r="BE124" s="105"/>
      <c r="BF124" s="105"/>
      <c r="BG124" s="105"/>
      <c r="BI124" s="176"/>
      <c r="BJ124" s="145"/>
      <c r="BK124" s="105"/>
      <c r="BL124" s="145"/>
      <c r="BN124" s="145"/>
    </row>
    <row r="125" spans="6:66" x14ac:dyDescent="0.2">
      <c r="F125" s="105"/>
      <c r="G125" s="105"/>
      <c r="H125" s="105"/>
      <c r="J125" s="176"/>
      <c r="K125" s="105"/>
      <c r="L125" s="105"/>
      <c r="M125" s="105"/>
      <c r="O125" s="176"/>
      <c r="P125" s="105"/>
      <c r="Q125" s="105"/>
      <c r="R125" s="105"/>
      <c r="S125" s="176"/>
      <c r="T125" s="105"/>
      <c r="U125" s="105"/>
      <c r="V125" s="105"/>
      <c r="X125" s="176"/>
      <c r="Y125" s="105"/>
      <c r="Z125" s="105"/>
      <c r="AA125" s="105"/>
      <c r="AC125" s="176"/>
      <c r="AD125" s="358"/>
      <c r="AE125" s="105"/>
      <c r="AF125" s="358"/>
      <c r="AH125" s="105"/>
      <c r="AI125" s="176"/>
      <c r="AJ125" s="105"/>
      <c r="AK125" s="105"/>
      <c r="AL125" s="105"/>
      <c r="AN125" s="176"/>
      <c r="AO125" s="105"/>
      <c r="AP125" s="105"/>
      <c r="AQ125" s="105"/>
      <c r="AS125" s="176"/>
      <c r="AT125" s="145"/>
      <c r="AU125" s="105"/>
      <c r="AV125" s="145"/>
      <c r="AX125" s="145"/>
      <c r="AY125" s="176"/>
      <c r="AZ125" s="105"/>
      <c r="BA125" s="105"/>
      <c r="BB125" s="105"/>
      <c r="BD125" s="176"/>
      <c r="BE125" s="105"/>
      <c r="BF125" s="105"/>
      <c r="BG125" s="105"/>
      <c r="BI125" s="176"/>
      <c r="BJ125" s="145"/>
      <c r="BK125" s="105"/>
      <c r="BL125" s="145"/>
      <c r="BN125" s="145"/>
    </row>
    <row r="126" spans="6:66" x14ac:dyDescent="0.2">
      <c r="F126" s="105"/>
      <c r="G126" s="105"/>
      <c r="H126" s="105"/>
      <c r="J126" s="176"/>
      <c r="K126" s="105"/>
      <c r="L126" s="105"/>
      <c r="M126" s="105"/>
      <c r="O126" s="176"/>
      <c r="P126" s="105"/>
      <c r="Q126" s="105"/>
      <c r="R126" s="105"/>
      <c r="S126" s="176"/>
      <c r="T126" s="105"/>
      <c r="U126" s="105"/>
      <c r="V126" s="105"/>
      <c r="X126" s="176"/>
      <c r="Y126" s="105"/>
      <c r="Z126" s="105"/>
      <c r="AA126" s="105"/>
      <c r="AC126" s="176"/>
      <c r="AD126" s="358"/>
      <c r="AE126" s="105"/>
      <c r="AF126" s="358"/>
      <c r="AH126" s="105"/>
      <c r="AI126" s="176"/>
      <c r="AJ126" s="105"/>
      <c r="AK126" s="105"/>
      <c r="AL126" s="105"/>
      <c r="AN126" s="176"/>
      <c r="AO126" s="105"/>
      <c r="AP126" s="105"/>
      <c r="AQ126" s="105"/>
      <c r="AS126" s="176"/>
      <c r="AT126" s="145"/>
      <c r="AU126" s="105"/>
      <c r="AV126" s="145"/>
      <c r="AX126" s="145"/>
      <c r="AY126" s="176"/>
      <c r="AZ126" s="105"/>
      <c r="BA126" s="105"/>
      <c r="BB126" s="105"/>
      <c r="BD126" s="176"/>
      <c r="BE126" s="105"/>
      <c r="BF126" s="105"/>
      <c r="BG126" s="105"/>
      <c r="BI126" s="176"/>
      <c r="BJ126" s="145"/>
      <c r="BK126" s="105"/>
      <c r="BL126" s="145"/>
      <c r="BN126" s="145"/>
    </row>
    <row r="127" spans="6:66" x14ac:dyDescent="0.2">
      <c r="F127" s="105"/>
      <c r="G127" s="105"/>
      <c r="H127" s="105"/>
      <c r="J127" s="176"/>
      <c r="K127" s="105"/>
      <c r="L127" s="105"/>
      <c r="M127" s="105"/>
      <c r="O127" s="176"/>
      <c r="P127" s="105"/>
      <c r="Q127" s="105"/>
      <c r="R127" s="105"/>
      <c r="S127" s="176"/>
      <c r="T127" s="105"/>
      <c r="U127" s="105"/>
      <c r="V127" s="105"/>
      <c r="X127" s="176"/>
      <c r="Y127" s="105"/>
      <c r="Z127" s="105"/>
      <c r="AA127" s="105"/>
      <c r="AC127" s="176"/>
      <c r="AD127" s="358"/>
      <c r="AE127" s="105"/>
      <c r="AF127" s="358"/>
      <c r="AH127" s="105"/>
      <c r="AI127" s="176"/>
      <c r="AJ127" s="105"/>
      <c r="AK127" s="105"/>
      <c r="AL127" s="105"/>
      <c r="AN127" s="176"/>
      <c r="AO127" s="105"/>
      <c r="AP127" s="105"/>
      <c r="AQ127" s="105"/>
      <c r="AS127" s="176"/>
      <c r="AT127" s="145"/>
      <c r="AU127" s="105"/>
      <c r="AV127" s="145"/>
      <c r="AX127" s="145"/>
      <c r="AY127" s="176"/>
      <c r="AZ127" s="105"/>
      <c r="BA127" s="105"/>
      <c r="BB127" s="105"/>
      <c r="BD127" s="176"/>
      <c r="BE127" s="105"/>
      <c r="BF127" s="105"/>
      <c r="BG127" s="105"/>
      <c r="BI127" s="176"/>
      <c r="BJ127" s="145"/>
      <c r="BK127" s="105"/>
      <c r="BL127" s="145"/>
      <c r="BN127" s="145"/>
    </row>
    <row r="128" spans="6:66" x14ac:dyDescent="0.2">
      <c r="F128" s="105"/>
      <c r="G128" s="105"/>
      <c r="H128" s="105"/>
      <c r="J128" s="176"/>
      <c r="K128" s="105"/>
      <c r="L128" s="105"/>
      <c r="M128" s="105"/>
      <c r="O128" s="176"/>
      <c r="P128" s="105"/>
      <c r="Q128" s="105"/>
      <c r="R128" s="105"/>
      <c r="S128" s="176"/>
      <c r="T128" s="105"/>
      <c r="U128" s="105"/>
      <c r="V128" s="105"/>
      <c r="X128" s="176"/>
      <c r="Y128" s="105"/>
      <c r="Z128" s="105"/>
      <c r="AA128" s="105"/>
      <c r="AC128" s="176"/>
      <c r="AD128" s="358"/>
      <c r="AE128" s="105"/>
      <c r="AF128" s="358"/>
      <c r="AH128" s="105"/>
      <c r="AI128" s="176"/>
      <c r="AJ128" s="105"/>
      <c r="AK128" s="105"/>
      <c r="AL128" s="105"/>
      <c r="AN128" s="176"/>
      <c r="AO128" s="105"/>
      <c r="AP128" s="105"/>
      <c r="AQ128" s="105"/>
      <c r="AS128" s="176"/>
      <c r="AT128" s="145"/>
      <c r="AU128" s="105"/>
      <c r="AV128" s="145"/>
      <c r="AX128" s="145"/>
      <c r="AY128" s="176"/>
      <c r="AZ128" s="105"/>
      <c r="BA128" s="105"/>
      <c r="BB128" s="105"/>
      <c r="BD128" s="176"/>
      <c r="BE128" s="105"/>
      <c r="BF128" s="105"/>
      <c r="BG128" s="105"/>
      <c r="BI128" s="176"/>
      <c r="BJ128" s="145"/>
      <c r="BK128" s="105"/>
      <c r="BL128" s="145"/>
      <c r="BN128" s="145"/>
    </row>
    <row r="129" spans="6:66" x14ac:dyDescent="0.2">
      <c r="F129" s="105"/>
      <c r="G129" s="105"/>
      <c r="H129" s="105"/>
      <c r="J129" s="176"/>
      <c r="K129" s="105"/>
      <c r="L129" s="105"/>
      <c r="M129" s="105"/>
      <c r="O129" s="176"/>
      <c r="P129" s="105"/>
      <c r="Q129" s="105"/>
      <c r="R129" s="105"/>
      <c r="S129" s="176"/>
      <c r="T129" s="105"/>
      <c r="U129" s="105"/>
      <c r="V129" s="105"/>
      <c r="X129" s="176"/>
      <c r="Y129" s="105"/>
      <c r="Z129" s="105"/>
      <c r="AA129" s="105"/>
      <c r="AC129" s="176"/>
      <c r="AD129" s="358"/>
      <c r="AE129" s="105"/>
      <c r="AF129" s="358"/>
      <c r="AH129" s="105"/>
      <c r="AI129" s="176"/>
      <c r="AJ129" s="105"/>
      <c r="AK129" s="105"/>
      <c r="AL129" s="105"/>
      <c r="AN129" s="176"/>
      <c r="AO129" s="105"/>
      <c r="AP129" s="105"/>
      <c r="AQ129" s="105"/>
      <c r="AS129" s="176"/>
      <c r="AT129" s="145"/>
      <c r="AU129" s="105"/>
      <c r="AV129" s="145"/>
      <c r="AX129" s="145"/>
      <c r="AY129" s="176"/>
      <c r="AZ129" s="105"/>
      <c r="BA129" s="105"/>
      <c r="BB129" s="105"/>
      <c r="BD129" s="176"/>
      <c r="BE129" s="105"/>
      <c r="BF129" s="105"/>
      <c r="BG129" s="105"/>
      <c r="BI129" s="176"/>
      <c r="BJ129" s="145"/>
      <c r="BK129" s="105"/>
      <c r="BL129" s="145"/>
      <c r="BN129" s="145"/>
    </row>
    <row r="130" spans="6:66" x14ac:dyDescent="0.2">
      <c r="F130" s="105"/>
      <c r="G130" s="105"/>
      <c r="H130" s="105"/>
      <c r="J130" s="176"/>
      <c r="K130" s="105"/>
      <c r="L130" s="105"/>
      <c r="M130" s="105"/>
      <c r="O130" s="176"/>
      <c r="P130" s="105"/>
      <c r="Q130" s="105"/>
      <c r="R130" s="105"/>
      <c r="S130" s="176"/>
      <c r="T130" s="105"/>
      <c r="U130" s="105"/>
      <c r="V130" s="105"/>
      <c r="X130" s="176"/>
      <c r="Y130" s="105"/>
      <c r="Z130" s="105"/>
      <c r="AA130" s="105"/>
      <c r="AC130" s="176"/>
      <c r="AD130" s="358"/>
      <c r="AE130" s="105"/>
      <c r="AF130" s="358"/>
      <c r="AH130" s="105"/>
      <c r="AI130" s="176"/>
      <c r="AJ130" s="105"/>
      <c r="AK130" s="105"/>
      <c r="AL130" s="105"/>
      <c r="AN130" s="176"/>
      <c r="AO130" s="105"/>
      <c r="AP130" s="105"/>
      <c r="AQ130" s="105"/>
      <c r="AS130" s="176"/>
      <c r="AT130" s="145"/>
      <c r="AU130" s="105"/>
      <c r="AV130" s="145"/>
      <c r="AX130" s="145"/>
      <c r="AY130" s="176"/>
      <c r="AZ130" s="105"/>
      <c r="BA130" s="105"/>
      <c r="BB130" s="105"/>
      <c r="BD130" s="176"/>
      <c r="BE130" s="105"/>
      <c r="BF130" s="105"/>
      <c r="BG130" s="105"/>
      <c r="BI130" s="176"/>
      <c r="BJ130" s="145"/>
      <c r="BK130" s="105"/>
      <c r="BL130" s="145"/>
      <c r="BN130" s="145"/>
    </row>
    <row r="131" spans="6:66" x14ac:dyDescent="0.2">
      <c r="F131" s="105"/>
      <c r="G131" s="105"/>
      <c r="H131" s="105"/>
      <c r="J131" s="176"/>
      <c r="K131" s="105"/>
      <c r="L131" s="105"/>
      <c r="M131" s="105"/>
      <c r="O131" s="176"/>
      <c r="P131" s="105"/>
      <c r="Q131" s="105"/>
      <c r="R131" s="105"/>
      <c r="S131" s="176"/>
      <c r="T131" s="105"/>
      <c r="U131" s="105"/>
      <c r="V131" s="105"/>
      <c r="X131" s="176"/>
      <c r="Y131" s="105"/>
      <c r="Z131" s="105"/>
      <c r="AA131" s="105"/>
      <c r="AC131" s="176"/>
      <c r="AD131" s="358"/>
      <c r="AE131" s="105"/>
      <c r="AF131" s="358"/>
      <c r="AH131" s="105"/>
      <c r="AI131" s="176"/>
      <c r="AJ131" s="105"/>
      <c r="AK131" s="105"/>
      <c r="AL131" s="105"/>
      <c r="AN131" s="176"/>
      <c r="AO131" s="105"/>
      <c r="AP131" s="105"/>
      <c r="AQ131" s="105"/>
      <c r="AS131" s="176"/>
      <c r="AT131" s="145"/>
      <c r="AU131" s="105"/>
      <c r="AV131" s="145"/>
      <c r="AX131" s="145"/>
      <c r="AY131" s="176"/>
      <c r="AZ131" s="105"/>
      <c r="BA131" s="105"/>
      <c r="BB131" s="105"/>
      <c r="BD131" s="176"/>
      <c r="BE131" s="105"/>
      <c r="BF131" s="105"/>
      <c r="BG131" s="105"/>
      <c r="BI131" s="176"/>
      <c r="BJ131" s="145"/>
      <c r="BK131" s="105"/>
      <c r="BL131" s="145"/>
      <c r="BN131" s="145"/>
    </row>
    <row r="138" spans="6:66" x14ac:dyDescent="0.2">
      <c r="F138" s="105"/>
      <c r="G138" s="105"/>
      <c r="H138" s="105"/>
      <c r="J138" s="176"/>
      <c r="K138" s="105"/>
      <c r="L138" s="105"/>
      <c r="M138" s="105"/>
      <c r="O138" s="176"/>
      <c r="P138" s="105"/>
      <c r="Q138" s="105"/>
      <c r="R138" s="105"/>
      <c r="S138" s="176"/>
      <c r="T138" s="105"/>
      <c r="U138" s="105"/>
      <c r="V138" s="105"/>
      <c r="X138" s="176"/>
      <c r="Y138" s="105"/>
      <c r="Z138" s="105"/>
      <c r="AA138" s="105"/>
      <c r="AC138" s="176"/>
      <c r="AD138" s="358"/>
      <c r="AE138" s="105"/>
      <c r="AF138" s="358"/>
      <c r="AH138" s="105"/>
      <c r="AI138" s="176"/>
      <c r="AJ138" s="105"/>
      <c r="AK138" s="105"/>
      <c r="AL138" s="105"/>
      <c r="AN138" s="176"/>
      <c r="AO138" s="105"/>
      <c r="AP138" s="105"/>
      <c r="AQ138" s="105"/>
      <c r="AS138" s="176"/>
      <c r="AT138" s="145"/>
      <c r="AU138" s="105"/>
      <c r="AV138" s="145"/>
      <c r="AX138" s="145"/>
      <c r="AY138" s="176"/>
      <c r="AZ138" s="105"/>
      <c r="BA138" s="105"/>
      <c r="BB138" s="105"/>
      <c r="BD138" s="176"/>
      <c r="BE138" s="105"/>
      <c r="BF138" s="105"/>
      <c r="BG138" s="105"/>
      <c r="BI138" s="176"/>
      <c r="BJ138" s="145"/>
      <c r="BK138" s="105"/>
      <c r="BL138" s="145"/>
      <c r="BN138" s="145"/>
    </row>
    <row r="139" spans="6:66" x14ac:dyDescent="0.2">
      <c r="F139" s="105"/>
      <c r="G139" s="105"/>
      <c r="H139" s="105"/>
      <c r="J139" s="176"/>
      <c r="K139" s="105"/>
      <c r="L139" s="105"/>
      <c r="M139" s="105"/>
      <c r="O139" s="176"/>
      <c r="P139" s="105"/>
      <c r="Q139" s="105"/>
      <c r="R139" s="105"/>
      <c r="S139" s="176"/>
      <c r="T139" s="105"/>
      <c r="U139" s="105"/>
      <c r="V139" s="105"/>
      <c r="X139" s="176"/>
      <c r="Y139" s="105"/>
      <c r="Z139" s="105"/>
      <c r="AA139" s="105"/>
      <c r="AC139" s="176"/>
      <c r="AD139" s="358"/>
      <c r="AE139" s="105"/>
      <c r="AF139" s="358"/>
      <c r="AH139" s="105"/>
      <c r="AI139" s="176"/>
      <c r="AJ139" s="105"/>
      <c r="AK139" s="105"/>
      <c r="AL139" s="105"/>
      <c r="AN139" s="176"/>
      <c r="AO139" s="105"/>
      <c r="AP139" s="105"/>
      <c r="AQ139" s="105"/>
      <c r="AS139" s="176"/>
      <c r="AT139" s="145"/>
      <c r="AU139" s="105"/>
      <c r="AV139" s="145"/>
      <c r="AX139" s="145"/>
      <c r="AY139" s="176"/>
      <c r="AZ139" s="105"/>
      <c r="BA139" s="105"/>
      <c r="BB139" s="105"/>
      <c r="BD139" s="176"/>
      <c r="BE139" s="105"/>
      <c r="BF139" s="105"/>
      <c r="BG139" s="105"/>
      <c r="BI139" s="176"/>
      <c r="BJ139" s="145"/>
      <c r="BK139" s="105"/>
      <c r="BL139" s="145"/>
      <c r="BN139" s="145"/>
    </row>
    <row r="140" spans="6:66" x14ac:dyDescent="0.2">
      <c r="F140" s="105"/>
      <c r="G140" s="105"/>
      <c r="H140" s="105"/>
      <c r="J140" s="176"/>
      <c r="K140" s="105"/>
      <c r="L140" s="105"/>
      <c r="M140" s="105"/>
      <c r="O140" s="176"/>
      <c r="P140" s="105"/>
      <c r="Q140" s="105"/>
      <c r="R140" s="105"/>
      <c r="S140" s="176"/>
      <c r="T140" s="105"/>
      <c r="U140" s="105"/>
      <c r="V140" s="105"/>
      <c r="X140" s="176"/>
      <c r="Y140" s="105"/>
      <c r="Z140" s="105"/>
      <c r="AA140" s="105"/>
      <c r="AC140" s="176"/>
      <c r="AD140" s="358"/>
      <c r="AE140" s="105"/>
      <c r="AF140" s="358"/>
      <c r="AH140" s="105"/>
      <c r="AI140" s="176"/>
      <c r="AJ140" s="105"/>
      <c r="AK140" s="105"/>
      <c r="AL140" s="105"/>
      <c r="AN140" s="176"/>
      <c r="AO140" s="105"/>
      <c r="AP140" s="105"/>
      <c r="AQ140" s="105"/>
      <c r="AS140" s="176"/>
      <c r="AT140" s="145"/>
      <c r="AU140" s="105"/>
      <c r="AV140" s="145"/>
      <c r="AX140" s="145"/>
      <c r="AY140" s="176"/>
      <c r="AZ140" s="105"/>
      <c r="BA140" s="105"/>
      <c r="BB140" s="105"/>
      <c r="BD140" s="176"/>
      <c r="BE140" s="105"/>
      <c r="BF140" s="105"/>
      <c r="BG140" s="105"/>
      <c r="BI140" s="176"/>
      <c r="BJ140" s="145"/>
      <c r="BK140" s="105"/>
      <c r="BL140" s="145"/>
      <c r="BN140" s="145"/>
    </row>
    <row r="143" spans="6:66" x14ac:dyDescent="0.2">
      <c r="F143" s="105"/>
      <c r="G143" s="105"/>
      <c r="H143" s="105"/>
      <c r="J143" s="176"/>
      <c r="K143" s="105"/>
      <c r="L143" s="105"/>
      <c r="M143" s="105"/>
      <c r="O143" s="176"/>
      <c r="P143" s="105"/>
      <c r="Q143" s="105"/>
      <c r="R143" s="105"/>
      <c r="S143" s="176"/>
      <c r="T143" s="105"/>
      <c r="U143" s="105"/>
      <c r="V143" s="105"/>
      <c r="X143" s="176"/>
      <c r="Y143" s="105"/>
      <c r="Z143" s="105"/>
      <c r="AA143" s="105"/>
      <c r="AC143" s="176"/>
      <c r="AD143" s="358"/>
      <c r="AE143" s="105"/>
      <c r="AF143" s="358"/>
      <c r="AH143" s="105"/>
      <c r="AI143" s="176"/>
      <c r="AJ143" s="105"/>
      <c r="AK143" s="105"/>
      <c r="AL143" s="105"/>
      <c r="AN143" s="176"/>
      <c r="AO143" s="105"/>
      <c r="AP143" s="105"/>
      <c r="AQ143" s="105"/>
      <c r="AS143" s="176"/>
      <c r="AT143" s="145"/>
      <c r="AU143" s="105"/>
      <c r="AV143" s="145"/>
      <c r="AX143" s="145"/>
      <c r="AY143" s="176"/>
      <c r="AZ143" s="105"/>
      <c r="BA143" s="105"/>
      <c r="BB143" s="105"/>
      <c r="BD143" s="176"/>
      <c r="BE143" s="105"/>
      <c r="BF143" s="105"/>
      <c r="BG143" s="105"/>
      <c r="BI143" s="176"/>
      <c r="BJ143" s="145"/>
      <c r="BK143" s="105"/>
      <c r="BL143" s="145"/>
      <c r="BN143" s="145"/>
    </row>
    <row r="144" spans="6:66" x14ac:dyDescent="0.2">
      <c r="F144" s="105"/>
      <c r="G144" s="105"/>
      <c r="H144" s="105"/>
      <c r="J144" s="176"/>
      <c r="K144" s="105"/>
      <c r="L144" s="105"/>
      <c r="M144" s="105"/>
      <c r="O144" s="176"/>
      <c r="P144" s="105"/>
      <c r="Q144" s="105"/>
      <c r="R144" s="105"/>
      <c r="S144" s="176"/>
      <c r="T144" s="105"/>
      <c r="U144" s="105"/>
      <c r="V144" s="105"/>
      <c r="X144" s="176"/>
      <c r="Y144" s="105"/>
      <c r="Z144" s="105"/>
      <c r="AA144" s="105"/>
      <c r="AC144" s="176"/>
      <c r="AD144" s="358"/>
      <c r="AE144" s="105"/>
      <c r="AF144" s="358"/>
      <c r="AH144" s="105"/>
      <c r="AI144" s="176"/>
      <c r="AJ144" s="105"/>
      <c r="AK144" s="105"/>
      <c r="AL144" s="105"/>
      <c r="AN144" s="176"/>
      <c r="AO144" s="105"/>
      <c r="AP144" s="105"/>
      <c r="AQ144" s="105"/>
      <c r="AS144" s="176"/>
      <c r="AT144" s="145"/>
      <c r="AU144" s="105"/>
      <c r="AV144" s="145"/>
      <c r="AX144" s="145"/>
      <c r="AY144" s="176"/>
      <c r="AZ144" s="105"/>
      <c r="BA144" s="105"/>
      <c r="BB144" s="105"/>
      <c r="BD144" s="176"/>
      <c r="BE144" s="105"/>
      <c r="BF144" s="105"/>
      <c r="BG144" s="105"/>
      <c r="BI144" s="176"/>
      <c r="BJ144" s="145"/>
      <c r="BK144" s="105"/>
      <c r="BL144" s="145"/>
      <c r="BN144" s="145"/>
    </row>
    <row r="145" spans="6:66" x14ac:dyDescent="0.2">
      <c r="F145" s="105"/>
      <c r="G145" s="105"/>
      <c r="H145" s="105"/>
      <c r="J145" s="176"/>
      <c r="K145" s="105"/>
      <c r="L145" s="105"/>
      <c r="M145" s="105"/>
      <c r="O145" s="176"/>
      <c r="P145" s="105"/>
      <c r="Q145" s="105"/>
      <c r="R145" s="105"/>
      <c r="S145" s="176"/>
      <c r="T145" s="105"/>
      <c r="U145" s="105"/>
      <c r="V145" s="105"/>
      <c r="X145" s="176"/>
      <c r="Y145" s="105"/>
      <c r="Z145" s="105"/>
      <c r="AA145" s="105"/>
      <c r="AC145" s="176"/>
      <c r="AD145" s="358"/>
      <c r="AE145" s="105"/>
      <c r="AF145" s="358"/>
      <c r="AH145" s="105"/>
      <c r="AI145" s="176"/>
      <c r="AJ145" s="105"/>
      <c r="AK145" s="105"/>
      <c r="AL145" s="105"/>
      <c r="AN145" s="176"/>
      <c r="AO145" s="105"/>
      <c r="AP145" s="105"/>
      <c r="AQ145" s="105"/>
      <c r="AS145" s="176"/>
      <c r="AT145" s="145"/>
      <c r="AU145" s="105"/>
      <c r="AV145" s="145"/>
      <c r="AX145" s="145"/>
      <c r="AY145" s="176"/>
      <c r="AZ145" s="105"/>
      <c r="BA145" s="105"/>
      <c r="BB145" s="105"/>
      <c r="BD145" s="176"/>
      <c r="BE145" s="105"/>
      <c r="BF145" s="105"/>
      <c r="BG145" s="105"/>
      <c r="BI145" s="176"/>
      <c r="BJ145" s="145"/>
      <c r="BK145" s="105"/>
      <c r="BL145" s="145"/>
      <c r="BN145" s="145"/>
    </row>
    <row r="146" spans="6:66" x14ac:dyDescent="0.2">
      <c r="F146" s="105"/>
      <c r="G146" s="105"/>
      <c r="H146" s="105"/>
      <c r="J146" s="176"/>
      <c r="K146" s="105"/>
      <c r="L146" s="105"/>
      <c r="M146" s="105"/>
      <c r="O146" s="176"/>
      <c r="P146" s="105"/>
      <c r="Q146" s="105"/>
      <c r="R146" s="105"/>
      <c r="S146" s="176"/>
      <c r="T146" s="105"/>
      <c r="U146" s="105"/>
      <c r="V146" s="105"/>
      <c r="X146" s="176"/>
      <c r="Y146" s="105"/>
      <c r="Z146" s="105"/>
      <c r="AA146" s="105"/>
      <c r="AC146" s="176"/>
      <c r="AD146" s="358"/>
      <c r="AE146" s="105"/>
      <c r="AF146" s="358"/>
      <c r="AH146" s="105"/>
      <c r="AI146" s="176"/>
      <c r="AJ146" s="105"/>
      <c r="AK146" s="105"/>
      <c r="AL146" s="105"/>
      <c r="AN146" s="176"/>
      <c r="AO146" s="105"/>
      <c r="AP146" s="105"/>
      <c r="AQ146" s="105"/>
      <c r="AS146" s="176"/>
      <c r="AT146" s="145"/>
      <c r="AU146" s="105"/>
      <c r="AV146" s="145"/>
      <c r="AX146" s="145"/>
      <c r="AY146" s="176"/>
      <c r="AZ146" s="105"/>
      <c r="BA146" s="105"/>
      <c r="BB146" s="105"/>
      <c r="BD146" s="176"/>
      <c r="BE146" s="105"/>
      <c r="BF146" s="105"/>
      <c r="BG146" s="105"/>
      <c r="BI146" s="176"/>
      <c r="BJ146" s="145"/>
      <c r="BK146" s="105"/>
      <c r="BL146" s="145"/>
      <c r="BN146" s="145"/>
    </row>
    <row r="147" spans="6:66" x14ac:dyDescent="0.2">
      <c r="F147" s="105"/>
      <c r="G147" s="105"/>
      <c r="H147" s="105"/>
      <c r="J147" s="176"/>
      <c r="K147" s="105"/>
      <c r="L147" s="105"/>
      <c r="M147" s="105"/>
      <c r="O147" s="176"/>
      <c r="P147" s="105"/>
      <c r="Q147" s="105"/>
      <c r="R147" s="105"/>
      <c r="S147" s="176"/>
      <c r="T147" s="105"/>
      <c r="U147" s="105"/>
      <c r="V147" s="105"/>
      <c r="X147" s="176"/>
      <c r="Y147" s="105"/>
      <c r="Z147" s="105"/>
      <c r="AA147" s="105"/>
      <c r="AC147" s="176"/>
      <c r="AD147" s="358"/>
      <c r="AE147" s="105"/>
      <c r="AF147" s="358"/>
      <c r="AH147" s="105"/>
      <c r="AI147" s="176"/>
      <c r="AJ147" s="105"/>
      <c r="AK147" s="105"/>
      <c r="AL147" s="105"/>
      <c r="AN147" s="176"/>
      <c r="AO147" s="105"/>
      <c r="AP147" s="105"/>
      <c r="AQ147" s="105"/>
      <c r="AS147" s="176"/>
      <c r="AT147" s="145"/>
      <c r="AU147" s="105"/>
      <c r="AV147" s="145"/>
      <c r="AX147" s="145"/>
      <c r="AY147" s="176"/>
      <c r="AZ147" s="105"/>
      <c r="BA147" s="105"/>
      <c r="BB147" s="105"/>
      <c r="BD147" s="176"/>
      <c r="BE147" s="105"/>
      <c r="BF147" s="105"/>
      <c r="BG147" s="105"/>
      <c r="BI147" s="176"/>
      <c r="BJ147" s="145"/>
      <c r="BK147" s="105"/>
      <c r="BL147" s="145"/>
      <c r="BN147" s="145"/>
    </row>
    <row r="148" spans="6:66" x14ac:dyDescent="0.2">
      <c r="F148" s="105"/>
      <c r="G148" s="105"/>
      <c r="H148" s="105"/>
      <c r="J148" s="176"/>
      <c r="K148" s="105"/>
      <c r="L148" s="105"/>
      <c r="M148" s="105"/>
      <c r="O148" s="176"/>
      <c r="P148" s="105"/>
      <c r="Q148" s="105"/>
      <c r="R148" s="105"/>
      <c r="S148" s="176"/>
      <c r="T148" s="105"/>
      <c r="U148" s="105"/>
      <c r="V148" s="105"/>
      <c r="X148" s="176"/>
      <c r="Y148" s="105"/>
      <c r="Z148" s="105"/>
      <c r="AA148" s="105"/>
      <c r="AC148" s="176"/>
      <c r="AD148" s="358"/>
      <c r="AE148" s="105"/>
      <c r="AF148" s="358"/>
      <c r="AH148" s="105"/>
      <c r="AI148" s="176"/>
      <c r="AJ148" s="105"/>
      <c r="AK148" s="105"/>
      <c r="AL148" s="105"/>
      <c r="AN148" s="176"/>
      <c r="AO148" s="105"/>
      <c r="AP148" s="105"/>
      <c r="AQ148" s="105"/>
      <c r="AS148" s="176"/>
      <c r="AT148" s="145"/>
      <c r="AU148" s="105"/>
      <c r="AV148" s="145"/>
      <c r="AX148" s="145"/>
      <c r="AY148" s="176"/>
      <c r="AZ148" s="105"/>
      <c r="BA148" s="105"/>
      <c r="BB148" s="105"/>
      <c r="BD148" s="176"/>
      <c r="BE148" s="105"/>
      <c r="BF148" s="105"/>
      <c r="BG148" s="105"/>
      <c r="BI148" s="176"/>
      <c r="BJ148" s="145"/>
      <c r="BK148" s="105"/>
      <c r="BL148" s="145"/>
      <c r="BN148" s="145"/>
    </row>
    <row r="149" spans="6:66" x14ac:dyDescent="0.2">
      <c r="F149" s="105"/>
      <c r="G149" s="105"/>
      <c r="H149" s="105"/>
      <c r="J149" s="176"/>
      <c r="K149" s="105"/>
      <c r="L149" s="105"/>
      <c r="M149" s="105"/>
      <c r="O149" s="176"/>
      <c r="P149" s="105"/>
      <c r="Q149" s="105"/>
      <c r="R149" s="105"/>
      <c r="S149" s="176"/>
      <c r="T149" s="105"/>
      <c r="U149" s="105"/>
      <c r="V149" s="105"/>
      <c r="X149" s="176"/>
      <c r="Y149" s="105"/>
      <c r="Z149" s="105"/>
      <c r="AA149" s="105"/>
      <c r="AC149" s="176"/>
      <c r="AD149" s="358"/>
      <c r="AE149" s="105"/>
      <c r="AF149" s="358"/>
      <c r="AH149" s="105"/>
      <c r="AI149" s="176"/>
      <c r="AJ149" s="105"/>
      <c r="AK149" s="105"/>
      <c r="AL149" s="105"/>
      <c r="AN149" s="176"/>
      <c r="AO149" s="105"/>
      <c r="AP149" s="105"/>
      <c r="AQ149" s="105"/>
      <c r="AS149" s="176"/>
      <c r="AT149" s="145"/>
      <c r="AU149" s="105"/>
      <c r="AV149" s="145"/>
      <c r="AX149" s="145"/>
      <c r="AY149" s="176"/>
      <c r="AZ149" s="105"/>
      <c r="BA149" s="105"/>
      <c r="BB149" s="105"/>
      <c r="BD149" s="176"/>
      <c r="BE149" s="105"/>
      <c r="BF149" s="105"/>
      <c r="BG149" s="105"/>
      <c r="BI149" s="176"/>
      <c r="BJ149" s="145"/>
      <c r="BK149" s="105"/>
      <c r="BL149" s="145"/>
      <c r="BN149" s="145"/>
    </row>
    <row r="150" spans="6:66" x14ac:dyDescent="0.2">
      <c r="F150" s="105"/>
      <c r="G150" s="105"/>
      <c r="H150" s="105"/>
      <c r="J150" s="176"/>
      <c r="K150" s="105"/>
      <c r="L150" s="105"/>
      <c r="M150" s="105"/>
      <c r="O150" s="176"/>
      <c r="P150" s="105"/>
      <c r="Q150" s="105"/>
      <c r="R150" s="105"/>
      <c r="S150" s="176"/>
      <c r="T150" s="105"/>
      <c r="U150" s="105"/>
      <c r="V150" s="105"/>
      <c r="X150" s="176"/>
      <c r="Y150" s="105"/>
      <c r="Z150" s="105"/>
      <c r="AA150" s="105"/>
      <c r="AC150" s="176"/>
      <c r="AD150" s="358"/>
      <c r="AE150" s="105"/>
      <c r="AF150" s="358"/>
      <c r="AH150" s="105"/>
      <c r="AI150" s="176"/>
      <c r="AJ150" s="105"/>
      <c r="AK150" s="105"/>
      <c r="AL150" s="105"/>
      <c r="AN150" s="176"/>
      <c r="AO150" s="105"/>
      <c r="AP150" s="105"/>
      <c r="AQ150" s="105"/>
      <c r="AS150" s="176"/>
      <c r="AT150" s="145"/>
      <c r="AU150" s="105"/>
      <c r="AV150" s="145"/>
      <c r="AX150" s="145"/>
      <c r="AY150" s="176"/>
      <c r="AZ150" s="105"/>
      <c r="BA150" s="105"/>
      <c r="BB150" s="105"/>
      <c r="BD150" s="176"/>
      <c r="BE150" s="105"/>
      <c r="BF150" s="105"/>
      <c r="BG150" s="105"/>
      <c r="BI150" s="176"/>
      <c r="BJ150" s="145"/>
      <c r="BK150" s="105"/>
      <c r="BL150" s="145"/>
      <c r="BN150" s="145"/>
    </row>
    <row r="151" spans="6:66" x14ac:dyDescent="0.2">
      <c r="F151" s="105"/>
      <c r="G151" s="105"/>
      <c r="H151" s="105"/>
      <c r="J151" s="176"/>
      <c r="K151" s="105"/>
      <c r="L151" s="105"/>
      <c r="M151" s="105"/>
      <c r="O151" s="176"/>
      <c r="P151" s="105"/>
      <c r="Q151" s="105"/>
      <c r="R151" s="105"/>
      <c r="S151" s="176"/>
      <c r="T151" s="105"/>
      <c r="U151" s="105"/>
      <c r="V151" s="105"/>
      <c r="X151" s="176"/>
      <c r="Y151" s="105"/>
      <c r="Z151" s="105"/>
      <c r="AA151" s="105"/>
      <c r="AC151" s="176"/>
      <c r="AD151" s="358"/>
      <c r="AE151" s="105"/>
      <c r="AF151" s="358"/>
      <c r="AH151" s="105"/>
      <c r="AI151" s="176"/>
      <c r="AJ151" s="105"/>
      <c r="AK151" s="105"/>
      <c r="AL151" s="105"/>
      <c r="AN151" s="176"/>
      <c r="AO151" s="105"/>
      <c r="AP151" s="105"/>
      <c r="AQ151" s="105"/>
      <c r="AS151" s="176"/>
      <c r="AT151" s="145"/>
      <c r="AU151" s="105"/>
      <c r="AV151" s="145"/>
      <c r="AX151" s="145"/>
      <c r="AY151" s="176"/>
      <c r="AZ151" s="105"/>
      <c r="BA151" s="105"/>
      <c r="BB151" s="105"/>
      <c r="BD151" s="176"/>
      <c r="BE151" s="105"/>
      <c r="BF151" s="105"/>
      <c r="BG151" s="105"/>
      <c r="BI151" s="176"/>
      <c r="BJ151" s="145"/>
      <c r="BK151" s="105"/>
      <c r="BL151" s="145"/>
      <c r="BN151" s="145"/>
    </row>
    <row r="152" spans="6:66" x14ac:dyDescent="0.2">
      <c r="F152" s="105"/>
      <c r="G152" s="105"/>
      <c r="H152" s="105"/>
      <c r="J152" s="176"/>
      <c r="K152" s="105"/>
      <c r="L152" s="105"/>
      <c r="M152" s="105"/>
      <c r="O152" s="176"/>
      <c r="P152" s="105"/>
      <c r="Q152" s="105"/>
      <c r="R152" s="105"/>
      <c r="S152" s="176"/>
      <c r="T152" s="105"/>
      <c r="U152" s="105"/>
      <c r="V152" s="105"/>
      <c r="X152" s="176"/>
      <c r="Y152" s="105"/>
      <c r="Z152" s="105"/>
      <c r="AA152" s="105"/>
      <c r="AC152" s="176"/>
      <c r="AD152" s="358"/>
      <c r="AE152" s="105"/>
      <c r="AF152" s="358"/>
      <c r="AH152" s="105"/>
      <c r="AI152" s="176"/>
      <c r="AJ152" s="105"/>
      <c r="AK152" s="105"/>
      <c r="AL152" s="105"/>
      <c r="AN152" s="176"/>
      <c r="AO152" s="105"/>
      <c r="AP152" s="105"/>
      <c r="AQ152" s="105"/>
      <c r="AS152" s="176"/>
      <c r="AT152" s="145"/>
      <c r="AU152" s="105"/>
      <c r="AV152" s="145"/>
      <c r="AX152" s="145"/>
      <c r="AY152" s="176"/>
      <c r="AZ152" s="105"/>
      <c r="BA152" s="105"/>
      <c r="BB152" s="105"/>
      <c r="BD152" s="176"/>
      <c r="BE152" s="105"/>
      <c r="BF152" s="105"/>
      <c r="BG152" s="105"/>
      <c r="BI152" s="176"/>
      <c r="BJ152" s="145"/>
      <c r="BK152" s="105"/>
      <c r="BL152" s="145"/>
      <c r="BN152" s="145"/>
    </row>
    <row r="153" spans="6:66" x14ac:dyDescent="0.2">
      <c r="F153" s="105"/>
      <c r="G153" s="105"/>
      <c r="H153" s="105"/>
      <c r="J153" s="176"/>
      <c r="K153" s="105"/>
      <c r="L153" s="105"/>
      <c r="M153" s="105"/>
      <c r="O153" s="176"/>
      <c r="P153" s="105"/>
      <c r="Q153" s="105"/>
      <c r="R153" s="105"/>
      <c r="S153" s="176"/>
      <c r="T153" s="105"/>
      <c r="U153" s="105"/>
      <c r="V153" s="105"/>
      <c r="X153" s="176"/>
      <c r="Y153" s="105"/>
      <c r="Z153" s="105"/>
      <c r="AA153" s="105"/>
      <c r="AC153" s="176"/>
      <c r="AD153" s="358"/>
      <c r="AE153" s="105"/>
      <c r="AF153" s="358"/>
      <c r="AH153" s="105"/>
      <c r="AI153" s="176"/>
      <c r="AJ153" s="105"/>
      <c r="AK153" s="105"/>
      <c r="AL153" s="105"/>
      <c r="AN153" s="176"/>
      <c r="AO153" s="105"/>
      <c r="AP153" s="105"/>
      <c r="AQ153" s="105"/>
      <c r="AS153" s="176"/>
      <c r="AT153" s="145"/>
      <c r="AU153" s="105"/>
      <c r="AV153" s="145"/>
      <c r="AX153" s="145"/>
      <c r="AY153" s="176"/>
      <c r="AZ153" s="105"/>
      <c r="BA153" s="105"/>
      <c r="BB153" s="105"/>
      <c r="BD153" s="176"/>
      <c r="BE153" s="105"/>
      <c r="BF153" s="105"/>
      <c r="BG153" s="105"/>
      <c r="BI153" s="176"/>
      <c r="BJ153" s="145"/>
      <c r="BK153" s="105"/>
      <c r="BL153" s="145"/>
      <c r="BN153" s="145"/>
    </row>
    <row r="154" spans="6:66" x14ac:dyDescent="0.2">
      <c r="F154" s="105"/>
      <c r="G154" s="105"/>
      <c r="H154" s="105"/>
      <c r="J154" s="176"/>
      <c r="K154" s="105"/>
      <c r="L154" s="105"/>
      <c r="M154" s="105"/>
      <c r="O154" s="176"/>
      <c r="P154" s="105"/>
      <c r="Q154" s="105"/>
      <c r="R154" s="105"/>
      <c r="S154" s="176"/>
      <c r="T154" s="105"/>
      <c r="U154" s="105"/>
      <c r="V154" s="105"/>
      <c r="X154" s="176"/>
      <c r="Y154" s="105"/>
      <c r="Z154" s="105"/>
      <c r="AA154" s="105"/>
      <c r="AC154" s="176"/>
      <c r="AD154" s="358"/>
      <c r="AE154" s="105"/>
      <c r="AF154" s="358"/>
      <c r="AH154" s="105"/>
      <c r="AI154" s="176"/>
      <c r="AJ154" s="105"/>
      <c r="AK154" s="105"/>
      <c r="AL154" s="105"/>
      <c r="AN154" s="176"/>
      <c r="AO154" s="105"/>
      <c r="AP154" s="105"/>
      <c r="AQ154" s="105"/>
      <c r="AS154" s="176"/>
      <c r="AT154" s="145"/>
      <c r="AU154" s="105"/>
      <c r="AV154" s="145"/>
      <c r="AX154" s="145"/>
      <c r="AY154" s="176"/>
      <c r="AZ154" s="105"/>
      <c r="BA154" s="105"/>
      <c r="BB154" s="105"/>
      <c r="BD154" s="176"/>
      <c r="BE154" s="105"/>
      <c r="BF154" s="105"/>
      <c r="BG154" s="105"/>
      <c r="BI154" s="176"/>
      <c r="BJ154" s="145"/>
      <c r="BK154" s="105"/>
      <c r="BL154" s="145"/>
      <c r="BN154" s="145"/>
    </row>
    <row r="155" spans="6:66" x14ac:dyDescent="0.2">
      <c r="F155" s="105"/>
      <c r="G155" s="105"/>
      <c r="H155" s="105"/>
      <c r="J155" s="176"/>
      <c r="K155" s="105"/>
      <c r="L155" s="105"/>
      <c r="M155" s="105"/>
      <c r="O155" s="176"/>
      <c r="P155" s="105"/>
      <c r="Q155" s="105"/>
      <c r="R155" s="105"/>
      <c r="S155" s="176"/>
      <c r="T155" s="105"/>
      <c r="U155" s="105"/>
      <c r="V155" s="105"/>
      <c r="X155" s="176"/>
      <c r="Y155" s="105"/>
      <c r="Z155" s="105"/>
      <c r="AA155" s="105"/>
      <c r="AC155" s="176"/>
      <c r="AD155" s="358"/>
      <c r="AE155" s="105"/>
      <c r="AF155" s="358"/>
      <c r="AH155" s="105"/>
      <c r="AI155" s="176"/>
      <c r="AJ155" s="105"/>
      <c r="AK155" s="105"/>
      <c r="AL155" s="105"/>
      <c r="AN155" s="176"/>
      <c r="AO155" s="105"/>
      <c r="AP155" s="105"/>
      <c r="AQ155" s="105"/>
      <c r="AS155" s="176"/>
      <c r="AT155" s="145"/>
      <c r="AU155" s="105"/>
      <c r="AV155" s="145"/>
      <c r="AX155" s="145"/>
      <c r="AY155" s="176"/>
      <c r="AZ155" s="105"/>
      <c r="BA155" s="105"/>
      <c r="BB155" s="105"/>
      <c r="BD155" s="176"/>
      <c r="BE155" s="105"/>
      <c r="BF155" s="105"/>
      <c r="BG155" s="105"/>
      <c r="BI155" s="176"/>
      <c r="BJ155" s="145"/>
      <c r="BK155" s="105"/>
      <c r="BL155" s="145"/>
      <c r="BN155" s="145"/>
    </row>
    <row r="156" spans="6:66" x14ac:dyDescent="0.2">
      <c r="F156" s="105"/>
      <c r="G156" s="105"/>
      <c r="H156" s="105"/>
      <c r="J156" s="176"/>
      <c r="K156" s="105"/>
      <c r="L156" s="105"/>
      <c r="M156" s="105"/>
      <c r="O156" s="176"/>
      <c r="P156" s="105"/>
      <c r="Q156" s="105"/>
      <c r="R156" s="105"/>
      <c r="S156" s="176"/>
      <c r="T156" s="105"/>
      <c r="U156" s="105"/>
      <c r="V156" s="105"/>
      <c r="X156" s="176"/>
      <c r="Y156" s="105"/>
      <c r="Z156" s="105"/>
      <c r="AA156" s="105"/>
      <c r="AC156" s="176"/>
      <c r="AD156" s="358"/>
      <c r="AE156" s="105"/>
      <c r="AF156" s="358"/>
      <c r="AH156" s="105"/>
      <c r="AI156" s="176"/>
      <c r="AJ156" s="105"/>
      <c r="AK156" s="105"/>
      <c r="AL156" s="105"/>
      <c r="AN156" s="176"/>
      <c r="AO156" s="105"/>
      <c r="AP156" s="105"/>
      <c r="AQ156" s="105"/>
      <c r="AS156" s="176"/>
      <c r="AT156" s="145"/>
      <c r="AU156" s="105"/>
      <c r="AV156" s="145"/>
      <c r="AX156" s="145"/>
      <c r="AY156" s="176"/>
      <c r="AZ156" s="105"/>
      <c r="BA156" s="105"/>
      <c r="BB156" s="105"/>
      <c r="BD156" s="176"/>
      <c r="BE156" s="105"/>
      <c r="BF156" s="105"/>
      <c r="BG156" s="105"/>
      <c r="BI156" s="176"/>
      <c r="BJ156" s="145"/>
      <c r="BK156" s="105"/>
      <c r="BL156" s="145"/>
      <c r="BN156" s="145"/>
    </row>
    <row r="157" spans="6:66" x14ac:dyDescent="0.2">
      <c r="F157" s="105"/>
      <c r="G157" s="105"/>
      <c r="H157" s="105"/>
      <c r="J157" s="176"/>
      <c r="K157" s="105"/>
      <c r="L157" s="105"/>
      <c r="M157" s="105"/>
      <c r="O157" s="176"/>
      <c r="P157" s="105"/>
      <c r="Q157" s="105"/>
      <c r="R157" s="105"/>
      <c r="S157" s="176"/>
      <c r="T157" s="105"/>
      <c r="U157" s="105"/>
      <c r="V157" s="105"/>
      <c r="X157" s="176"/>
      <c r="Y157" s="105"/>
      <c r="Z157" s="105"/>
      <c r="AA157" s="105"/>
      <c r="AC157" s="176"/>
      <c r="AD157" s="358"/>
      <c r="AE157" s="105"/>
      <c r="AF157" s="358"/>
      <c r="AH157" s="105"/>
      <c r="AI157" s="176"/>
      <c r="AJ157" s="105"/>
      <c r="AK157" s="105"/>
      <c r="AL157" s="105"/>
      <c r="AN157" s="176"/>
      <c r="AO157" s="105"/>
      <c r="AP157" s="105"/>
      <c r="AQ157" s="105"/>
      <c r="AS157" s="176"/>
      <c r="AT157" s="145"/>
      <c r="AU157" s="105"/>
      <c r="AV157" s="145"/>
      <c r="AX157" s="145"/>
      <c r="AY157" s="176"/>
      <c r="AZ157" s="105"/>
      <c r="BA157" s="105"/>
      <c r="BB157" s="105"/>
      <c r="BD157" s="176"/>
      <c r="BE157" s="105"/>
      <c r="BF157" s="105"/>
      <c r="BG157" s="105"/>
      <c r="BI157" s="176"/>
      <c r="BJ157" s="145"/>
      <c r="BK157" s="105"/>
      <c r="BL157" s="145"/>
      <c r="BN157" s="145"/>
    </row>
    <row r="158" spans="6:66" x14ac:dyDescent="0.2">
      <c r="F158" s="105"/>
      <c r="G158" s="105"/>
      <c r="H158" s="105"/>
      <c r="J158" s="176"/>
      <c r="K158" s="105"/>
      <c r="L158" s="105"/>
      <c r="M158" s="105"/>
      <c r="O158" s="176"/>
      <c r="P158" s="105"/>
      <c r="Q158" s="105"/>
      <c r="R158" s="105"/>
      <c r="S158" s="176"/>
      <c r="T158" s="105"/>
      <c r="U158" s="105"/>
      <c r="V158" s="105"/>
      <c r="X158" s="176"/>
      <c r="Y158" s="105"/>
      <c r="Z158" s="105"/>
      <c r="AA158" s="105"/>
      <c r="AC158" s="176"/>
      <c r="AD158" s="358"/>
      <c r="AE158" s="105"/>
      <c r="AF158" s="358"/>
      <c r="AH158" s="105"/>
      <c r="AI158" s="176"/>
      <c r="AJ158" s="105"/>
      <c r="AK158" s="105"/>
      <c r="AL158" s="105"/>
      <c r="AN158" s="176"/>
      <c r="AO158" s="105"/>
      <c r="AP158" s="105"/>
      <c r="AQ158" s="105"/>
      <c r="AS158" s="176"/>
      <c r="AT158" s="145"/>
      <c r="AU158" s="105"/>
      <c r="AV158" s="145"/>
      <c r="AX158" s="145"/>
      <c r="AY158" s="176"/>
      <c r="AZ158" s="105"/>
      <c r="BA158" s="105"/>
      <c r="BB158" s="105"/>
      <c r="BD158" s="176"/>
      <c r="BE158" s="105"/>
      <c r="BF158" s="105"/>
      <c r="BG158" s="105"/>
      <c r="BI158" s="176"/>
      <c r="BJ158" s="145"/>
      <c r="BK158" s="105"/>
      <c r="BL158" s="145"/>
      <c r="BN158" s="145"/>
    </row>
    <row r="159" spans="6:66" x14ac:dyDescent="0.2">
      <c r="F159" s="105"/>
      <c r="G159" s="105"/>
      <c r="H159" s="105"/>
      <c r="J159" s="176"/>
      <c r="K159" s="105"/>
      <c r="L159" s="105"/>
      <c r="M159" s="105"/>
      <c r="O159" s="176"/>
      <c r="P159" s="105"/>
      <c r="Q159" s="105"/>
      <c r="R159" s="105"/>
      <c r="S159" s="176"/>
      <c r="T159" s="105"/>
      <c r="U159" s="105"/>
      <c r="V159" s="105"/>
      <c r="X159" s="176"/>
      <c r="Y159" s="105"/>
      <c r="Z159" s="105"/>
      <c r="AA159" s="105"/>
      <c r="AC159" s="176"/>
      <c r="AD159" s="358"/>
      <c r="AE159" s="105"/>
      <c r="AF159" s="358"/>
      <c r="AH159" s="105"/>
      <c r="AI159" s="176"/>
      <c r="AJ159" s="105"/>
      <c r="AK159" s="105"/>
      <c r="AL159" s="105"/>
      <c r="AN159" s="176"/>
      <c r="AO159" s="105"/>
      <c r="AP159" s="105"/>
      <c r="AQ159" s="105"/>
      <c r="AS159" s="176"/>
      <c r="AT159" s="145"/>
      <c r="AU159" s="105"/>
      <c r="AV159" s="145"/>
      <c r="AX159" s="145"/>
      <c r="AY159" s="176"/>
      <c r="AZ159" s="105"/>
      <c r="BA159" s="105"/>
      <c r="BB159" s="105"/>
      <c r="BD159" s="176"/>
      <c r="BE159" s="105"/>
      <c r="BF159" s="105"/>
      <c r="BG159" s="105"/>
      <c r="BI159" s="176"/>
      <c r="BJ159" s="145"/>
      <c r="BK159" s="105"/>
      <c r="BL159" s="145"/>
      <c r="BN159" s="145"/>
    </row>
    <row r="160" spans="6:66" x14ac:dyDescent="0.2">
      <c r="F160" s="105"/>
      <c r="G160" s="105"/>
      <c r="H160" s="105"/>
      <c r="J160" s="176"/>
      <c r="K160" s="105"/>
      <c r="L160" s="105"/>
      <c r="M160" s="105"/>
      <c r="O160" s="176"/>
      <c r="P160" s="105"/>
      <c r="Q160" s="105"/>
      <c r="R160" s="105"/>
      <c r="S160" s="176"/>
      <c r="T160" s="105"/>
      <c r="U160" s="105"/>
      <c r="V160" s="105"/>
      <c r="X160" s="176"/>
      <c r="Y160" s="105"/>
      <c r="Z160" s="105"/>
      <c r="AA160" s="105"/>
      <c r="AC160" s="176"/>
      <c r="AD160" s="358"/>
      <c r="AE160" s="105"/>
      <c r="AF160" s="358"/>
      <c r="AH160" s="105"/>
      <c r="AI160" s="176"/>
      <c r="AJ160" s="105"/>
      <c r="AK160" s="105"/>
      <c r="AL160" s="105"/>
      <c r="AN160" s="176"/>
      <c r="AO160" s="105"/>
      <c r="AP160" s="105"/>
      <c r="AQ160" s="105"/>
      <c r="AS160" s="176"/>
      <c r="AT160" s="145"/>
      <c r="AU160" s="105"/>
      <c r="AV160" s="145"/>
      <c r="AX160" s="145"/>
      <c r="AY160" s="176"/>
      <c r="AZ160" s="105"/>
      <c r="BA160" s="105"/>
      <c r="BB160" s="105"/>
      <c r="BD160" s="176"/>
      <c r="BE160" s="105"/>
      <c r="BF160" s="105"/>
      <c r="BG160" s="105"/>
      <c r="BI160" s="176"/>
      <c r="BJ160" s="145"/>
      <c r="BK160" s="105"/>
      <c r="BL160" s="145"/>
      <c r="BN160" s="145"/>
    </row>
    <row r="161" spans="6:66" x14ac:dyDescent="0.2">
      <c r="F161" s="105"/>
      <c r="G161" s="105"/>
      <c r="H161" s="105"/>
      <c r="J161" s="176"/>
      <c r="K161" s="105"/>
      <c r="L161" s="105"/>
      <c r="M161" s="105"/>
      <c r="O161" s="176"/>
      <c r="P161" s="105"/>
      <c r="Q161" s="105"/>
      <c r="R161" s="105"/>
      <c r="S161" s="176"/>
      <c r="T161" s="105"/>
      <c r="U161" s="105"/>
      <c r="V161" s="105"/>
      <c r="X161" s="176"/>
      <c r="Y161" s="105"/>
      <c r="Z161" s="105"/>
      <c r="AA161" s="105"/>
      <c r="AC161" s="176"/>
      <c r="AD161" s="358"/>
      <c r="AE161" s="105"/>
      <c r="AF161" s="358"/>
      <c r="AH161" s="105"/>
      <c r="AI161" s="176"/>
      <c r="AJ161" s="105"/>
      <c r="AK161" s="105"/>
      <c r="AL161" s="105"/>
      <c r="AN161" s="176"/>
      <c r="AO161" s="105"/>
      <c r="AP161" s="105"/>
      <c r="AQ161" s="105"/>
      <c r="AS161" s="176"/>
      <c r="AT161" s="145"/>
      <c r="AU161" s="105"/>
      <c r="AV161" s="145"/>
      <c r="AX161" s="145"/>
      <c r="AY161" s="176"/>
      <c r="AZ161" s="105"/>
      <c r="BA161" s="105"/>
      <c r="BB161" s="105"/>
      <c r="BD161" s="176"/>
      <c r="BE161" s="105"/>
      <c r="BF161" s="105"/>
      <c r="BG161" s="105"/>
      <c r="BI161" s="176"/>
      <c r="BJ161" s="145"/>
      <c r="BK161" s="105"/>
      <c r="BL161" s="145"/>
      <c r="BN161" s="145"/>
    </row>
    <row r="162" spans="6:66" x14ac:dyDescent="0.2">
      <c r="F162" s="105"/>
      <c r="G162" s="105"/>
      <c r="H162" s="105"/>
      <c r="J162" s="176"/>
      <c r="K162" s="105"/>
      <c r="L162" s="105"/>
      <c r="M162" s="105"/>
      <c r="O162" s="176"/>
      <c r="P162" s="105"/>
      <c r="Q162" s="105"/>
      <c r="R162" s="105"/>
      <c r="S162" s="176"/>
      <c r="T162" s="105"/>
      <c r="U162" s="105"/>
      <c r="V162" s="105"/>
      <c r="X162" s="176"/>
      <c r="Y162" s="105"/>
      <c r="Z162" s="105"/>
      <c r="AA162" s="105"/>
      <c r="AC162" s="176"/>
      <c r="AD162" s="358"/>
      <c r="AE162" s="105"/>
      <c r="AF162" s="358"/>
      <c r="AH162" s="105"/>
      <c r="AI162" s="176"/>
      <c r="AJ162" s="105"/>
      <c r="AK162" s="105"/>
      <c r="AL162" s="105"/>
      <c r="AN162" s="176"/>
      <c r="AO162" s="105"/>
      <c r="AP162" s="105"/>
      <c r="AQ162" s="105"/>
      <c r="AS162" s="176"/>
      <c r="AT162" s="145"/>
      <c r="AU162" s="105"/>
      <c r="AV162" s="145"/>
      <c r="AX162" s="145"/>
      <c r="AY162" s="176"/>
      <c r="AZ162" s="105"/>
      <c r="BA162" s="105"/>
      <c r="BB162" s="105"/>
      <c r="BD162" s="176"/>
      <c r="BE162" s="105"/>
      <c r="BF162" s="105"/>
      <c r="BG162" s="105"/>
      <c r="BI162" s="176"/>
      <c r="BJ162" s="145"/>
      <c r="BK162" s="105"/>
      <c r="BL162" s="145"/>
      <c r="BN162" s="145"/>
    </row>
    <row r="163" spans="6:66" x14ac:dyDescent="0.2">
      <c r="F163" s="105"/>
      <c r="G163" s="105"/>
      <c r="H163" s="105"/>
      <c r="J163" s="176"/>
      <c r="K163" s="105"/>
      <c r="L163" s="105"/>
      <c r="M163" s="105"/>
      <c r="O163" s="176"/>
      <c r="P163" s="105"/>
      <c r="Q163" s="105"/>
      <c r="R163" s="105"/>
      <c r="S163" s="176"/>
      <c r="T163" s="105"/>
      <c r="U163" s="105"/>
      <c r="V163" s="105"/>
      <c r="X163" s="176"/>
      <c r="Y163" s="105"/>
      <c r="Z163" s="105"/>
      <c r="AA163" s="105"/>
      <c r="AC163" s="176"/>
      <c r="AD163" s="358"/>
      <c r="AE163" s="105"/>
      <c r="AF163" s="358"/>
      <c r="AH163" s="105"/>
      <c r="AI163" s="176"/>
      <c r="AJ163" s="105"/>
      <c r="AK163" s="105"/>
      <c r="AL163" s="105"/>
      <c r="AN163" s="176"/>
      <c r="AO163" s="105"/>
      <c r="AP163" s="105"/>
      <c r="AQ163" s="105"/>
      <c r="AS163" s="176"/>
      <c r="AT163" s="145"/>
      <c r="AU163" s="105"/>
      <c r="AV163" s="145"/>
      <c r="AX163" s="145"/>
      <c r="AY163" s="176"/>
      <c r="AZ163" s="105"/>
      <c r="BA163" s="105"/>
      <c r="BB163" s="105"/>
      <c r="BD163" s="176"/>
      <c r="BE163" s="105"/>
      <c r="BF163" s="105"/>
      <c r="BG163" s="105"/>
      <c r="BI163" s="176"/>
      <c r="BJ163" s="145"/>
      <c r="BK163" s="105"/>
      <c r="BL163" s="145"/>
      <c r="BN163" s="145"/>
    </row>
    <row r="164" spans="6:66" x14ac:dyDescent="0.2">
      <c r="F164" s="105"/>
      <c r="G164" s="105"/>
      <c r="H164" s="105"/>
      <c r="J164" s="176"/>
      <c r="K164" s="105"/>
      <c r="L164" s="105"/>
      <c r="M164" s="105"/>
      <c r="O164" s="176"/>
      <c r="P164" s="105"/>
      <c r="Q164" s="105"/>
      <c r="R164" s="105"/>
      <c r="S164" s="176"/>
      <c r="T164" s="105"/>
      <c r="U164" s="105"/>
      <c r="V164" s="105"/>
      <c r="X164" s="176"/>
      <c r="Y164" s="105"/>
      <c r="Z164" s="105"/>
      <c r="AA164" s="105"/>
      <c r="AC164" s="176"/>
      <c r="AD164" s="358"/>
      <c r="AE164" s="105"/>
      <c r="AF164" s="358"/>
      <c r="AH164" s="105"/>
      <c r="AI164" s="176"/>
      <c r="AJ164" s="105"/>
      <c r="AK164" s="105"/>
      <c r="AL164" s="105"/>
      <c r="AN164" s="176"/>
      <c r="AO164" s="105"/>
      <c r="AP164" s="105"/>
      <c r="AQ164" s="105"/>
      <c r="AS164" s="176"/>
      <c r="AT164" s="145"/>
      <c r="AU164" s="105"/>
      <c r="AV164" s="145"/>
      <c r="AX164" s="145"/>
      <c r="AY164" s="176"/>
      <c r="AZ164" s="105"/>
      <c r="BA164" s="105"/>
      <c r="BB164" s="105"/>
      <c r="BD164" s="176"/>
      <c r="BE164" s="105"/>
      <c r="BF164" s="105"/>
      <c r="BG164" s="105"/>
      <c r="BI164" s="176"/>
      <c r="BJ164" s="145"/>
      <c r="BK164" s="105"/>
      <c r="BL164" s="145"/>
      <c r="BN164" s="145"/>
    </row>
    <row r="165" spans="6:66" x14ac:dyDescent="0.2">
      <c r="F165" s="105"/>
      <c r="G165" s="105"/>
      <c r="H165" s="105"/>
      <c r="J165" s="176"/>
      <c r="K165" s="105"/>
      <c r="L165" s="105"/>
      <c r="M165" s="105"/>
      <c r="O165" s="176"/>
      <c r="P165" s="105"/>
      <c r="Q165" s="105"/>
      <c r="R165" s="105"/>
      <c r="S165" s="176"/>
      <c r="T165" s="105"/>
      <c r="U165" s="105"/>
      <c r="V165" s="105"/>
      <c r="X165" s="176"/>
      <c r="Y165" s="105"/>
      <c r="Z165" s="105"/>
      <c r="AA165" s="105"/>
      <c r="AC165" s="176"/>
      <c r="AD165" s="358"/>
      <c r="AE165" s="105"/>
      <c r="AF165" s="358"/>
      <c r="AH165" s="105"/>
      <c r="AI165" s="176"/>
      <c r="AJ165" s="105"/>
      <c r="AK165" s="105"/>
      <c r="AL165" s="105"/>
      <c r="AN165" s="176"/>
      <c r="AO165" s="105"/>
      <c r="AP165" s="105"/>
      <c r="AQ165" s="105"/>
      <c r="AS165" s="176"/>
      <c r="AT165" s="145"/>
      <c r="AU165" s="105"/>
      <c r="AV165" s="145"/>
      <c r="AX165" s="145"/>
      <c r="AY165" s="176"/>
      <c r="AZ165" s="105"/>
      <c r="BA165" s="105"/>
      <c r="BB165" s="105"/>
      <c r="BD165" s="176"/>
      <c r="BE165" s="105"/>
      <c r="BF165" s="105"/>
      <c r="BG165" s="105"/>
      <c r="BI165" s="176"/>
      <c r="BJ165" s="145"/>
      <c r="BK165" s="105"/>
      <c r="BL165" s="145"/>
      <c r="BN165" s="145"/>
    </row>
    <row r="166" spans="6:66" x14ac:dyDescent="0.2">
      <c r="F166" s="105"/>
      <c r="G166" s="105"/>
      <c r="H166" s="105"/>
      <c r="J166" s="176"/>
      <c r="K166" s="105"/>
      <c r="L166" s="105"/>
      <c r="M166" s="105"/>
      <c r="O166" s="176"/>
      <c r="P166" s="105"/>
      <c r="Q166" s="105"/>
      <c r="R166" s="105"/>
      <c r="S166" s="176"/>
      <c r="T166" s="105"/>
      <c r="U166" s="105"/>
      <c r="V166" s="105"/>
      <c r="X166" s="176"/>
      <c r="Y166" s="105"/>
      <c r="Z166" s="105"/>
      <c r="AA166" s="105"/>
      <c r="AC166" s="176"/>
      <c r="AD166" s="358"/>
      <c r="AE166" s="105"/>
      <c r="AF166" s="358"/>
      <c r="AH166" s="105"/>
      <c r="AI166" s="176"/>
      <c r="AJ166" s="105"/>
      <c r="AK166" s="105"/>
      <c r="AL166" s="105"/>
      <c r="AN166" s="176"/>
      <c r="AO166" s="105"/>
      <c r="AP166" s="105"/>
      <c r="AQ166" s="105"/>
      <c r="AS166" s="176"/>
      <c r="AT166" s="145"/>
      <c r="AU166" s="105"/>
      <c r="AV166" s="145"/>
      <c r="AX166" s="145"/>
      <c r="AY166" s="176"/>
      <c r="AZ166" s="105"/>
      <c r="BA166" s="105"/>
      <c r="BB166" s="105"/>
      <c r="BD166" s="176"/>
      <c r="BE166" s="105"/>
      <c r="BF166" s="105"/>
      <c r="BG166" s="105"/>
      <c r="BI166" s="176"/>
      <c r="BJ166" s="145"/>
      <c r="BK166" s="105"/>
      <c r="BL166" s="145"/>
      <c r="BN166" s="145"/>
    </row>
    <row r="167" spans="6:66" x14ac:dyDescent="0.2">
      <c r="F167" s="105"/>
      <c r="G167" s="105"/>
      <c r="H167" s="105"/>
      <c r="J167" s="176"/>
      <c r="K167" s="105"/>
      <c r="L167" s="105"/>
      <c r="M167" s="105"/>
      <c r="O167" s="176"/>
      <c r="P167" s="105"/>
      <c r="Q167" s="105"/>
      <c r="R167" s="105"/>
      <c r="S167" s="176"/>
      <c r="T167" s="105"/>
      <c r="U167" s="105"/>
      <c r="V167" s="105"/>
      <c r="X167" s="176"/>
      <c r="Y167" s="105"/>
      <c r="Z167" s="105"/>
      <c r="AA167" s="105"/>
      <c r="AC167" s="176"/>
      <c r="AD167" s="358"/>
      <c r="AE167" s="105"/>
      <c r="AF167" s="358"/>
      <c r="AH167" s="105"/>
      <c r="AI167" s="176"/>
      <c r="AJ167" s="105"/>
      <c r="AK167" s="105"/>
      <c r="AL167" s="105"/>
      <c r="AN167" s="176"/>
      <c r="AO167" s="105"/>
      <c r="AP167" s="105"/>
      <c r="AQ167" s="105"/>
      <c r="AS167" s="176"/>
      <c r="AT167" s="145"/>
      <c r="AU167" s="105"/>
      <c r="AV167" s="145"/>
      <c r="AX167" s="145"/>
      <c r="AY167" s="176"/>
      <c r="AZ167" s="105"/>
      <c r="BA167" s="105"/>
      <c r="BB167" s="105"/>
      <c r="BD167" s="176"/>
      <c r="BE167" s="105"/>
      <c r="BF167" s="105"/>
      <c r="BG167" s="105"/>
      <c r="BI167" s="176"/>
      <c r="BJ167" s="145"/>
      <c r="BK167" s="105"/>
      <c r="BL167" s="145"/>
      <c r="BN167" s="145"/>
    </row>
    <row r="168" spans="6:66" x14ac:dyDescent="0.2">
      <c r="F168" s="105"/>
      <c r="G168" s="105"/>
      <c r="H168" s="105"/>
      <c r="J168" s="176"/>
      <c r="K168" s="105"/>
      <c r="L168" s="105"/>
      <c r="M168" s="105"/>
      <c r="O168" s="176"/>
      <c r="P168" s="105"/>
      <c r="Q168" s="105"/>
      <c r="R168" s="105"/>
      <c r="S168" s="176"/>
      <c r="T168" s="105"/>
      <c r="U168" s="105"/>
      <c r="V168" s="105"/>
      <c r="X168" s="176"/>
      <c r="Y168" s="105"/>
      <c r="Z168" s="105"/>
      <c r="AA168" s="105"/>
      <c r="AC168" s="176"/>
      <c r="AD168" s="358"/>
      <c r="AE168" s="105"/>
      <c r="AF168" s="358"/>
      <c r="AH168" s="105"/>
      <c r="AI168" s="176"/>
      <c r="AJ168" s="105"/>
      <c r="AK168" s="105"/>
      <c r="AL168" s="105"/>
      <c r="AN168" s="176"/>
      <c r="AO168" s="105"/>
      <c r="AP168" s="105"/>
      <c r="AQ168" s="105"/>
      <c r="AS168" s="176"/>
      <c r="AT168" s="145"/>
      <c r="AU168" s="105"/>
      <c r="AV168" s="145"/>
      <c r="AX168" s="145"/>
      <c r="AY168" s="176"/>
      <c r="AZ168" s="105"/>
      <c r="BA168" s="105"/>
      <c r="BB168" s="105"/>
      <c r="BD168" s="176"/>
      <c r="BE168" s="105"/>
      <c r="BF168" s="105"/>
      <c r="BG168" s="105"/>
      <c r="BI168" s="176"/>
      <c r="BJ168" s="145"/>
      <c r="BK168" s="105"/>
      <c r="BL168" s="145"/>
      <c r="BN168" s="145"/>
    </row>
    <row r="169" spans="6:66" x14ac:dyDescent="0.2">
      <c r="F169" s="105"/>
      <c r="G169" s="105"/>
      <c r="H169" s="105"/>
      <c r="J169" s="176"/>
      <c r="K169" s="105"/>
      <c r="L169" s="105"/>
      <c r="M169" s="105"/>
      <c r="O169" s="176"/>
      <c r="P169" s="105"/>
      <c r="Q169" s="105"/>
      <c r="R169" s="105"/>
      <c r="S169" s="176"/>
      <c r="T169" s="105"/>
      <c r="U169" s="105"/>
      <c r="V169" s="105"/>
      <c r="X169" s="176"/>
      <c r="Y169" s="105"/>
      <c r="Z169" s="105"/>
      <c r="AA169" s="105"/>
      <c r="AC169" s="176"/>
      <c r="AD169" s="358"/>
      <c r="AE169" s="105"/>
      <c r="AF169" s="358"/>
      <c r="AH169" s="105"/>
      <c r="AI169" s="176"/>
      <c r="AJ169" s="105"/>
      <c r="AK169" s="105"/>
      <c r="AL169" s="105"/>
      <c r="AN169" s="176"/>
      <c r="AO169" s="105"/>
      <c r="AP169" s="105"/>
      <c r="AQ169" s="105"/>
      <c r="AS169" s="176"/>
      <c r="AT169" s="145"/>
      <c r="AU169" s="105"/>
      <c r="AV169" s="145"/>
      <c r="AX169" s="145"/>
      <c r="AY169" s="176"/>
      <c r="AZ169" s="105"/>
      <c r="BA169" s="105"/>
      <c r="BB169" s="105"/>
      <c r="BD169" s="176"/>
      <c r="BE169" s="105"/>
      <c r="BF169" s="105"/>
      <c r="BG169" s="105"/>
      <c r="BI169" s="176"/>
      <c r="BJ169" s="145"/>
      <c r="BK169" s="105"/>
      <c r="BL169" s="145"/>
      <c r="BN169" s="145"/>
    </row>
    <row r="170" spans="6:66" x14ac:dyDescent="0.2">
      <c r="F170" s="105"/>
      <c r="G170" s="105"/>
      <c r="H170" s="105"/>
      <c r="J170" s="176"/>
      <c r="K170" s="105"/>
      <c r="L170" s="105"/>
      <c r="M170" s="105"/>
      <c r="O170" s="176"/>
      <c r="P170" s="105"/>
      <c r="Q170" s="105"/>
      <c r="R170" s="105"/>
      <c r="S170" s="176"/>
      <c r="T170" s="105"/>
      <c r="U170" s="105"/>
      <c r="V170" s="105"/>
      <c r="X170" s="176"/>
      <c r="Y170" s="105"/>
      <c r="Z170" s="105"/>
      <c r="AA170" s="105"/>
      <c r="AC170" s="176"/>
      <c r="AD170" s="358"/>
      <c r="AE170" s="105"/>
      <c r="AF170" s="358"/>
      <c r="AH170" s="105"/>
      <c r="AI170" s="176"/>
      <c r="AJ170" s="105"/>
      <c r="AK170" s="105"/>
      <c r="AL170" s="105"/>
      <c r="AN170" s="176"/>
      <c r="AO170" s="105"/>
      <c r="AP170" s="105"/>
      <c r="AQ170" s="105"/>
      <c r="AS170" s="176"/>
      <c r="AT170" s="145"/>
      <c r="AU170" s="105"/>
      <c r="AV170" s="145"/>
      <c r="AX170" s="145"/>
      <c r="AY170" s="176"/>
      <c r="AZ170" s="105"/>
      <c r="BA170" s="105"/>
      <c r="BB170" s="105"/>
      <c r="BD170" s="176"/>
      <c r="BE170" s="105"/>
      <c r="BF170" s="105"/>
      <c r="BG170" s="105"/>
      <c r="BI170" s="176"/>
      <c r="BJ170" s="145"/>
      <c r="BK170" s="105"/>
      <c r="BL170" s="145"/>
      <c r="BN170" s="145"/>
    </row>
    <row r="171" spans="6:66" x14ac:dyDescent="0.2">
      <c r="F171" s="105"/>
      <c r="G171" s="105"/>
      <c r="H171" s="105"/>
      <c r="J171" s="176"/>
      <c r="K171" s="105"/>
      <c r="L171" s="105"/>
      <c r="M171" s="105"/>
      <c r="O171" s="176"/>
      <c r="P171" s="105"/>
      <c r="Q171" s="105"/>
      <c r="R171" s="105"/>
      <c r="S171" s="176"/>
      <c r="T171" s="105"/>
      <c r="U171" s="105"/>
      <c r="V171" s="105"/>
      <c r="X171" s="176"/>
      <c r="Y171" s="105"/>
      <c r="Z171" s="105"/>
      <c r="AA171" s="105"/>
      <c r="AC171" s="176"/>
      <c r="AD171" s="358"/>
      <c r="AE171" s="105"/>
      <c r="AF171" s="358"/>
      <c r="AH171" s="105"/>
      <c r="AI171" s="176"/>
      <c r="AJ171" s="105"/>
      <c r="AK171" s="105"/>
      <c r="AL171" s="105"/>
      <c r="AN171" s="176"/>
      <c r="AO171" s="105"/>
      <c r="AP171" s="105"/>
      <c r="AQ171" s="105"/>
      <c r="AS171" s="176"/>
      <c r="AT171" s="145"/>
      <c r="AU171" s="105"/>
      <c r="AV171" s="145"/>
      <c r="AX171" s="145"/>
      <c r="AY171" s="176"/>
      <c r="AZ171" s="105"/>
      <c r="BA171" s="105"/>
      <c r="BB171" s="105"/>
      <c r="BD171" s="176"/>
      <c r="BE171" s="105"/>
      <c r="BF171" s="105"/>
      <c r="BG171" s="105"/>
      <c r="BI171" s="176"/>
      <c r="BJ171" s="145"/>
      <c r="BK171" s="105"/>
      <c r="BL171" s="145"/>
      <c r="BN171" s="145"/>
    </row>
    <row r="172" spans="6:66" x14ac:dyDescent="0.2">
      <c r="F172" s="105"/>
      <c r="G172" s="105"/>
      <c r="H172" s="105"/>
      <c r="J172" s="176"/>
      <c r="K172" s="105"/>
      <c r="L172" s="105"/>
      <c r="M172" s="105"/>
      <c r="O172" s="176"/>
      <c r="P172" s="105"/>
      <c r="Q172" s="105"/>
      <c r="R172" s="105"/>
      <c r="S172" s="176"/>
      <c r="T172" s="105"/>
      <c r="U172" s="105"/>
      <c r="V172" s="105"/>
      <c r="X172" s="176"/>
      <c r="Y172" s="105"/>
      <c r="Z172" s="105"/>
      <c r="AA172" s="105"/>
      <c r="AC172" s="176"/>
      <c r="AD172" s="358"/>
      <c r="AE172" s="105"/>
      <c r="AF172" s="358"/>
      <c r="AH172" s="105"/>
      <c r="AI172" s="176"/>
      <c r="AJ172" s="105"/>
      <c r="AK172" s="105"/>
      <c r="AL172" s="105"/>
      <c r="AN172" s="176"/>
      <c r="AO172" s="105"/>
      <c r="AP172" s="105"/>
      <c r="AQ172" s="105"/>
      <c r="AS172" s="176"/>
      <c r="AT172" s="145"/>
      <c r="AU172" s="105"/>
      <c r="AV172" s="145"/>
      <c r="AX172" s="145"/>
      <c r="AY172" s="176"/>
      <c r="AZ172" s="105"/>
      <c r="BA172" s="105"/>
      <c r="BB172" s="105"/>
      <c r="BD172" s="176"/>
      <c r="BE172" s="105"/>
      <c r="BF172" s="105"/>
      <c r="BG172" s="105"/>
      <c r="BI172" s="176"/>
      <c r="BJ172" s="145"/>
      <c r="BK172" s="105"/>
      <c r="BL172" s="145"/>
      <c r="BN172" s="145"/>
    </row>
    <row r="173" spans="6:66" x14ac:dyDescent="0.2">
      <c r="F173" s="105"/>
      <c r="G173" s="105"/>
      <c r="H173" s="105"/>
      <c r="J173" s="176"/>
      <c r="K173" s="105"/>
      <c r="L173" s="105"/>
      <c r="M173" s="105"/>
      <c r="O173" s="176"/>
      <c r="P173" s="105"/>
      <c r="Q173" s="105"/>
      <c r="R173" s="105"/>
      <c r="S173" s="176"/>
      <c r="T173" s="105"/>
      <c r="U173" s="105"/>
      <c r="V173" s="105"/>
      <c r="X173" s="176"/>
      <c r="Y173" s="105"/>
      <c r="Z173" s="105"/>
      <c r="AA173" s="105"/>
      <c r="AC173" s="176"/>
      <c r="AD173" s="358"/>
      <c r="AE173" s="105"/>
      <c r="AF173" s="358"/>
      <c r="AH173" s="105"/>
      <c r="AI173" s="176"/>
      <c r="AJ173" s="105"/>
      <c r="AK173" s="105"/>
      <c r="AL173" s="105"/>
      <c r="AN173" s="176"/>
      <c r="AO173" s="105"/>
      <c r="AP173" s="105"/>
      <c r="AQ173" s="105"/>
      <c r="AS173" s="176"/>
      <c r="AT173" s="145"/>
      <c r="AU173" s="105"/>
      <c r="AV173" s="145"/>
      <c r="AX173" s="145"/>
      <c r="AY173" s="176"/>
      <c r="AZ173" s="105"/>
      <c r="BA173" s="105"/>
      <c r="BB173" s="105"/>
      <c r="BD173" s="176"/>
      <c r="BE173" s="105"/>
      <c r="BF173" s="105"/>
      <c r="BG173" s="105"/>
      <c r="BI173" s="176"/>
      <c r="BJ173" s="145"/>
      <c r="BK173" s="105"/>
      <c r="BL173" s="145"/>
      <c r="BN173" s="145"/>
    </row>
    <row r="174" spans="6:66" x14ac:dyDescent="0.2">
      <c r="F174" s="105"/>
      <c r="G174" s="105"/>
      <c r="H174" s="105"/>
      <c r="J174" s="176"/>
      <c r="K174" s="105"/>
      <c r="L174" s="105"/>
      <c r="M174" s="105"/>
      <c r="O174" s="176"/>
      <c r="P174" s="105"/>
      <c r="Q174" s="105"/>
      <c r="R174" s="105"/>
      <c r="S174" s="176"/>
      <c r="T174" s="105"/>
      <c r="U174" s="105"/>
      <c r="V174" s="105"/>
      <c r="X174" s="176"/>
      <c r="Y174" s="105"/>
      <c r="Z174" s="105"/>
      <c r="AA174" s="105"/>
      <c r="AC174" s="176"/>
      <c r="AD174" s="358"/>
      <c r="AE174" s="105"/>
      <c r="AF174" s="358"/>
      <c r="AH174" s="105"/>
      <c r="AI174" s="176"/>
      <c r="AJ174" s="105"/>
      <c r="AK174" s="105"/>
      <c r="AL174" s="105"/>
      <c r="AN174" s="176"/>
      <c r="AO174" s="105"/>
      <c r="AP174" s="105"/>
      <c r="AQ174" s="105"/>
      <c r="AS174" s="176"/>
      <c r="AT174" s="145"/>
      <c r="AU174" s="105"/>
      <c r="AV174" s="145"/>
      <c r="AX174" s="145"/>
      <c r="AY174" s="176"/>
      <c r="AZ174" s="105"/>
      <c r="BA174" s="105"/>
      <c r="BB174" s="105"/>
      <c r="BD174" s="176"/>
      <c r="BE174" s="105"/>
      <c r="BF174" s="105"/>
      <c r="BG174" s="105"/>
      <c r="BI174" s="176"/>
      <c r="BJ174" s="145"/>
      <c r="BK174" s="105"/>
      <c r="BL174" s="145"/>
      <c r="BN174" s="145"/>
    </row>
    <row r="179" spans="6:66" x14ac:dyDescent="0.2">
      <c r="F179" s="105"/>
      <c r="G179" s="105"/>
      <c r="H179" s="105"/>
      <c r="J179" s="176"/>
      <c r="K179" s="105"/>
      <c r="L179" s="105"/>
      <c r="M179" s="105"/>
      <c r="O179" s="176"/>
      <c r="P179" s="105"/>
      <c r="Q179" s="105"/>
      <c r="R179" s="105"/>
      <c r="S179" s="176"/>
      <c r="T179" s="105"/>
      <c r="U179" s="105"/>
      <c r="V179" s="105"/>
      <c r="X179" s="176"/>
      <c r="Y179" s="105"/>
      <c r="Z179" s="105"/>
      <c r="AA179" s="105"/>
      <c r="AC179" s="176"/>
      <c r="AD179" s="358"/>
      <c r="AE179" s="105"/>
      <c r="AF179" s="358"/>
      <c r="AH179" s="105"/>
      <c r="AI179" s="176"/>
      <c r="AJ179" s="105"/>
      <c r="AK179" s="105"/>
      <c r="AL179" s="105"/>
      <c r="AN179" s="176"/>
      <c r="AO179" s="105"/>
      <c r="AP179" s="105"/>
      <c r="AQ179" s="105"/>
      <c r="AS179" s="176"/>
      <c r="AT179" s="145"/>
      <c r="AU179" s="105"/>
      <c r="AV179" s="145"/>
      <c r="AX179" s="145"/>
      <c r="AY179" s="176"/>
      <c r="AZ179" s="105"/>
      <c r="BA179" s="105"/>
      <c r="BB179" s="105"/>
      <c r="BD179" s="176"/>
      <c r="BE179" s="105"/>
      <c r="BF179" s="105"/>
      <c r="BG179" s="105"/>
      <c r="BI179" s="176"/>
      <c r="BJ179" s="145"/>
      <c r="BK179" s="105"/>
      <c r="BL179" s="145"/>
      <c r="BN179" s="145"/>
    </row>
    <row r="180" spans="6:66" x14ac:dyDescent="0.2">
      <c r="F180" s="105"/>
      <c r="G180" s="105"/>
      <c r="H180" s="105"/>
      <c r="J180" s="176"/>
      <c r="K180" s="105"/>
      <c r="L180" s="105"/>
      <c r="M180" s="105"/>
      <c r="O180" s="176"/>
      <c r="P180" s="105"/>
      <c r="Q180" s="105"/>
      <c r="R180" s="105"/>
      <c r="S180" s="176"/>
      <c r="T180" s="105"/>
      <c r="U180" s="105"/>
      <c r="V180" s="105"/>
      <c r="X180" s="176"/>
      <c r="Y180" s="105"/>
      <c r="Z180" s="105"/>
      <c r="AA180" s="105"/>
      <c r="AC180" s="176"/>
      <c r="AD180" s="358"/>
      <c r="AE180" s="105"/>
      <c r="AF180" s="358"/>
      <c r="AH180" s="105"/>
      <c r="AI180" s="176"/>
      <c r="AJ180" s="105"/>
      <c r="AK180" s="105"/>
      <c r="AL180" s="105"/>
      <c r="AN180" s="176"/>
      <c r="AO180" s="105"/>
      <c r="AP180" s="105"/>
      <c r="AQ180" s="105"/>
      <c r="AS180" s="176"/>
      <c r="AT180" s="145"/>
      <c r="AU180" s="105"/>
      <c r="AV180" s="145"/>
      <c r="AX180" s="145"/>
      <c r="AY180" s="176"/>
      <c r="AZ180" s="105"/>
      <c r="BA180" s="105"/>
      <c r="BB180" s="105"/>
      <c r="BD180" s="176"/>
      <c r="BE180" s="105"/>
      <c r="BF180" s="105"/>
      <c r="BG180" s="105"/>
      <c r="BI180" s="176"/>
      <c r="BJ180" s="145"/>
      <c r="BK180" s="105"/>
      <c r="BL180" s="145"/>
      <c r="BN180" s="145"/>
    </row>
    <row r="181" spans="6:66" x14ac:dyDescent="0.2">
      <c r="F181" s="105"/>
      <c r="G181" s="105"/>
      <c r="H181" s="105"/>
      <c r="J181" s="176"/>
      <c r="K181" s="105"/>
      <c r="L181" s="105"/>
      <c r="M181" s="105"/>
      <c r="O181" s="176"/>
      <c r="P181" s="105"/>
      <c r="Q181" s="105"/>
      <c r="R181" s="105"/>
      <c r="S181" s="176"/>
      <c r="T181" s="105"/>
      <c r="U181" s="105"/>
      <c r="V181" s="105"/>
      <c r="X181" s="176"/>
      <c r="Y181" s="105"/>
      <c r="Z181" s="105"/>
      <c r="AA181" s="105"/>
      <c r="AC181" s="176"/>
      <c r="AD181" s="358"/>
      <c r="AE181" s="105"/>
      <c r="AF181" s="358"/>
      <c r="AH181" s="105"/>
      <c r="AI181" s="176"/>
      <c r="AJ181" s="105"/>
      <c r="AK181" s="105"/>
      <c r="AL181" s="105"/>
      <c r="AN181" s="176"/>
      <c r="AO181" s="105"/>
      <c r="AP181" s="105"/>
      <c r="AQ181" s="105"/>
      <c r="AS181" s="176"/>
      <c r="AT181" s="145"/>
      <c r="AU181" s="105"/>
      <c r="AV181" s="145"/>
      <c r="AX181" s="145"/>
      <c r="AY181" s="176"/>
      <c r="AZ181" s="105"/>
      <c r="BA181" s="105"/>
      <c r="BB181" s="105"/>
      <c r="BD181" s="176"/>
      <c r="BE181" s="105"/>
      <c r="BF181" s="105"/>
      <c r="BG181" s="105"/>
      <c r="BI181" s="176"/>
      <c r="BJ181" s="145"/>
      <c r="BK181" s="105"/>
      <c r="BL181" s="145"/>
      <c r="BN181" s="145"/>
    </row>
    <row r="182" spans="6:66" x14ac:dyDescent="0.2">
      <c r="F182" s="105"/>
      <c r="G182" s="105"/>
      <c r="H182" s="105"/>
      <c r="J182" s="176"/>
      <c r="K182" s="105"/>
      <c r="L182" s="105"/>
      <c r="M182" s="105"/>
      <c r="O182" s="176"/>
      <c r="P182" s="105"/>
      <c r="Q182" s="105"/>
      <c r="R182" s="105"/>
      <c r="S182" s="176"/>
      <c r="T182" s="105"/>
      <c r="U182" s="105"/>
      <c r="V182" s="105"/>
      <c r="X182" s="176"/>
      <c r="Y182" s="105"/>
      <c r="Z182" s="105"/>
      <c r="AA182" s="105"/>
      <c r="AC182" s="176"/>
      <c r="AD182" s="358"/>
      <c r="AE182" s="105"/>
      <c r="AF182" s="358"/>
      <c r="AH182" s="105"/>
      <c r="AI182" s="176"/>
      <c r="AJ182" s="105"/>
      <c r="AK182" s="105"/>
      <c r="AL182" s="105"/>
      <c r="AN182" s="176"/>
      <c r="AO182" s="105"/>
      <c r="AP182" s="105"/>
      <c r="AQ182" s="105"/>
      <c r="AS182" s="176"/>
      <c r="AT182" s="145"/>
      <c r="AU182" s="105"/>
      <c r="AV182" s="145"/>
      <c r="AX182" s="145"/>
      <c r="AY182" s="176"/>
      <c r="AZ182" s="105"/>
      <c r="BA182" s="105"/>
      <c r="BB182" s="105"/>
      <c r="BD182" s="176"/>
      <c r="BE182" s="105"/>
      <c r="BF182" s="105"/>
      <c r="BG182" s="105"/>
      <c r="BI182" s="176"/>
      <c r="BJ182" s="145"/>
      <c r="BK182" s="105"/>
      <c r="BL182" s="145"/>
      <c r="BN182" s="145"/>
    </row>
    <row r="183" spans="6:66" x14ac:dyDescent="0.2">
      <c r="F183" s="105"/>
      <c r="G183" s="105"/>
      <c r="H183" s="105"/>
      <c r="J183" s="176"/>
      <c r="K183" s="105"/>
      <c r="L183" s="105"/>
      <c r="M183" s="105"/>
      <c r="O183" s="176"/>
      <c r="P183" s="105"/>
      <c r="Q183" s="105"/>
      <c r="R183" s="105"/>
      <c r="S183" s="176"/>
      <c r="T183" s="105"/>
      <c r="U183" s="105"/>
      <c r="V183" s="105"/>
      <c r="X183" s="176"/>
      <c r="Y183" s="105"/>
      <c r="Z183" s="105"/>
      <c r="AA183" s="105"/>
      <c r="AC183" s="176"/>
      <c r="AD183" s="358"/>
      <c r="AE183" s="105"/>
      <c r="AF183" s="358"/>
      <c r="AH183" s="105"/>
      <c r="AI183" s="176"/>
      <c r="AJ183" s="105"/>
      <c r="AK183" s="105"/>
      <c r="AL183" s="105"/>
      <c r="AN183" s="176"/>
      <c r="AO183" s="105"/>
      <c r="AP183" s="105"/>
      <c r="AQ183" s="105"/>
      <c r="AS183" s="176"/>
      <c r="AT183" s="145"/>
      <c r="AU183" s="105"/>
      <c r="AV183" s="145"/>
      <c r="AX183" s="145"/>
      <c r="AY183" s="176"/>
      <c r="AZ183" s="105"/>
      <c r="BA183" s="105"/>
      <c r="BB183" s="105"/>
      <c r="BD183" s="176"/>
      <c r="BE183" s="105"/>
      <c r="BF183" s="105"/>
      <c r="BG183" s="105"/>
      <c r="BI183" s="176"/>
      <c r="BJ183" s="145"/>
      <c r="BK183" s="105"/>
      <c r="BL183" s="145"/>
      <c r="BN183" s="145"/>
    </row>
    <row r="184" spans="6:66" x14ac:dyDescent="0.2">
      <c r="F184" s="105"/>
      <c r="G184" s="105"/>
      <c r="H184" s="105"/>
      <c r="J184" s="176"/>
      <c r="K184" s="105"/>
      <c r="L184" s="105"/>
      <c r="M184" s="105"/>
      <c r="O184" s="176"/>
      <c r="P184" s="105"/>
      <c r="Q184" s="105"/>
      <c r="R184" s="105"/>
      <c r="S184" s="176"/>
      <c r="T184" s="105"/>
      <c r="U184" s="105"/>
      <c r="V184" s="105"/>
      <c r="X184" s="176"/>
      <c r="Y184" s="105"/>
      <c r="Z184" s="105"/>
      <c r="AA184" s="105"/>
      <c r="AC184" s="176"/>
      <c r="AD184" s="358"/>
      <c r="AE184" s="105"/>
      <c r="AF184" s="358"/>
      <c r="AH184" s="105"/>
      <c r="AI184" s="176"/>
      <c r="AJ184" s="105"/>
      <c r="AK184" s="105"/>
      <c r="AL184" s="105"/>
      <c r="AN184" s="176"/>
      <c r="AO184" s="105"/>
      <c r="AP184" s="105"/>
      <c r="AQ184" s="105"/>
      <c r="AS184" s="176"/>
      <c r="AT184" s="145"/>
      <c r="AU184" s="105"/>
      <c r="AV184" s="145"/>
      <c r="AX184" s="145"/>
      <c r="AY184" s="176"/>
      <c r="AZ184" s="105"/>
      <c r="BA184" s="105"/>
      <c r="BB184" s="105"/>
      <c r="BD184" s="176"/>
      <c r="BE184" s="105"/>
      <c r="BF184" s="105"/>
      <c r="BG184" s="105"/>
      <c r="BI184" s="176"/>
      <c r="BJ184" s="145"/>
      <c r="BK184" s="105"/>
      <c r="BL184" s="145"/>
      <c r="BN184" s="145"/>
    </row>
    <row r="185" spans="6:66" x14ac:dyDescent="0.2">
      <c r="F185" s="105"/>
      <c r="G185" s="105"/>
      <c r="H185" s="105"/>
      <c r="J185" s="176"/>
      <c r="K185" s="105"/>
      <c r="L185" s="105"/>
      <c r="M185" s="105"/>
      <c r="O185" s="176"/>
      <c r="P185" s="105"/>
      <c r="Q185" s="105"/>
      <c r="R185" s="105"/>
      <c r="S185" s="176"/>
      <c r="T185" s="105"/>
      <c r="U185" s="105"/>
      <c r="V185" s="105"/>
      <c r="X185" s="176"/>
      <c r="Y185" s="105"/>
      <c r="Z185" s="105"/>
      <c r="AA185" s="105"/>
      <c r="AC185" s="176"/>
      <c r="AD185" s="358"/>
      <c r="AE185" s="105"/>
      <c r="AF185" s="358"/>
      <c r="AH185" s="105"/>
      <c r="AI185" s="176"/>
      <c r="AJ185" s="105"/>
      <c r="AK185" s="105"/>
      <c r="AL185" s="105"/>
      <c r="AN185" s="176"/>
      <c r="AO185" s="105"/>
      <c r="AP185" s="105"/>
      <c r="AQ185" s="105"/>
      <c r="AS185" s="176"/>
      <c r="AT185" s="145"/>
      <c r="AU185" s="105"/>
      <c r="AV185" s="145"/>
      <c r="AX185" s="145"/>
      <c r="AY185" s="176"/>
      <c r="AZ185" s="105"/>
      <c r="BA185" s="105"/>
      <c r="BB185" s="105"/>
      <c r="BD185" s="176"/>
      <c r="BE185" s="105"/>
      <c r="BF185" s="105"/>
      <c r="BG185" s="105"/>
      <c r="BI185" s="176"/>
      <c r="BJ185" s="145"/>
      <c r="BK185" s="105"/>
      <c r="BL185" s="145"/>
      <c r="BN185" s="145"/>
    </row>
    <row r="186" spans="6:66" x14ac:dyDescent="0.2">
      <c r="F186" s="105"/>
      <c r="G186" s="105"/>
      <c r="H186" s="105"/>
      <c r="J186" s="176"/>
      <c r="K186" s="105"/>
      <c r="L186" s="105"/>
      <c r="M186" s="105"/>
      <c r="O186" s="176"/>
      <c r="P186" s="105"/>
      <c r="Q186" s="105"/>
      <c r="R186" s="105"/>
      <c r="S186" s="176"/>
      <c r="T186" s="105"/>
      <c r="U186" s="105"/>
      <c r="V186" s="105"/>
      <c r="X186" s="176"/>
      <c r="Y186" s="105"/>
      <c r="Z186" s="105"/>
      <c r="AA186" s="105"/>
      <c r="AC186" s="176"/>
      <c r="AD186" s="358"/>
      <c r="AE186" s="105"/>
      <c r="AF186" s="358"/>
      <c r="AH186" s="105"/>
      <c r="AI186" s="176"/>
      <c r="AJ186" s="105"/>
      <c r="AK186" s="105"/>
      <c r="AL186" s="105"/>
      <c r="AN186" s="176"/>
      <c r="AO186" s="105"/>
      <c r="AP186" s="105"/>
      <c r="AQ186" s="105"/>
      <c r="AS186" s="176"/>
      <c r="AT186" s="145"/>
      <c r="AU186" s="105"/>
      <c r="AV186" s="145"/>
      <c r="AX186" s="145"/>
      <c r="AY186" s="176"/>
      <c r="AZ186" s="105"/>
      <c r="BA186" s="105"/>
      <c r="BB186" s="105"/>
      <c r="BD186" s="176"/>
      <c r="BE186" s="105"/>
      <c r="BF186" s="105"/>
      <c r="BG186" s="105"/>
      <c r="BI186" s="176"/>
      <c r="BJ186" s="145"/>
      <c r="BK186" s="105"/>
      <c r="BL186" s="145"/>
      <c r="BN186" s="145"/>
    </row>
    <row r="187" spans="6:66" x14ac:dyDescent="0.2">
      <c r="F187" s="105"/>
      <c r="G187" s="105"/>
      <c r="H187" s="105"/>
      <c r="J187" s="176"/>
      <c r="K187" s="105"/>
      <c r="L187" s="105"/>
      <c r="M187" s="105"/>
      <c r="O187" s="176"/>
      <c r="P187" s="105"/>
      <c r="Q187" s="105"/>
      <c r="R187" s="105"/>
      <c r="S187" s="176"/>
      <c r="T187" s="105"/>
      <c r="U187" s="105"/>
      <c r="V187" s="105"/>
      <c r="X187" s="176"/>
      <c r="Y187" s="105"/>
      <c r="Z187" s="105"/>
      <c r="AA187" s="105"/>
      <c r="AC187" s="176"/>
      <c r="AD187" s="358"/>
      <c r="AE187" s="105"/>
      <c r="AF187" s="358"/>
      <c r="AH187" s="105"/>
      <c r="AI187" s="176"/>
      <c r="AJ187" s="105"/>
      <c r="AK187" s="105"/>
      <c r="AL187" s="105"/>
      <c r="AN187" s="176"/>
      <c r="AO187" s="105"/>
      <c r="AP187" s="105"/>
      <c r="AQ187" s="105"/>
      <c r="AS187" s="176"/>
      <c r="AT187" s="145"/>
      <c r="AU187" s="105"/>
      <c r="AV187" s="145"/>
      <c r="AX187" s="145"/>
      <c r="AY187" s="176"/>
      <c r="AZ187" s="105"/>
      <c r="BA187" s="105"/>
      <c r="BB187" s="105"/>
      <c r="BD187" s="176"/>
      <c r="BE187" s="105"/>
      <c r="BF187" s="105"/>
      <c r="BG187" s="105"/>
      <c r="BI187" s="176"/>
      <c r="BJ187" s="145"/>
      <c r="BK187" s="105"/>
      <c r="BL187" s="145"/>
      <c r="BN187" s="145"/>
    </row>
    <row r="188" spans="6:66" x14ac:dyDescent="0.2">
      <c r="F188" s="105"/>
      <c r="G188" s="105"/>
      <c r="H188" s="105"/>
      <c r="J188" s="176"/>
      <c r="K188" s="105"/>
      <c r="L188" s="105"/>
      <c r="M188" s="105"/>
      <c r="O188" s="176"/>
      <c r="P188" s="105"/>
      <c r="Q188" s="105"/>
      <c r="R188" s="105"/>
      <c r="S188" s="176"/>
      <c r="T188" s="105"/>
      <c r="U188" s="105"/>
      <c r="V188" s="105"/>
      <c r="X188" s="176"/>
      <c r="Y188" s="105"/>
      <c r="Z188" s="105"/>
      <c r="AA188" s="105"/>
      <c r="AC188" s="176"/>
      <c r="AD188" s="358"/>
      <c r="AE188" s="105"/>
      <c r="AF188" s="358"/>
      <c r="AH188" s="105"/>
      <c r="AI188" s="176"/>
      <c r="AJ188" s="105"/>
      <c r="AK188" s="105"/>
      <c r="AL188" s="105"/>
      <c r="AN188" s="176"/>
      <c r="AO188" s="105"/>
      <c r="AP188" s="105"/>
      <c r="AQ188" s="105"/>
      <c r="AS188" s="176"/>
      <c r="AT188" s="145"/>
      <c r="AU188" s="105"/>
      <c r="AV188" s="145"/>
      <c r="AX188" s="145"/>
      <c r="AY188" s="176"/>
      <c r="AZ188" s="105"/>
      <c r="BA188" s="105"/>
      <c r="BB188" s="105"/>
      <c r="BD188" s="176"/>
      <c r="BE188" s="105"/>
      <c r="BF188" s="105"/>
      <c r="BG188" s="105"/>
      <c r="BI188" s="176"/>
      <c r="BJ188" s="145"/>
      <c r="BK188" s="105"/>
      <c r="BL188" s="145"/>
      <c r="BN188" s="145"/>
    </row>
    <row r="189" spans="6:66" x14ac:dyDescent="0.2">
      <c r="F189" s="105"/>
      <c r="G189" s="105"/>
      <c r="H189" s="105"/>
      <c r="J189" s="176"/>
      <c r="K189" s="105"/>
      <c r="L189" s="105"/>
      <c r="M189" s="105"/>
      <c r="O189" s="176"/>
      <c r="P189" s="105"/>
      <c r="Q189" s="105"/>
      <c r="R189" s="105"/>
      <c r="S189" s="176"/>
      <c r="T189" s="105"/>
      <c r="U189" s="105"/>
      <c r="V189" s="105"/>
      <c r="X189" s="176"/>
      <c r="Y189" s="105"/>
      <c r="Z189" s="105"/>
      <c r="AA189" s="105"/>
      <c r="AC189" s="176"/>
      <c r="AD189" s="358"/>
      <c r="AE189" s="105"/>
      <c r="AF189" s="358"/>
      <c r="AH189" s="105"/>
      <c r="AI189" s="176"/>
      <c r="AJ189" s="105"/>
      <c r="AK189" s="105"/>
      <c r="AL189" s="105"/>
      <c r="AN189" s="176"/>
      <c r="AO189" s="105"/>
      <c r="AP189" s="105"/>
      <c r="AQ189" s="105"/>
      <c r="AS189" s="176"/>
      <c r="AT189" s="145"/>
      <c r="AU189" s="105"/>
      <c r="AV189" s="145"/>
      <c r="AX189" s="145"/>
      <c r="AY189" s="176"/>
      <c r="AZ189" s="105"/>
      <c r="BA189" s="105"/>
      <c r="BB189" s="105"/>
      <c r="BD189" s="176"/>
      <c r="BE189" s="105"/>
      <c r="BF189" s="105"/>
      <c r="BG189" s="105"/>
      <c r="BI189" s="176"/>
      <c r="BJ189" s="145"/>
      <c r="BK189" s="105"/>
      <c r="BL189" s="145"/>
      <c r="BN189" s="145"/>
    </row>
    <row r="190" spans="6:66" x14ac:dyDescent="0.2">
      <c r="F190" s="105"/>
      <c r="G190" s="105"/>
      <c r="H190" s="105"/>
      <c r="J190" s="176"/>
      <c r="K190" s="105"/>
      <c r="L190" s="105"/>
      <c r="M190" s="105"/>
      <c r="O190" s="176"/>
      <c r="P190" s="105"/>
      <c r="Q190" s="105"/>
      <c r="R190" s="105"/>
      <c r="S190" s="176"/>
      <c r="T190" s="105"/>
      <c r="U190" s="105"/>
      <c r="V190" s="105"/>
      <c r="X190" s="176"/>
      <c r="Y190" s="105"/>
      <c r="Z190" s="105"/>
      <c r="AA190" s="105"/>
      <c r="AC190" s="176"/>
      <c r="AD190" s="358"/>
      <c r="AE190" s="105"/>
      <c r="AF190" s="358"/>
      <c r="AH190" s="105"/>
      <c r="AI190" s="176"/>
      <c r="AJ190" s="105"/>
      <c r="AK190" s="105"/>
      <c r="AL190" s="105"/>
      <c r="AN190" s="176"/>
      <c r="AO190" s="105"/>
      <c r="AP190" s="105"/>
      <c r="AQ190" s="105"/>
      <c r="AS190" s="176"/>
      <c r="AT190" s="145"/>
      <c r="AU190" s="105"/>
      <c r="AV190" s="145"/>
      <c r="AX190" s="145"/>
      <c r="AY190" s="176"/>
      <c r="AZ190" s="105"/>
      <c r="BA190" s="105"/>
      <c r="BB190" s="105"/>
      <c r="BD190" s="176"/>
      <c r="BE190" s="105"/>
      <c r="BF190" s="105"/>
      <c r="BG190" s="105"/>
      <c r="BI190" s="176"/>
      <c r="BJ190" s="145"/>
      <c r="BK190" s="105"/>
      <c r="BL190" s="145"/>
      <c r="BN190" s="145"/>
    </row>
    <row r="191" spans="6:66" x14ac:dyDescent="0.2">
      <c r="F191" s="105"/>
      <c r="G191" s="105"/>
      <c r="H191" s="105"/>
      <c r="J191" s="176"/>
      <c r="K191" s="105"/>
      <c r="L191" s="105"/>
      <c r="M191" s="105"/>
      <c r="O191" s="176"/>
      <c r="P191" s="105"/>
      <c r="Q191" s="105"/>
      <c r="R191" s="105"/>
      <c r="S191" s="176"/>
      <c r="T191" s="105"/>
      <c r="U191" s="105"/>
      <c r="V191" s="105"/>
      <c r="X191" s="176"/>
      <c r="Y191" s="105"/>
      <c r="Z191" s="105"/>
      <c r="AA191" s="105"/>
      <c r="AC191" s="176"/>
      <c r="AD191" s="358"/>
      <c r="AE191" s="105"/>
      <c r="AF191" s="358"/>
      <c r="AH191" s="105"/>
      <c r="AI191" s="176"/>
      <c r="AJ191" s="105"/>
      <c r="AK191" s="105"/>
      <c r="AL191" s="105"/>
      <c r="AN191" s="176"/>
      <c r="AO191" s="105"/>
      <c r="AP191" s="105"/>
      <c r="AQ191" s="105"/>
      <c r="AS191" s="176"/>
      <c r="AT191" s="145"/>
      <c r="AU191" s="105"/>
      <c r="AV191" s="145"/>
      <c r="AX191" s="145"/>
      <c r="AY191" s="176"/>
      <c r="AZ191" s="105"/>
      <c r="BA191" s="105"/>
      <c r="BB191" s="105"/>
      <c r="BD191" s="176"/>
      <c r="BE191" s="105"/>
      <c r="BF191" s="105"/>
      <c r="BG191" s="105"/>
      <c r="BI191" s="176"/>
      <c r="BJ191" s="145"/>
      <c r="BK191" s="105"/>
      <c r="BL191" s="145"/>
      <c r="BN191" s="145"/>
    </row>
    <row r="192" spans="6:66" x14ac:dyDescent="0.2">
      <c r="F192" s="105"/>
      <c r="G192" s="105"/>
      <c r="H192" s="105"/>
      <c r="J192" s="176"/>
      <c r="K192" s="105"/>
      <c r="L192" s="105"/>
      <c r="M192" s="105"/>
      <c r="O192" s="176"/>
      <c r="P192" s="105"/>
      <c r="Q192" s="105"/>
      <c r="R192" s="105"/>
      <c r="S192" s="176"/>
      <c r="T192" s="105"/>
      <c r="U192" s="105"/>
      <c r="V192" s="105"/>
      <c r="X192" s="176"/>
      <c r="Y192" s="105"/>
      <c r="Z192" s="105"/>
      <c r="AA192" s="105"/>
      <c r="AC192" s="176"/>
      <c r="AD192" s="358"/>
      <c r="AE192" s="105"/>
      <c r="AF192" s="358"/>
      <c r="AH192" s="105"/>
      <c r="AI192" s="176"/>
      <c r="AJ192" s="105"/>
      <c r="AK192" s="105"/>
      <c r="AL192" s="105"/>
      <c r="AN192" s="176"/>
      <c r="AO192" s="105"/>
      <c r="AP192" s="105"/>
      <c r="AQ192" s="105"/>
      <c r="AS192" s="176"/>
      <c r="AT192" s="145"/>
      <c r="AU192" s="105"/>
      <c r="AV192" s="145"/>
      <c r="AX192" s="145"/>
      <c r="AY192" s="176"/>
      <c r="AZ192" s="105"/>
      <c r="BA192" s="105"/>
      <c r="BB192" s="105"/>
      <c r="BD192" s="176"/>
      <c r="BE192" s="105"/>
      <c r="BF192" s="105"/>
      <c r="BG192" s="105"/>
      <c r="BI192" s="176"/>
      <c r="BJ192" s="145"/>
      <c r="BK192" s="105"/>
      <c r="BL192" s="145"/>
      <c r="BN192" s="145"/>
    </row>
    <row r="193" spans="6:66" x14ac:dyDescent="0.2">
      <c r="F193" s="105"/>
      <c r="G193" s="105"/>
      <c r="H193" s="105"/>
      <c r="J193" s="176"/>
      <c r="K193" s="105"/>
      <c r="L193" s="105"/>
      <c r="M193" s="105"/>
      <c r="O193" s="176"/>
      <c r="P193" s="105"/>
      <c r="Q193" s="105"/>
      <c r="R193" s="105"/>
      <c r="S193" s="176"/>
      <c r="T193" s="105"/>
      <c r="U193" s="105"/>
      <c r="V193" s="105"/>
      <c r="X193" s="176"/>
      <c r="Y193" s="105"/>
      <c r="Z193" s="105"/>
      <c r="AA193" s="105"/>
      <c r="AC193" s="176"/>
      <c r="AD193" s="358"/>
      <c r="AE193" s="105"/>
      <c r="AF193" s="358"/>
      <c r="AH193" s="105"/>
      <c r="AI193" s="176"/>
      <c r="AJ193" s="105"/>
      <c r="AK193" s="105"/>
      <c r="AL193" s="105"/>
      <c r="AN193" s="176"/>
      <c r="AO193" s="105"/>
      <c r="AP193" s="105"/>
      <c r="AQ193" s="105"/>
      <c r="AS193" s="176"/>
      <c r="AT193" s="145"/>
      <c r="AU193" s="105"/>
      <c r="AV193" s="145"/>
      <c r="AX193" s="145"/>
      <c r="AY193" s="176"/>
      <c r="AZ193" s="105"/>
      <c r="BA193" s="105"/>
      <c r="BB193" s="105"/>
      <c r="BD193" s="176"/>
      <c r="BE193" s="105"/>
      <c r="BF193" s="105"/>
      <c r="BG193" s="105"/>
      <c r="BI193" s="176"/>
      <c r="BJ193" s="145"/>
      <c r="BK193" s="105"/>
      <c r="BL193" s="145"/>
      <c r="BN193" s="145"/>
    </row>
    <row r="194" spans="6:66" x14ac:dyDescent="0.2">
      <c r="F194" s="105"/>
      <c r="G194" s="105"/>
      <c r="H194" s="105"/>
      <c r="J194" s="176"/>
      <c r="K194" s="105"/>
      <c r="L194" s="105"/>
      <c r="M194" s="105"/>
      <c r="O194" s="176"/>
      <c r="P194" s="105"/>
      <c r="Q194" s="105"/>
      <c r="R194" s="105"/>
      <c r="S194" s="176"/>
      <c r="T194" s="105"/>
      <c r="U194" s="105"/>
      <c r="V194" s="105"/>
      <c r="X194" s="176"/>
      <c r="Y194" s="105"/>
      <c r="Z194" s="105"/>
      <c r="AA194" s="105"/>
      <c r="AC194" s="176"/>
      <c r="AD194" s="358"/>
      <c r="AE194" s="105"/>
      <c r="AF194" s="358"/>
      <c r="AH194" s="105"/>
      <c r="AI194" s="176"/>
      <c r="AJ194" s="105"/>
      <c r="AK194" s="105"/>
      <c r="AL194" s="105"/>
      <c r="AN194" s="176"/>
      <c r="AO194" s="105"/>
      <c r="AP194" s="105"/>
      <c r="AQ194" s="105"/>
      <c r="AS194" s="176"/>
      <c r="AT194" s="145"/>
      <c r="AU194" s="105"/>
      <c r="AV194" s="145"/>
      <c r="AX194" s="145"/>
      <c r="AY194" s="176"/>
      <c r="AZ194" s="105"/>
      <c r="BA194" s="105"/>
      <c r="BB194" s="105"/>
      <c r="BD194" s="176"/>
      <c r="BE194" s="105"/>
      <c r="BF194" s="105"/>
      <c r="BG194" s="105"/>
      <c r="BI194" s="176"/>
      <c r="BJ194" s="145"/>
      <c r="BK194" s="105"/>
      <c r="BL194" s="145"/>
      <c r="BN194" s="145"/>
    </row>
    <row r="195" spans="6:66" x14ac:dyDescent="0.2">
      <c r="F195" s="105"/>
      <c r="G195" s="105"/>
      <c r="H195" s="105"/>
      <c r="J195" s="176"/>
      <c r="K195" s="105"/>
      <c r="L195" s="105"/>
      <c r="M195" s="105"/>
      <c r="O195" s="176"/>
      <c r="P195" s="105"/>
      <c r="Q195" s="105"/>
      <c r="R195" s="105"/>
      <c r="S195" s="176"/>
      <c r="T195" s="105"/>
      <c r="U195" s="105"/>
      <c r="V195" s="105"/>
      <c r="X195" s="176"/>
      <c r="Y195" s="105"/>
      <c r="Z195" s="105"/>
      <c r="AA195" s="105"/>
      <c r="AC195" s="176"/>
      <c r="AD195" s="358"/>
      <c r="AE195" s="105"/>
      <c r="AF195" s="358"/>
      <c r="AH195" s="105"/>
      <c r="AI195" s="176"/>
      <c r="AJ195" s="105"/>
      <c r="AK195" s="105"/>
      <c r="AL195" s="105"/>
      <c r="AN195" s="176"/>
      <c r="AO195" s="105"/>
      <c r="AP195" s="105"/>
      <c r="AQ195" s="105"/>
      <c r="AS195" s="176"/>
      <c r="AT195" s="145"/>
      <c r="AU195" s="105"/>
      <c r="AV195" s="145"/>
      <c r="AX195" s="145"/>
      <c r="AY195" s="176"/>
      <c r="AZ195" s="105"/>
      <c r="BA195" s="105"/>
      <c r="BB195" s="105"/>
      <c r="BD195" s="176"/>
      <c r="BE195" s="105"/>
      <c r="BF195" s="105"/>
      <c r="BG195" s="105"/>
      <c r="BI195" s="176"/>
      <c r="BJ195" s="145"/>
      <c r="BK195" s="105"/>
      <c r="BL195" s="145"/>
      <c r="BN195" s="145"/>
    </row>
    <row r="196" spans="6:66" x14ac:dyDescent="0.2">
      <c r="F196" s="105"/>
      <c r="G196" s="105"/>
      <c r="H196" s="105"/>
      <c r="J196" s="176"/>
      <c r="K196" s="105"/>
      <c r="L196" s="105"/>
      <c r="M196" s="105"/>
      <c r="O196" s="176"/>
      <c r="P196" s="105"/>
      <c r="Q196" s="105"/>
      <c r="R196" s="105"/>
      <c r="S196" s="176"/>
      <c r="T196" s="105"/>
      <c r="U196" s="105"/>
      <c r="V196" s="105"/>
      <c r="X196" s="176"/>
      <c r="Y196" s="105"/>
      <c r="Z196" s="105"/>
      <c r="AA196" s="105"/>
      <c r="AC196" s="176"/>
      <c r="AD196" s="358"/>
      <c r="AE196" s="105"/>
      <c r="AF196" s="358"/>
      <c r="AH196" s="105"/>
      <c r="AI196" s="176"/>
      <c r="AJ196" s="105"/>
      <c r="AK196" s="105"/>
      <c r="AL196" s="105"/>
      <c r="AN196" s="176"/>
      <c r="AO196" s="105"/>
      <c r="AP196" s="105"/>
      <c r="AQ196" s="105"/>
      <c r="AS196" s="176"/>
      <c r="AT196" s="145"/>
      <c r="AU196" s="105"/>
      <c r="AV196" s="145"/>
      <c r="AX196" s="145"/>
      <c r="AY196" s="176"/>
      <c r="AZ196" s="105"/>
      <c r="BA196" s="105"/>
      <c r="BB196" s="105"/>
      <c r="BD196" s="176"/>
      <c r="BE196" s="105"/>
      <c r="BF196" s="105"/>
      <c r="BG196" s="105"/>
      <c r="BI196" s="176"/>
      <c r="BJ196" s="145"/>
      <c r="BK196" s="105"/>
      <c r="BL196" s="145"/>
      <c r="BN196" s="145"/>
    </row>
    <row r="197" spans="6:66" x14ac:dyDescent="0.2">
      <c r="F197" s="105"/>
      <c r="G197" s="105"/>
      <c r="H197" s="105"/>
      <c r="J197" s="176"/>
      <c r="K197" s="105"/>
      <c r="L197" s="105"/>
      <c r="M197" s="105"/>
      <c r="O197" s="176"/>
      <c r="P197" s="105"/>
      <c r="Q197" s="105"/>
      <c r="R197" s="105"/>
      <c r="S197" s="176"/>
      <c r="T197" s="105"/>
      <c r="U197" s="105"/>
      <c r="V197" s="105"/>
      <c r="X197" s="176"/>
      <c r="Y197" s="105"/>
      <c r="Z197" s="105"/>
      <c r="AA197" s="105"/>
      <c r="AC197" s="176"/>
      <c r="AD197" s="358"/>
      <c r="AE197" s="105"/>
      <c r="AF197" s="358"/>
      <c r="AH197" s="105"/>
      <c r="AI197" s="176"/>
      <c r="AJ197" s="105"/>
      <c r="AK197" s="105"/>
      <c r="AL197" s="105"/>
      <c r="AN197" s="176"/>
      <c r="AO197" s="105"/>
      <c r="AP197" s="105"/>
      <c r="AQ197" s="105"/>
      <c r="AS197" s="176"/>
      <c r="AT197" s="145"/>
      <c r="AU197" s="105"/>
      <c r="AV197" s="145"/>
      <c r="AX197" s="145"/>
      <c r="AY197" s="176"/>
      <c r="AZ197" s="105"/>
      <c r="BA197" s="105"/>
      <c r="BB197" s="105"/>
      <c r="BD197" s="176"/>
      <c r="BE197" s="105"/>
      <c r="BF197" s="105"/>
      <c r="BG197" s="105"/>
      <c r="BI197" s="176"/>
      <c r="BJ197" s="145"/>
      <c r="BK197" s="105"/>
      <c r="BL197" s="145"/>
      <c r="BN197" s="145"/>
    </row>
    <row r="198" spans="6:66" x14ac:dyDescent="0.2">
      <c r="F198" s="105"/>
      <c r="G198" s="105"/>
      <c r="H198" s="105"/>
      <c r="J198" s="176"/>
      <c r="K198" s="105"/>
      <c r="L198" s="105"/>
      <c r="M198" s="105"/>
      <c r="O198" s="176"/>
      <c r="P198" s="105"/>
      <c r="Q198" s="105"/>
      <c r="R198" s="105"/>
      <c r="S198" s="176"/>
      <c r="T198" s="105"/>
      <c r="U198" s="105"/>
      <c r="V198" s="105"/>
      <c r="X198" s="176"/>
      <c r="Y198" s="105"/>
      <c r="Z198" s="105"/>
      <c r="AA198" s="105"/>
      <c r="AC198" s="176"/>
      <c r="AD198" s="358"/>
      <c r="AE198" s="105"/>
      <c r="AF198" s="358"/>
      <c r="AH198" s="105"/>
      <c r="AI198" s="176"/>
      <c r="AJ198" s="105"/>
      <c r="AK198" s="105"/>
      <c r="AL198" s="105"/>
      <c r="AN198" s="176"/>
      <c r="AO198" s="105"/>
      <c r="AP198" s="105"/>
      <c r="AQ198" s="105"/>
      <c r="AS198" s="176"/>
      <c r="AT198" s="145"/>
      <c r="AU198" s="105"/>
      <c r="AV198" s="145"/>
      <c r="AX198" s="145"/>
      <c r="AY198" s="176"/>
      <c r="AZ198" s="105"/>
      <c r="BA198" s="105"/>
      <c r="BB198" s="105"/>
      <c r="BD198" s="176"/>
      <c r="BE198" s="105"/>
      <c r="BF198" s="105"/>
      <c r="BG198" s="105"/>
      <c r="BI198" s="176"/>
      <c r="BJ198" s="145"/>
      <c r="BK198" s="105"/>
      <c r="BL198" s="145"/>
      <c r="BN198" s="145"/>
    </row>
    <row r="199" spans="6:66" x14ac:dyDescent="0.2">
      <c r="F199" s="105"/>
      <c r="G199" s="105"/>
      <c r="H199" s="105"/>
      <c r="J199" s="176"/>
      <c r="K199" s="105"/>
      <c r="L199" s="105"/>
      <c r="M199" s="105"/>
      <c r="O199" s="176"/>
      <c r="P199" s="105"/>
      <c r="Q199" s="105"/>
      <c r="R199" s="105"/>
      <c r="S199" s="176"/>
      <c r="T199" s="105"/>
      <c r="U199" s="105"/>
      <c r="V199" s="105"/>
      <c r="X199" s="176"/>
      <c r="Y199" s="105"/>
      <c r="Z199" s="105"/>
      <c r="AA199" s="105"/>
      <c r="AC199" s="176"/>
      <c r="AD199" s="358"/>
      <c r="AE199" s="105"/>
      <c r="AF199" s="358"/>
      <c r="AH199" s="105"/>
      <c r="AI199" s="176"/>
      <c r="AJ199" s="105"/>
      <c r="AK199" s="105"/>
      <c r="AL199" s="105"/>
      <c r="AN199" s="176"/>
      <c r="AO199" s="105"/>
      <c r="AP199" s="105"/>
      <c r="AQ199" s="105"/>
      <c r="AS199" s="176"/>
      <c r="AT199" s="145"/>
      <c r="AU199" s="105"/>
      <c r="AV199" s="145"/>
      <c r="AX199" s="145"/>
      <c r="AY199" s="176"/>
      <c r="AZ199" s="105"/>
      <c r="BA199" s="105"/>
      <c r="BB199" s="105"/>
      <c r="BD199" s="176"/>
      <c r="BE199" s="105"/>
      <c r="BF199" s="105"/>
      <c r="BG199" s="105"/>
      <c r="BI199" s="176"/>
      <c r="BJ199" s="145"/>
      <c r="BK199" s="105"/>
      <c r="BL199" s="145"/>
      <c r="BN199" s="145"/>
    </row>
    <row r="200" spans="6:66" x14ac:dyDescent="0.2">
      <c r="F200" s="105"/>
      <c r="G200" s="105"/>
      <c r="H200" s="105"/>
      <c r="J200" s="176"/>
      <c r="K200" s="105"/>
      <c r="L200" s="105"/>
      <c r="M200" s="105"/>
      <c r="O200" s="176"/>
      <c r="P200" s="105"/>
      <c r="Q200" s="105"/>
      <c r="R200" s="105"/>
      <c r="S200" s="176"/>
      <c r="T200" s="105"/>
      <c r="U200" s="105"/>
      <c r="V200" s="105"/>
      <c r="X200" s="176"/>
      <c r="Y200" s="105"/>
      <c r="Z200" s="105"/>
      <c r="AA200" s="105"/>
      <c r="AC200" s="176"/>
      <c r="AD200" s="358"/>
      <c r="AE200" s="105"/>
      <c r="AF200" s="358"/>
      <c r="AH200" s="105"/>
      <c r="AI200" s="176"/>
      <c r="AJ200" s="105"/>
      <c r="AK200" s="105"/>
      <c r="AL200" s="105"/>
      <c r="AN200" s="176"/>
      <c r="AO200" s="105"/>
      <c r="AP200" s="105"/>
      <c r="AQ200" s="105"/>
      <c r="AS200" s="176"/>
      <c r="AT200" s="145"/>
      <c r="AU200" s="105"/>
      <c r="AV200" s="145"/>
      <c r="AX200" s="145"/>
      <c r="AY200" s="176"/>
      <c r="AZ200" s="105"/>
      <c r="BA200" s="105"/>
      <c r="BB200" s="105"/>
      <c r="BD200" s="176"/>
      <c r="BE200" s="105"/>
      <c r="BF200" s="105"/>
      <c r="BG200" s="105"/>
      <c r="BI200" s="176"/>
      <c r="BJ200" s="145"/>
      <c r="BK200" s="105"/>
      <c r="BL200" s="145"/>
      <c r="BN200" s="145"/>
    </row>
    <row r="201" spans="6:66" x14ac:dyDescent="0.2">
      <c r="F201" s="105"/>
      <c r="G201" s="105"/>
      <c r="H201" s="105"/>
      <c r="J201" s="176"/>
      <c r="K201" s="105"/>
      <c r="L201" s="105"/>
      <c r="M201" s="105"/>
      <c r="O201" s="176"/>
      <c r="P201" s="105"/>
      <c r="Q201" s="105"/>
      <c r="R201" s="105"/>
      <c r="S201" s="176"/>
      <c r="T201" s="105"/>
      <c r="U201" s="105"/>
      <c r="V201" s="105"/>
      <c r="X201" s="176"/>
      <c r="Y201" s="105"/>
      <c r="Z201" s="105"/>
      <c r="AA201" s="105"/>
      <c r="AC201" s="176"/>
      <c r="AD201" s="358"/>
      <c r="AE201" s="105"/>
      <c r="AF201" s="358"/>
      <c r="AH201" s="105"/>
      <c r="AI201" s="176"/>
      <c r="AJ201" s="105"/>
      <c r="AK201" s="105"/>
      <c r="AL201" s="105"/>
      <c r="AN201" s="176"/>
      <c r="AO201" s="105"/>
      <c r="AP201" s="105"/>
      <c r="AQ201" s="105"/>
      <c r="AS201" s="176"/>
      <c r="AT201" s="145"/>
      <c r="AU201" s="105"/>
      <c r="AV201" s="145"/>
      <c r="AX201" s="145"/>
      <c r="AY201" s="176"/>
      <c r="AZ201" s="105"/>
      <c r="BA201" s="105"/>
      <c r="BB201" s="105"/>
      <c r="BD201" s="176"/>
      <c r="BE201" s="105"/>
      <c r="BF201" s="105"/>
      <c r="BG201" s="105"/>
      <c r="BI201" s="176"/>
      <c r="BJ201" s="145"/>
      <c r="BK201" s="105"/>
      <c r="BL201" s="145"/>
      <c r="BN201" s="145"/>
    </row>
    <row r="202" spans="6:66" x14ac:dyDescent="0.2">
      <c r="F202" s="105"/>
      <c r="G202" s="105"/>
      <c r="H202" s="105"/>
      <c r="J202" s="176"/>
      <c r="K202" s="105"/>
      <c r="L202" s="105"/>
      <c r="M202" s="105"/>
      <c r="O202" s="176"/>
      <c r="P202" s="105"/>
      <c r="Q202" s="105"/>
      <c r="R202" s="105"/>
      <c r="S202" s="176"/>
      <c r="T202" s="105"/>
      <c r="U202" s="105"/>
      <c r="V202" s="105"/>
      <c r="X202" s="176"/>
      <c r="Y202" s="105"/>
      <c r="Z202" s="105"/>
      <c r="AA202" s="105"/>
      <c r="AC202" s="176"/>
      <c r="AD202" s="358"/>
      <c r="AE202" s="105"/>
      <c r="AF202" s="358"/>
      <c r="AH202" s="105"/>
      <c r="AI202" s="176"/>
      <c r="AJ202" s="105"/>
      <c r="AK202" s="105"/>
      <c r="AL202" s="105"/>
      <c r="AN202" s="176"/>
      <c r="AO202" s="105"/>
      <c r="AP202" s="105"/>
      <c r="AQ202" s="105"/>
      <c r="AS202" s="176"/>
      <c r="AT202" s="145"/>
      <c r="AU202" s="105"/>
      <c r="AV202" s="145"/>
      <c r="AX202" s="145"/>
      <c r="AY202" s="176"/>
      <c r="AZ202" s="105"/>
      <c r="BA202" s="105"/>
      <c r="BB202" s="105"/>
      <c r="BD202" s="176"/>
      <c r="BE202" s="105"/>
      <c r="BF202" s="105"/>
      <c r="BG202" s="105"/>
      <c r="BI202" s="176"/>
      <c r="BJ202" s="145"/>
      <c r="BK202" s="105"/>
      <c r="BL202" s="145"/>
      <c r="BN202" s="145"/>
    </row>
    <row r="203" spans="6:66" x14ac:dyDescent="0.2">
      <c r="F203" s="105"/>
      <c r="G203" s="105"/>
      <c r="H203" s="105"/>
      <c r="J203" s="176"/>
      <c r="K203" s="105"/>
      <c r="L203" s="105"/>
      <c r="M203" s="105"/>
      <c r="O203" s="176"/>
      <c r="P203" s="105"/>
      <c r="Q203" s="105"/>
      <c r="R203" s="105"/>
      <c r="S203" s="176"/>
      <c r="T203" s="105"/>
      <c r="U203" s="105"/>
      <c r="V203" s="105"/>
      <c r="X203" s="176"/>
      <c r="Y203" s="105"/>
      <c r="Z203" s="105"/>
      <c r="AA203" s="105"/>
      <c r="AC203" s="176"/>
      <c r="AD203" s="358"/>
      <c r="AE203" s="105"/>
      <c r="AF203" s="358"/>
      <c r="AH203" s="105"/>
      <c r="AI203" s="176"/>
      <c r="AJ203" s="105"/>
      <c r="AK203" s="105"/>
      <c r="AL203" s="105"/>
      <c r="AN203" s="176"/>
      <c r="AO203" s="105"/>
      <c r="AP203" s="105"/>
      <c r="AQ203" s="105"/>
      <c r="AS203" s="176"/>
      <c r="AT203" s="145"/>
      <c r="AU203" s="105"/>
      <c r="AV203" s="145"/>
      <c r="AX203" s="145"/>
      <c r="AY203" s="176"/>
      <c r="AZ203" s="105"/>
      <c r="BA203" s="105"/>
      <c r="BB203" s="105"/>
      <c r="BD203" s="176"/>
      <c r="BE203" s="105"/>
      <c r="BF203" s="105"/>
      <c r="BG203" s="105"/>
      <c r="BI203" s="176"/>
      <c r="BJ203" s="145"/>
      <c r="BK203" s="105"/>
      <c r="BL203" s="145"/>
      <c r="BN203" s="145"/>
    </row>
    <row r="204" spans="6:66" x14ac:dyDescent="0.2">
      <c r="F204" s="105"/>
      <c r="G204" s="105"/>
      <c r="H204" s="105"/>
      <c r="J204" s="176"/>
      <c r="K204" s="105"/>
      <c r="L204" s="105"/>
      <c r="M204" s="105"/>
      <c r="O204" s="176"/>
      <c r="P204" s="105"/>
      <c r="Q204" s="105"/>
      <c r="R204" s="105"/>
      <c r="S204" s="176"/>
      <c r="T204" s="105"/>
      <c r="U204" s="105"/>
      <c r="V204" s="105"/>
      <c r="X204" s="176"/>
      <c r="Y204" s="105"/>
      <c r="Z204" s="105"/>
      <c r="AA204" s="105"/>
      <c r="AC204" s="176"/>
      <c r="AD204" s="358"/>
      <c r="AE204" s="105"/>
      <c r="AF204" s="358"/>
      <c r="AH204" s="105"/>
      <c r="AI204" s="176"/>
      <c r="AJ204" s="105"/>
      <c r="AK204" s="105"/>
      <c r="AL204" s="105"/>
      <c r="AN204" s="176"/>
      <c r="AO204" s="105"/>
      <c r="AP204" s="105"/>
      <c r="AQ204" s="105"/>
      <c r="AS204" s="176"/>
      <c r="AT204" s="145"/>
      <c r="AU204" s="105"/>
      <c r="AV204" s="145"/>
      <c r="AX204" s="145"/>
      <c r="AY204" s="176"/>
      <c r="AZ204" s="105"/>
      <c r="BA204" s="105"/>
      <c r="BB204" s="105"/>
      <c r="BD204" s="176"/>
      <c r="BE204" s="105"/>
      <c r="BF204" s="105"/>
      <c r="BG204" s="105"/>
      <c r="BI204" s="176"/>
      <c r="BJ204" s="145"/>
      <c r="BK204" s="105"/>
      <c r="BL204" s="145"/>
      <c r="BN204" s="145"/>
    </row>
    <row r="205" spans="6:66" x14ac:dyDescent="0.2">
      <c r="F205" s="105"/>
      <c r="G205" s="105"/>
      <c r="H205" s="105"/>
      <c r="J205" s="176"/>
      <c r="K205" s="105"/>
      <c r="L205" s="105"/>
      <c r="M205" s="105"/>
      <c r="O205" s="176"/>
      <c r="P205" s="105"/>
      <c r="Q205" s="105"/>
      <c r="R205" s="105"/>
      <c r="S205" s="176"/>
      <c r="T205" s="105"/>
      <c r="U205" s="105"/>
      <c r="V205" s="105"/>
      <c r="X205" s="176"/>
      <c r="Y205" s="105"/>
      <c r="Z205" s="105"/>
      <c r="AA205" s="105"/>
      <c r="AC205" s="176"/>
      <c r="AD205" s="358"/>
      <c r="AE205" s="105"/>
      <c r="AF205" s="358"/>
      <c r="AH205" s="105"/>
      <c r="AI205" s="176"/>
      <c r="AJ205" s="105"/>
      <c r="AK205" s="105"/>
      <c r="AL205" s="105"/>
      <c r="AN205" s="176"/>
      <c r="AO205" s="105"/>
      <c r="AP205" s="105"/>
      <c r="AQ205" s="105"/>
      <c r="AS205" s="176"/>
      <c r="AT205" s="145"/>
      <c r="AU205" s="105"/>
      <c r="AV205" s="145"/>
      <c r="AX205" s="145"/>
      <c r="AY205" s="176"/>
      <c r="AZ205" s="105"/>
      <c r="BA205" s="105"/>
      <c r="BB205" s="105"/>
      <c r="BD205" s="176"/>
      <c r="BE205" s="105"/>
      <c r="BF205" s="105"/>
      <c r="BG205" s="105"/>
      <c r="BI205" s="176"/>
      <c r="BJ205" s="145"/>
      <c r="BK205" s="105"/>
      <c r="BL205" s="145"/>
      <c r="BN205" s="145"/>
    </row>
    <row r="206" spans="6:66" x14ac:dyDescent="0.2">
      <c r="F206" s="105"/>
      <c r="G206" s="105"/>
      <c r="H206" s="105"/>
      <c r="J206" s="176"/>
      <c r="K206" s="105"/>
      <c r="L206" s="105"/>
      <c r="M206" s="105"/>
      <c r="O206" s="176"/>
      <c r="P206" s="105"/>
      <c r="Q206" s="105"/>
      <c r="R206" s="105"/>
      <c r="S206" s="176"/>
      <c r="T206" s="105"/>
      <c r="U206" s="105"/>
      <c r="V206" s="105"/>
      <c r="X206" s="176"/>
      <c r="Y206" s="105"/>
      <c r="Z206" s="105"/>
      <c r="AA206" s="105"/>
      <c r="AC206" s="176"/>
      <c r="AD206" s="358"/>
      <c r="AE206" s="105"/>
      <c r="AF206" s="358"/>
      <c r="AH206" s="105"/>
      <c r="AI206" s="176"/>
      <c r="AJ206" s="105"/>
      <c r="AK206" s="105"/>
      <c r="AL206" s="105"/>
      <c r="AN206" s="176"/>
      <c r="AO206" s="105"/>
      <c r="AP206" s="105"/>
      <c r="AQ206" s="105"/>
      <c r="AS206" s="176"/>
      <c r="AT206" s="145"/>
      <c r="AU206" s="105"/>
      <c r="AV206" s="145"/>
      <c r="AX206" s="145"/>
      <c r="AY206" s="176"/>
      <c r="AZ206" s="105"/>
      <c r="BA206" s="105"/>
      <c r="BB206" s="105"/>
      <c r="BD206" s="176"/>
      <c r="BE206" s="105"/>
      <c r="BF206" s="105"/>
      <c r="BG206" s="105"/>
      <c r="BI206" s="176"/>
      <c r="BJ206" s="145"/>
      <c r="BK206" s="105"/>
      <c r="BL206" s="145"/>
      <c r="BN206" s="145"/>
    </row>
    <row r="207" spans="6:66" x14ac:dyDescent="0.2">
      <c r="F207" s="105"/>
      <c r="G207" s="105"/>
      <c r="H207" s="105"/>
      <c r="J207" s="176"/>
      <c r="K207" s="105"/>
      <c r="L207" s="105"/>
      <c r="M207" s="105"/>
      <c r="O207" s="176"/>
      <c r="P207" s="105"/>
      <c r="Q207" s="105"/>
      <c r="R207" s="105"/>
      <c r="S207" s="176"/>
      <c r="T207" s="105"/>
      <c r="U207" s="105"/>
      <c r="V207" s="105"/>
      <c r="X207" s="176"/>
      <c r="Y207" s="105"/>
      <c r="Z207" s="105"/>
      <c r="AA207" s="105"/>
      <c r="AC207" s="176"/>
      <c r="AD207" s="358"/>
      <c r="AE207" s="105"/>
      <c r="AF207" s="358"/>
      <c r="AH207" s="105"/>
      <c r="AI207" s="176"/>
      <c r="AJ207" s="105"/>
      <c r="AK207" s="105"/>
      <c r="AL207" s="105"/>
      <c r="AN207" s="176"/>
      <c r="AO207" s="105"/>
      <c r="AP207" s="105"/>
      <c r="AQ207" s="105"/>
      <c r="AS207" s="176"/>
      <c r="AT207" s="145"/>
      <c r="AU207" s="105"/>
      <c r="AV207" s="145"/>
      <c r="AX207" s="145"/>
      <c r="AY207" s="176"/>
      <c r="AZ207" s="105"/>
      <c r="BA207" s="105"/>
      <c r="BB207" s="105"/>
      <c r="BD207" s="176"/>
      <c r="BE207" s="105"/>
      <c r="BF207" s="105"/>
      <c r="BG207" s="105"/>
      <c r="BI207" s="176"/>
      <c r="BJ207" s="145"/>
      <c r="BK207" s="105"/>
      <c r="BL207" s="145"/>
      <c r="BN207" s="145"/>
    </row>
    <row r="208" spans="6:66" x14ac:dyDescent="0.2">
      <c r="F208" s="105"/>
      <c r="G208" s="105"/>
      <c r="H208" s="105"/>
      <c r="J208" s="176"/>
      <c r="K208" s="105"/>
      <c r="L208" s="105"/>
      <c r="M208" s="105"/>
      <c r="O208" s="176"/>
      <c r="P208" s="105"/>
      <c r="Q208" s="105"/>
      <c r="R208" s="105"/>
      <c r="S208" s="176"/>
      <c r="T208" s="105"/>
      <c r="U208" s="105"/>
      <c r="V208" s="105"/>
      <c r="X208" s="176"/>
      <c r="Y208" s="105"/>
      <c r="Z208" s="105"/>
      <c r="AA208" s="105"/>
      <c r="AC208" s="176"/>
      <c r="AD208" s="358"/>
      <c r="AE208" s="105"/>
      <c r="AF208" s="358"/>
      <c r="AH208" s="105"/>
      <c r="AI208" s="176"/>
      <c r="AJ208" s="105"/>
      <c r="AK208" s="105"/>
      <c r="AL208" s="105"/>
      <c r="AN208" s="176"/>
      <c r="AO208" s="105"/>
      <c r="AP208" s="105"/>
      <c r="AQ208" s="105"/>
      <c r="AS208" s="176"/>
      <c r="AT208" s="145"/>
      <c r="AU208" s="105"/>
      <c r="AV208" s="145"/>
      <c r="AX208" s="145"/>
      <c r="AY208" s="176"/>
      <c r="AZ208" s="105"/>
      <c r="BA208" s="105"/>
      <c r="BB208" s="105"/>
      <c r="BD208" s="176"/>
      <c r="BE208" s="105"/>
      <c r="BF208" s="105"/>
      <c r="BG208" s="105"/>
      <c r="BI208" s="176"/>
      <c r="BJ208" s="145"/>
      <c r="BK208" s="105"/>
      <c r="BL208" s="145"/>
      <c r="BN208" s="145"/>
    </row>
    <row r="209" spans="6:66" x14ac:dyDescent="0.2">
      <c r="F209" s="105"/>
      <c r="G209" s="105"/>
      <c r="H209" s="105"/>
      <c r="J209" s="176"/>
      <c r="K209" s="105"/>
      <c r="L209" s="105"/>
      <c r="M209" s="105"/>
      <c r="O209" s="176"/>
      <c r="P209" s="105"/>
      <c r="Q209" s="105"/>
      <c r="R209" s="105"/>
      <c r="S209" s="176"/>
      <c r="T209" s="105"/>
      <c r="U209" s="105"/>
      <c r="V209" s="105"/>
      <c r="X209" s="176"/>
      <c r="Y209" s="105"/>
      <c r="Z209" s="105"/>
      <c r="AA209" s="105"/>
      <c r="AC209" s="176"/>
      <c r="AD209" s="358"/>
      <c r="AE209" s="105"/>
      <c r="AF209" s="358"/>
      <c r="AH209" s="105"/>
      <c r="AI209" s="176"/>
      <c r="AJ209" s="105"/>
      <c r="AK209" s="105"/>
      <c r="AL209" s="105"/>
      <c r="AN209" s="176"/>
      <c r="AO209" s="105"/>
      <c r="AP209" s="105"/>
      <c r="AQ209" s="105"/>
      <c r="AS209" s="176"/>
      <c r="AT209" s="145"/>
      <c r="AU209" s="105"/>
      <c r="AV209" s="145"/>
      <c r="AX209" s="145"/>
      <c r="AY209" s="176"/>
      <c r="AZ209" s="105"/>
      <c r="BA209" s="105"/>
      <c r="BB209" s="105"/>
      <c r="BD209" s="176"/>
      <c r="BE209" s="105"/>
      <c r="BF209" s="105"/>
      <c r="BG209" s="105"/>
      <c r="BI209" s="176"/>
      <c r="BJ209" s="145"/>
      <c r="BK209" s="105"/>
      <c r="BL209" s="145"/>
      <c r="BN209" s="145"/>
    </row>
    <row r="210" spans="6:66" x14ac:dyDescent="0.2">
      <c r="F210" s="105"/>
      <c r="G210" s="105"/>
      <c r="H210" s="105"/>
      <c r="J210" s="176"/>
      <c r="K210" s="105"/>
      <c r="L210" s="105"/>
      <c r="M210" s="105"/>
      <c r="O210" s="176"/>
      <c r="P210" s="105"/>
      <c r="Q210" s="105"/>
      <c r="R210" s="105"/>
      <c r="S210" s="176"/>
      <c r="T210" s="105"/>
      <c r="U210" s="105"/>
      <c r="V210" s="105"/>
      <c r="X210" s="176"/>
      <c r="Y210" s="105"/>
      <c r="Z210" s="105"/>
      <c r="AA210" s="105"/>
      <c r="AC210" s="176"/>
      <c r="AD210" s="358"/>
      <c r="AE210" s="105"/>
      <c r="AF210" s="358"/>
      <c r="AH210" s="105"/>
      <c r="AI210" s="176"/>
      <c r="AJ210" s="105"/>
      <c r="AK210" s="105"/>
      <c r="AL210" s="105"/>
      <c r="AN210" s="176"/>
      <c r="AO210" s="105"/>
      <c r="AP210" s="105"/>
      <c r="AQ210" s="105"/>
      <c r="AS210" s="176"/>
      <c r="AT210" s="145"/>
      <c r="AU210" s="105"/>
      <c r="AV210" s="145"/>
      <c r="AX210" s="145"/>
      <c r="AY210" s="176"/>
      <c r="AZ210" s="105"/>
      <c r="BA210" s="105"/>
      <c r="BB210" s="105"/>
      <c r="BD210" s="176"/>
      <c r="BE210" s="105"/>
      <c r="BF210" s="105"/>
      <c r="BG210" s="105"/>
      <c r="BI210" s="176"/>
      <c r="BJ210" s="145"/>
      <c r="BK210" s="105"/>
      <c r="BL210" s="145"/>
      <c r="BN210" s="145"/>
    </row>
    <row r="211" spans="6:66" x14ac:dyDescent="0.2">
      <c r="F211" s="105"/>
      <c r="G211" s="105"/>
      <c r="H211" s="105"/>
      <c r="J211" s="176"/>
      <c r="K211" s="105"/>
      <c r="L211" s="105"/>
      <c r="M211" s="105"/>
      <c r="O211" s="176"/>
      <c r="P211" s="105"/>
      <c r="Q211" s="105"/>
      <c r="R211" s="105"/>
      <c r="S211" s="176"/>
      <c r="T211" s="105"/>
      <c r="U211" s="105"/>
      <c r="V211" s="105"/>
      <c r="X211" s="176"/>
      <c r="Y211" s="105"/>
      <c r="Z211" s="105"/>
      <c r="AA211" s="105"/>
      <c r="AC211" s="176"/>
      <c r="AD211" s="358"/>
      <c r="AE211" s="105"/>
      <c r="AF211" s="358"/>
      <c r="AH211" s="105"/>
      <c r="AI211" s="176"/>
      <c r="AJ211" s="105"/>
      <c r="AK211" s="105"/>
      <c r="AL211" s="105"/>
      <c r="AN211" s="176"/>
      <c r="AO211" s="105"/>
      <c r="AP211" s="105"/>
      <c r="AQ211" s="105"/>
      <c r="AS211" s="176"/>
      <c r="AT211" s="145"/>
      <c r="AU211" s="105"/>
      <c r="AV211" s="145"/>
      <c r="AX211" s="145"/>
      <c r="AY211" s="176"/>
      <c r="AZ211" s="105"/>
      <c r="BA211" s="105"/>
      <c r="BB211" s="105"/>
      <c r="BD211" s="176"/>
      <c r="BE211" s="105"/>
      <c r="BF211" s="105"/>
      <c r="BG211" s="105"/>
      <c r="BI211" s="176"/>
      <c r="BJ211" s="145"/>
      <c r="BK211" s="105"/>
      <c r="BL211" s="145"/>
      <c r="BN211" s="145"/>
    </row>
    <row r="214" spans="6:66" x14ac:dyDescent="0.2">
      <c r="F214" s="105"/>
      <c r="G214" s="105"/>
      <c r="H214" s="105"/>
      <c r="J214" s="176"/>
      <c r="K214" s="105"/>
      <c r="L214" s="105"/>
      <c r="M214" s="105"/>
      <c r="O214" s="176"/>
      <c r="P214" s="105"/>
      <c r="Q214" s="105"/>
      <c r="R214" s="105"/>
      <c r="S214" s="176"/>
      <c r="T214" s="105"/>
      <c r="U214" s="105"/>
      <c r="V214" s="105"/>
      <c r="X214" s="176"/>
      <c r="Y214" s="105"/>
      <c r="Z214" s="105"/>
      <c r="AA214" s="105"/>
      <c r="AC214" s="176"/>
      <c r="AD214" s="358"/>
      <c r="AE214" s="105"/>
      <c r="AF214" s="358"/>
      <c r="AH214" s="105"/>
      <c r="AI214" s="176"/>
      <c r="AJ214" s="105"/>
      <c r="AK214" s="105"/>
      <c r="AL214" s="105"/>
      <c r="AN214" s="176"/>
      <c r="AO214" s="105"/>
      <c r="AP214" s="105"/>
      <c r="AQ214" s="105"/>
      <c r="AS214" s="176"/>
      <c r="AT214" s="145"/>
      <c r="AU214" s="105"/>
      <c r="AV214" s="145"/>
      <c r="AX214" s="145"/>
      <c r="AY214" s="176"/>
      <c r="AZ214" s="105"/>
      <c r="BA214" s="105"/>
      <c r="BB214" s="105"/>
      <c r="BD214" s="176"/>
      <c r="BE214" s="105"/>
      <c r="BF214" s="105"/>
      <c r="BG214" s="105"/>
      <c r="BI214" s="176"/>
      <c r="BJ214" s="145"/>
      <c r="BK214" s="105"/>
      <c r="BL214" s="145"/>
      <c r="BN214" s="145"/>
    </row>
    <row r="215" spans="6:66" x14ac:dyDescent="0.2">
      <c r="F215" s="105"/>
      <c r="G215" s="105"/>
      <c r="H215" s="105"/>
      <c r="J215" s="176"/>
      <c r="K215" s="105"/>
      <c r="L215" s="105"/>
      <c r="M215" s="105"/>
      <c r="O215" s="176"/>
      <c r="P215" s="105"/>
      <c r="Q215" s="105"/>
      <c r="R215" s="105"/>
      <c r="S215" s="176"/>
      <c r="T215" s="105"/>
      <c r="U215" s="105"/>
      <c r="V215" s="105"/>
      <c r="X215" s="176"/>
      <c r="Y215" s="105"/>
      <c r="Z215" s="105"/>
      <c r="AA215" s="105"/>
      <c r="AC215" s="176"/>
      <c r="AD215" s="358"/>
      <c r="AE215" s="105"/>
      <c r="AF215" s="358"/>
      <c r="AH215" s="105"/>
      <c r="AI215" s="176"/>
      <c r="AJ215" s="105"/>
      <c r="AK215" s="105"/>
      <c r="AL215" s="105"/>
      <c r="AN215" s="176"/>
      <c r="AO215" s="105"/>
      <c r="AP215" s="105"/>
      <c r="AQ215" s="105"/>
      <c r="AS215" s="176"/>
      <c r="AT215" s="145"/>
      <c r="AU215" s="105"/>
      <c r="AV215" s="145"/>
      <c r="AX215" s="145"/>
      <c r="AY215" s="176"/>
      <c r="AZ215" s="105"/>
      <c r="BA215" s="105"/>
      <c r="BB215" s="105"/>
      <c r="BD215" s="176"/>
      <c r="BE215" s="105"/>
      <c r="BF215" s="105"/>
      <c r="BG215" s="105"/>
      <c r="BI215" s="176"/>
      <c r="BJ215" s="145"/>
      <c r="BK215" s="105"/>
      <c r="BL215" s="145"/>
      <c r="BN215" s="145"/>
    </row>
    <row r="218" spans="6:66" x14ac:dyDescent="0.2">
      <c r="F218" s="105"/>
      <c r="G218" s="105"/>
      <c r="H218" s="105"/>
      <c r="J218" s="176"/>
      <c r="K218" s="105"/>
      <c r="L218" s="105"/>
      <c r="M218" s="105"/>
      <c r="O218" s="176"/>
      <c r="P218" s="105"/>
      <c r="Q218" s="105"/>
      <c r="R218" s="105"/>
      <c r="S218" s="176"/>
      <c r="T218" s="105"/>
      <c r="U218" s="105"/>
      <c r="V218" s="105"/>
      <c r="X218" s="176"/>
      <c r="Y218" s="105"/>
      <c r="Z218" s="105"/>
      <c r="AA218" s="105"/>
      <c r="AC218" s="176"/>
      <c r="AD218" s="358"/>
      <c r="AE218" s="105"/>
      <c r="AF218" s="358"/>
      <c r="AH218" s="105"/>
      <c r="AI218" s="176"/>
      <c r="AJ218" s="105"/>
      <c r="AK218" s="105"/>
      <c r="AL218" s="105"/>
      <c r="AN218" s="176"/>
      <c r="AO218" s="105"/>
      <c r="AP218" s="105"/>
      <c r="AQ218" s="105"/>
      <c r="AS218" s="176"/>
      <c r="AT218" s="145"/>
      <c r="AU218" s="105"/>
      <c r="AV218" s="145"/>
      <c r="AX218" s="145"/>
      <c r="AY218" s="176"/>
      <c r="AZ218" s="105"/>
      <c r="BA218" s="105"/>
      <c r="BB218" s="105"/>
      <c r="BD218" s="176"/>
      <c r="BE218" s="105"/>
      <c r="BF218" s="105"/>
      <c r="BG218" s="105"/>
      <c r="BI218" s="176"/>
      <c r="BJ218" s="145"/>
      <c r="BK218" s="105"/>
      <c r="BL218" s="145"/>
      <c r="BN218" s="145"/>
    </row>
    <row r="219" spans="6:66" x14ac:dyDescent="0.2">
      <c r="F219" s="105"/>
      <c r="G219" s="105"/>
      <c r="H219" s="105"/>
      <c r="J219" s="176"/>
      <c r="K219" s="105"/>
      <c r="L219" s="105"/>
      <c r="M219" s="105"/>
      <c r="O219" s="176"/>
      <c r="P219" s="105"/>
      <c r="Q219" s="105"/>
      <c r="R219" s="105"/>
      <c r="S219" s="176"/>
      <c r="T219" s="105"/>
      <c r="U219" s="105"/>
      <c r="V219" s="105"/>
      <c r="X219" s="176"/>
      <c r="Y219" s="105"/>
      <c r="Z219" s="105"/>
      <c r="AA219" s="105"/>
      <c r="AC219" s="176"/>
      <c r="AD219" s="358"/>
      <c r="AE219" s="105"/>
      <c r="AF219" s="358"/>
      <c r="AH219" s="105"/>
      <c r="AI219" s="176"/>
      <c r="AJ219" s="105"/>
      <c r="AK219" s="105"/>
      <c r="AL219" s="105"/>
      <c r="AN219" s="176"/>
      <c r="AO219" s="105"/>
      <c r="AP219" s="105"/>
      <c r="AQ219" s="105"/>
      <c r="AS219" s="176"/>
      <c r="AT219" s="145"/>
      <c r="AU219" s="105"/>
      <c r="AV219" s="145"/>
      <c r="AX219" s="145"/>
      <c r="AY219" s="176"/>
      <c r="AZ219" s="105"/>
      <c r="BA219" s="105"/>
      <c r="BB219" s="105"/>
      <c r="BD219" s="176"/>
      <c r="BE219" s="105"/>
      <c r="BF219" s="105"/>
      <c r="BG219" s="105"/>
      <c r="BI219" s="176"/>
      <c r="BJ219" s="145"/>
      <c r="BK219" s="105"/>
      <c r="BL219" s="145"/>
      <c r="BN219" s="145"/>
    </row>
    <row r="220" spans="6:66" x14ac:dyDescent="0.2">
      <c r="F220" s="105"/>
      <c r="G220" s="105"/>
      <c r="H220" s="105"/>
      <c r="J220" s="176"/>
      <c r="K220" s="105"/>
      <c r="L220" s="105"/>
      <c r="M220" s="105"/>
      <c r="O220" s="176"/>
      <c r="P220" s="105"/>
      <c r="Q220" s="105"/>
      <c r="R220" s="105"/>
      <c r="S220" s="176"/>
      <c r="T220" s="105"/>
      <c r="U220" s="105"/>
      <c r="V220" s="105"/>
      <c r="X220" s="176"/>
      <c r="Y220" s="105"/>
      <c r="Z220" s="105"/>
      <c r="AA220" s="105"/>
      <c r="AC220" s="176"/>
      <c r="AD220" s="358"/>
      <c r="AE220" s="105"/>
      <c r="AF220" s="358"/>
      <c r="AH220" s="105"/>
      <c r="AI220" s="176"/>
      <c r="AJ220" s="105"/>
      <c r="AK220" s="105"/>
      <c r="AL220" s="105"/>
      <c r="AN220" s="176"/>
      <c r="AO220" s="105"/>
      <c r="AP220" s="105"/>
      <c r="AQ220" s="105"/>
      <c r="AS220" s="176"/>
      <c r="AT220" s="145"/>
      <c r="AU220" s="105"/>
      <c r="AV220" s="145"/>
      <c r="AX220" s="145"/>
      <c r="AY220" s="176"/>
      <c r="AZ220" s="105"/>
      <c r="BA220" s="105"/>
      <c r="BB220" s="105"/>
      <c r="BD220" s="176"/>
      <c r="BE220" s="105"/>
      <c r="BF220" s="105"/>
      <c r="BG220" s="105"/>
      <c r="BI220" s="176"/>
      <c r="BJ220" s="145"/>
      <c r="BK220" s="105"/>
      <c r="BL220" s="145"/>
      <c r="BN220" s="145"/>
    </row>
    <row r="221" spans="6:66" x14ac:dyDescent="0.2">
      <c r="F221" s="105"/>
      <c r="G221" s="105"/>
      <c r="H221" s="105"/>
      <c r="J221" s="176"/>
      <c r="K221" s="105"/>
      <c r="L221" s="105"/>
      <c r="M221" s="105"/>
      <c r="O221" s="176"/>
      <c r="P221" s="105"/>
      <c r="Q221" s="105"/>
      <c r="R221" s="105"/>
      <c r="S221" s="176"/>
      <c r="T221" s="105"/>
      <c r="U221" s="105"/>
      <c r="V221" s="105"/>
      <c r="X221" s="176"/>
      <c r="Y221" s="105"/>
      <c r="Z221" s="105"/>
      <c r="AA221" s="105"/>
      <c r="AC221" s="176"/>
      <c r="AD221" s="358"/>
      <c r="AE221" s="105"/>
      <c r="AF221" s="358"/>
      <c r="AH221" s="105"/>
      <c r="AI221" s="176"/>
      <c r="AJ221" s="105"/>
      <c r="AK221" s="105"/>
      <c r="AL221" s="105"/>
      <c r="AN221" s="176"/>
      <c r="AO221" s="105"/>
      <c r="AP221" s="105"/>
      <c r="AQ221" s="105"/>
      <c r="AS221" s="176"/>
      <c r="AT221" s="145"/>
      <c r="AU221" s="105"/>
      <c r="AV221" s="145"/>
      <c r="AX221" s="145"/>
      <c r="AY221" s="176"/>
      <c r="AZ221" s="105"/>
      <c r="BA221" s="105"/>
      <c r="BB221" s="105"/>
      <c r="BD221" s="176"/>
      <c r="BE221" s="105"/>
      <c r="BF221" s="105"/>
      <c r="BG221" s="105"/>
      <c r="BI221" s="176"/>
      <c r="BJ221" s="145"/>
      <c r="BK221" s="105"/>
      <c r="BL221" s="145"/>
      <c r="BN221" s="145"/>
    </row>
    <row r="222" spans="6:66" x14ac:dyDescent="0.2">
      <c r="F222" s="105"/>
      <c r="G222" s="105"/>
      <c r="H222" s="105"/>
      <c r="J222" s="176"/>
      <c r="K222" s="105"/>
      <c r="L222" s="105"/>
      <c r="M222" s="105"/>
      <c r="O222" s="176"/>
      <c r="P222" s="105"/>
      <c r="Q222" s="105"/>
      <c r="R222" s="105"/>
      <c r="S222" s="176"/>
      <c r="T222" s="105"/>
      <c r="U222" s="105"/>
      <c r="V222" s="105"/>
      <c r="X222" s="176"/>
      <c r="Y222" s="105"/>
      <c r="Z222" s="105"/>
      <c r="AA222" s="105"/>
      <c r="AC222" s="176"/>
      <c r="AD222" s="358"/>
      <c r="AE222" s="105"/>
      <c r="AF222" s="358"/>
      <c r="AH222" s="105"/>
      <c r="AI222" s="176"/>
      <c r="AJ222" s="105"/>
      <c r="AK222" s="105"/>
      <c r="AL222" s="105"/>
      <c r="AN222" s="176"/>
      <c r="AO222" s="105"/>
      <c r="AP222" s="105"/>
      <c r="AQ222" s="105"/>
      <c r="AS222" s="176"/>
      <c r="AT222" s="145"/>
      <c r="AU222" s="105"/>
      <c r="AV222" s="145"/>
      <c r="AX222" s="145"/>
      <c r="AY222" s="176"/>
      <c r="AZ222" s="105"/>
      <c r="BA222" s="105"/>
      <c r="BB222" s="105"/>
      <c r="BD222" s="176"/>
      <c r="BE222" s="105"/>
      <c r="BF222" s="105"/>
      <c r="BG222" s="105"/>
      <c r="BI222" s="176"/>
      <c r="BJ222" s="145"/>
      <c r="BK222" s="105"/>
      <c r="BL222" s="145"/>
      <c r="BN222" s="145"/>
    </row>
    <row r="223" spans="6:66" x14ac:dyDescent="0.2">
      <c r="F223" s="105"/>
      <c r="G223" s="105"/>
      <c r="H223" s="105"/>
      <c r="J223" s="176"/>
      <c r="K223" s="105"/>
      <c r="L223" s="105"/>
      <c r="M223" s="105"/>
      <c r="O223" s="176"/>
      <c r="P223" s="105"/>
      <c r="Q223" s="105"/>
      <c r="R223" s="105"/>
      <c r="S223" s="176"/>
      <c r="T223" s="105"/>
      <c r="U223" s="105"/>
      <c r="V223" s="105"/>
      <c r="X223" s="176"/>
      <c r="Y223" s="105"/>
      <c r="Z223" s="105"/>
      <c r="AA223" s="105"/>
      <c r="AC223" s="176"/>
      <c r="AD223" s="358"/>
      <c r="AE223" s="105"/>
      <c r="AF223" s="358"/>
      <c r="AH223" s="105"/>
      <c r="AI223" s="176"/>
      <c r="AJ223" s="105"/>
      <c r="AK223" s="105"/>
      <c r="AL223" s="105"/>
      <c r="AN223" s="176"/>
      <c r="AO223" s="105"/>
      <c r="AP223" s="105"/>
      <c r="AQ223" s="105"/>
      <c r="AS223" s="176"/>
      <c r="AT223" s="145"/>
      <c r="AU223" s="105"/>
      <c r="AV223" s="145"/>
      <c r="AX223" s="145"/>
      <c r="AY223" s="176"/>
      <c r="AZ223" s="105"/>
      <c r="BA223" s="105"/>
      <c r="BB223" s="105"/>
      <c r="BD223" s="176"/>
      <c r="BE223" s="105"/>
      <c r="BF223" s="105"/>
      <c r="BG223" s="105"/>
      <c r="BI223" s="176"/>
      <c r="BJ223" s="145"/>
      <c r="BK223" s="105"/>
      <c r="BL223" s="145"/>
      <c r="BN223" s="145"/>
    </row>
    <row r="224" spans="6:66" x14ac:dyDescent="0.2">
      <c r="F224" s="105"/>
      <c r="G224" s="105"/>
      <c r="H224" s="105"/>
      <c r="J224" s="176"/>
      <c r="K224" s="105"/>
      <c r="L224" s="105"/>
      <c r="M224" s="105"/>
      <c r="O224" s="176"/>
      <c r="P224" s="105"/>
      <c r="Q224" s="105"/>
      <c r="R224" s="105"/>
      <c r="S224" s="176"/>
      <c r="T224" s="105"/>
      <c r="U224" s="105"/>
      <c r="V224" s="105"/>
      <c r="X224" s="176"/>
      <c r="Y224" s="105"/>
      <c r="Z224" s="105"/>
      <c r="AA224" s="105"/>
      <c r="AC224" s="176"/>
      <c r="AD224" s="358"/>
      <c r="AE224" s="105"/>
      <c r="AF224" s="358"/>
      <c r="AH224" s="105"/>
      <c r="AI224" s="176"/>
      <c r="AJ224" s="105"/>
      <c r="AK224" s="105"/>
      <c r="AL224" s="105"/>
      <c r="AN224" s="176"/>
      <c r="AO224" s="105"/>
      <c r="AP224" s="105"/>
      <c r="AQ224" s="105"/>
      <c r="AS224" s="176"/>
      <c r="AT224" s="145"/>
      <c r="AU224" s="105"/>
      <c r="AV224" s="145"/>
      <c r="AX224" s="145"/>
      <c r="AY224" s="176"/>
      <c r="AZ224" s="105"/>
      <c r="BA224" s="105"/>
      <c r="BB224" s="105"/>
      <c r="BD224" s="176"/>
      <c r="BE224" s="105"/>
      <c r="BF224" s="105"/>
      <c r="BG224" s="105"/>
      <c r="BI224" s="176"/>
      <c r="BJ224" s="145"/>
      <c r="BK224" s="105"/>
      <c r="BL224" s="145"/>
      <c r="BN224" s="145"/>
    </row>
    <row r="225" spans="6:66" x14ac:dyDescent="0.2">
      <c r="F225" s="105"/>
      <c r="G225" s="105"/>
      <c r="H225" s="105"/>
      <c r="J225" s="176"/>
      <c r="K225" s="105"/>
      <c r="L225" s="105"/>
      <c r="M225" s="105"/>
      <c r="O225" s="176"/>
      <c r="P225" s="105"/>
      <c r="Q225" s="105"/>
      <c r="R225" s="105"/>
      <c r="S225" s="176"/>
      <c r="T225" s="105"/>
      <c r="U225" s="105"/>
      <c r="V225" s="105"/>
      <c r="X225" s="176"/>
      <c r="Y225" s="105"/>
      <c r="Z225" s="105"/>
      <c r="AA225" s="105"/>
      <c r="AC225" s="176"/>
      <c r="AD225" s="358"/>
      <c r="AE225" s="105"/>
      <c r="AF225" s="358"/>
      <c r="AH225" s="105"/>
      <c r="AI225" s="176"/>
      <c r="AJ225" s="105"/>
      <c r="AK225" s="105"/>
      <c r="AL225" s="105"/>
      <c r="AN225" s="176"/>
      <c r="AO225" s="105"/>
      <c r="AP225" s="105"/>
      <c r="AQ225" s="105"/>
      <c r="AS225" s="176"/>
      <c r="AT225" s="145"/>
      <c r="AU225" s="105"/>
      <c r="AV225" s="145"/>
      <c r="AX225" s="145"/>
      <c r="AY225" s="176"/>
      <c r="AZ225" s="105"/>
      <c r="BA225" s="105"/>
      <c r="BB225" s="105"/>
      <c r="BD225" s="176"/>
      <c r="BE225" s="105"/>
      <c r="BF225" s="105"/>
      <c r="BG225" s="105"/>
      <c r="BI225" s="176"/>
      <c r="BJ225" s="145"/>
      <c r="BK225" s="105"/>
      <c r="BL225" s="145"/>
      <c r="BN225" s="145"/>
    </row>
    <row r="226" spans="6:66" x14ac:dyDescent="0.2">
      <c r="F226" s="105"/>
      <c r="G226" s="105"/>
      <c r="H226" s="105"/>
      <c r="J226" s="176"/>
      <c r="K226" s="105"/>
      <c r="L226" s="105"/>
      <c r="M226" s="105"/>
      <c r="O226" s="176"/>
      <c r="P226" s="105"/>
      <c r="Q226" s="105"/>
      <c r="R226" s="105"/>
      <c r="S226" s="176"/>
      <c r="T226" s="105"/>
      <c r="U226" s="105"/>
      <c r="V226" s="105"/>
      <c r="X226" s="176"/>
      <c r="Y226" s="105"/>
      <c r="Z226" s="105"/>
      <c r="AA226" s="105"/>
      <c r="AC226" s="176"/>
      <c r="AD226" s="358"/>
      <c r="AE226" s="105"/>
      <c r="AF226" s="358"/>
      <c r="AH226" s="105"/>
      <c r="AI226" s="176"/>
      <c r="AJ226" s="105"/>
      <c r="AK226" s="105"/>
      <c r="AL226" s="105"/>
      <c r="AN226" s="176"/>
      <c r="AO226" s="105"/>
      <c r="AP226" s="105"/>
      <c r="AQ226" s="105"/>
      <c r="AS226" s="176"/>
      <c r="AT226" s="145"/>
      <c r="AU226" s="105"/>
      <c r="AV226" s="145"/>
      <c r="AX226" s="145"/>
      <c r="AY226" s="176"/>
      <c r="AZ226" s="105"/>
      <c r="BA226" s="105"/>
      <c r="BB226" s="105"/>
      <c r="BD226" s="176"/>
      <c r="BE226" s="105"/>
      <c r="BF226" s="105"/>
      <c r="BG226" s="105"/>
      <c r="BI226" s="176"/>
      <c r="BJ226" s="145"/>
      <c r="BK226" s="105"/>
      <c r="BL226" s="145"/>
      <c r="BN226" s="145"/>
    </row>
    <row r="227" spans="6:66" x14ac:dyDescent="0.2">
      <c r="F227" s="105"/>
      <c r="G227" s="105"/>
      <c r="H227" s="105"/>
      <c r="J227" s="176"/>
      <c r="K227" s="105"/>
      <c r="L227" s="105"/>
      <c r="M227" s="105"/>
      <c r="O227" s="176"/>
      <c r="P227" s="105"/>
      <c r="Q227" s="105"/>
      <c r="R227" s="105"/>
      <c r="S227" s="176"/>
      <c r="T227" s="105"/>
      <c r="U227" s="105"/>
      <c r="V227" s="105"/>
      <c r="X227" s="176"/>
      <c r="Y227" s="105"/>
      <c r="Z227" s="105"/>
      <c r="AA227" s="105"/>
      <c r="AC227" s="176"/>
      <c r="AD227" s="358"/>
      <c r="AE227" s="105"/>
      <c r="AF227" s="358"/>
      <c r="AH227" s="105"/>
      <c r="AI227" s="176"/>
      <c r="AJ227" s="105"/>
      <c r="AK227" s="105"/>
      <c r="AL227" s="105"/>
      <c r="AN227" s="176"/>
      <c r="AO227" s="105"/>
      <c r="AP227" s="105"/>
      <c r="AQ227" s="105"/>
      <c r="AS227" s="176"/>
      <c r="AT227" s="145"/>
      <c r="AU227" s="105"/>
      <c r="AV227" s="145"/>
      <c r="AX227" s="145"/>
      <c r="AY227" s="176"/>
      <c r="AZ227" s="105"/>
      <c r="BA227" s="105"/>
      <c r="BB227" s="105"/>
      <c r="BD227" s="176"/>
      <c r="BE227" s="105"/>
      <c r="BF227" s="105"/>
      <c r="BG227" s="105"/>
      <c r="BI227" s="176"/>
      <c r="BJ227" s="145"/>
      <c r="BK227" s="105"/>
      <c r="BL227" s="145"/>
      <c r="BN227" s="145"/>
    </row>
    <row r="228" spans="6:66" x14ac:dyDescent="0.2">
      <c r="F228" s="105"/>
      <c r="G228" s="105"/>
      <c r="H228" s="105"/>
      <c r="J228" s="176"/>
      <c r="K228" s="105"/>
      <c r="L228" s="105"/>
      <c r="M228" s="105"/>
      <c r="O228" s="176"/>
      <c r="P228" s="105"/>
      <c r="Q228" s="105"/>
      <c r="R228" s="105"/>
      <c r="S228" s="176"/>
      <c r="T228" s="105"/>
      <c r="U228" s="105"/>
      <c r="V228" s="105"/>
      <c r="X228" s="176"/>
      <c r="Y228" s="105"/>
      <c r="Z228" s="105"/>
      <c r="AA228" s="105"/>
      <c r="AC228" s="176"/>
      <c r="AD228" s="358"/>
      <c r="AE228" s="105"/>
      <c r="AF228" s="358"/>
      <c r="AH228" s="105"/>
      <c r="AI228" s="176"/>
      <c r="AJ228" s="105"/>
      <c r="AK228" s="105"/>
      <c r="AL228" s="105"/>
      <c r="AN228" s="176"/>
      <c r="AO228" s="105"/>
      <c r="AP228" s="105"/>
      <c r="AQ228" s="105"/>
      <c r="AS228" s="176"/>
      <c r="AT228" s="145"/>
      <c r="AU228" s="105"/>
      <c r="AV228" s="145"/>
      <c r="AX228" s="145"/>
      <c r="AY228" s="176"/>
      <c r="AZ228" s="105"/>
      <c r="BA228" s="105"/>
      <c r="BB228" s="105"/>
      <c r="BD228" s="176"/>
      <c r="BE228" s="105"/>
      <c r="BF228" s="105"/>
      <c r="BG228" s="105"/>
      <c r="BI228" s="176"/>
      <c r="BJ228" s="145"/>
      <c r="BK228" s="105"/>
      <c r="BL228" s="145"/>
      <c r="BN228" s="145"/>
    </row>
    <row r="233" spans="6:66" x14ac:dyDescent="0.2">
      <c r="F233" s="105"/>
      <c r="G233" s="105"/>
      <c r="H233" s="105"/>
      <c r="J233" s="176"/>
      <c r="K233" s="105"/>
      <c r="L233" s="105"/>
      <c r="M233" s="105"/>
      <c r="O233" s="176"/>
      <c r="P233" s="105"/>
      <c r="Q233" s="105"/>
      <c r="R233" s="105"/>
      <c r="S233" s="176"/>
      <c r="T233" s="105"/>
      <c r="U233" s="105"/>
      <c r="V233" s="105"/>
      <c r="X233" s="176"/>
      <c r="Y233" s="105"/>
      <c r="Z233" s="105"/>
      <c r="AA233" s="105"/>
      <c r="AC233" s="176"/>
      <c r="AD233" s="358"/>
      <c r="AE233" s="105"/>
      <c r="AF233" s="358"/>
      <c r="AH233" s="105"/>
      <c r="AI233" s="176"/>
      <c r="AJ233" s="105"/>
      <c r="AK233" s="105"/>
      <c r="AL233" s="105"/>
      <c r="AN233" s="176"/>
      <c r="AO233" s="105"/>
      <c r="AP233" s="105"/>
      <c r="AQ233" s="105"/>
      <c r="AS233" s="176"/>
      <c r="AT233" s="145"/>
      <c r="AU233" s="105"/>
      <c r="AV233" s="145"/>
      <c r="AX233" s="145"/>
      <c r="AY233" s="176"/>
      <c r="AZ233" s="105"/>
      <c r="BA233" s="105"/>
      <c r="BB233" s="105"/>
      <c r="BD233" s="176"/>
      <c r="BE233" s="105"/>
      <c r="BF233" s="105"/>
      <c r="BG233" s="105"/>
      <c r="BI233" s="176"/>
      <c r="BJ233" s="145"/>
      <c r="BK233" s="105"/>
      <c r="BL233" s="145"/>
      <c r="BN233" s="145"/>
    </row>
    <row r="234" spans="6:66" x14ac:dyDescent="0.2">
      <c r="F234" s="105"/>
      <c r="G234" s="105"/>
      <c r="H234" s="105"/>
      <c r="J234" s="176"/>
      <c r="K234" s="105"/>
      <c r="L234" s="105"/>
      <c r="M234" s="105"/>
      <c r="O234" s="176"/>
      <c r="P234" s="105"/>
      <c r="Q234" s="105"/>
      <c r="R234" s="105"/>
      <c r="S234" s="176"/>
      <c r="T234" s="105"/>
      <c r="U234" s="105"/>
      <c r="V234" s="105"/>
      <c r="X234" s="176"/>
      <c r="Y234" s="105"/>
      <c r="Z234" s="105"/>
      <c r="AA234" s="105"/>
      <c r="AC234" s="176"/>
      <c r="AD234" s="358"/>
      <c r="AE234" s="105"/>
      <c r="AF234" s="358"/>
      <c r="AH234" s="105"/>
      <c r="AI234" s="176"/>
      <c r="AJ234" s="105"/>
      <c r="AK234" s="105"/>
      <c r="AL234" s="105"/>
      <c r="AN234" s="176"/>
      <c r="AO234" s="105"/>
      <c r="AP234" s="105"/>
      <c r="AQ234" s="105"/>
      <c r="AS234" s="176"/>
      <c r="AT234" s="145"/>
      <c r="AU234" s="105"/>
      <c r="AV234" s="145"/>
      <c r="AX234" s="145"/>
      <c r="AY234" s="176"/>
      <c r="AZ234" s="105"/>
      <c r="BA234" s="105"/>
      <c r="BB234" s="105"/>
      <c r="BD234" s="176"/>
      <c r="BE234" s="105"/>
      <c r="BF234" s="105"/>
      <c r="BG234" s="105"/>
      <c r="BI234" s="176"/>
      <c r="BJ234" s="145"/>
      <c r="BK234" s="105"/>
      <c r="BL234" s="145"/>
      <c r="BN234" s="145"/>
    </row>
    <row r="235" spans="6:66" x14ac:dyDescent="0.2">
      <c r="F235" s="105"/>
      <c r="G235" s="105"/>
      <c r="H235" s="105"/>
      <c r="J235" s="176"/>
      <c r="K235" s="105"/>
      <c r="L235" s="105"/>
      <c r="M235" s="105"/>
      <c r="O235" s="176"/>
      <c r="P235" s="105"/>
      <c r="Q235" s="105"/>
      <c r="R235" s="105"/>
      <c r="S235" s="176"/>
      <c r="T235" s="105"/>
      <c r="U235" s="105"/>
      <c r="V235" s="105"/>
      <c r="X235" s="176"/>
      <c r="Y235" s="105"/>
      <c r="Z235" s="105"/>
      <c r="AA235" s="105"/>
      <c r="AC235" s="176"/>
      <c r="AD235" s="358"/>
      <c r="AE235" s="105"/>
      <c r="AF235" s="358"/>
      <c r="AH235" s="105"/>
      <c r="AI235" s="176"/>
      <c r="AJ235" s="105"/>
      <c r="AK235" s="105"/>
      <c r="AL235" s="105"/>
      <c r="AN235" s="176"/>
      <c r="AO235" s="105"/>
      <c r="AP235" s="105"/>
      <c r="AQ235" s="105"/>
      <c r="AS235" s="176"/>
      <c r="AT235" s="145"/>
      <c r="AU235" s="105"/>
      <c r="AV235" s="145"/>
      <c r="AX235" s="145"/>
      <c r="AY235" s="176"/>
      <c r="AZ235" s="105"/>
      <c r="BA235" s="105"/>
      <c r="BB235" s="105"/>
      <c r="BD235" s="176"/>
      <c r="BE235" s="105"/>
      <c r="BF235" s="105"/>
      <c r="BG235" s="105"/>
      <c r="BI235" s="176"/>
      <c r="BJ235" s="145"/>
      <c r="BK235" s="105"/>
      <c r="BL235" s="145"/>
      <c r="BN235" s="145"/>
    </row>
    <row r="236" spans="6:66" x14ac:dyDescent="0.2">
      <c r="F236" s="105"/>
      <c r="G236" s="105"/>
      <c r="H236" s="105"/>
      <c r="J236" s="176"/>
      <c r="K236" s="105"/>
      <c r="L236" s="105"/>
      <c r="M236" s="105"/>
      <c r="O236" s="176"/>
      <c r="P236" s="105"/>
      <c r="Q236" s="105"/>
      <c r="R236" s="105"/>
      <c r="S236" s="176"/>
      <c r="T236" s="105"/>
      <c r="U236" s="105"/>
      <c r="V236" s="105"/>
      <c r="X236" s="176"/>
      <c r="Y236" s="105"/>
      <c r="Z236" s="105"/>
      <c r="AA236" s="105"/>
      <c r="AC236" s="176"/>
      <c r="AD236" s="358"/>
      <c r="AE236" s="105"/>
      <c r="AF236" s="358"/>
      <c r="AH236" s="105"/>
      <c r="AI236" s="176"/>
      <c r="AJ236" s="105"/>
      <c r="AK236" s="105"/>
      <c r="AL236" s="105"/>
      <c r="AN236" s="176"/>
      <c r="AO236" s="105"/>
      <c r="AP236" s="105"/>
      <c r="AQ236" s="105"/>
      <c r="AS236" s="176"/>
      <c r="AT236" s="145"/>
      <c r="AU236" s="105"/>
      <c r="AV236" s="145"/>
      <c r="AX236" s="145"/>
      <c r="AY236" s="176"/>
      <c r="AZ236" s="105"/>
      <c r="BA236" s="105"/>
      <c r="BB236" s="105"/>
      <c r="BD236" s="176"/>
      <c r="BE236" s="105"/>
      <c r="BF236" s="105"/>
      <c r="BG236" s="105"/>
      <c r="BI236" s="176"/>
      <c r="BJ236" s="145"/>
      <c r="BK236" s="105"/>
      <c r="BL236" s="145"/>
      <c r="BN236" s="145"/>
    </row>
    <row r="237" spans="6:66" x14ac:dyDescent="0.2">
      <c r="F237" s="105"/>
      <c r="G237" s="105"/>
      <c r="H237" s="105"/>
      <c r="J237" s="176"/>
      <c r="K237" s="105"/>
      <c r="L237" s="105"/>
      <c r="M237" s="105"/>
      <c r="O237" s="176"/>
      <c r="P237" s="105"/>
      <c r="Q237" s="105"/>
      <c r="R237" s="105"/>
      <c r="S237" s="176"/>
      <c r="T237" s="105"/>
      <c r="U237" s="105"/>
      <c r="V237" s="105"/>
      <c r="X237" s="176"/>
      <c r="Y237" s="105"/>
      <c r="Z237" s="105"/>
      <c r="AA237" s="105"/>
      <c r="AC237" s="176"/>
      <c r="AD237" s="358"/>
      <c r="AE237" s="105"/>
      <c r="AF237" s="358"/>
      <c r="AH237" s="105"/>
      <c r="AI237" s="176"/>
      <c r="AJ237" s="105"/>
      <c r="AK237" s="105"/>
      <c r="AL237" s="105"/>
      <c r="AN237" s="176"/>
      <c r="AO237" s="105"/>
      <c r="AP237" s="105"/>
      <c r="AQ237" s="105"/>
      <c r="AS237" s="176"/>
      <c r="AT237" s="145"/>
      <c r="AU237" s="105"/>
      <c r="AV237" s="145"/>
      <c r="AX237" s="145"/>
      <c r="AY237" s="176"/>
      <c r="AZ237" s="105"/>
      <c r="BA237" s="105"/>
      <c r="BB237" s="105"/>
      <c r="BD237" s="176"/>
      <c r="BE237" s="105"/>
      <c r="BF237" s="105"/>
      <c r="BG237" s="105"/>
      <c r="BI237" s="176"/>
      <c r="BJ237" s="145"/>
      <c r="BK237" s="105"/>
      <c r="BL237" s="145"/>
      <c r="BN237" s="145"/>
    </row>
    <row r="238" spans="6:66" x14ac:dyDescent="0.2">
      <c r="F238" s="105"/>
      <c r="G238" s="105"/>
      <c r="H238" s="105"/>
      <c r="J238" s="176"/>
      <c r="K238" s="105"/>
      <c r="L238" s="105"/>
      <c r="M238" s="105"/>
      <c r="O238" s="176"/>
      <c r="P238" s="105"/>
      <c r="Q238" s="105"/>
      <c r="R238" s="105"/>
      <c r="S238" s="176"/>
      <c r="T238" s="105"/>
      <c r="U238" s="105"/>
      <c r="V238" s="105"/>
      <c r="X238" s="176"/>
      <c r="Y238" s="105"/>
      <c r="Z238" s="105"/>
      <c r="AA238" s="105"/>
      <c r="AC238" s="176"/>
      <c r="AD238" s="358"/>
      <c r="AE238" s="105"/>
      <c r="AF238" s="358"/>
      <c r="AH238" s="105"/>
      <c r="AI238" s="176"/>
      <c r="AJ238" s="105"/>
      <c r="AK238" s="105"/>
      <c r="AL238" s="105"/>
      <c r="AN238" s="176"/>
      <c r="AO238" s="105"/>
      <c r="AP238" s="105"/>
      <c r="AQ238" s="105"/>
      <c r="AS238" s="176"/>
      <c r="AT238" s="145"/>
      <c r="AU238" s="105"/>
      <c r="AV238" s="145"/>
      <c r="AX238" s="145"/>
      <c r="AY238" s="176"/>
      <c r="AZ238" s="105"/>
      <c r="BA238" s="105"/>
      <c r="BB238" s="105"/>
      <c r="BD238" s="176"/>
      <c r="BE238" s="105"/>
      <c r="BF238" s="105"/>
      <c r="BG238" s="105"/>
      <c r="BI238" s="176"/>
      <c r="BJ238" s="145"/>
      <c r="BK238" s="105"/>
      <c r="BL238" s="145"/>
      <c r="BN238" s="145"/>
    </row>
    <row r="239" spans="6:66" x14ac:dyDescent="0.2">
      <c r="F239" s="105"/>
      <c r="G239" s="105"/>
      <c r="H239" s="105"/>
      <c r="J239" s="176"/>
      <c r="K239" s="105"/>
      <c r="L239" s="105"/>
      <c r="M239" s="105"/>
      <c r="O239" s="176"/>
      <c r="P239" s="105"/>
      <c r="Q239" s="105"/>
      <c r="R239" s="105"/>
      <c r="S239" s="176"/>
      <c r="T239" s="105"/>
      <c r="U239" s="105"/>
      <c r="V239" s="105"/>
      <c r="X239" s="176"/>
      <c r="Y239" s="105"/>
      <c r="Z239" s="105"/>
      <c r="AA239" s="105"/>
      <c r="AC239" s="176"/>
      <c r="AD239" s="358"/>
      <c r="AE239" s="105"/>
      <c r="AF239" s="358"/>
      <c r="AH239" s="105"/>
      <c r="AI239" s="176"/>
      <c r="AJ239" s="105"/>
      <c r="AK239" s="105"/>
      <c r="AL239" s="105"/>
      <c r="AN239" s="176"/>
      <c r="AO239" s="105"/>
      <c r="AP239" s="105"/>
      <c r="AQ239" s="105"/>
      <c r="AS239" s="176"/>
      <c r="AT239" s="145"/>
      <c r="AU239" s="105"/>
      <c r="AV239" s="145"/>
      <c r="AX239" s="145"/>
      <c r="AY239" s="176"/>
      <c r="AZ239" s="105"/>
      <c r="BA239" s="105"/>
      <c r="BB239" s="105"/>
      <c r="BD239" s="176"/>
      <c r="BE239" s="105"/>
      <c r="BF239" s="105"/>
      <c r="BG239" s="105"/>
      <c r="BI239" s="176"/>
      <c r="BJ239" s="145"/>
      <c r="BK239" s="105"/>
      <c r="BL239" s="145"/>
      <c r="BN239" s="145"/>
    </row>
    <row r="240" spans="6:66" x14ac:dyDescent="0.2">
      <c r="F240" s="105"/>
      <c r="G240" s="105"/>
      <c r="H240" s="105"/>
      <c r="J240" s="176"/>
      <c r="K240" s="105"/>
      <c r="L240" s="105"/>
      <c r="M240" s="105"/>
      <c r="O240" s="176"/>
      <c r="P240" s="105"/>
      <c r="Q240" s="105"/>
      <c r="R240" s="105"/>
      <c r="S240" s="176"/>
      <c r="T240" s="105"/>
      <c r="U240" s="105"/>
      <c r="V240" s="105"/>
      <c r="X240" s="176"/>
      <c r="Y240" s="105"/>
      <c r="Z240" s="105"/>
      <c r="AA240" s="105"/>
      <c r="AC240" s="176"/>
      <c r="AD240" s="358"/>
      <c r="AE240" s="105"/>
      <c r="AF240" s="358"/>
      <c r="AH240" s="105"/>
      <c r="AI240" s="176"/>
      <c r="AJ240" s="105"/>
      <c r="AK240" s="105"/>
      <c r="AL240" s="105"/>
      <c r="AN240" s="176"/>
      <c r="AO240" s="105"/>
      <c r="AP240" s="105"/>
      <c r="AQ240" s="105"/>
      <c r="AS240" s="176"/>
      <c r="AT240" s="145"/>
      <c r="AU240" s="105"/>
      <c r="AV240" s="145"/>
      <c r="AX240" s="145"/>
      <c r="AY240" s="176"/>
      <c r="AZ240" s="105"/>
      <c r="BA240" s="105"/>
      <c r="BB240" s="105"/>
      <c r="BD240" s="176"/>
      <c r="BE240" s="105"/>
      <c r="BF240" s="105"/>
      <c r="BG240" s="105"/>
      <c r="BI240" s="176"/>
      <c r="BJ240" s="145"/>
      <c r="BK240" s="105"/>
      <c r="BL240" s="145"/>
      <c r="BN240" s="145"/>
    </row>
    <row r="241" spans="6:66" x14ac:dyDescent="0.2">
      <c r="F241" s="105"/>
      <c r="G241" s="105"/>
      <c r="H241" s="105"/>
      <c r="J241" s="176"/>
      <c r="K241" s="105"/>
      <c r="L241" s="105"/>
      <c r="M241" s="105"/>
      <c r="O241" s="176"/>
      <c r="P241" s="105"/>
      <c r="Q241" s="105"/>
      <c r="R241" s="105"/>
      <c r="S241" s="176"/>
      <c r="T241" s="105"/>
      <c r="U241" s="105"/>
      <c r="V241" s="105"/>
      <c r="X241" s="176"/>
      <c r="Y241" s="105"/>
      <c r="Z241" s="105"/>
      <c r="AA241" s="105"/>
      <c r="AC241" s="176"/>
      <c r="AD241" s="358"/>
      <c r="AE241" s="105"/>
      <c r="AF241" s="358"/>
      <c r="AH241" s="105"/>
      <c r="AI241" s="176"/>
      <c r="AJ241" s="105"/>
      <c r="AK241" s="105"/>
      <c r="AL241" s="105"/>
      <c r="AN241" s="176"/>
      <c r="AO241" s="105"/>
      <c r="AP241" s="105"/>
      <c r="AQ241" s="105"/>
      <c r="AS241" s="176"/>
      <c r="AT241" s="145"/>
      <c r="AU241" s="105"/>
      <c r="AV241" s="145"/>
      <c r="AX241" s="145"/>
      <c r="AY241" s="176"/>
      <c r="AZ241" s="105"/>
      <c r="BA241" s="105"/>
      <c r="BB241" s="105"/>
      <c r="BD241" s="176"/>
      <c r="BE241" s="105"/>
      <c r="BF241" s="105"/>
      <c r="BG241" s="105"/>
      <c r="BI241" s="176"/>
      <c r="BJ241" s="145"/>
      <c r="BK241" s="105"/>
      <c r="BL241" s="145"/>
      <c r="BN241" s="145"/>
    </row>
    <row r="242" spans="6:66" x14ac:dyDescent="0.2">
      <c r="F242" s="105"/>
      <c r="G242" s="105"/>
      <c r="H242" s="105"/>
      <c r="J242" s="176"/>
      <c r="K242" s="105"/>
      <c r="L242" s="105"/>
      <c r="M242" s="105"/>
      <c r="O242" s="176"/>
      <c r="P242" s="105"/>
      <c r="Q242" s="105"/>
      <c r="R242" s="105"/>
      <c r="S242" s="176"/>
      <c r="T242" s="105"/>
      <c r="U242" s="105"/>
      <c r="V242" s="105"/>
      <c r="X242" s="176"/>
      <c r="Y242" s="105"/>
      <c r="Z242" s="105"/>
      <c r="AA242" s="105"/>
      <c r="AC242" s="176"/>
      <c r="AD242" s="358"/>
      <c r="AE242" s="105"/>
      <c r="AF242" s="358"/>
      <c r="AH242" s="105"/>
      <c r="AI242" s="176"/>
      <c r="AJ242" s="105"/>
      <c r="AK242" s="105"/>
      <c r="AL242" s="105"/>
      <c r="AN242" s="176"/>
      <c r="AO242" s="105"/>
      <c r="AP242" s="105"/>
      <c r="AQ242" s="105"/>
      <c r="AS242" s="176"/>
      <c r="AT242" s="145"/>
      <c r="AU242" s="105"/>
      <c r="AV242" s="145"/>
      <c r="AX242" s="145"/>
      <c r="AY242" s="176"/>
      <c r="AZ242" s="105"/>
      <c r="BA242" s="105"/>
      <c r="BB242" s="105"/>
      <c r="BD242" s="176"/>
      <c r="BE242" s="105"/>
      <c r="BF242" s="105"/>
      <c r="BG242" s="105"/>
      <c r="BI242" s="176"/>
      <c r="BJ242" s="145"/>
      <c r="BK242" s="105"/>
      <c r="BL242" s="145"/>
      <c r="BN242" s="145"/>
    </row>
    <row r="243" spans="6:66" x14ac:dyDescent="0.2">
      <c r="F243" s="105"/>
      <c r="G243" s="105"/>
      <c r="H243" s="105"/>
      <c r="J243" s="176"/>
      <c r="K243" s="105"/>
      <c r="L243" s="105"/>
      <c r="M243" s="105"/>
      <c r="O243" s="176"/>
      <c r="P243" s="105"/>
      <c r="Q243" s="105"/>
      <c r="R243" s="105"/>
      <c r="S243" s="176"/>
      <c r="T243" s="105"/>
      <c r="U243" s="105"/>
      <c r="V243" s="105"/>
      <c r="X243" s="176"/>
      <c r="Y243" s="105"/>
      <c r="Z243" s="105"/>
      <c r="AA243" s="105"/>
      <c r="AC243" s="176"/>
      <c r="AD243" s="358"/>
      <c r="AE243" s="105"/>
      <c r="AF243" s="358"/>
      <c r="AH243" s="105"/>
      <c r="AI243" s="176"/>
      <c r="AJ243" s="105"/>
      <c r="AK243" s="105"/>
      <c r="AL243" s="105"/>
      <c r="AN243" s="176"/>
      <c r="AO243" s="105"/>
      <c r="AP243" s="105"/>
      <c r="AQ243" s="105"/>
      <c r="AS243" s="176"/>
      <c r="AT243" s="145"/>
      <c r="AU243" s="105"/>
      <c r="AV243" s="145"/>
      <c r="AX243" s="145"/>
      <c r="AY243" s="176"/>
      <c r="AZ243" s="105"/>
      <c r="BA243" s="105"/>
      <c r="BB243" s="105"/>
      <c r="BD243" s="176"/>
      <c r="BE243" s="105"/>
      <c r="BF243" s="105"/>
      <c r="BG243" s="105"/>
      <c r="BI243" s="176"/>
      <c r="BJ243" s="145"/>
      <c r="BK243" s="105"/>
      <c r="BL243" s="145"/>
      <c r="BN243" s="145"/>
    </row>
    <row r="244" spans="6:66" x14ac:dyDescent="0.2">
      <c r="F244" s="105"/>
      <c r="G244" s="105"/>
      <c r="H244" s="105"/>
      <c r="J244" s="176"/>
      <c r="K244" s="105"/>
      <c r="L244" s="105"/>
      <c r="M244" s="105"/>
      <c r="O244" s="176"/>
      <c r="P244" s="105"/>
      <c r="Q244" s="105"/>
      <c r="R244" s="105"/>
      <c r="S244" s="176"/>
      <c r="T244" s="105"/>
      <c r="U244" s="105"/>
      <c r="V244" s="105"/>
      <c r="X244" s="176"/>
      <c r="Y244" s="105"/>
      <c r="Z244" s="105"/>
      <c r="AA244" s="105"/>
      <c r="AC244" s="176"/>
      <c r="AD244" s="358"/>
      <c r="AE244" s="105"/>
      <c r="AF244" s="358"/>
      <c r="AH244" s="105"/>
      <c r="AI244" s="176"/>
      <c r="AJ244" s="105"/>
      <c r="AK244" s="105"/>
      <c r="AL244" s="105"/>
      <c r="AN244" s="176"/>
      <c r="AO244" s="105"/>
      <c r="AP244" s="105"/>
      <c r="AQ244" s="105"/>
      <c r="AS244" s="176"/>
      <c r="AT244" s="145"/>
      <c r="AU244" s="105"/>
      <c r="AV244" s="145"/>
      <c r="AX244" s="145"/>
      <c r="AY244" s="176"/>
      <c r="AZ244" s="105"/>
      <c r="BA244" s="105"/>
      <c r="BB244" s="105"/>
      <c r="BD244" s="176"/>
      <c r="BE244" s="105"/>
      <c r="BF244" s="105"/>
      <c r="BG244" s="105"/>
      <c r="BI244" s="176"/>
      <c r="BJ244" s="145"/>
      <c r="BK244" s="105"/>
      <c r="BL244" s="145"/>
      <c r="BN244" s="145"/>
    </row>
    <row r="245" spans="6:66" x14ac:dyDescent="0.2">
      <c r="F245" s="105"/>
      <c r="G245" s="105"/>
      <c r="H245" s="105"/>
      <c r="J245" s="176"/>
      <c r="K245" s="105"/>
      <c r="L245" s="105"/>
      <c r="M245" s="105"/>
      <c r="O245" s="176"/>
      <c r="P245" s="105"/>
      <c r="Q245" s="105"/>
      <c r="R245" s="105"/>
      <c r="S245" s="176"/>
      <c r="T245" s="105"/>
      <c r="U245" s="105"/>
      <c r="V245" s="105"/>
      <c r="X245" s="176"/>
      <c r="Y245" s="105"/>
      <c r="Z245" s="105"/>
      <c r="AA245" s="105"/>
      <c r="AC245" s="176"/>
      <c r="AD245" s="358"/>
      <c r="AE245" s="105"/>
      <c r="AF245" s="358"/>
      <c r="AH245" s="105"/>
      <c r="AI245" s="176"/>
      <c r="AJ245" s="105"/>
      <c r="AK245" s="105"/>
      <c r="AL245" s="105"/>
      <c r="AN245" s="176"/>
      <c r="AO245" s="105"/>
      <c r="AP245" s="105"/>
      <c r="AQ245" s="105"/>
      <c r="AS245" s="176"/>
      <c r="AT245" s="145"/>
      <c r="AU245" s="105"/>
      <c r="AV245" s="145"/>
      <c r="AX245" s="145"/>
      <c r="AY245" s="176"/>
      <c r="AZ245" s="105"/>
      <c r="BA245" s="105"/>
      <c r="BB245" s="105"/>
      <c r="BD245" s="176"/>
      <c r="BE245" s="105"/>
      <c r="BF245" s="105"/>
      <c r="BG245" s="105"/>
      <c r="BI245" s="176"/>
      <c r="BJ245" s="145"/>
      <c r="BK245" s="105"/>
      <c r="BL245" s="145"/>
      <c r="BN245" s="145"/>
    </row>
    <row r="246" spans="6:66" x14ac:dyDescent="0.2">
      <c r="F246" s="105"/>
      <c r="G246" s="105"/>
      <c r="H246" s="105"/>
      <c r="J246" s="176"/>
      <c r="K246" s="105"/>
      <c r="L246" s="105"/>
      <c r="M246" s="105"/>
      <c r="O246" s="176"/>
      <c r="P246" s="105"/>
      <c r="Q246" s="105"/>
      <c r="R246" s="105"/>
      <c r="S246" s="176"/>
      <c r="T246" s="105"/>
      <c r="U246" s="105"/>
      <c r="V246" s="105"/>
      <c r="X246" s="176"/>
      <c r="Y246" s="105"/>
      <c r="Z246" s="105"/>
      <c r="AA246" s="105"/>
      <c r="AC246" s="176"/>
      <c r="AD246" s="358"/>
      <c r="AE246" s="105"/>
      <c r="AF246" s="358"/>
      <c r="AH246" s="105"/>
      <c r="AI246" s="176"/>
      <c r="AJ246" s="105"/>
      <c r="AK246" s="105"/>
      <c r="AL246" s="105"/>
      <c r="AN246" s="176"/>
      <c r="AO246" s="105"/>
      <c r="AP246" s="105"/>
      <c r="AQ246" s="105"/>
      <c r="AS246" s="176"/>
      <c r="AT246" s="145"/>
      <c r="AU246" s="105"/>
      <c r="AV246" s="145"/>
      <c r="AX246" s="145"/>
      <c r="AY246" s="176"/>
      <c r="AZ246" s="105"/>
      <c r="BA246" s="105"/>
      <c r="BB246" s="105"/>
      <c r="BD246" s="176"/>
      <c r="BE246" s="105"/>
      <c r="BF246" s="105"/>
      <c r="BG246" s="105"/>
      <c r="BI246" s="176"/>
      <c r="BJ246" s="145"/>
      <c r="BK246" s="105"/>
      <c r="BL246" s="145"/>
      <c r="BN246" s="145"/>
    </row>
    <row r="247" spans="6:66" x14ac:dyDescent="0.2">
      <c r="F247" s="105"/>
      <c r="G247" s="105"/>
      <c r="H247" s="105"/>
      <c r="J247" s="176"/>
      <c r="K247" s="105"/>
      <c r="L247" s="105"/>
      <c r="M247" s="105"/>
      <c r="O247" s="176"/>
      <c r="P247" s="105"/>
      <c r="Q247" s="105"/>
      <c r="R247" s="105"/>
      <c r="S247" s="176"/>
      <c r="T247" s="105"/>
      <c r="U247" s="105"/>
      <c r="V247" s="105"/>
      <c r="X247" s="176"/>
      <c r="Y247" s="105"/>
      <c r="Z247" s="105"/>
      <c r="AA247" s="105"/>
      <c r="AC247" s="176"/>
      <c r="AD247" s="358"/>
      <c r="AE247" s="105"/>
      <c r="AF247" s="358"/>
      <c r="AH247" s="105"/>
      <c r="AI247" s="176"/>
      <c r="AJ247" s="105"/>
      <c r="AK247" s="105"/>
      <c r="AL247" s="105"/>
      <c r="AN247" s="176"/>
      <c r="AO247" s="105"/>
      <c r="AP247" s="105"/>
      <c r="AQ247" s="105"/>
      <c r="AS247" s="176"/>
      <c r="AT247" s="145"/>
      <c r="AU247" s="105"/>
      <c r="AV247" s="145"/>
      <c r="AX247" s="145"/>
      <c r="AY247" s="176"/>
      <c r="AZ247" s="105"/>
      <c r="BA247" s="105"/>
      <c r="BB247" s="105"/>
      <c r="BD247" s="176"/>
      <c r="BE247" s="105"/>
      <c r="BF247" s="105"/>
      <c r="BG247" s="105"/>
      <c r="BI247" s="176"/>
      <c r="BJ247" s="145"/>
      <c r="BK247" s="105"/>
      <c r="BL247" s="145"/>
      <c r="BN247" s="145"/>
    </row>
    <row r="248" spans="6:66" x14ac:dyDescent="0.2">
      <c r="F248" s="105"/>
      <c r="G248" s="105"/>
      <c r="H248" s="105"/>
      <c r="J248" s="176"/>
      <c r="K248" s="105"/>
      <c r="L248" s="105"/>
      <c r="M248" s="105"/>
      <c r="O248" s="176"/>
      <c r="P248" s="105"/>
      <c r="Q248" s="105"/>
      <c r="R248" s="105"/>
      <c r="S248" s="176"/>
      <c r="T248" s="105"/>
      <c r="U248" s="105"/>
      <c r="V248" s="105"/>
      <c r="X248" s="176"/>
      <c r="Y248" s="105"/>
      <c r="Z248" s="105"/>
      <c r="AA248" s="105"/>
      <c r="AC248" s="176"/>
      <c r="AD248" s="358"/>
      <c r="AE248" s="105"/>
      <c r="AF248" s="358"/>
      <c r="AH248" s="105"/>
      <c r="AI248" s="176"/>
      <c r="AJ248" s="105"/>
      <c r="AK248" s="105"/>
      <c r="AL248" s="105"/>
      <c r="AN248" s="176"/>
      <c r="AO248" s="105"/>
      <c r="AP248" s="105"/>
      <c r="AQ248" s="105"/>
      <c r="AS248" s="176"/>
      <c r="AT248" s="145"/>
      <c r="AU248" s="105"/>
      <c r="AV248" s="145"/>
      <c r="AX248" s="145"/>
      <c r="AY248" s="176"/>
      <c r="AZ248" s="105"/>
      <c r="BA248" s="105"/>
      <c r="BB248" s="105"/>
      <c r="BD248" s="176"/>
      <c r="BE248" s="105"/>
      <c r="BF248" s="105"/>
      <c r="BG248" s="105"/>
      <c r="BI248" s="176"/>
      <c r="BJ248" s="145"/>
      <c r="BK248" s="105"/>
      <c r="BL248" s="145"/>
      <c r="BN248" s="145"/>
    </row>
    <row r="249" spans="6:66" x14ac:dyDescent="0.2">
      <c r="F249" s="105"/>
      <c r="G249" s="105"/>
      <c r="H249" s="105"/>
      <c r="J249" s="176"/>
      <c r="K249" s="105"/>
      <c r="L249" s="105"/>
      <c r="M249" s="105"/>
      <c r="O249" s="176"/>
      <c r="P249" s="105"/>
      <c r="Q249" s="105"/>
      <c r="R249" s="105"/>
      <c r="S249" s="176"/>
      <c r="T249" s="105"/>
      <c r="U249" s="105"/>
      <c r="V249" s="105"/>
      <c r="X249" s="176"/>
      <c r="Y249" s="105"/>
      <c r="Z249" s="105"/>
      <c r="AA249" s="105"/>
      <c r="AC249" s="176"/>
      <c r="AD249" s="358"/>
      <c r="AE249" s="105"/>
      <c r="AF249" s="358"/>
      <c r="AH249" s="105"/>
      <c r="AI249" s="176"/>
      <c r="AJ249" s="105"/>
      <c r="AK249" s="105"/>
      <c r="AL249" s="105"/>
      <c r="AN249" s="176"/>
      <c r="AO249" s="105"/>
      <c r="AP249" s="105"/>
      <c r="AQ249" s="105"/>
      <c r="AS249" s="176"/>
      <c r="AT249" s="145"/>
      <c r="AU249" s="105"/>
      <c r="AV249" s="145"/>
      <c r="AX249" s="145"/>
      <c r="AY249" s="176"/>
      <c r="AZ249" s="105"/>
      <c r="BA249" s="105"/>
      <c r="BB249" s="105"/>
      <c r="BD249" s="176"/>
      <c r="BE249" s="105"/>
      <c r="BF249" s="105"/>
      <c r="BG249" s="105"/>
      <c r="BI249" s="176"/>
      <c r="BJ249" s="145"/>
      <c r="BK249" s="105"/>
      <c r="BL249" s="145"/>
      <c r="BN249" s="145"/>
    </row>
    <row r="252" spans="6:66" x14ac:dyDescent="0.2">
      <c r="F252" s="105"/>
      <c r="G252" s="105"/>
      <c r="H252" s="105"/>
      <c r="J252" s="176"/>
      <c r="K252" s="105"/>
      <c r="L252" s="105"/>
      <c r="M252" s="105"/>
      <c r="O252" s="176"/>
      <c r="P252" s="105"/>
      <c r="Q252" s="105"/>
      <c r="R252" s="105"/>
      <c r="S252" s="176"/>
      <c r="T252" s="105"/>
      <c r="U252" s="105"/>
      <c r="V252" s="105"/>
      <c r="X252" s="176"/>
      <c r="Y252" s="105"/>
      <c r="Z252" s="105"/>
      <c r="AA252" s="105"/>
      <c r="AC252" s="176"/>
      <c r="AD252" s="358"/>
      <c r="AE252" s="105"/>
      <c r="AF252" s="358"/>
      <c r="AH252" s="105"/>
      <c r="AI252" s="176"/>
      <c r="AJ252" s="105"/>
      <c r="AK252" s="105"/>
      <c r="AL252" s="105"/>
      <c r="AN252" s="176"/>
      <c r="AO252" s="105"/>
      <c r="AP252" s="105"/>
      <c r="AQ252" s="105"/>
      <c r="AS252" s="176"/>
      <c r="AT252" s="145"/>
      <c r="AU252" s="105"/>
      <c r="AV252" s="145"/>
      <c r="AX252" s="145"/>
      <c r="AY252" s="176"/>
      <c r="AZ252" s="105"/>
      <c r="BA252" s="105"/>
      <c r="BB252" s="105"/>
      <c r="BD252" s="176"/>
      <c r="BE252" s="105"/>
      <c r="BF252" s="105"/>
      <c r="BG252" s="105"/>
      <c r="BI252" s="176"/>
      <c r="BJ252" s="145"/>
      <c r="BK252" s="105"/>
      <c r="BL252" s="145"/>
      <c r="BN252" s="145"/>
    </row>
    <row r="253" spans="6:66" x14ac:dyDescent="0.2">
      <c r="F253" s="105"/>
      <c r="G253" s="105"/>
      <c r="H253" s="105"/>
      <c r="J253" s="176"/>
      <c r="K253" s="105"/>
      <c r="L253" s="105"/>
      <c r="M253" s="105"/>
      <c r="O253" s="176"/>
      <c r="P253" s="105"/>
      <c r="Q253" s="105"/>
      <c r="R253" s="105"/>
      <c r="S253" s="176"/>
      <c r="T253" s="105"/>
      <c r="U253" s="105"/>
      <c r="V253" s="105"/>
      <c r="X253" s="176"/>
      <c r="Y253" s="105"/>
      <c r="Z253" s="105"/>
      <c r="AA253" s="105"/>
      <c r="AC253" s="176"/>
      <c r="AD253" s="358"/>
      <c r="AE253" s="105"/>
      <c r="AF253" s="358"/>
      <c r="AH253" s="105"/>
      <c r="AI253" s="176"/>
      <c r="AJ253" s="105"/>
      <c r="AK253" s="105"/>
      <c r="AL253" s="105"/>
      <c r="AN253" s="176"/>
      <c r="AO253" s="105"/>
      <c r="AP253" s="105"/>
      <c r="AQ253" s="105"/>
      <c r="AS253" s="176"/>
      <c r="AT253" s="145"/>
      <c r="AU253" s="105"/>
      <c r="AV253" s="145"/>
      <c r="AX253" s="145"/>
      <c r="AY253" s="176"/>
      <c r="AZ253" s="105"/>
      <c r="BA253" s="105"/>
      <c r="BB253" s="105"/>
      <c r="BD253" s="176"/>
      <c r="BE253" s="105"/>
      <c r="BF253" s="105"/>
      <c r="BG253" s="105"/>
      <c r="BI253" s="176"/>
      <c r="BJ253" s="145"/>
      <c r="BK253" s="105"/>
      <c r="BL253" s="145"/>
      <c r="BN253" s="145"/>
    </row>
    <row r="254" spans="6:66" x14ac:dyDescent="0.2">
      <c r="F254" s="105"/>
      <c r="G254" s="105"/>
      <c r="H254" s="105"/>
      <c r="J254" s="176"/>
      <c r="K254" s="105"/>
      <c r="L254" s="105"/>
      <c r="M254" s="105"/>
      <c r="O254" s="176"/>
      <c r="P254" s="105"/>
      <c r="Q254" s="105"/>
      <c r="R254" s="105"/>
      <c r="S254" s="176"/>
      <c r="T254" s="105"/>
      <c r="U254" s="105"/>
      <c r="V254" s="105"/>
      <c r="X254" s="176"/>
      <c r="Y254" s="105"/>
      <c r="Z254" s="105"/>
      <c r="AA254" s="105"/>
      <c r="AC254" s="176"/>
      <c r="AD254" s="358"/>
      <c r="AE254" s="105"/>
      <c r="AF254" s="358"/>
      <c r="AH254" s="105"/>
      <c r="AI254" s="176"/>
      <c r="AJ254" s="105"/>
      <c r="AK254" s="105"/>
      <c r="AL254" s="105"/>
      <c r="AN254" s="176"/>
      <c r="AO254" s="105"/>
      <c r="AP254" s="105"/>
      <c r="AQ254" s="105"/>
      <c r="AS254" s="176"/>
      <c r="AT254" s="145"/>
      <c r="AU254" s="105"/>
      <c r="AV254" s="145"/>
      <c r="AX254" s="145"/>
      <c r="AY254" s="176"/>
      <c r="AZ254" s="105"/>
      <c r="BA254" s="105"/>
      <c r="BB254" s="105"/>
      <c r="BD254" s="176"/>
      <c r="BE254" s="105"/>
      <c r="BF254" s="105"/>
      <c r="BG254" s="105"/>
      <c r="BI254" s="176"/>
      <c r="BJ254" s="145"/>
      <c r="BK254" s="105"/>
      <c r="BL254" s="145"/>
      <c r="BN254" s="145"/>
    </row>
    <row r="255" spans="6:66" x14ac:dyDescent="0.2">
      <c r="F255" s="105"/>
      <c r="G255" s="105"/>
      <c r="H255" s="105"/>
      <c r="J255" s="176"/>
      <c r="K255" s="105"/>
      <c r="L255" s="105"/>
      <c r="M255" s="105"/>
      <c r="O255" s="176"/>
      <c r="P255" s="105"/>
      <c r="Q255" s="105"/>
      <c r="R255" s="105"/>
      <c r="S255" s="176"/>
      <c r="T255" s="105"/>
      <c r="U255" s="105"/>
      <c r="V255" s="105"/>
      <c r="X255" s="176"/>
      <c r="Y255" s="105"/>
      <c r="Z255" s="105"/>
      <c r="AA255" s="105"/>
      <c r="AC255" s="176"/>
      <c r="AD255" s="358"/>
      <c r="AE255" s="105"/>
      <c r="AF255" s="358"/>
      <c r="AH255" s="105"/>
      <c r="AI255" s="176"/>
      <c r="AJ255" s="105"/>
      <c r="AK255" s="105"/>
      <c r="AL255" s="105"/>
      <c r="AN255" s="176"/>
      <c r="AO255" s="105"/>
      <c r="AP255" s="105"/>
      <c r="AQ255" s="105"/>
      <c r="AS255" s="176"/>
      <c r="AT255" s="145"/>
      <c r="AU255" s="105"/>
      <c r="AV255" s="145"/>
      <c r="AX255" s="145"/>
      <c r="AY255" s="176"/>
      <c r="AZ255" s="105"/>
      <c r="BA255" s="105"/>
      <c r="BB255" s="105"/>
      <c r="BD255" s="176"/>
      <c r="BE255" s="105"/>
      <c r="BF255" s="105"/>
      <c r="BG255" s="105"/>
      <c r="BI255" s="176"/>
      <c r="BJ255" s="145"/>
      <c r="BK255" s="105"/>
      <c r="BL255" s="145"/>
      <c r="BN255" s="145"/>
    </row>
    <row r="256" spans="6:66" x14ac:dyDescent="0.2">
      <c r="F256" s="105"/>
      <c r="G256" s="105"/>
      <c r="H256" s="105"/>
      <c r="J256" s="176"/>
      <c r="K256" s="105"/>
      <c r="L256" s="105"/>
      <c r="M256" s="105"/>
      <c r="O256" s="176"/>
      <c r="P256" s="105"/>
      <c r="Q256" s="105"/>
      <c r="R256" s="105"/>
      <c r="S256" s="176"/>
      <c r="T256" s="105"/>
      <c r="U256" s="105"/>
      <c r="V256" s="105"/>
      <c r="X256" s="176"/>
      <c r="Y256" s="105"/>
      <c r="Z256" s="105"/>
      <c r="AA256" s="105"/>
      <c r="AC256" s="176"/>
      <c r="AD256" s="358"/>
      <c r="AE256" s="105"/>
      <c r="AF256" s="358"/>
      <c r="AH256" s="105"/>
      <c r="AI256" s="176"/>
      <c r="AJ256" s="105"/>
      <c r="AK256" s="105"/>
      <c r="AL256" s="105"/>
      <c r="AN256" s="176"/>
      <c r="AO256" s="105"/>
      <c r="AP256" s="105"/>
      <c r="AQ256" s="105"/>
      <c r="AS256" s="176"/>
      <c r="AT256" s="145"/>
      <c r="AU256" s="105"/>
      <c r="AV256" s="145"/>
      <c r="AX256" s="145"/>
      <c r="AY256" s="176"/>
      <c r="AZ256" s="105"/>
      <c r="BA256" s="105"/>
      <c r="BB256" s="105"/>
      <c r="BD256" s="176"/>
      <c r="BE256" s="105"/>
      <c r="BF256" s="105"/>
      <c r="BG256" s="105"/>
      <c r="BI256" s="176"/>
      <c r="BJ256" s="145"/>
      <c r="BK256" s="105"/>
      <c r="BL256" s="145"/>
      <c r="BN256" s="145"/>
    </row>
    <row r="257" spans="6:66" x14ac:dyDescent="0.2">
      <c r="F257" s="105"/>
      <c r="G257" s="105"/>
      <c r="H257" s="105"/>
      <c r="J257" s="176"/>
      <c r="K257" s="105"/>
      <c r="L257" s="105"/>
      <c r="M257" s="105"/>
      <c r="O257" s="176"/>
      <c r="P257" s="105"/>
      <c r="Q257" s="105"/>
      <c r="R257" s="105"/>
      <c r="S257" s="176"/>
      <c r="T257" s="105"/>
      <c r="U257" s="105"/>
      <c r="V257" s="105"/>
      <c r="X257" s="176"/>
      <c r="Y257" s="105"/>
      <c r="Z257" s="105"/>
      <c r="AA257" s="105"/>
      <c r="AC257" s="176"/>
      <c r="AD257" s="358"/>
      <c r="AE257" s="105"/>
      <c r="AF257" s="358"/>
      <c r="AH257" s="105"/>
      <c r="AI257" s="176"/>
      <c r="AJ257" s="105"/>
      <c r="AK257" s="105"/>
      <c r="AL257" s="105"/>
      <c r="AN257" s="176"/>
      <c r="AO257" s="105"/>
      <c r="AP257" s="105"/>
      <c r="AQ257" s="105"/>
      <c r="AS257" s="176"/>
      <c r="AT257" s="145"/>
      <c r="AU257" s="105"/>
      <c r="AV257" s="145"/>
      <c r="AX257" s="145"/>
      <c r="AY257" s="176"/>
      <c r="AZ257" s="105"/>
      <c r="BA257" s="105"/>
      <c r="BB257" s="105"/>
      <c r="BD257" s="176"/>
      <c r="BE257" s="105"/>
      <c r="BF257" s="105"/>
      <c r="BG257" s="105"/>
      <c r="BI257" s="176"/>
      <c r="BJ257" s="145"/>
      <c r="BK257" s="105"/>
      <c r="BL257" s="145"/>
      <c r="BN257" s="145"/>
    </row>
    <row r="258" spans="6:66" x14ac:dyDescent="0.2">
      <c r="F258" s="105"/>
      <c r="G258" s="105"/>
      <c r="H258" s="105"/>
      <c r="J258" s="176"/>
      <c r="K258" s="105"/>
      <c r="L258" s="105"/>
      <c r="M258" s="105"/>
      <c r="O258" s="176"/>
      <c r="P258" s="105"/>
      <c r="Q258" s="105"/>
      <c r="R258" s="105"/>
      <c r="S258" s="176"/>
      <c r="T258" s="105"/>
      <c r="U258" s="105"/>
      <c r="V258" s="105"/>
      <c r="X258" s="176"/>
      <c r="Y258" s="105"/>
      <c r="Z258" s="105"/>
      <c r="AA258" s="105"/>
      <c r="AC258" s="176"/>
      <c r="AD258" s="358"/>
      <c r="AE258" s="105"/>
      <c r="AF258" s="358"/>
      <c r="AH258" s="105"/>
      <c r="AI258" s="176"/>
      <c r="AJ258" s="105"/>
      <c r="AK258" s="105"/>
      <c r="AL258" s="105"/>
      <c r="AN258" s="176"/>
      <c r="AO258" s="105"/>
      <c r="AP258" s="105"/>
      <c r="AQ258" s="105"/>
      <c r="AS258" s="176"/>
      <c r="AT258" s="145"/>
      <c r="AU258" s="105"/>
      <c r="AV258" s="145"/>
      <c r="AX258" s="145"/>
      <c r="AY258" s="176"/>
      <c r="AZ258" s="105"/>
      <c r="BA258" s="105"/>
      <c r="BB258" s="105"/>
      <c r="BD258" s="176"/>
      <c r="BE258" s="105"/>
      <c r="BF258" s="105"/>
      <c r="BG258" s="105"/>
      <c r="BI258" s="176"/>
      <c r="BJ258" s="145"/>
      <c r="BK258" s="105"/>
      <c r="BL258" s="145"/>
      <c r="BN258" s="145"/>
    </row>
    <row r="259" spans="6:66" x14ac:dyDescent="0.2">
      <c r="F259" s="105"/>
      <c r="G259" s="105"/>
      <c r="H259" s="105"/>
      <c r="J259" s="176"/>
      <c r="K259" s="105"/>
      <c r="L259" s="105"/>
      <c r="M259" s="105"/>
      <c r="O259" s="176"/>
      <c r="P259" s="105"/>
      <c r="Q259" s="105"/>
      <c r="R259" s="105"/>
      <c r="S259" s="176"/>
      <c r="T259" s="105"/>
      <c r="U259" s="105"/>
      <c r="V259" s="105"/>
      <c r="X259" s="176"/>
      <c r="Y259" s="105"/>
      <c r="Z259" s="105"/>
      <c r="AA259" s="105"/>
      <c r="AC259" s="176"/>
      <c r="AD259" s="358"/>
      <c r="AE259" s="105"/>
      <c r="AF259" s="358"/>
      <c r="AH259" s="105"/>
      <c r="AI259" s="176"/>
      <c r="AJ259" s="105"/>
      <c r="AK259" s="105"/>
      <c r="AL259" s="105"/>
      <c r="AN259" s="176"/>
      <c r="AO259" s="105"/>
      <c r="AP259" s="105"/>
      <c r="AQ259" s="105"/>
      <c r="AS259" s="176"/>
      <c r="AT259" s="145"/>
      <c r="AU259" s="105"/>
      <c r="AV259" s="145"/>
      <c r="AX259" s="145"/>
      <c r="AY259" s="176"/>
      <c r="AZ259" s="105"/>
      <c r="BA259" s="105"/>
      <c r="BB259" s="105"/>
      <c r="BD259" s="176"/>
      <c r="BE259" s="105"/>
      <c r="BF259" s="105"/>
      <c r="BG259" s="105"/>
      <c r="BI259" s="176"/>
      <c r="BJ259" s="145"/>
      <c r="BK259" s="105"/>
      <c r="BL259" s="145"/>
      <c r="BN259" s="145"/>
    </row>
    <row r="260" spans="6:66" x14ac:dyDescent="0.2">
      <c r="F260" s="105"/>
      <c r="G260" s="105"/>
      <c r="H260" s="105"/>
      <c r="J260" s="176"/>
      <c r="K260" s="105"/>
      <c r="L260" s="105"/>
      <c r="M260" s="105"/>
      <c r="O260" s="176"/>
      <c r="P260" s="105"/>
      <c r="Q260" s="105"/>
      <c r="R260" s="105"/>
      <c r="S260" s="176"/>
      <c r="T260" s="105"/>
      <c r="U260" s="105"/>
      <c r="V260" s="105"/>
      <c r="X260" s="176"/>
      <c r="Y260" s="105"/>
      <c r="Z260" s="105"/>
      <c r="AA260" s="105"/>
      <c r="AC260" s="176"/>
      <c r="AD260" s="358"/>
      <c r="AE260" s="105"/>
      <c r="AF260" s="358"/>
      <c r="AH260" s="105"/>
      <c r="AI260" s="176"/>
      <c r="AJ260" s="105"/>
      <c r="AK260" s="105"/>
      <c r="AL260" s="105"/>
      <c r="AN260" s="176"/>
      <c r="AO260" s="105"/>
      <c r="AP260" s="105"/>
      <c r="AQ260" s="105"/>
      <c r="AS260" s="176"/>
      <c r="AT260" s="145"/>
      <c r="AU260" s="105"/>
      <c r="AV260" s="145"/>
      <c r="AX260" s="145"/>
      <c r="AY260" s="176"/>
      <c r="AZ260" s="105"/>
      <c r="BA260" s="105"/>
      <c r="BB260" s="105"/>
      <c r="BD260" s="176"/>
      <c r="BE260" s="105"/>
      <c r="BF260" s="105"/>
      <c r="BG260" s="105"/>
      <c r="BI260" s="176"/>
      <c r="BJ260" s="145"/>
      <c r="BK260" s="105"/>
      <c r="BL260" s="145"/>
      <c r="BN260" s="145"/>
    </row>
    <row r="261" spans="6:66" x14ac:dyDescent="0.2">
      <c r="F261" s="105"/>
      <c r="G261" s="105"/>
      <c r="H261" s="105"/>
      <c r="J261" s="176"/>
      <c r="K261" s="105"/>
      <c r="L261" s="105"/>
      <c r="M261" s="105"/>
      <c r="O261" s="176"/>
      <c r="P261" s="105"/>
      <c r="Q261" s="105"/>
      <c r="R261" s="105"/>
      <c r="S261" s="176"/>
      <c r="T261" s="105"/>
      <c r="U261" s="105"/>
      <c r="V261" s="105"/>
      <c r="X261" s="176"/>
      <c r="Y261" s="105"/>
      <c r="Z261" s="105"/>
      <c r="AA261" s="105"/>
      <c r="AC261" s="176"/>
      <c r="AD261" s="358"/>
      <c r="AE261" s="105"/>
      <c r="AF261" s="358"/>
      <c r="AH261" s="105"/>
      <c r="AI261" s="176"/>
      <c r="AJ261" s="105"/>
      <c r="AK261" s="105"/>
      <c r="AL261" s="105"/>
      <c r="AN261" s="176"/>
      <c r="AO261" s="105"/>
      <c r="AP261" s="105"/>
      <c r="AQ261" s="105"/>
      <c r="AS261" s="176"/>
      <c r="AT261" s="145"/>
      <c r="AU261" s="105"/>
      <c r="AV261" s="145"/>
      <c r="AX261" s="145"/>
      <c r="AY261" s="176"/>
      <c r="AZ261" s="105"/>
      <c r="BA261" s="105"/>
      <c r="BB261" s="105"/>
      <c r="BD261" s="176"/>
      <c r="BE261" s="105"/>
      <c r="BF261" s="105"/>
      <c r="BG261" s="105"/>
      <c r="BI261" s="176"/>
      <c r="BJ261" s="145"/>
      <c r="BK261" s="105"/>
      <c r="BL261" s="145"/>
      <c r="BN261" s="145"/>
    </row>
    <row r="262" spans="6:66" x14ac:dyDescent="0.2">
      <c r="F262" s="105"/>
      <c r="G262" s="105"/>
      <c r="H262" s="105"/>
      <c r="J262" s="176"/>
      <c r="K262" s="105"/>
      <c r="L262" s="105"/>
      <c r="M262" s="105"/>
      <c r="O262" s="176"/>
      <c r="P262" s="105"/>
      <c r="Q262" s="105"/>
      <c r="R262" s="105"/>
      <c r="S262" s="176"/>
      <c r="T262" s="105"/>
      <c r="U262" s="105"/>
      <c r="V262" s="105"/>
      <c r="X262" s="176"/>
      <c r="Y262" s="105"/>
      <c r="Z262" s="105"/>
      <c r="AA262" s="105"/>
      <c r="AC262" s="176"/>
      <c r="AD262" s="358"/>
      <c r="AE262" s="105"/>
      <c r="AF262" s="358"/>
      <c r="AH262" s="105"/>
      <c r="AI262" s="176"/>
      <c r="AJ262" s="105"/>
      <c r="AK262" s="105"/>
      <c r="AL262" s="105"/>
      <c r="AN262" s="176"/>
      <c r="AO262" s="105"/>
      <c r="AP262" s="105"/>
      <c r="AQ262" s="105"/>
      <c r="AS262" s="176"/>
      <c r="AT262" s="145"/>
      <c r="AU262" s="105"/>
      <c r="AV262" s="145"/>
      <c r="AX262" s="145"/>
      <c r="AY262" s="176"/>
      <c r="AZ262" s="105"/>
      <c r="BA262" s="105"/>
      <c r="BB262" s="105"/>
      <c r="BD262" s="176"/>
      <c r="BE262" s="105"/>
      <c r="BF262" s="105"/>
      <c r="BG262" s="105"/>
      <c r="BI262" s="176"/>
      <c r="BJ262" s="145"/>
      <c r="BK262" s="105"/>
      <c r="BL262" s="145"/>
      <c r="BN262" s="145"/>
    </row>
    <row r="265" spans="6:66" x14ac:dyDescent="0.2">
      <c r="F265" s="105"/>
      <c r="G265" s="105"/>
      <c r="H265" s="105"/>
      <c r="J265" s="176"/>
      <c r="K265" s="105"/>
      <c r="L265" s="105"/>
      <c r="M265" s="105"/>
      <c r="O265" s="176"/>
      <c r="P265" s="105"/>
      <c r="Q265" s="105"/>
      <c r="R265" s="105"/>
      <c r="S265" s="176"/>
      <c r="T265" s="105"/>
      <c r="U265" s="105"/>
      <c r="V265" s="105"/>
      <c r="X265" s="176"/>
      <c r="Y265" s="105"/>
      <c r="Z265" s="105"/>
      <c r="AA265" s="105"/>
      <c r="AC265" s="176"/>
      <c r="AD265" s="358"/>
      <c r="AE265" s="105"/>
      <c r="AF265" s="358"/>
      <c r="AH265" s="105"/>
      <c r="AI265" s="176"/>
      <c r="AJ265" s="105"/>
      <c r="AK265" s="105"/>
      <c r="AL265" s="105"/>
      <c r="AN265" s="176"/>
      <c r="AO265" s="105"/>
      <c r="AP265" s="105"/>
      <c r="AQ265" s="105"/>
      <c r="AS265" s="176"/>
      <c r="AT265" s="145"/>
      <c r="AU265" s="105"/>
      <c r="AV265" s="145"/>
      <c r="AX265" s="145"/>
      <c r="AY265" s="176"/>
      <c r="AZ265" s="105"/>
      <c r="BA265" s="105"/>
      <c r="BB265" s="105"/>
      <c r="BD265" s="176"/>
      <c r="BE265" s="105"/>
      <c r="BF265" s="105"/>
      <c r="BG265" s="105"/>
      <c r="BI265" s="176"/>
      <c r="BJ265" s="145"/>
      <c r="BK265" s="105"/>
      <c r="BL265" s="145"/>
      <c r="BN265" s="145"/>
    </row>
    <row r="266" spans="6:66" x14ac:dyDescent="0.2">
      <c r="F266" s="105"/>
      <c r="G266" s="105"/>
      <c r="H266" s="105"/>
      <c r="J266" s="176"/>
      <c r="K266" s="105"/>
      <c r="L266" s="105"/>
      <c r="M266" s="105"/>
      <c r="O266" s="176"/>
      <c r="P266" s="105"/>
      <c r="Q266" s="105"/>
      <c r="R266" s="105"/>
      <c r="S266" s="176"/>
      <c r="T266" s="105"/>
      <c r="U266" s="105"/>
      <c r="V266" s="105"/>
      <c r="X266" s="176"/>
      <c r="Y266" s="105"/>
      <c r="Z266" s="105"/>
      <c r="AA266" s="105"/>
      <c r="AC266" s="176"/>
      <c r="AD266" s="358"/>
      <c r="AE266" s="105"/>
      <c r="AF266" s="358"/>
      <c r="AH266" s="105"/>
      <c r="AI266" s="176"/>
      <c r="AJ266" s="105"/>
      <c r="AK266" s="105"/>
      <c r="AL266" s="105"/>
      <c r="AN266" s="176"/>
      <c r="AO266" s="105"/>
      <c r="AP266" s="105"/>
      <c r="AQ266" s="105"/>
      <c r="AS266" s="176"/>
      <c r="AT266" s="145"/>
      <c r="AU266" s="105"/>
      <c r="AV266" s="145"/>
      <c r="AX266" s="145"/>
      <c r="AY266" s="176"/>
      <c r="AZ266" s="105"/>
      <c r="BA266" s="105"/>
      <c r="BB266" s="105"/>
      <c r="BD266" s="176"/>
      <c r="BE266" s="105"/>
      <c r="BF266" s="105"/>
      <c r="BG266" s="105"/>
      <c r="BI266" s="176"/>
      <c r="BJ266" s="145"/>
      <c r="BK266" s="105"/>
      <c r="BL266" s="145"/>
      <c r="BN266" s="145"/>
    </row>
    <row r="267" spans="6:66" x14ac:dyDescent="0.2">
      <c r="F267" s="105"/>
      <c r="G267" s="105"/>
      <c r="H267" s="105"/>
      <c r="J267" s="176"/>
      <c r="K267" s="105"/>
      <c r="L267" s="105"/>
      <c r="M267" s="105"/>
      <c r="O267" s="176"/>
      <c r="P267" s="105"/>
      <c r="Q267" s="105"/>
      <c r="R267" s="105"/>
      <c r="S267" s="176"/>
      <c r="T267" s="105"/>
      <c r="U267" s="105"/>
      <c r="V267" s="105"/>
      <c r="X267" s="176"/>
      <c r="Y267" s="105"/>
      <c r="Z267" s="105"/>
      <c r="AA267" s="105"/>
      <c r="AC267" s="176"/>
      <c r="AD267" s="358"/>
      <c r="AE267" s="105"/>
      <c r="AF267" s="358"/>
      <c r="AH267" s="105"/>
      <c r="AI267" s="176"/>
      <c r="AJ267" s="105"/>
      <c r="AK267" s="105"/>
      <c r="AL267" s="105"/>
      <c r="AN267" s="176"/>
      <c r="AO267" s="105"/>
      <c r="AP267" s="105"/>
      <c r="AQ267" s="105"/>
      <c r="AS267" s="176"/>
      <c r="AT267" s="145"/>
      <c r="AU267" s="105"/>
      <c r="AV267" s="145"/>
      <c r="AX267" s="145"/>
      <c r="AY267" s="176"/>
      <c r="AZ267" s="105"/>
      <c r="BA267" s="105"/>
      <c r="BB267" s="105"/>
      <c r="BD267" s="176"/>
      <c r="BE267" s="105"/>
      <c r="BF267" s="105"/>
      <c r="BG267" s="105"/>
      <c r="BI267" s="176"/>
      <c r="BJ267" s="145"/>
      <c r="BK267" s="105"/>
      <c r="BL267" s="145"/>
      <c r="BN267" s="145"/>
    </row>
    <row r="268" spans="6:66" x14ac:dyDescent="0.2">
      <c r="F268" s="105"/>
      <c r="G268" s="105"/>
      <c r="H268" s="105"/>
      <c r="J268" s="176"/>
      <c r="K268" s="105"/>
      <c r="L268" s="105"/>
      <c r="M268" s="105"/>
      <c r="O268" s="176"/>
      <c r="P268" s="105"/>
      <c r="Q268" s="105"/>
      <c r="R268" s="105"/>
      <c r="S268" s="176"/>
      <c r="T268" s="105"/>
      <c r="U268" s="105"/>
      <c r="V268" s="105"/>
      <c r="X268" s="176"/>
      <c r="Y268" s="105"/>
      <c r="Z268" s="105"/>
      <c r="AA268" s="105"/>
      <c r="AC268" s="176"/>
      <c r="AD268" s="358"/>
      <c r="AE268" s="105"/>
      <c r="AF268" s="358"/>
      <c r="AH268" s="105"/>
      <c r="AI268" s="176"/>
      <c r="AJ268" s="105"/>
      <c r="AK268" s="105"/>
      <c r="AL268" s="105"/>
      <c r="AN268" s="176"/>
      <c r="AO268" s="105"/>
      <c r="AP268" s="105"/>
      <c r="AQ268" s="105"/>
      <c r="AS268" s="176"/>
      <c r="AT268" s="145"/>
      <c r="AU268" s="105"/>
      <c r="AV268" s="145"/>
      <c r="AX268" s="145"/>
      <c r="AY268" s="176"/>
      <c r="AZ268" s="105"/>
      <c r="BA268" s="105"/>
      <c r="BB268" s="105"/>
      <c r="BD268" s="176"/>
      <c r="BE268" s="105"/>
      <c r="BF268" s="105"/>
      <c r="BG268" s="105"/>
      <c r="BI268" s="176"/>
      <c r="BJ268" s="145"/>
      <c r="BK268" s="105"/>
      <c r="BL268" s="145"/>
      <c r="BN268" s="145"/>
    </row>
    <row r="269" spans="6:66" x14ac:dyDescent="0.2">
      <c r="F269" s="105"/>
      <c r="G269" s="105"/>
      <c r="H269" s="105"/>
      <c r="J269" s="176"/>
      <c r="K269" s="105"/>
      <c r="L269" s="105"/>
      <c r="M269" s="105"/>
      <c r="O269" s="176"/>
      <c r="P269" s="105"/>
      <c r="Q269" s="105"/>
      <c r="R269" s="105"/>
      <c r="S269" s="176"/>
      <c r="T269" s="105"/>
      <c r="U269" s="105"/>
      <c r="V269" s="105"/>
      <c r="X269" s="176"/>
      <c r="Y269" s="105"/>
      <c r="Z269" s="105"/>
      <c r="AA269" s="105"/>
      <c r="AC269" s="176"/>
      <c r="AD269" s="358"/>
      <c r="AE269" s="105"/>
      <c r="AF269" s="358"/>
      <c r="AH269" s="105"/>
      <c r="AI269" s="176"/>
      <c r="AJ269" s="105"/>
      <c r="AK269" s="105"/>
      <c r="AL269" s="105"/>
      <c r="AN269" s="176"/>
      <c r="AO269" s="105"/>
      <c r="AP269" s="105"/>
      <c r="AQ269" s="105"/>
      <c r="AS269" s="176"/>
      <c r="AT269" s="145"/>
      <c r="AU269" s="105"/>
      <c r="AV269" s="145"/>
      <c r="AX269" s="145"/>
      <c r="AY269" s="176"/>
      <c r="AZ269" s="105"/>
      <c r="BA269" s="105"/>
      <c r="BB269" s="105"/>
      <c r="BD269" s="176"/>
      <c r="BE269" s="105"/>
      <c r="BF269" s="105"/>
      <c r="BG269" s="105"/>
      <c r="BI269" s="176"/>
      <c r="BJ269" s="145"/>
      <c r="BK269" s="105"/>
      <c r="BL269" s="145"/>
      <c r="BN269" s="145"/>
    </row>
    <row r="270" spans="6:66" x14ac:dyDescent="0.2">
      <c r="F270" s="105"/>
      <c r="G270" s="105"/>
      <c r="H270" s="105"/>
      <c r="J270" s="176"/>
      <c r="K270" s="105"/>
      <c r="L270" s="105"/>
      <c r="M270" s="105"/>
      <c r="O270" s="176"/>
      <c r="P270" s="105"/>
      <c r="Q270" s="105"/>
      <c r="R270" s="105"/>
      <c r="S270" s="176"/>
      <c r="T270" s="105"/>
      <c r="U270" s="105"/>
      <c r="V270" s="105"/>
      <c r="X270" s="176"/>
      <c r="Y270" s="105"/>
      <c r="Z270" s="105"/>
      <c r="AA270" s="105"/>
      <c r="AC270" s="176"/>
      <c r="AD270" s="358"/>
      <c r="AE270" s="105"/>
      <c r="AF270" s="358"/>
      <c r="AH270" s="105"/>
      <c r="AI270" s="176"/>
      <c r="AJ270" s="105"/>
      <c r="AK270" s="105"/>
      <c r="AL270" s="105"/>
      <c r="AN270" s="176"/>
      <c r="AO270" s="105"/>
      <c r="AP270" s="105"/>
      <c r="AQ270" s="105"/>
      <c r="AS270" s="176"/>
      <c r="AT270" s="145"/>
      <c r="AU270" s="105"/>
      <c r="AV270" s="145"/>
      <c r="AX270" s="145"/>
      <c r="AY270" s="176"/>
      <c r="AZ270" s="105"/>
      <c r="BA270" s="105"/>
      <c r="BB270" s="105"/>
      <c r="BD270" s="176"/>
      <c r="BE270" s="105"/>
      <c r="BF270" s="105"/>
      <c r="BG270" s="105"/>
      <c r="BI270" s="176"/>
      <c r="BJ270" s="145"/>
      <c r="BK270" s="105"/>
      <c r="BL270" s="145"/>
      <c r="BN270" s="145"/>
    </row>
    <row r="271" spans="6:66" x14ac:dyDescent="0.2">
      <c r="F271" s="105"/>
      <c r="G271" s="105"/>
      <c r="H271" s="105"/>
      <c r="J271" s="176"/>
      <c r="K271" s="105"/>
      <c r="L271" s="105"/>
      <c r="M271" s="105"/>
      <c r="O271" s="176"/>
      <c r="P271" s="105"/>
      <c r="Q271" s="105"/>
      <c r="R271" s="105"/>
      <c r="S271" s="176"/>
      <c r="T271" s="105"/>
      <c r="U271" s="105"/>
      <c r="V271" s="105"/>
      <c r="X271" s="176"/>
      <c r="Y271" s="105"/>
      <c r="Z271" s="105"/>
      <c r="AA271" s="105"/>
      <c r="AC271" s="176"/>
      <c r="AD271" s="358"/>
      <c r="AE271" s="105"/>
      <c r="AF271" s="358"/>
      <c r="AH271" s="105"/>
      <c r="AI271" s="176"/>
      <c r="AJ271" s="105"/>
      <c r="AK271" s="105"/>
      <c r="AL271" s="105"/>
      <c r="AN271" s="176"/>
      <c r="AO271" s="105"/>
      <c r="AP271" s="105"/>
      <c r="AQ271" s="105"/>
      <c r="AS271" s="176"/>
      <c r="AT271" s="145"/>
      <c r="AU271" s="105"/>
      <c r="AV271" s="145"/>
      <c r="AX271" s="145"/>
      <c r="AY271" s="176"/>
      <c r="AZ271" s="105"/>
      <c r="BA271" s="105"/>
      <c r="BB271" s="105"/>
      <c r="BD271" s="176"/>
      <c r="BE271" s="105"/>
      <c r="BF271" s="105"/>
      <c r="BG271" s="105"/>
      <c r="BI271" s="176"/>
      <c r="BJ271" s="145"/>
      <c r="BK271" s="105"/>
      <c r="BL271" s="145"/>
      <c r="BN271" s="145"/>
    </row>
    <row r="272" spans="6:66" x14ac:dyDescent="0.2">
      <c r="F272" s="105"/>
      <c r="G272" s="105"/>
      <c r="H272" s="105"/>
      <c r="J272" s="176"/>
      <c r="K272" s="105"/>
      <c r="L272" s="105"/>
      <c r="M272" s="105"/>
      <c r="O272" s="176"/>
      <c r="P272" s="105"/>
      <c r="Q272" s="105"/>
      <c r="R272" s="105"/>
      <c r="S272" s="176"/>
      <c r="T272" s="105"/>
      <c r="U272" s="105"/>
      <c r="V272" s="105"/>
      <c r="X272" s="176"/>
      <c r="Y272" s="105"/>
      <c r="Z272" s="105"/>
      <c r="AA272" s="105"/>
      <c r="AC272" s="176"/>
      <c r="AD272" s="358"/>
      <c r="AE272" s="105"/>
      <c r="AF272" s="358"/>
      <c r="AH272" s="105"/>
      <c r="AI272" s="176"/>
      <c r="AJ272" s="105"/>
      <c r="AK272" s="105"/>
      <c r="AL272" s="105"/>
      <c r="AN272" s="176"/>
      <c r="AO272" s="105"/>
      <c r="AP272" s="105"/>
      <c r="AQ272" s="105"/>
      <c r="AS272" s="176"/>
      <c r="AT272" s="145"/>
      <c r="AU272" s="105"/>
      <c r="AV272" s="145"/>
      <c r="AX272" s="145"/>
      <c r="AY272" s="176"/>
      <c r="AZ272" s="105"/>
      <c r="BA272" s="105"/>
      <c r="BB272" s="105"/>
      <c r="BD272" s="176"/>
      <c r="BE272" s="105"/>
      <c r="BF272" s="105"/>
      <c r="BG272" s="105"/>
      <c r="BI272" s="176"/>
      <c r="BJ272" s="145"/>
      <c r="BK272" s="105"/>
      <c r="BL272" s="145"/>
      <c r="BN272" s="145"/>
    </row>
    <row r="273" spans="6:66" x14ac:dyDescent="0.2">
      <c r="F273" s="105"/>
      <c r="G273" s="105"/>
      <c r="H273" s="105"/>
      <c r="J273" s="176"/>
      <c r="K273" s="105"/>
      <c r="L273" s="105"/>
      <c r="M273" s="105"/>
      <c r="O273" s="176"/>
      <c r="P273" s="105"/>
      <c r="Q273" s="105"/>
      <c r="R273" s="105"/>
      <c r="S273" s="176"/>
      <c r="T273" s="105"/>
      <c r="U273" s="105"/>
      <c r="V273" s="105"/>
      <c r="X273" s="176"/>
      <c r="Y273" s="105"/>
      <c r="Z273" s="105"/>
      <c r="AA273" s="105"/>
      <c r="AC273" s="176"/>
      <c r="AD273" s="358"/>
      <c r="AE273" s="105"/>
      <c r="AF273" s="358"/>
      <c r="AH273" s="105"/>
      <c r="AI273" s="176"/>
      <c r="AJ273" s="105"/>
      <c r="AK273" s="105"/>
      <c r="AL273" s="105"/>
      <c r="AN273" s="176"/>
      <c r="AO273" s="105"/>
      <c r="AP273" s="105"/>
      <c r="AQ273" s="105"/>
      <c r="AS273" s="176"/>
      <c r="AT273" s="145"/>
      <c r="AU273" s="105"/>
      <c r="AV273" s="145"/>
      <c r="AX273" s="145"/>
      <c r="AY273" s="176"/>
      <c r="AZ273" s="105"/>
      <c r="BA273" s="105"/>
      <c r="BB273" s="105"/>
      <c r="BD273" s="176"/>
      <c r="BE273" s="105"/>
      <c r="BF273" s="105"/>
      <c r="BG273" s="105"/>
      <c r="BI273" s="176"/>
      <c r="BJ273" s="145"/>
      <c r="BK273" s="105"/>
      <c r="BL273" s="145"/>
      <c r="BN273" s="145"/>
    </row>
    <row r="274" spans="6:66" x14ac:dyDescent="0.2">
      <c r="F274" s="105"/>
      <c r="G274" s="105"/>
      <c r="H274" s="105"/>
      <c r="J274" s="176"/>
      <c r="K274" s="105"/>
      <c r="L274" s="105"/>
      <c r="M274" s="105"/>
      <c r="O274" s="176"/>
      <c r="P274" s="105"/>
      <c r="Q274" s="105"/>
      <c r="R274" s="105"/>
      <c r="S274" s="176"/>
      <c r="T274" s="105"/>
      <c r="U274" s="105"/>
      <c r="V274" s="105"/>
      <c r="X274" s="176"/>
      <c r="Y274" s="105"/>
      <c r="Z274" s="105"/>
      <c r="AA274" s="105"/>
      <c r="AC274" s="176"/>
      <c r="AD274" s="358"/>
      <c r="AE274" s="105"/>
      <c r="AF274" s="358"/>
      <c r="AH274" s="105"/>
      <c r="AI274" s="176"/>
      <c r="AJ274" s="105"/>
      <c r="AK274" s="105"/>
      <c r="AL274" s="105"/>
      <c r="AN274" s="176"/>
      <c r="AO274" s="105"/>
      <c r="AP274" s="105"/>
      <c r="AQ274" s="105"/>
      <c r="AS274" s="176"/>
      <c r="AT274" s="145"/>
      <c r="AU274" s="105"/>
      <c r="AV274" s="145"/>
      <c r="AX274" s="145"/>
      <c r="AY274" s="176"/>
      <c r="AZ274" s="105"/>
      <c r="BA274" s="105"/>
      <c r="BB274" s="105"/>
      <c r="BD274" s="176"/>
      <c r="BE274" s="105"/>
      <c r="BF274" s="105"/>
      <c r="BG274" s="105"/>
      <c r="BI274" s="176"/>
      <c r="BJ274" s="145"/>
      <c r="BK274" s="105"/>
      <c r="BL274" s="145"/>
      <c r="BN274" s="145"/>
    </row>
    <row r="275" spans="6:66" x14ac:dyDescent="0.2">
      <c r="F275" s="105"/>
      <c r="G275" s="105"/>
      <c r="H275" s="105"/>
      <c r="J275" s="176"/>
      <c r="K275" s="105"/>
      <c r="L275" s="105"/>
      <c r="M275" s="105"/>
      <c r="O275" s="176"/>
      <c r="P275" s="105"/>
      <c r="Q275" s="105"/>
      <c r="R275" s="105"/>
      <c r="S275" s="176"/>
      <c r="T275" s="105"/>
      <c r="U275" s="105"/>
      <c r="V275" s="105"/>
      <c r="X275" s="176"/>
      <c r="Y275" s="105"/>
      <c r="Z275" s="105"/>
      <c r="AA275" s="105"/>
      <c r="AC275" s="176"/>
      <c r="AD275" s="358"/>
      <c r="AE275" s="105"/>
      <c r="AF275" s="358"/>
      <c r="AH275" s="105"/>
      <c r="AI275" s="176"/>
      <c r="AJ275" s="105"/>
      <c r="AK275" s="105"/>
      <c r="AL275" s="105"/>
      <c r="AN275" s="176"/>
      <c r="AO275" s="105"/>
      <c r="AP275" s="105"/>
      <c r="AQ275" s="105"/>
      <c r="AS275" s="176"/>
      <c r="AT275" s="145"/>
      <c r="AU275" s="105"/>
      <c r="AV275" s="145"/>
      <c r="AX275" s="145"/>
      <c r="AY275" s="176"/>
      <c r="AZ275" s="105"/>
      <c r="BA275" s="105"/>
      <c r="BB275" s="105"/>
      <c r="BD275" s="176"/>
      <c r="BE275" s="105"/>
      <c r="BF275" s="105"/>
      <c r="BG275" s="105"/>
      <c r="BI275" s="176"/>
      <c r="BJ275" s="145"/>
      <c r="BK275" s="105"/>
      <c r="BL275" s="145"/>
      <c r="BN275" s="145"/>
    </row>
    <row r="276" spans="6:66" x14ac:dyDescent="0.2">
      <c r="F276" s="105"/>
      <c r="G276" s="105"/>
      <c r="H276" s="105"/>
      <c r="J276" s="176"/>
      <c r="K276" s="105"/>
      <c r="L276" s="105"/>
      <c r="M276" s="105"/>
      <c r="O276" s="176"/>
      <c r="P276" s="105"/>
      <c r="Q276" s="105"/>
      <c r="R276" s="105"/>
      <c r="S276" s="176"/>
      <c r="T276" s="105"/>
      <c r="U276" s="105"/>
      <c r="V276" s="105"/>
      <c r="X276" s="176"/>
      <c r="Y276" s="105"/>
      <c r="Z276" s="105"/>
      <c r="AA276" s="105"/>
      <c r="AC276" s="176"/>
      <c r="AD276" s="358"/>
      <c r="AE276" s="105"/>
      <c r="AF276" s="358"/>
      <c r="AH276" s="105"/>
      <c r="AI276" s="176"/>
      <c r="AJ276" s="105"/>
      <c r="AK276" s="105"/>
      <c r="AL276" s="105"/>
      <c r="AN276" s="176"/>
      <c r="AO276" s="105"/>
      <c r="AP276" s="105"/>
      <c r="AQ276" s="105"/>
      <c r="AS276" s="176"/>
      <c r="AT276" s="145"/>
      <c r="AU276" s="105"/>
      <c r="AV276" s="145"/>
      <c r="AX276" s="145"/>
      <c r="AY276" s="176"/>
      <c r="AZ276" s="105"/>
      <c r="BA276" s="105"/>
      <c r="BB276" s="105"/>
      <c r="BD276" s="176"/>
      <c r="BE276" s="105"/>
      <c r="BF276" s="105"/>
      <c r="BG276" s="105"/>
      <c r="BI276" s="176"/>
      <c r="BJ276" s="145"/>
      <c r="BK276" s="105"/>
      <c r="BL276" s="145"/>
      <c r="BN276" s="145"/>
    </row>
    <row r="277" spans="6:66" x14ac:dyDescent="0.2">
      <c r="F277" s="105"/>
      <c r="G277" s="105"/>
      <c r="H277" s="105"/>
      <c r="J277" s="176"/>
      <c r="K277" s="105"/>
      <c r="L277" s="105"/>
      <c r="M277" s="105"/>
      <c r="O277" s="176"/>
      <c r="P277" s="105"/>
      <c r="Q277" s="105"/>
      <c r="R277" s="105"/>
      <c r="S277" s="176"/>
      <c r="T277" s="105"/>
      <c r="U277" s="105"/>
      <c r="V277" s="105"/>
      <c r="X277" s="176"/>
      <c r="Y277" s="105"/>
      <c r="Z277" s="105"/>
      <c r="AA277" s="105"/>
      <c r="AC277" s="176"/>
      <c r="AD277" s="358"/>
      <c r="AE277" s="105"/>
      <c r="AF277" s="358"/>
      <c r="AH277" s="105"/>
      <c r="AI277" s="176"/>
      <c r="AJ277" s="105"/>
      <c r="AK277" s="105"/>
      <c r="AL277" s="105"/>
      <c r="AN277" s="176"/>
      <c r="AO277" s="105"/>
      <c r="AP277" s="105"/>
      <c r="AQ277" s="105"/>
      <c r="AS277" s="176"/>
      <c r="AT277" s="145"/>
      <c r="AU277" s="105"/>
      <c r="AV277" s="145"/>
      <c r="AX277" s="145"/>
      <c r="AY277" s="176"/>
      <c r="AZ277" s="105"/>
      <c r="BA277" s="105"/>
      <c r="BB277" s="105"/>
      <c r="BD277" s="176"/>
      <c r="BE277" s="105"/>
      <c r="BF277" s="105"/>
      <c r="BG277" s="105"/>
      <c r="BI277" s="176"/>
      <c r="BJ277" s="145"/>
      <c r="BK277" s="105"/>
      <c r="BL277" s="145"/>
      <c r="BN277" s="145"/>
    </row>
    <row r="278" spans="6:66" x14ac:dyDescent="0.2">
      <c r="F278" s="105"/>
      <c r="G278" s="105"/>
      <c r="H278" s="105"/>
      <c r="J278" s="176"/>
      <c r="K278" s="105"/>
      <c r="L278" s="105"/>
      <c r="M278" s="105"/>
      <c r="O278" s="176"/>
      <c r="P278" s="105"/>
      <c r="Q278" s="105"/>
      <c r="R278" s="105"/>
      <c r="S278" s="176"/>
      <c r="T278" s="105"/>
      <c r="U278" s="105"/>
      <c r="V278" s="105"/>
      <c r="X278" s="176"/>
      <c r="Y278" s="105"/>
      <c r="Z278" s="105"/>
      <c r="AA278" s="105"/>
      <c r="AC278" s="176"/>
      <c r="AD278" s="358"/>
      <c r="AE278" s="105"/>
      <c r="AF278" s="358"/>
      <c r="AH278" s="105"/>
      <c r="AI278" s="176"/>
      <c r="AJ278" s="105"/>
      <c r="AK278" s="105"/>
      <c r="AL278" s="105"/>
      <c r="AN278" s="176"/>
      <c r="AO278" s="105"/>
      <c r="AP278" s="105"/>
      <c r="AQ278" s="105"/>
      <c r="AS278" s="176"/>
      <c r="AT278" s="145"/>
      <c r="AU278" s="105"/>
      <c r="AV278" s="145"/>
      <c r="AX278" s="145"/>
      <c r="AY278" s="176"/>
      <c r="AZ278" s="105"/>
      <c r="BA278" s="105"/>
      <c r="BB278" s="105"/>
      <c r="BD278" s="176"/>
      <c r="BE278" s="105"/>
      <c r="BF278" s="105"/>
      <c r="BG278" s="105"/>
      <c r="BI278" s="176"/>
      <c r="BJ278" s="145"/>
      <c r="BK278" s="105"/>
      <c r="BL278" s="145"/>
      <c r="BN278" s="145"/>
    </row>
    <row r="279" spans="6:66" x14ac:dyDescent="0.2">
      <c r="F279" s="105"/>
      <c r="G279" s="105"/>
      <c r="H279" s="105"/>
      <c r="J279" s="176"/>
      <c r="K279" s="105"/>
      <c r="L279" s="105"/>
      <c r="M279" s="105"/>
      <c r="O279" s="176"/>
      <c r="P279" s="105"/>
      <c r="Q279" s="105"/>
      <c r="R279" s="105"/>
      <c r="S279" s="176"/>
      <c r="T279" s="105"/>
      <c r="U279" s="105"/>
      <c r="V279" s="105"/>
      <c r="X279" s="176"/>
      <c r="Y279" s="105"/>
      <c r="Z279" s="105"/>
      <c r="AA279" s="105"/>
      <c r="AC279" s="176"/>
      <c r="AD279" s="358"/>
      <c r="AE279" s="105"/>
      <c r="AF279" s="358"/>
      <c r="AH279" s="105"/>
      <c r="AI279" s="176"/>
      <c r="AJ279" s="105"/>
      <c r="AK279" s="105"/>
      <c r="AL279" s="105"/>
      <c r="AN279" s="176"/>
      <c r="AO279" s="105"/>
      <c r="AP279" s="105"/>
      <c r="AQ279" s="105"/>
      <c r="AS279" s="176"/>
      <c r="AT279" s="145"/>
      <c r="AU279" s="105"/>
      <c r="AV279" s="145"/>
      <c r="AX279" s="145"/>
      <c r="AY279" s="176"/>
      <c r="AZ279" s="105"/>
      <c r="BA279" s="105"/>
      <c r="BB279" s="105"/>
      <c r="BD279" s="176"/>
      <c r="BE279" s="105"/>
      <c r="BF279" s="105"/>
      <c r="BG279" s="105"/>
      <c r="BI279" s="176"/>
      <c r="BJ279" s="145"/>
      <c r="BK279" s="105"/>
      <c r="BL279" s="145"/>
      <c r="BN279" s="145"/>
    </row>
    <row r="280" spans="6:66" x14ac:dyDescent="0.2">
      <c r="F280" s="105"/>
      <c r="G280" s="105"/>
      <c r="H280" s="105"/>
      <c r="J280" s="176"/>
      <c r="K280" s="105"/>
      <c r="L280" s="105"/>
      <c r="M280" s="105"/>
      <c r="O280" s="176"/>
      <c r="P280" s="105"/>
      <c r="Q280" s="105"/>
      <c r="R280" s="105"/>
      <c r="S280" s="176"/>
      <c r="T280" s="105"/>
      <c r="U280" s="105"/>
      <c r="V280" s="105"/>
      <c r="X280" s="176"/>
      <c r="Y280" s="105"/>
      <c r="Z280" s="105"/>
      <c r="AA280" s="105"/>
      <c r="AC280" s="176"/>
      <c r="AD280" s="358"/>
      <c r="AE280" s="105"/>
      <c r="AF280" s="358"/>
      <c r="AH280" s="105"/>
      <c r="AI280" s="176"/>
      <c r="AJ280" s="105"/>
      <c r="AK280" s="105"/>
      <c r="AL280" s="105"/>
      <c r="AN280" s="176"/>
      <c r="AO280" s="105"/>
      <c r="AP280" s="105"/>
      <c r="AQ280" s="105"/>
      <c r="AS280" s="176"/>
      <c r="AT280" s="145"/>
      <c r="AU280" s="105"/>
      <c r="AV280" s="145"/>
      <c r="AX280" s="145"/>
      <c r="AY280" s="176"/>
      <c r="AZ280" s="105"/>
      <c r="BA280" s="105"/>
      <c r="BB280" s="105"/>
      <c r="BD280" s="176"/>
      <c r="BE280" s="105"/>
      <c r="BF280" s="105"/>
      <c r="BG280" s="105"/>
      <c r="BI280" s="176"/>
      <c r="BJ280" s="145"/>
      <c r="BK280" s="105"/>
      <c r="BL280" s="145"/>
      <c r="BN280" s="145"/>
    </row>
    <row r="281" spans="6:66" x14ac:dyDescent="0.2">
      <c r="F281" s="105"/>
      <c r="G281" s="105"/>
      <c r="H281" s="105"/>
      <c r="J281" s="176"/>
      <c r="K281" s="105"/>
      <c r="L281" s="105"/>
      <c r="M281" s="105"/>
      <c r="O281" s="176"/>
      <c r="P281" s="105"/>
      <c r="Q281" s="105"/>
      <c r="R281" s="105"/>
      <c r="S281" s="176"/>
      <c r="T281" s="105"/>
      <c r="U281" s="105"/>
      <c r="V281" s="105"/>
      <c r="X281" s="176"/>
      <c r="Y281" s="105"/>
      <c r="Z281" s="105"/>
      <c r="AA281" s="105"/>
      <c r="AC281" s="176"/>
      <c r="AD281" s="358"/>
      <c r="AE281" s="105"/>
      <c r="AF281" s="358"/>
      <c r="AH281" s="105"/>
      <c r="AI281" s="176"/>
      <c r="AJ281" s="105"/>
      <c r="AK281" s="105"/>
      <c r="AL281" s="105"/>
      <c r="AN281" s="176"/>
      <c r="AO281" s="105"/>
      <c r="AP281" s="105"/>
      <c r="AQ281" s="105"/>
      <c r="AS281" s="176"/>
      <c r="AT281" s="145"/>
      <c r="AU281" s="105"/>
      <c r="AV281" s="145"/>
      <c r="AX281" s="145"/>
      <c r="AY281" s="176"/>
      <c r="AZ281" s="105"/>
      <c r="BA281" s="105"/>
      <c r="BB281" s="105"/>
      <c r="BD281" s="176"/>
      <c r="BE281" s="105"/>
      <c r="BF281" s="105"/>
      <c r="BG281" s="105"/>
      <c r="BI281" s="176"/>
      <c r="BJ281" s="145"/>
      <c r="BK281" s="105"/>
      <c r="BL281" s="145"/>
      <c r="BN281" s="145"/>
    </row>
    <row r="282" spans="6:66" x14ac:dyDescent="0.2">
      <c r="F282" s="105"/>
      <c r="G282" s="105"/>
      <c r="H282" s="105"/>
      <c r="J282" s="176"/>
      <c r="K282" s="105"/>
      <c r="L282" s="105"/>
      <c r="M282" s="105"/>
      <c r="O282" s="176"/>
      <c r="P282" s="105"/>
      <c r="Q282" s="105"/>
      <c r="R282" s="105"/>
      <c r="S282" s="176"/>
      <c r="T282" s="105"/>
      <c r="U282" s="105"/>
      <c r="V282" s="105"/>
      <c r="X282" s="176"/>
      <c r="Y282" s="105"/>
      <c r="Z282" s="105"/>
      <c r="AA282" s="105"/>
      <c r="AC282" s="176"/>
      <c r="AD282" s="358"/>
      <c r="AE282" s="105"/>
      <c r="AF282" s="358"/>
      <c r="AH282" s="105"/>
      <c r="AI282" s="176"/>
      <c r="AJ282" s="105"/>
      <c r="AK282" s="105"/>
      <c r="AL282" s="105"/>
      <c r="AN282" s="176"/>
      <c r="AO282" s="105"/>
      <c r="AP282" s="105"/>
      <c r="AQ282" s="105"/>
      <c r="AS282" s="176"/>
      <c r="AT282" s="145"/>
      <c r="AU282" s="105"/>
      <c r="AV282" s="145"/>
      <c r="AX282" s="145"/>
      <c r="AY282" s="176"/>
      <c r="AZ282" s="105"/>
      <c r="BA282" s="105"/>
      <c r="BB282" s="105"/>
      <c r="BD282" s="176"/>
      <c r="BE282" s="105"/>
      <c r="BF282" s="105"/>
      <c r="BG282" s="105"/>
      <c r="BI282" s="176"/>
      <c r="BJ282" s="145"/>
      <c r="BK282" s="105"/>
      <c r="BL282" s="145"/>
      <c r="BN282" s="145"/>
    </row>
    <row r="283" spans="6:66" x14ac:dyDescent="0.2">
      <c r="F283" s="105"/>
      <c r="G283" s="105"/>
      <c r="H283" s="105"/>
      <c r="J283" s="176"/>
      <c r="K283" s="105"/>
      <c r="L283" s="105"/>
      <c r="M283" s="105"/>
      <c r="O283" s="176"/>
      <c r="P283" s="105"/>
      <c r="Q283" s="105"/>
      <c r="R283" s="105"/>
      <c r="S283" s="176"/>
      <c r="T283" s="105"/>
      <c r="U283" s="105"/>
      <c r="V283" s="105"/>
      <c r="X283" s="176"/>
      <c r="Y283" s="105"/>
      <c r="Z283" s="105"/>
      <c r="AA283" s="105"/>
      <c r="AC283" s="176"/>
      <c r="AD283" s="358"/>
      <c r="AE283" s="105"/>
      <c r="AF283" s="358"/>
      <c r="AH283" s="105"/>
      <c r="AI283" s="176"/>
      <c r="AJ283" s="105"/>
      <c r="AK283" s="105"/>
      <c r="AL283" s="105"/>
      <c r="AN283" s="176"/>
      <c r="AO283" s="105"/>
      <c r="AP283" s="105"/>
      <c r="AQ283" s="105"/>
      <c r="AS283" s="176"/>
      <c r="AT283" s="145"/>
      <c r="AU283" s="105"/>
      <c r="AV283" s="145"/>
      <c r="AX283" s="145"/>
      <c r="AY283" s="176"/>
      <c r="AZ283" s="105"/>
      <c r="BA283" s="105"/>
      <c r="BB283" s="105"/>
      <c r="BD283" s="176"/>
      <c r="BE283" s="105"/>
      <c r="BF283" s="105"/>
      <c r="BG283" s="105"/>
      <c r="BI283" s="176"/>
      <c r="BJ283" s="145"/>
      <c r="BK283" s="105"/>
      <c r="BL283" s="145"/>
      <c r="BN283" s="145"/>
    </row>
    <row r="284" spans="6:66" x14ac:dyDescent="0.2">
      <c r="F284" s="105"/>
      <c r="G284" s="105"/>
      <c r="H284" s="105"/>
      <c r="J284" s="176"/>
      <c r="K284" s="105"/>
      <c r="L284" s="105"/>
      <c r="M284" s="105"/>
      <c r="O284" s="176"/>
      <c r="P284" s="105"/>
      <c r="Q284" s="105"/>
      <c r="R284" s="105"/>
      <c r="S284" s="176"/>
      <c r="T284" s="105"/>
      <c r="U284" s="105"/>
      <c r="V284" s="105"/>
      <c r="X284" s="176"/>
      <c r="Y284" s="105"/>
      <c r="Z284" s="105"/>
      <c r="AA284" s="105"/>
      <c r="AC284" s="176"/>
      <c r="AD284" s="358"/>
      <c r="AE284" s="105"/>
      <c r="AF284" s="358"/>
      <c r="AH284" s="105"/>
      <c r="AI284" s="176"/>
      <c r="AJ284" s="105"/>
      <c r="AK284" s="105"/>
      <c r="AL284" s="105"/>
      <c r="AN284" s="176"/>
      <c r="AO284" s="105"/>
      <c r="AP284" s="105"/>
      <c r="AQ284" s="105"/>
      <c r="AS284" s="176"/>
      <c r="AT284" s="145"/>
      <c r="AU284" s="105"/>
      <c r="AV284" s="145"/>
      <c r="AX284" s="145"/>
      <c r="AY284" s="176"/>
      <c r="AZ284" s="105"/>
      <c r="BA284" s="105"/>
      <c r="BB284" s="105"/>
      <c r="BD284" s="176"/>
      <c r="BE284" s="105"/>
      <c r="BF284" s="105"/>
      <c r="BG284" s="105"/>
      <c r="BI284" s="176"/>
      <c r="BJ284" s="145"/>
      <c r="BK284" s="105"/>
      <c r="BL284" s="145"/>
      <c r="BN284" s="145"/>
    </row>
    <row r="285" spans="6:66" x14ac:dyDescent="0.2">
      <c r="F285" s="105"/>
      <c r="G285" s="105"/>
      <c r="H285" s="105"/>
      <c r="J285" s="176"/>
      <c r="K285" s="105"/>
      <c r="L285" s="105"/>
      <c r="M285" s="105"/>
      <c r="O285" s="176"/>
      <c r="P285" s="105"/>
      <c r="Q285" s="105"/>
      <c r="R285" s="105"/>
      <c r="S285" s="176"/>
      <c r="T285" s="105"/>
      <c r="U285" s="105"/>
      <c r="V285" s="105"/>
      <c r="X285" s="176"/>
      <c r="Y285" s="105"/>
      <c r="Z285" s="105"/>
      <c r="AA285" s="105"/>
      <c r="AC285" s="176"/>
      <c r="AD285" s="358"/>
      <c r="AE285" s="105"/>
      <c r="AF285" s="358"/>
      <c r="AH285" s="105"/>
      <c r="AI285" s="176"/>
      <c r="AJ285" s="105"/>
      <c r="AK285" s="105"/>
      <c r="AL285" s="105"/>
      <c r="AN285" s="176"/>
      <c r="AO285" s="105"/>
      <c r="AP285" s="105"/>
      <c r="AQ285" s="105"/>
      <c r="AS285" s="176"/>
      <c r="AT285" s="145"/>
      <c r="AU285" s="105"/>
      <c r="AV285" s="145"/>
      <c r="AX285" s="145"/>
      <c r="AY285" s="176"/>
      <c r="AZ285" s="105"/>
      <c r="BA285" s="105"/>
      <c r="BB285" s="105"/>
      <c r="BD285" s="176"/>
      <c r="BE285" s="105"/>
      <c r="BF285" s="105"/>
      <c r="BG285" s="105"/>
      <c r="BI285" s="176"/>
      <c r="BJ285" s="145"/>
      <c r="BK285" s="105"/>
      <c r="BL285" s="145"/>
      <c r="BN285" s="145"/>
    </row>
    <row r="286" spans="6:66" x14ac:dyDescent="0.2">
      <c r="F286" s="105"/>
      <c r="G286" s="105"/>
      <c r="H286" s="105"/>
      <c r="J286" s="176"/>
      <c r="K286" s="105"/>
      <c r="L286" s="105"/>
      <c r="M286" s="105"/>
      <c r="O286" s="176"/>
      <c r="P286" s="105"/>
      <c r="Q286" s="105"/>
      <c r="R286" s="105"/>
      <c r="S286" s="176"/>
      <c r="T286" s="105"/>
      <c r="U286" s="105"/>
      <c r="V286" s="105"/>
      <c r="X286" s="176"/>
      <c r="Y286" s="105"/>
      <c r="Z286" s="105"/>
      <c r="AA286" s="105"/>
      <c r="AC286" s="176"/>
      <c r="AD286" s="358"/>
      <c r="AE286" s="105"/>
      <c r="AF286" s="358"/>
      <c r="AH286" s="105"/>
      <c r="AI286" s="176"/>
      <c r="AJ286" s="105"/>
      <c r="AK286" s="105"/>
      <c r="AL286" s="105"/>
      <c r="AN286" s="176"/>
      <c r="AO286" s="105"/>
      <c r="AP286" s="105"/>
      <c r="AQ286" s="105"/>
      <c r="AS286" s="176"/>
      <c r="AT286" s="145"/>
      <c r="AU286" s="105"/>
      <c r="AV286" s="145"/>
      <c r="AX286" s="145"/>
      <c r="AY286" s="176"/>
      <c r="AZ286" s="105"/>
      <c r="BA286" s="105"/>
      <c r="BB286" s="105"/>
      <c r="BD286" s="176"/>
      <c r="BE286" s="105"/>
      <c r="BF286" s="105"/>
      <c r="BG286" s="105"/>
      <c r="BI286" s="176"/>
      <c r="BJ286" s="145"/>
      <c r="BK286" s="105"/>
      <c r="BL286" s="145"/>
      <c r="BN286" s="145"/>
    </row>
    <row r="287" spans="6:66" x14ac:dyDescent="0.2">
      <c r="F287" s="105"/>
      <c r="G287" s="105"/>
      <c r="H287" s="105"/>
      <c r="J287" s="176"/>
      <c r="K287" s="105"/>
      <c r="L287" s="105"/>
      <c r="M287" s="105"/>
      <c r="O287" s="176"/>
      <c r="P287" s="105"/>
      <c r="Q287" s="105"/>
      <c r="R287" s="105"/>
      <c r="S287" s="176"/>
      <c r="T287" s="105"/>
      <c r="U287" s="105"/>
      <c r="V287" s="105"/>
      <c r="X287" s="176"/>
      <c r="Y287" s="105"/>
      <c r="Z287" s="105"/>
      <c r="AA287" s="105"/>
      <c r="AC287" s="176"/>
      <c r="AD287" s="358"/>
      <c r="AE287" s="105"/>
      <c r="AF287" s="358"/>
      <c r="AH287" s="105"/>
      <c r="AI287" s="176"/>
      <c r="AJ287" s="105"/>
      <c r="AK287" s="105"/>
      <c r="AL287" s="105"/>
      <c r="AN287" s="176"/>
      <c r="AO287" s="105"/>
      <c r="AP287" s="105"/>
      <c r="AQ287" s="105"/>
      <c r="AS287" s="176"/>
      <c r="AT287" s="145"/>
      <c r="AU287" s="105"/>
      <c r="AV287" s="145"/>
      <c r="AX287" s="145"/>
      <c r="AY287" s="176"/>
      <c r="AZ287" s="105"/>
      <c r="BA287" s="105"/>
      <c r="BB287" s="105"/>
      <c r="BD287" s="176"/>
      <c r="BE287" s="105"/>
      <c r="BF287" s="105"/>
      <c r="BG287" s="105"/>
      <c r="BI287" s="176"/>
      <c r="BJ287" s="145"/>
      <c r="BK287" s="105"/>
      <c r="BL287" s="145"/>
      <c r="BN287" s="145"/>
    </row>
    <row r="288" spans="6:66" x14ac:dyDescent="0.2">
      <c r="F288" s="105"/>
      <c r="G288" s="105"/>
      <c r="H288" s="105"/>
      <c r="J288" s="176"/>
      <c r="K288" s="105"/>
      <c r="L288" s="105"/>
      <c r="M288" s="105"/>
      <c r="O288" s="176"/>
      <c r="P288" s="105"/>
      <c r="Q288" s="105"/>
      <c r="R288" s="105"/>
      <c r="S288" s="176"/>
      <c r="T288" s="105"/>
      <c r="U288" s="105"/>
      <c r="V288" s="105"/>
      <c r="X288" s="176"/>
      <c r="Y288" s="105"/>
      <c r="Z288" s="105"/>
      <c r="AA288" s="105"/>
      <c r="AC288" s="176"/>
      <c r="AD288" s="358"/>
      <c r="AE288" s="105"/>
      <c r="AF288" s="358"/>
      <c r="AH288" s="105"/>
      <c r="AI288" s="176"/>
      <c r="AJ288" s="105"/>
      <c r="AK288" s="105"/>
      <c r="AL288" s="105"/>
      <c r="AN288" s="176"/>
      <c r="AO288" s="105"/>
      <c r="AP288" s="105"/>
      <c r="AQ288" s="105"/>
      <c r="AS288" s="176"/>
      <c r="AT288" s="145"/>
      <c r="AU288" s="105"/>
      <c r="AV288" s="145"/>
      <c r="AX288" s="145"/>
      <c r="AY288" s="176"/>
      <c r="AZ288" s="105"/>
      <c r="BA288" s="105"/>
      <c r="BB288" s="105"/>
      <c r="BD288" s="176"/>
      <c r="BE288" s="105"/>
      <c r="BF288" s="105"/>
      <c r="BG288" s="105"/>
      <c r="BI288" s="176"/>
      <c r="BJ288" s="145"/>
      <c r="BK288" s="105"/>
      <c r="BL288" s="145"/>
      <c r="BN288" s="145"/>
    </row>
    <row r="289" spans="6:66" x14ac:dyDescent="0.2">
      <c r="F289" s="105"/>
      <c r="G289" s="105"/>
      <c r="H289" s="105"/>
      <c r="J289" s="176"/>
      <c r="K289" s="105"/>
      <c r="L289" s="105"/>
      <c r="M289" s="105"/>
      <c r="O289" s="176"/>
      <c r="P289" s="105"/>
      <c r="Q289" s="105"/>
      <c r="R289" s="105"/>
      <c r="S289" s="176"/>
      <c r="T289" s="105"/>
      <c r="U289" s="105"/>
      <c r="V289" s="105"/>
      <c r="X289" s="176"/>
      <c r="Y289" s="105"/>
      <c r="Z289" s="105"/>
      <c r="AA289" s="105"/>
      <c r="AC289" s="176"/>
      <c r="AD289" s="358"/>
      <c r="AE289" s="105"/>
      <c r="AF289" s="358"/>
      <c r="AH289" s="105"/>
      <c r="AI289" s="176"/>
      <c r="AJ289" s="105"/>
      <c r="AK289" s="105"/>
      <c r="AL289" s="105"/>
      <c r="AN289" s="176"/>
      <c r="AO289" s="105"/>
      <c r="AP289" s="105"/>
      <c r="AQ289" s="105"/>
      <c r="AS289" s="176"/>
      <c r="AT289" s="145"/>
      <c r="AU289" s="105"/>
      <c r="AV289" s="145"/>
      <c r="AX289" s="145"/>
      <c r="AY289" s="176"/>
      <c r="AZ289" s="105"/>
      <c r="BA289" s="105"/>
      <c r="BB289" s="105"/>
      <c r="BD289" s="176"/>
      <c r="BE289" s="105"/>
      <c r="BF289" s="105"/>
      <c r="BG289" s="105"/>
      <c r="BI289" s="176"/>
      <c r="BJ289" s="145"/>
      <c r="BK289" s="105"/>
      <c r="BL289" s="145"/>
      <c r="BN289" s="145"/>
    </row>
    <row r="290" spans="6:66" x14ac:dyDescent="0.2">
      <c r="F290" s="105"/>
      <c r="G290" s="105"/>
      <c r="H290" s="105"/>
      <c r="J290" s="176"/>
      <c r="K290" s="105"/>
      <c r="L290" s="105"/>
      <c r="M290" s="105"/>
      <c r="O290" s="176"/>
      <c r="P290" s="105"/>
      <c r="Q290" s="105"/>
      <c r="R290" s="105"/>
      <c r="S290" s="176"/>
      <c r="T290" s="105"/>
      <c r="U290" s="105"/>
      <c r="V290" s="105"/>
      <c r="X290" s="176"/>
      <c r="Y290" s="105"/>
      <c r="Z290" s="105"/>
      <c r="AA290" s="105"/>
      <c r="AC290" s="176"/>
      <c r="AD290" s="358"/>
      <c r="AE290" s="105"/>
      <c r="AF290" s="358"/>
      <c r="AH290" s="105"/>
      <c r="AI290" s="176"/>
      <c r="AJ290" s="105"/>
      <c r="AK290" s="105"/>
      <c r="AL290" s="105"/>
      <c r="AN290" s="176"/>
      <c r="AO290" s="105"/>
      <c r="AP290" s="105"/>
      <c r="AQ290" s="105"/>
      <c r="AS290" s="176"/>
      <c r="AT290" s="145"/>
      <c r="AU290" s="105"/>
      <c r="AV290" s="145"/>
      <c r="AX290" s="145"/>
      <c r="AY290" s="176"/>
      <c r="AZ290" s="105"/>
      <c r="BA290" s="105"/>
      <c r="BB290" s="105"/>
      <c r="BD290" s="176"/>
      <c r="BE290" s="105"/>
      <c r="BF290" s="105"/>
      <c r="BG290" s="105"/>
      <c r="BI290" s="176"/>
      <c r="BJ290" s="145"/>
      <c r="BK290" s="105"/>
      <c r="BL290" s="145"/>
      <c r="BN290" s="145"/>
    </row>
    <row r="291" spans="6:66" x14ac:dyDescent="0.2">
      <c r="F291" s="105"/>
      <c r="G291" s="105"/>
      <c r="H291" s="105"/>
      <c r="J291" s="176"/>
      <c r="K291" s="105"/>
      <c r="L291" s="105"/>
      <c r="M291" s="105"/>
      <c r="O291" s="176"/>
      <c r="P291" s="105"/>
      <c r="Q291" s="105"/>
      <c r="R291" s="105"/>
      <c r="S291" s="176"/>
      <c r="T291" s="105"/>
      <c r="U291" s="105"/>
      <c r="V291" s="105"/>
      <c r="X291" s="176"/>
      <c r="Y291" s="105"/>
      <c r="Z291" s="105"/>
      <c r="AA291" s="105"/>
      <c r="AC291" s="176"/>
      <c r="AD291" s="358"/>
      <c r="AE291" s="105"/>
      <c r="AF291" s="358"/>
      <c r="AH291" s="105"/>
      <c r="AI291" s="176"/>
      <c r="AJ291" s="105"/>
      <c r="AK291" s="105"/>
      <c r="AL291" s="105"/>
      <c r="AN291" s="176"/>
      <c r="AO291" s="105"/>
      <c r="AP291" s="105"/>
      <c r="AQ291" s="105"/>
      <c r="AS291" s="176"/>
      <c r="AT291" s="145"/>
      <c r="AU291" s="105"/>
      <c r="AV291" s="145"/>
      <c r="AX291" s="145"/>
      <c r="AY291" s="176"/>
      <c r="AZ291" s="105"/>
      <c r="BA291" s="105"/>
      <c r="BB291" s="105"/>
      <c r="BD291" s="176"/>
      <c r="BE291" s="105"/>
      <c r="BF291" s="105"/>
      <c r="BG291" s="105"/>
      <c r="BI291" s="176"/>
      <c r="BJ291" s="145"/>
      <c r="BK291" s="105"/>
      <c r="BL291" s="145"/>
      <c r="BN291" s="145"/>
    </row>
    <row r="292" spans="6:66" x14ac:dyDescent="0.2">
      <c r="F292" s="105"/>
      <c r="G292" s="105"/>
      <c r="H292" s="105"/>
      <c r="J292" s="176"/>
      <c r="K292" s="105"/>
      <c r="L292" s="105"/>
      <c r="M292" s="105"/>
      <c r="O292" s="176"/>
      <c r="P292" s="105"/>
      <c r="Q292" s="105"/>
      <c r="R292" s="105"/>
      <c r="S292" s="176"/>
      <c r="T292" s="105"/>
      <c r="U292" s="105"/>
      <c r="V292" s="105"/>
      <c r="X292" s="176"/>
      <c r="Y292" s="105"/>
      <c r="Z292" s="105"/>
      <c r="AA292" s="105"/>
      <c r="AC292" s="176"/>
      <c r="AD292" s="358"/>
      <c r="AE292" s="105"/>
      <c r="AF292" s="358"/>
      <c r="AH292" s="105"/>
      <c r="AI292" s="176"/>
      <c r="AJ292" s="105"/>
      <c r="AK292" s="105"/>
      <c r="AL292" s="105"/>
      <c r="AN292" s="176"/>
      <c r="AO292" s="105"/>
      <c r="AP292" s="105"/>
      <c r="AQ292" s="105"/>
      <c r="AS292" s="176"/>
      <c r="AT292" s="145"/>
      <c r="AU292" s="105"/>
      <c r="AV292" s="145"/>
      <c r="AX292" s="145"/>
      <c r="AY292" s="176"/>
      <c r="AZ292" s="105"/>
      <c r="BA292" s="105"/>
      <c r="BB292" s="105"/>
      <c r="BD292" s="176"/>
      <c r="BE292" s="105"/>
      <c r="BF292" s="105"/>
      <c r="BG292" s="105"/>
      <c r="BI292" s="176"/>
      <c r="BJ292" s="145"/>
      <c r="BK292" s="105"/>
      <c r="BL292" s="145"/>
      <c r="BN292" s="145"/>
    </row>
    <row r="293" spans="6:66" x14ac:dyDescent="0.2">
      <c r="F293" s="105"/>
      <c r="G293" s="105"/>
      <c r="H293" s="105"/>
      <c r="J293" s="176"/>
      <c r="K293" s="105"/>
      <c r="L293" s="105"/>
      <c r="M293" s="105"/>
      <c r="O293" s="176"/>
      <c r="P293" s="105"/>
      <c r="Q293" s="105"/>
      <c r="R293" s="105"/>
      <c r="S293" s="176"/>
      <c r="T293" s="105"/>
      <c r="U293" s="105"/>
      <c r="V293" s="105"/>
      <c r="X293" s="176"/>
      <c r="Y293" s="105"/>
      <c r="Z293" s="105"/>
      <c r="AA293" s="105"/>
      <c r="AC293" s="176"/>
      <c r="AD293" s="358"/>
      <c r="AE293" s="105"/>
      <c r="AF293" s="358"/>
      <c r="AH293" s="105"/>
      <c r="AI293" s="176"/>
      <c r="AJ293" s="105"/>
      <c r="AK293" s="105"/>
      <c r="AL293" s="105"/>
      <c r="AN293" s="176"/>
      <c r="AO293" s="105"/>
      <c r="AP293" s="105"/>
      <c r="AQ293" s="105"/>
      <c r="AS293" s="176"/>
      <c r="AT293" s="145"/>
      <c r="AU293" s="105"/>
      <c r="AV293" s="145"/>
      <c r="AX293" s="145"/>
      <c r="AY293" s="176"/>
      <c r="AZ293" s="105"/>
      <c r="BA293" s="105"/>
      <c r="BB293" s="105"/>
      <c r="BD293" s="176"/>
      <c r="BE293" s="105"/>
      <c r="BF293" s="105"/>
      <c r="BG293" s="105"/>
      <c r="BI293" s="176"/>
      <c r="BJ293" s="145"/>
      <c r="BK293" s="105"/>
      <c r="BL293" s="145"/>
      <c r="BN293" s="145"/>
    </row>
    <row r="294" spans="6:66" x14ac:dyDescent="0.2">
      <c r="F294" s="105"/>
      <c r="G294" s="105"/>
      <c r="H294" s="105"/>
      <c r="J294" s="176"/>
      <c r="K294" s="105"/>
      <c r="L294" s="105"/>
      <c r="M294" s="105"/>
      <c r="O294" s="176"/>
      <c r="P294" s="105"/>
      <c r="Q294" s="105"/>
      <c r="R294" s="105"/>
      <c r="S294" s="176"/>
      <c r="T294" s="105"/>
      <c r="U294" s="105"/>
      <c r="V294" s="105"/>
      <c r="X294" s="176"/>
      <c r="Y294" s="105"/>
      <c r="Z294" s="105"/>
      <c r="AA294" s="105"/>
      <c r="AC294" s="176"/>
      <c r="AD294" s="358"/>
      <c r="AE294" s="105"/>
      <c r="AF294" s="358"/>
      <c r="AH294" s="105"/>
      <c r="AI294" s="176"/>
      <c r="AJ294" s="105"/>
      <c r="AK294" s="105"/>
      <c r="AL294" s="105"/>
      <c r="AN294" s="176"/>
      <c r="AO294" s="105"/>
      <c r="AP294" s="105"/>
      <c r="AQ294" s="105"/>
      <c r="AS294" s="176"/>
      <c r="AT294" s="145"/>
      <c r="AU294" s="105"/>
      <c r="AV294" s="145"/>
      <c r="AX294" s="145"/>
      <c r="AY294" s="176"/>
      <c r="AZ294" s="105"/>
      <c r="BA294" s="105"/>
      <c r="BB294" s="105"/>
      <c r="BD294" s="176"/>
      <c r="BE294" s="105"/>
      <c r="BF294" s="105"/>
      <c r="BG294" s="105"/>
      <c r="BI294" s="176"/>
      <c r="BJ294" s="145"/>
      <c r="BK294" s="105"/>
      <c r="BL294" s="145"/>
      <c r="BN294" s="145"/>
    </row>
    <row r="295" spans="6:66" x14ac:dyDescent="0.2">
      <c r="F295" s="105"/>
      <c r="G295" s="105"/>
      <c r="H295" s="105"/>
      <c r="J295" s="176"/>
      <c r="K295" s="105"/>
      <c r="L295" s="105"/>
      <c r="M295" s="105"/>
      <c r="O295" s="176"/>
      <c r="P295" s="105"/>
      <c r="Q295" s="105"/>
      <c r="R295" s="105"/>
      <c r="S295" s="176"/>
      <c r="T295" s="105"/>
      <c r="U295" s="105"/>
      <c r="V295" s="105"/>
      <c r="X295" s="176"/>
      <c r="Y295" s="105"/>
      <c r="Z295" s="105"/>
      <c r="AA295" s="105"/>
      <c r="AC295" s="176"/>
      <c r="AD295" s="358"/>
      <c r="AE295" s="105"/>
      <c r="AF295" s="358"/>
      <c r="AH295" s="105"/>
      <c r="AI295" s="176"/>
      <c r="AJ295" s="105"/>
      <c r="AK295" s="105"/>
      <c r="AL295" s="105"/>
      <c r="AN295" s="176"/>
      <c r="AO295" s="105"/>
      <c r="AP295" s="105"/>
      <c r="AQ295" s="105"/>
      <c r="AS295" s="176"/>
      <c r="AT295" s="145"/>
      <c r="AU295" s="105"/>
      <c r="AV295" s="145"/>
      <c r="AX295" s="145"/>
      <c r="AY295" s="176"/>
      <c r="AZ295" s="105"/>
      <c r="BA295" s="105"/>
      <c r="BB295" s="105"/>
      <c r="BD295" s="176"/>
      <c r="BE295" s="105"/>
      <c r="BF295" s="105"/>
      <c r="BG295" s="105"/>
      <c r="BI295" s="176"/>
      <c r="BJ295" s="145"/>
      <c r="BK295" s="105"/>
      <c r="BL295" s="145"/>
      <c r="BN295" s="145"/>
    </row>
    <row r="296" spans="6:66" x14ac:dyDescent="0.2">
      <c r="F296" s="105"/>
      <c r="G296" s="105"/>
      <c r="H296" s="105"/>
      <c r="J296" s="176"/>
      <c r="K296" s="105"/>
      <c r="L296" s="105"/>
      <c r="M296" s="105"/>
      <c r="O296" s="176"/>
      <c r="P296" s="105"/>
      <c r="Q296" s="105"/>
      <c r="R296" s="105"/>
      <c r="S296" s="176"/>
      <c r="T296" s="105"/>
      <c r="U296" s="105"/>
      <c r="V296" s="105"/>
      <c r="X296" s="176"/>
      <c r="Y296" s="105"/>
      <c r="Z296" s="105"/>
      <c r="AA296" s="105"/>
      <c r="AC296" s="176"/>
      <c r="AD296" s="358"/>
      <c r="AE296" s="105"/>
      <c r="AF296" s="358"/>
      <c r="AH296" s="105"/>
      <c r="AI296" s="176"/>
      <c r="AJ296" s="105"/>
      <c r="AK296" s="105"/>
      <c r="AL296" s="105"/>
      <c r="AN296" s="176"/>
      <c r="AO296" s="105"/>
      <c r="AP296" s="105"/>
      <c r="AQ296" s="105"/>
      <c r="AS296" s="176"/>
      <c r="AT296" s="145"/>
      <c r="AU296" s="105"/>
      <c r="AV296" s="145"/>
      <c r="AX296" s="145"/>
      <c r="AY296" s="176"/>
      <c r="AZ296" s="105"/>
      <c r="BA296" s="105"/>
      <c r="BB296" s="105"/>
      <c r="BD296" s="176"/>
      <c r="BE296" s="105"/>
      <c r="BF296" s="105"/>
      <c r="BG296" s="105"/>
      <c r="BI296" s="176"/>
      <c r="BJ296" s="145"/>
      <c r="BK296" s="105"/>
      <c r="BL296" s="145"/>
      <c r="BN296" s="145"/>
    </row>
    <row r="297" spans="6:66" x14ac:dyDescent="0.2">
      <c r="F297" s="105"/>
      <c r="G297" s="105"/>
      <c r="H297" s="105"/>
      <c r="J297" s="176"/>
      <c r="K297" s="105"/>
      <c r="L297" s="105"/>
      <c r="M297" s="105"/>
      <c r="O297" s="176"/>
      <c r="P297" s="105"/>
      <c r="Q297" s="105"/>
      <c r="R297" s="105"/>
      <c r="S297" s="176"/>
      <c r="T297" s="105"/>
      <c r="U297" s="105"/>
      <c r="V297" s="105"/>
      <c r="X297" s="176"/>
      <c r="Y297" s="105"/>
      <c r="Z297" s="105"/>
      <c r="AA297" s="105"/>
      <c r="AC297" s="176"/>
      <c r="AD297" s="358"/>
      <c r="AE297" s="105"/>
      <c r="AF297" s="358"/>
      <c r="AH297" s="105"/>
      <c r="AI297" s="176"/>
      <c r="AJ297" s="105"/>
      <c r="AK297" s="105"/>
      <c r="AL297" s="105"/>
      <c r="AN297" s="176"/>
      <c r="AO297" s="105"/>
      <c r="AP297" s="105"/>
      <c r="AQ297" s="105"/>
      <c r="AS297" s="176"/>
      <c r="AT297" s="145"/>
      <c r="AU297" s="105"/>
      <c r="AV297" s="145"/>
      <c r="AX297" s="145"/>
      <c r="AY297" s="176"/>
      <c r="AZ297" s="105"/>
      <c r="BA297" s="105"/>
      <c r="BB297" s="105"/>
      <c r="BD297" s="176"/>
      <c r="BE297" s="105"/>
      <c r="BF297" s="105"/>
      <c r="BG297" s="105"/>
      <c r="BI297" s="176"/>
      <c r="BJ297" s="145"/>
      <c r="BK297" s="105"/>
      <c r="BL297" s="145"/>
      <c r="BN297" s="145"/>
    </row>
    <row r="298" spans="6:66" x14ac:dyDescent="0.2">
      <c r="F298" s="105"/>
      <c r="G298" s="105"/>
      <c r="H298" s="105"/>
      <c r="J298" s="176"/>
      <c r="K298" s="105"/>
      <c r="L298" s="105"/>
      <c r="M298" s="105"/>
      <c r="O298" s="176"/>
      <c r="P298" s="105"/>
      <c r="Q298" s="105"/>
      <c r="R298" s="105"/>
      <c r="S298" s="176"/>
      <c r="T298" s="105"/>
      <c r="U298" s="105"/>
      <c r="V298" s="105"/>
      <c r="X298" s="176"/>
      <c r="Y298" s="105"/>
      <c r="Z298" s="105"/>
      <c r="AA298" s="105"/>
      <c r="AC298" s="176"/>
      <c r="AD298" s="358"/>
      <c r="AE298" s="105"/>
      <c r="AF298" s="358"/>
      <c r="AH298" s="105"/>
      <c r="AI298" s="176"/>
      <c r="AJ298" s="105"/>
      <c r="AK298" s="105"/>
      <c r="AL298" s="105"/>
      <c r="AN298" s="176"/>
      <c r="AO298" s="105"/>
      <c r="AP298" s="105"/>
      <c r="AQ298" s="105"/>
      <c r="AS298" s="176"/>
      <c r="AT298" s="145"/>
      <c r="AU298" s="105"/>
      <c r="AV298" s="145"/>
      <c r="AX298" s="145"/>
      <c r="AY298" s="176"/>
      <c r="AZ298" s="105"/>
      <c r="BA298" s="105"/>
      <c r="BB298" s="105"/>
      <c r="BD298" s="176"/>
      <c r="BE298" s="105"/>
      <c r="BF298" s="105"/>
      <c r="BG298" s="105"/>
      <c r="BI298" s="176"/>
      <c r="BJ298" s="145"/>
      <c r="BK298" s="105"/>
      <c r="BL298" s="145"/>
      <c r="BN298" s="145"/>
    </row>
    <row r="299" spans="6:66" x14ac:dyDescent="0.2">
      <c r="F299" s="105"/>
      <c r="G299" s="105"/>
      <c r="H299" s="105"/>
      <c r="J299" s="176"/>
      <c r="K299" s="105"/>
      <c r="L299" s="105"/>
      <c r="M299" s="105"/>
      <c r="O299" s="176"/>
      <c r="P299" s="105"/>
      <c r="Q299" s="105"/>
      <c r="R299" s="105"/>
      <c r="S299" s="176"/>
      <c r="T299" s="105"/>
      <c r="U299" s="105"/>
      <c r="V299" s="105"/>
      <c r="X299" s="176"/>
      <c r="Y299" s="105"/>
      <c r="Z299" s="105"/>
      <c r="AA299" s="105"/>
      <c r="AC299" s="176"/>
      <c r="AD299" s="358"/>
      <c r="AE299" s="105"/>
      <c r="AF299" s="358"/>
      <c r="AH299" s="105"/>
      <c r="AI299" s="176"/>
      <c r="AJ299" s="105"/>
      <c r="AK299" s="105"/>
      <c r="AL299" s="105"/>
      <c r="AN299" s="176"/>
      <c r="AO299" s="105"/>
      <c r="AP299" s="105"/>
      <c r="AQ299" s="105"/>
      <c r="AS299" s="176"/>
      <c r="AT299" s="145"/>
      <c r="AU299" s="105"/>
      <c r="AV299" s="145"/>
      <c r="AX299" s="145"/>
      <c r="AY299" s="176"/>
      <c r="AZ299" s="105"/>
      <c r="BA299" s="105"/>
      <c r="BB299" s="105"/>
      <c r="BD299" s="176"/>
      <c r="BE299" s="105"/>
      <c r="BF299" s="105"/>
      <c r="BG299" s="105"/>
      <c r="BI299" s="176"/>
      <c r="BJ299" s="145"/>
      <c r="BK299" s="105"/>
      <c r="BL299" s="145"/>
      <c r="BN299" s="145"/>
    </row>
    <row r="300" spans="6:66" x14ac:dyDescent="0.2">
      <c r="F300" s="105"/>
      <c r="G300" s="105"/>
      <c r="H300" s="105"/>
      <c r="J300" s="176"/>
      <c r="K300" s="105"/>
      <c r="L300" s="105"/>
      <c r="M300" s="105"/>
      <c r="O300" s="176"/>
      <c r="P300" s="105"/>
      <c r="Q300" s="105"/>
      <c r="R300" s="105"/>
      <c r="S300" s="176"/>
      <c r="T300" s="105"/>
      <c r="U300" s="105"/>
      <c r="V300" s="105"/>
      <c r="X300" s="176"/>
      <c r="Y300" s="105"/>
      <c r="Z300" s="105"/>
      <c r="AA300" s="105"/>
      <c r="AC300" s="176"/>
      <c r="AD300" s="358"/>
      <c r="AE300" s="105"/>
      <c r="AF300" s="358"/>
      <c r="AH300" s="105"/>
      <c r="AI300" s="176"/>
      <c r="AJ300" s="105"/>
      <c r="AK300" s="105"/>
      <c r="AL300" s="105"/>
      <c r="AN300" s="176"/>
      <c r="AO300" s="105"/>
      <c r="AP300" s="105"/>
      <c r="AQ300" s="105"/>
      <c r="AS300" s="176"/>
      <c r="AT300" s="145"/>
      <c r="AU300" s="105"/>
      <c r="AV300" s="145"/>
      <c r="AX300" s="145"/>
      <c r="AY300" s="176"/>
      <c r="AZ300" s="105"/>
      <c r="BA300" s="105"/>
      <c r="BB300" s="105"/>
      <c r="BD300" s="176"/>
      <c r="BE300" s="105"/>
      <c r="BF300" s="105"/>
      <c r="BG300" s="105"/>
      <c r="BI300" s="176"/>
      <c r="BJ300" s="145"/>
      <c r="BK300" s="105"/>
      <c r="BL300" s="145"/>
      <c r="BN300" s="145"/>
    </row>
    <row r="301" spans="6:66" x14ac:dyDescent="0.2">
      <c r="F301" s="105"/>
      <c r="G301" s="105"/>
      <c r="H301" s="105"/>
      <c r="J301" s="176"/>
      <c r="K301" s="105"/>
      <c r="L301" s="105"/>
      <c r="M301" s="105"/>
      <c r="O301" s="176"/>
      <c r="P301" s="105"/>
      <c r="Q301" s="105"/>
      <c r="R301" s="105"/>
      <c r="S301" s="176"/>
      <c r="T301" s="105"/>
      <c r="U301" s="105"/>
      <c r="V301" s="105"/>
      <c r="X301" s="176"/>
      <c r="Y301" s="105"/>
      <c r="Z301" s="105"/>
      <c r="AA301" s="105"/>
      <c r="AC301" s="176"/>
      <c r="AD301" s="358"/>
      <c r="AE301" s="105"/>
      <c r="AF301" s="358"/>
      <c r="AH301" s="105"/>
      <c r="AI301" s="176"/>
      <c r="AJ301" s="105"/>
      <c r="AK301" s="105"/>
      <c r="AL301" s="105"/>
      <c r="AN301" s="176"/>
      <c r="AO301" s="105"/>
      <c r="AP301" s="105"/>
      <c r="AQ301" s="105"/>
      <c r="AS301" s="176"/>
      <c r="AT301" s="145"/>
      <c r="AU301" s="105"/>
      <c r="AV301" s="145"/>
      <c r="AX301" s="145"/>
      <c r="AY301" s="176"/>
      <c r="AZ301" s="105"/>
      <c r="BA301" s="105"/>
      <c r="BB301" s="105"/>
      <c r="BD301" s="176"/>
      <c r="BE301" s="105"/>
      <c r="BF301" s="105"/>
      <c r="BG301" s="105"/>
      <c r="BI301" s="176"/>
      <c r="BJ301" s="145"/>
      <c r="BK301" s="105"/>
      <c r="BL301" s="145"/>
      <c r="BN301" s="145"/>
    </row>
    <row r="302" spans="6:66" x14ac:dyDescent="0.2">
      <c r="F302" s="105"/>
      <c r="G302" s="105"/>
      <c r="H302" s="105"/>
      <c r="J302" s="176"/>
      <c r="K302" s="105"/>
      <c r="L302" s="105"/>
      <c r="M302" s="105"/>
      <c r="O302" s="176"/>
      <c r="P302" s="105"/>
      <c r="Q302" s="105"/>
      <c r="R302" s="105"/>
      <c r="S302" s="176"/>
      <c r="T302" s="105"/>
      <c r="U302" s="105"/>
      <c r="V302" s="105"/>
      <c r="X302" s="176"/>
      <c r="Y302" s="105"/>
      <c r="Z302" s="105"/>
      <c r="AA302" s="105"/>
      <c r="AC302" s="176"/>
      <c r="AD302" s="358"/>
      <c r="AE302" s="105"/>
      <c r="AF302" s="358"/>
      <c r="AH302" s="105"/>
      <c r="AI302" s="176"/>
      <c r="AJ302" s="105"/>
      <c r="AK302" s="105"/>
      <c r="AL302" s="105"/>
      <c r="AN302" s="176"/>
      <c r="AO302" s="105"/>
      <c r="AP302" s="105"/>
      <c r="AQ302" s="105"/>
      <c r="AS302" s="176"/>
      <c r="AT302" s="145"/>
      <c r="AU302" s="105"/>
      <c r="AV302" s="145"/>
      <c r="AX302" s="145"/>
      <c r="AY302" s="176"/>
      <c r="AZ302" s="105"/>
      <c r="BA302" s="105"/>
      <c r="BB302" s="105"/>
      <c r="BD302" s="176"/>
      <c r="BE302" s="105"/>
      <c r="BF302" s="105"/>
      <c r="BG302" s="105"/>
      <c r="BI302" s="176"/>
      <c r="BJ302" s="145"/>
      <c r="BK302" s="105"/>
      <c r="BL302" s="145"/>
      <c r="BN302" s="145"/>
    </row>
    <row r="303" spans="6:66" x14ac:dyDescent="0.2">
      <c r="F303" s="105"/>
      <c r="G303" s="105"/>
      <c r="H303" s="105"/>
      <c r="J303" s="176"/>
      <c r="K303" s="105"/>
      <c r="L303" s="105"/>
      <c r="M303" s="105"/>
      <c r="O303" s="176"/>
      <c r="P303" s="105"/>
      <c r="Q303" s="105"/>
      <c r="R303" s="105"/>
      <c r="S303" s="176"/>
      <c r="T303" s="105"/>
      <c r="U303" s="105"/>
      <c r="V303" s="105"/>
      <c r="X303" s="176"/>
      <c r="Y303" s="105"/>
      <c r="Z303" s="105"/>
      <c r="AA303" s="105"/>
      <c r="AC303" s="176"/>
      <c r="AD303" s="358"/>
      <c r="AE303" s="105"/>
      <c r="AF303" s="358"/>
      <c r="AH303" s="105"/>
      <c r="AI303" s="176"/>
      <c r="AJ303" s="105"/>
      <c r="AK303" s="105"/>
      <c r="AL303" s="105"/>
      <c r="AN303" s="176"/>
      <c r="AO303" s="105"/>
      <c r="AP303" s="105"/>
      <c r="AQ303" s="105"/>
      <c r="AS303" s="176"/>
      <c r="AT303" s="145"/>
      <c r="AU303" s="105"/>
      <c r="AV303" s="145"/>
      <c r="AX303" s="145"/>
      <c r="AY303" s="176"/>
      <c r="AZ303" s="105"/>
      <c r="BA303" s="105"/>
      <c r="BB303" s="105"/>
      <c r="BD303" s="176"/>
      <c r="BE303" s="105"/>
      <c r="BF303" s="105"/>
      <c r="BG303" s="105"/>
      <c r="BI303" s="176"/>
      <c r="BJ303" s="145"/>
      <c r="BK303" s="105"/>
      <c r="BL303" s="145"/>
      <c r="BN303" s="145"/>
    </row>
    <row r="304" spans="6:66" x14ac:dyDescent="0.2">
      <c r="F304" s="105"/>
      <c r="G304" s="105"/>
      <c r="H304" s="105"/>
      <c r="J304" s="176"/>
      <c r="K304" s="105"/>
      <c r="L304" s="105"/>
      <c r="M304" s="105"/>
      <c r="O304" s="176"/>
      <c r="P304" s="105"/>
      <c r="Q304" s="105"/>
      <c r="R304" s="105"/>
      <c r="S304" s="176"/>
      <c r="T304" s="105"/>
      <c r="U304" s="105"/>
      <c r="V304" s="105"/>
      <c r="X304" s="176"/>
      <c r="Y304" s="105"/>
      <c r="Z304" s="105"/>
      <c r="AA304" s="105"/>
      <c r="AC304" s="176"/>
      <c r="AD304" s="358"/>
      <c r="AE304" s="105"/>
      <c r="AF304" s="358"/>
      <c r="AH304" s="105"/>
      <c r="AI304" s="176"/>
      <c r="AJ304" s="105"/>
      <c r="AK304" s="105"/>
      <c r="AL304" s="105"/>
      <c r="AN304" s="176"/>
      <c r="AO304" s="105"/>
      <c r="AP304" s="105"/>
      <c r="AQ304" s="105"/>
      <c r="AS304" s="176"/>
      <c r="AT304" s="145"/>
      <c r="AU304" s="105"/>
      <c r="AV304" s="145"/>
      <c r="AX304" s="145"/>
      <c r="AY304" s="176"/>
      <c r="AZ304" s="105"/>
      <c r="BA304" s="105"/>
      <c r="BB304" s="105"/>
      <c r="BD304" s="176"/>
      <c r="BE304" s="105"/>
      <c r="BF304" s="105"/>
      <c r="BG304" s="105"/>
      <c r="BI304" s="176"/>
      <c r="BJ304" s="145"/>
      <c r="BK304" s="105"/>
      <c r="BL304" s="145"/>
      <c r="BN304" s="145"/>
    </row>
    <row r="305" spans="6:66" x14ac:dyDescent="0.2">
      <c r="F305" s="105"/>
      <c r="G305" s="105"/>
      <c r="H305" s="105"/>
      <c r="J305" s="176"/>
      <c r="K305" s="105"/>
      <c r="L305" s="105"/>
      <c r="M305" s="105"/>
      <c r="O305" s="176"/>
      <c r="P305" s="105"/>
      <c r="Q305" s="105"/>
      <c r="R305" s="105"/>
      <c r="S305" s="176"/>
      <c r="T305" s="105"/>
      <c r="U305" s="105"/>
      <c r="V305" s="105"/>
      <c r="X305" s="176"/>
      <c r="Y305" s="105"/>
      <c r="Z305" s="105"/>
      <c r="AA305" s="105"/>
      <c r="AC305" s="176"/>
      <c r="AD305" s="358"/>
      <c r="AE305" s="105"/>
      <c r="AF305" s="358"/>
      <c r="AH305" s="105"/>
      <c r="AI305" s="176"/>
      <c r="AJ305" s="105"/>
      <c r="AK305" s="105"/>
      <c r="AL305" s="105"/>
      <c r="AN305" s="176"/>
      <c r="AO305" s="105"/>
      <c r="AP305" s="105"/>
      <c r="AQ305" s="105"/>
      <c r="AS305" s="176"/>
      <c r="AT305" s="145"/>
      <c r="AU305" s="105"/>
      <c r="AV305" s="145"/>
      <c r="AX305" s="145"/>
      <c r="AY305" s="176"/>
      <c r="AZ305" s="105"/>
      <c r="BA305" s="105"/>
      <c r="BB305" s="105"/>
      <c r="BD305" s="176"/>
      <c r="BE305" s="105"/>
      <c r="BF305" s="105"/>
      <c r="BG305" s="105"/>
      <c r="BI305" s="176"/>
      <c r="BJ305" s="145"/>
      <c r="BK305" s="105"/>
      <c r="BL305" s="145"/>
      <c r="BN305" s="145"/>
    </row>
    <row r="306" spans="6:66" x14ac:dyDescent="0.2">
      <c r="F306" s="105"/>
      <c r="G306" s="105"/>
      <c r="H306" s="105"/>
      <c r="J306" s="176"/>
      <c r="K306" s="105"/>
      <c r="L306" s="105"/>
      <c r="M306" s="105"/>
      <c r="O306" s="176"/>
      <c r="P306" s="105"/>
      <c r="Q306" s="105"/>
      <c r="R306" s="105"/>
      <c r="S306" s="176"/>
      <c r="T306" s="105"/>
      <c r="U306" s="105"/>
      <c r="V306" s="105"/>
      <c r="X306" s="176"/>
      <c r="Y306" s="105"/>
      <c r="Z306" s="105"/>
      <c r="AA306" s="105"/>
      <c r="AC306" s="176"/>
      <c r="AD306" s="358"/>
      <c r="AE306" s="105"/>
      <c r="AF306" s="358"/>
      <c r="AH306" s="105"/>
      <c r="AI306" s="176"/>
      <c r="AJ306" s="105"/>
      <c r="AK306" s="105"/>
      <c r="AL306" s="105"/>
      <c r="AN306" s="176"/>
      <c r="AO306" s="105"/>
      <c r="AP306" s="105"/>
      <c r="AQ306" s="105"/>
      <c r="AS306" s="176"/>
      <c r="AT306" s="145"/>
      <c r="AU306" s="105"/>
      <c r="AV306" s="145"/>
      <c r="AX306" s="145"/>
      <c r="AY306" s="176"/>
      <c r="AZ306" s="105"/>
      <c r="BA306" s="105"/>
      <c r="BB306" s="105"/>
      <c r="BD306" s="176"/>
      <c r="BE306" s="105"/>
      <c r="BF306" s="105"/>
      <c r="BG306" s="105"/>
      <c r="BI306" s="176"/>
      <c r="BJ306" s="145"/>
      <c r="BK306" s="105"/>
      <c r="BL306" s="145"/>
      <c r="BN306" s="145"/>
    </row>
    <row r="307" spans="6:66" x14ac:dyDescent="0.2">
      <c r="F307" s="105"/>
      <c r="G307" s="105"/>
      <c r="H307" s="105"/>
      <c r="J307" s="176"/>
      <c r="K307" s="105"/>
      <c r="L307" s="105"/>
      <c r="M307" s="105"/>
      <c r="O307" s="176"/>
      <c r="P307" s="105"/>
      <c r="Q307" s="105"/>
      <c r="R307" s="105"/>
      <c r="S307" s="176"/>
      <c r="T307" s="105"/>
      <c r="U307" s="105"/>
      <c r="V307" s="105"/>
      <c r="X307" s="176"/>
      <c r="Y307" s="105"/>
      <c r="Z307" s="105"/>
      <c r="AA307" s="105"/>
      <c r="AC307" s="176"/>
      <c r="AD307" s="358"/>
      <c r="AE307" s="105"/>
      <c r="AF307" s="358"/>
      <c r="AH307" s="105"/>
      <c r="AI307" s="176"/>
      <c r="AJ307" s="105"/>
      <c r="AK307" s="105"/>
      <c r="AL307" s="105"/>
      <c r="AN307" s="176"/>
      <c r="AO307" s="105"/>
      <c r="AP307" s="105"/>
      <c r="AQ307" s="105"/>
      <c r="AS307" s="176"/>
      <c r="AT307" s="145"/>
      <c r="AU307" s="105"/>
      <c r="AV307" s="145"/>
      <c r="AX307" s="145"/>
      <c r="AY307" s="176"/>
      <c r="AZ307" s="105"/>
      <c r="BA307" s="105"/>
      <c r="BB307" s="105"/>
      <c r="BD307" s="176"/>
      <c r="BE307" s="105"/>
      <c r="BF307" s="105"/>
      <c r="BG307" s="105"/>
      <c r="BI307" s="176"/>
      <c r="BJ307" s="145"/>
      <c r="BK307" s="105"/>
      <c r="BL307" s="145"/>
      <c r="BN307" s="145"/>
    </row>
    <row r="308" spans="6:66" x14ac:dyDescent="0.2">
      <c r="F308" s="105"/>
      <c r="G308" s="105"/>
      <c r="H308" s="105"/>
      <c r="J308" s="176"/>
      <c r="K308" s="105"/>
      <c r="L308" s="105"/>
      <c r="M308" s="105"/>
      <c r="O308" s="176"/>
      <c r="P308" s="105"/>
      <c r="Q308" s="105"/>
      <c r="R308" s="105"/>
      <c r="S308" s="176"/>
      <c r="T308" s="105"/>
      <c r="U308" s="105"/>
      <c r="V308" s="105"/>
      <c r="X308" s="176"/>
      <c r="Y308" s="105"/>
      <c r="Z308" s="105"/>
      <c r="AA308" s="105"/>
      <c r="AC308" s="176"/>
      <c r="AD308" s="358"/>
      <c r="AE308" s="105"/>
      <c r="AF308" s="358"/>
      <c r="AH308" s="105"/>
      <c r="AI308" s="176"/>
      <c r="AJ308" s="105"/>
      <c r="AK308" s="105"/>
      <c r="AL308" s="105"/>
      <c r="AN308" s="176"/>
      <c r="AO308" s="105"/>
      <c r="AP308" s="105"/>
      <c r="AQ308" s="105"/>
      <c r="AS308" s="176"/>
      <c r="AT308" s="145"/>
      <c r="AU308" s="105"/>
      <c r="AV308" s="145"/>
      <c r="AX308" s="145"/>
      <c r="AY308" s="176"/>
      <c r="AZ308" s="105"/>
      <c r="BA308" s="105"/>
      <c r="BB308" s="105"/>
      <c r="BD308" s="176"/>
      <c r="BE308" s="105"/>
      <c r="BF308" s="105"/>
      <c r="BG308" s="105"/>
      <c r="BI308" s="176"/>
      <c r="BJ308" s="145"/>
      <c r="BK308" s="105"/>
      <c r="BL308" s="145"/>
      <c r="BN308" s="145"/>
    </row>
    <row r="309" spans="6:66" x14ac:dyDescent="0.2">
      <c r="F309" s="105"/>
      <c r="G309" s="105"/>
      <c r="H309" s="105"/>
      <c r="J309" s="176"/>
      <c r="K309" s="105"/>
      <c r="L309" s="105"/>
      <c r="M309" s="105"/>
      <c r="O309" s="176"/>
      <c r="P309" s="105"/>
      <c r="Q309" s="105"/>
      <c r="R309" s="105"/>
      <c r="S309" s="176"/>
      <c r="T309" s="105"/>
      <c r="U309" s="105"/>
      <c r="V309" s="105"/>
      <c r="X309" s="176"/>
      <c r="Y309" s="105"/>
      <c r="Z309" s="105"/>
      <c r="AA309" s="105"/>
      <c r="AC309" s="176"/>
      <c r="AD309" s="358"/>
      <c r="AE309" s="105"/>
      <c r="AF309" s="358"/>
      <c r="AH309" s="105"/>
      <c r="AI309" s="176"/>
      <c r="AJ309" s="105"/>
      <c r="AK309" s="105"/>
      <c r="AL309" s="105"/>
      <c r="AN309" s="176"/>
      <c r="AO309" s="105"/>
      <c r="AP309" s="105"/>
      <c r="AQ309" s="105"/>
      <c r="AS309" s="176"/>
      <c r="AT309" s="145"/>
      <c r="AU309" s="105"/>
      <c r="AV309" s="145"/>
      <c r="AX309" s="145"/>
      <c r="AY309" s="176"/>
      <c r="AZ309" s="105"/>
      <c r="BA309" s="105"/>
      <c r="BB309" s="105"/>
      <c r="BD309" s="176"/>
      <c r="BE309" s="105"/>
      <c r="BF309" s="105"/>
      <c r="BG309" s="105"/>
      <c r="BI309" s="176"/>
      <c r="BJ309" s="145"/>
      <c r="BK309" s="105"/>
      <c r="BL309" s="145"/>
      <c r="BN309" s="145"/>
    </row>
    <row r="310" spans="6:66" x14ac:dyDescent="0.2">
      <c r="F310" s="105"/>
      <c r="G310" s="105"/>
      <c r="H310" s="105"/>
      <c r="J310" s="176"/>
      <c r="K310" s="105"/>
      <c r="L310" s="105"/>
      <c r="M310" s="105"/>
      <c r="O310" s="176"/>
      <c r="P310" s="105"/>
      <c r="Q310" s="105"/>
      <c r="R310" s="105"/>
      <c r="S310" s="176"/>
      <c r="T310" s="105"/>
      <c r="U310" s="105"/>
      <c r="V310" s="105"/>
      <c r="X310" s="176"/>
      <c r="Y310" s="105"/>
      <c r="Z310" s="105"/>
      <c r="AA310" s="105"/>
      <c r="AC310" s="176"/>
      <c r="AD310" s="358"/>
      <c r="AE310" s="105"/>
      <c r="AF310" s="358"/>
      <c r="AH310" s="105"/>
      <c r="AI310" s="176"/>
      <c r="AJ310" s="105"/>
      <c r="AK310" s="105"/>
      <c r="AL310" s="105"/>
      <c r="AN310" s="176"/>
      <c r="AO310" s="105"/>
      <c r="AP310" s="105"/>
      <c r="AQ310" s="105"/>
      <c r="AS310" s="176"/>
      <c r="AT310" s="145"/>
      <c r="AU310" s="105"/>
      <c r="AV310" s="145"/>
      <c r="AX310" s="145"/>
      <c r="AY310" s="176"/>
      <c r="AZ310" s="105"/>
      <c r="BA310" s="105"/>
      <c r="BB310" s="105"/>
      <c r="BD310" s="176"/>
      <c r="BE310" s="105"/>
      <c r="BF310" s="105"/>
      <c r="BG310" s="105"/>
      <c r="BI310" s="176"/>
      <c r="BJ310" s="145"/>
      <c r="BK310" s="105"/>
      <c r="BL310" s="145"/>
      <c r="BN310" s="145"/>
    </row>
    <row r="311" spans="6:66" x14ac:dyDescent="0.2">
      <c r="F311" s="105"/>
      <c r="G311" s="105"/>
      <c r="H311" s="105"/>
      <c r="J311" s="176"/>
      <c r="K311" s="105"/>
      <c r="L311" s="105"/>
      <c r="M311" s="105"/>
      <c r="O311" s="176"/>
      <c r="P311" s="105"/>
      <c r="Q311" s="105"/>
      <c r="R311" s="105"/>
      <c r="S311" s="176"/>
      <c r="T311" s="105"/>
      <c r="U311" s="105"/>
      <c r="V311" s="105"/>
      <c r="X311" s="176"/>
      <c r="Y311" s="105"/>
      <c r="Z311" s="105"/>
      <c r="AA311" s="105"/>
      <c r="AC311" s="176"/>
      <c r="AD311" s="358"/>
      <c r="AE311" s="105"/>
      <c r="AF311" s="358"/>
      <c r="AH311" s="105"/>
      <c r="AI311" s="176"/>
      <c r="AJ311" s="105"/>
      <c r="AK311" s="105"/>
      <c r="AL311" s="105"/>
      <c r="AN311" s="176"/>
      <c r="AO311" s="105"/>
      <c r="AP311" s="105"/>
      <c r="AQ311" s="105"/>
      <c r="AS311" s="176"/>
      <c r="AT311" s="145"/>
      <c r="AU311" s="105"/>
      <c r="AV311" s="145"/>
      <c r="AX311" s="145"/>
      <c r="AY311" s="176"/>
      <c r="AZ311" s="105"/>
      <c r="BA311" s="105"/>
      <c r="BB311" s="105"/>
      <c r="BD311" s="176"/>
      <c r="BE311" s="105"/>
      <c r="BF311" s="105"/>
      <c r="BG311" s="105"/>
      <c r="BI311" s="176"/>
      <c r="BJ311" s="145"/>
      <c r="BK311" s="105"/>
      <c r="BL311" s="145"/>
      <c r="BN311" s="145"/>
    </row>
    <row r="312" spans="6:66" x14ac:dyDescent="0.2">
      <c r="F312" s="105"/>
      <c r="G312" s="105"/>
      <c r="H312" s="105"/>
      <c r="J312" s="176"/>
      <c r="K312" s="105"/>
      <c r="L312" s="105"/>
      <c r="M312" s="105"/>
      <c r="O312" s="176"/>
      <c r="P312" s="105"/>
      <c r="Q312" s="105"/>
      <c r="R312" s="105"/>
      <c r="S312" s="176"/>
      <c r="T312" s="105"/>
      <c r="U312" s="105"/>
      <c r="V312" s="105"/>
      <c r="X312" s="176"/>
      <c r="Y312" s="105"/>
      <c r="Z312" s="105"/>
      <c r="AA312" s="105"/>
      <c r="AC312" s="176"/>
      <c r="AD312" s="358"/>
      <c r="AE312" s="105"/>
      <c r="AF312" s="358"/>
      <c r="AH312" s="105"/>
      <c r="AI312" s="176"/>
      <c r="AJ312" s="105"/>
      <c r="AK312" s="105"/>
      <c r="AL312" s="105"/>
      <c r="AN312" s="176"/>
      <c r="AO312" s="105"/>
      <c r="AP312" s="105"/>
      <c r="AQ312" s="105"/>
      <c r="AS312" s="176"/>
      <c r="AT312" s="145"/>
      <c r="AU312" s="105"/>
      <c r="AV312" s="145"/>
      <c r="AX312" s="145"/>
      <c r="AY312" s="176"/>
      <c r="AZ312" s="105"/>
      <c r="BA312" s="105"/>
      <c r="BB312" s="105"/>
      <c r="BD312" s="176"/>
      <c r="BE312" s="105"/>
      <c r="BF312" s="105"/>
      <c r="BG312" s="105"/>
      <c r="BI312" s="176"/>
      <c r="BJ312" s="145"/>
      <c r="BK312" s="105"/>
      <c r="BL312" s="145"/>
      <c r="BN312" s="145"/>
    </row>
    <row r="313" spans="6:66" x14ac:dyDescent="0.2">
      <c r="F313" s="105"/>
      <c r="G313" s="105"/>
      <c r="H313" s="105"/>
      <c r="J313" s="176"/>
      <c r="K313" s="105"/>
      <c r="L313" s="105"/>
      <c r="M313" s="105"/>
      <c r="O313" s="176"/>
      <c r="P313" s="105"/>
      <c r="Q313" s="105"/>
      <c r="R313" s="105"/>
      <c r="S313" s="176"/>
      <c r="T313" s="105"/>
      <c r="U313" s="105"/>
      <c r="V313" s="105"/>
      <c r="X313" s="176"/>
      <c r="Y313" s="105"/>
      <c r="Z313" s="105"/>
      <c r="AA313" s="105"/>
      <c r="AC313" s="176"/>
      <c r="AD313" s="358"/>
      <c r="AE313" s="105"/>
      <c r="AF313" s="358"/>
      <c r="AH313" s="105"/>
      <c r="AI313" s="176"/>
      <c r="AJ313" s="105"/>
      <c r="AK313" s="105"/>
      <c r="AL313" s="105"/>
      <c r="AN313" s="176"/>
      <c r="AO313" s="105"/>
      <c r="AP313" s="105"/>
      <c r="AQ313" s="105"/>
      <c r="AS313" s="176"/>
      <c r="AT313" s="145"/>
      <c r="AU313" s="105"/>
      <c r="AV313" s="145"/>
      <c r="AX313" s="145"/>
      <c r="AY313" s="176"/>
      <c r="AZ313" s="105"/>
      <c r="BA313" s="105"/>
      <c r="BB313" s="105"/>
      <c r="BD313" s="176"/>
      <c r="BE313" s="105"/>
      <c r="BF313" s="105"/>
      <c r="BG313" s="105"/>
      <c r="BI313" s="176"/>
      <c r="BJ313" s="145"/>
      <c r="BK313" s="105"/>
      <c r="BL313" s="145"/>
      <c r="BN313" s="145"/>
    </row>
    <row r="314" spans="6:66" x14ac:dyDescent="0.2">
      <c r="F314" s="105"/>
      <c r="G314" s="105"/>
      <c r="H314" s="105"/>
      <c r="J314" s="176"/>
      <c r="K314" s="105"/>
      <c r="L314" s="105"/>
      <c r="M314" s="105"/>
      <c r="O314" s="176"/>
      <c r="P314" s="105"/>
      <c r="Q314" s="105"/>
      <c r="R314" s="105"/>
      <c r="S314" s="176"/>
      <c r="T314" s="105"/>
      <c r="U314" s="105"/>
      <c r="V314" s="105"/>
      <c r="X314" s="176"/>
      <c r="Y314" s="105"/>
      <c r="Z314" s="105"/>
      <c r="AA314" s="105"/>
      <c r="AC314" s="176"/>
      <c r="AD314" s="358"/>
      <c r="AE314" s="105"/>
      <c r="AF314" s="358"/>
      <c r="AH314" s="105"/>
      <c r="AI314" s="176"/>
      <c r="AJ314" s="105"/>
      <c r="AK314" s="105"/>
      <c r="AL314" s="105"/>
      <c r="AN314" s="176"/>
      <c r="AO314" s="105"/>
      <c r="AP314" s="105"/>
      <c r="AQ314" s="105"/>
      <c r="AS314" s="176"/>
      <c r="AT314" s="145"/>
      <c r="AU314" s="105"/>
      <c r="AV314" s="145"/>
      <c r="AX314" s="145"/>
      <c r="AY314" s="176"/>
      <c r="AZ314" s="105"/>
      <c r="BA314" s="105"/>
      <c r="BB314" s="105"/>
      <c r="BD314" s="176"/>
      <c r="BE314" s="105"/>
      <c r="BF314" s="105"/>
      <c r="BG314" s="105"/>
      <c r="BI314" s="176"/>
      <c r="BJ314" s="145"/>
      <c r="BK314" s="105"/>
      <c r="BL314" s="145"/>
      <c r="BN314" s="145"/>
    </row>
    <row r="315" spans="6:66" x14ac:dyDescent="0.2">
      <c r="F315" s="105"/>
      <c r="G315" s="105"/>
      <c r="H315" s="105"/>
      <c r="J315" s="176"/>
      <c r="K315" s="105"/>
      <c r="L315" s="105"/>
      <c r="M315" s="105"/>
      <c r="O315" s="176"/>
      <c r="P315" s="105"/>
      <c r="Q315" s="105"/>
      <c r="R315" s="105"/>
      <c r="S315" s="176"/>
      <c r="T315" s="105"/>
      <c r="U315" s="105"/>
      <c r="V315" s="105"/>
      <c r="X315" s="176"/>
      <c r="Y315" s="105"/>
      <c r="Z315" s="105"/>
      <c r="AA315" s="105"/>
      <c r="AC315" s="176"/>
      <c r="AD315" s="358"/>
      <c r="AE315" s="105"/>
      <c r="AF315" s="358"/>
      <c r="AH315" s="105"/>
      <c r="AI315" s="176"/>
      <c r="AJ315" s="105"/>
      <c r="AK315" s="105"/>
      <c r="AL315" s="105"/>
      <c r="AN315" s="176"/>
      <c r="AO315" s="105"/>
      <c r="AP315" s="105"/>
      <c r="AQ315" s="105"/>
      <c r="AS315" s="176"/>
      <c r="AT315" s="145"/>
      <c r="AU315" s="105"/>
      <c r="AV315" s="145"/>
      <c r="AX315" s="145"/>
      <c r="AY315" s="176"/>
      <c r="AZ315" s="105"/>
      <c r="BA315" s="105"/>
      <c r="BB315" s="105"/>
      <c r="BD315" s="176"/>
      <c r="BE315" s="105"/>
      <c r="BF315" s="105"/>
      <c r="BG315" s="105"/>
      <c r="BI315" s="176"/>
      <c r="BJ315" s="145"/>
      <c r="BK315" s="105"/>
      <c r="BL315" s="145"/>
      <c r="BN315" s="145"/>
    </row>
    <row r="316" spans="6:66" x14ac:dyDescent="0.2">
      <c r="F316" s="105"/>
      <c r="G316" s="105"/>
      <c r="H316" s="105"/>
      <c r="J316" s="176"/>
      <c r="K316" s="105"/>
      <c r="L316" s="105"/>
      <c r="M316" s="105"/>
      <c r="O316" s="176"/>
      <c r="P316" s="105"/>
      <c r="Q316" s="105"/>
      <c r="R316" s="105"/>
      <c r="S316" s="176"/>
      <c r="T316" s="105"/>
      <c r="U316" s="105"/>
      <c r="V316" s="105"/>
      <c r="X316" s="176"/>
      <c r="Y316" s="105"/>
      <c r="Z316" s="105"/>
      <c r="AA316" s="105"/>
      <c r="AC316" s="176"/>
      <c r="AD316" s="358"/>
      <c r="AE316" s="105"/>
      <c r="AF316" s="358"/>
      <c r="AH316" s="105"/>
      <c r="AI316" s="176"/>
      <c r="AJ316" s="105"/>
      <c r="AK316" s="105"/>
      <c r="AL316" s="105"/>
      <c r="AN316" s="176"/>
      <c r="AO316" s="105"/>
      <c r="AP316" s="105"/>
      <c r="AQ316" s="105"/>
      <c r="AS316" s="176"/>
      <c r="AT316" s="145"/>
      <c r="AU316" s="105"/>
      <c r="AV316" s="145"/>
      <c r="AX316" s="145"/>
      <c r="AY316" s="176"/>
      <c r="AZ316" s="105"/>
      <c r="BA316" s="105"/>
      <c r="BB316" s="105"/>
      <c r="BD316" s="176"/>
      <c r="BE316" s="105"/>
      <c r="BF316" s="105"/>
      <c r="BG316" s="105"/>
      <c r="BI316" s="176"/>
      <c r="BJ316" s="145"/>
      <c r="BK316" s="105"/>
      <c r="BL316" s="145"/>
      <c r="BN316" s="145"/>
    </row>
    <row r="317" spans="6:66" x14ac:dyDescent="0.2">
      <c r="F317" s="105"/>
      <c r="G317" s="105"/>
      <c r="H317" s="105"/>
      <c r="J317" s="176"/>
      <c r="K317" s="105"/>
      <c r="L317" s="105"/>
      <c r="M317" s="105"/>
      <c r="O317" s="176"/>
      <c r="P317" s="105"/>
      <c r="Q317" s="105"/>
      <c r="R317" s="105"/>
      <c r="S317" s="176"/>
      <c r="T317" s="105"/>
      <c r="U317" s="105"/>
      <c r="V317" s="105"/>
      <c r="X317" s="176"/>
      <c r="Y317" s="105"/>
      <c r="Z317" s="105"/>
      <c r="AA317" s="105"/>
      <c r="AC317" s="176"/>
      <c r="AD317" s="358"/>
      <c r="AE317" s="105"/>
      <c r="AF317" s="358"/>
      <c r="AH317" s="105"/>
      <c r="AI317" s="176"/>
      <c r="AJ317" s="105"/>
      <c r="AK317" s="105"/>
      <c r="AL317" s="105"/>
      <c r="AN317" s="176"/>
      <c r="AO317" s="105"/>
      <c r="AP317" s="105"/>
      <c r="AQ317" s="105"/>
      <c r="AS317" s="176"/>
      <c r="AT317" s="145"/>
      <c r="AU317" s="105"/>
      <c r="AV317" s="145"/>
      <c r="AX317" s="145"/>
      <c r="AY317" s="176"/>
      <c r="AZ317" s="105"/>
      <c r="BA317" s="105"/>
      <c r="BB317" s="105"/>
      <c r="BD317" s="176"/>
      <c r="BE317" s="105"/>
      <c r="BF317" s="105"/>
      <c r="BG317" s="105"/>
      <c r="BI317" s="176"/>
      <c r="BJ317" s="145"/>
      <c r="BK317" s="105"/>
      <c r="BL317" s="145"/>
      <c r="BN317" s="145"/>
    </row>
    <row r="318" spans="6:66" x14ac:dyDescent="0.2">
      <c r="F318" s="105"/>
      <c r="G318" s="105"/>
      <c r="H318" s="105"/>
      <c r="J318" s="176"/>
      <c r="K318" s="105"/>
      <c r="L318" s="105"/>
      <c r="M318" s="105"/>
      <c r="O318" s="176"/>
      <c r="P318" s="105"/>
      <c r="Q318" s="105"/>
      <c r="R318" s="105"/>
      <c r="S318" s="176"/>
      <c r="T318" s="105"/>
      <c r="U318" s="105"/>
      <c r="V318" s="105"/>
      <c r="X318" s="176"/>
      <c r="Y318" s="105"/>
      <c r="Z318" s="105"/>
      <c r="AA318" s="105"/>
      <c r="AC318" s="176"/>
      <c r="AD318" s="358"/>
      <c r="AE318" s="105"/>
      <c r="AF318" s="358"/>
      <c r="AH318" s="105"/>
      <c r="AI318" s="176"/>
      <c r="AJ318" s="105"/>
      <c r="AK318" s="105"/>
      <c r="AL318" s="105"/>
      <c r="AN318" s="176"/>
      <c r="AO318" s="105"/>
      <c r="AP318" s="105"/>
      <c r="AQ318" s="105"/>
      <c r="AS318" s="176"/>
      <c r="AT318" s="145"/>
      <c r="AU318" s="105"/>
      <c r="AV318" s="145"/>
      <c r="AX318" s="145"/>
      <c r="AY318" s="176"/>
      <c r="AZ318" s="105"/>
      <c r="BA318" s="105"/>
      <c r="BB318" s="105"/>
      <c r="BD318" s="176"/>
      <c r="BE318" s="105"/>
      <c r="BF318" s="105"/>
      <c r="BG318" s="105"/>
      <c r="BI318" s="176"/>
      <c r="BJ318" s="145"/>
      <c r="BK318" s="105"/>
      <c r="BL318" s="145"/>
      <c r="BN318" s="145"/>
    </row>
    <row r="319" spans="6:66" x14ac:dyDescent="0.2">
      <c r="F319" s="105"/>
      <c r="G319" s="105"/>
      <c r="H319" s="105"/>
      <c r="J319" s="176"/>
      <c r="K319" s="105"/>
      <c r="L319" s="105"/>
      <c r="M319" s="105"/>
      <c r="O319" s="176"/>
      <c r="P319" s="105"/>
      <c r="Q319" s="105"/>
      <c r="R319" s="105"/>
      <c r="S319" s="176"/>
      <c r="T319" s="105"/>
      <c r="U319" s="105"/>
      <c r="V319" s="105"/>
      <c r="X319" s="176"/>
      <c r="Y319" s="105"/>
      <c r="Z319" s="105"/>
      <c r="AA319" s="105"/>
      <c r="AC319" s="176"/>
      <c r="AD319" s="358"/>
      <c r="AE319" s="105"/>
      <c r="AF319" s="358"/>
      <c r="AH319" s="105"/>
      <c r="AI319" s="176"/>
      <c r="AJ319" s="105"/>
      <c r="AK319" s="105"/>
      <c r="AL319" s="105"/>
      <c r="AN319" s="176"/>
      <c r="AO319" s="105"/>
      <c r="AP319" s="105"/>
      <c r="AQ319" s="105"/>
      <c r="AS319" s="176"/>
      <c r="AT319" s="145"/>
      <c r="AU319" s="105"/>
      <c r="AV319" s="145"/>
      <c r="AX319" s="145"/>
      <c r="AY319" s="176"/>
      <c r="AZ319" s="105"/>
      <c r="BA319" s="105"/>
      <c r="BB319" s="105"/>
      <c r="BD319" s="176"/>
      <c r="BE319" s="105"/>
      <c r="BF319" s="105"/>
      <c r="BG319" s="105"/>
      <c r="BI319" s="176"/>
      <c r="BJ319" s="145"/>
      <c r="BK319" s="105"/>
      <c r="BL319" s="145"/>
      <c r="BN319" s="145"/>
    </row>
    <row r="320" spans="6:66" x14ac:dyDescent="0.2">
      <c r="F320" s="105"/>
      <c r="G320" s="105"/>
      <c r="H320" s="105"/>
      <c r="J320" s="176"/>
      <c r="K320" s="105"/>
      <c r="L320" s="105"/>
      <c r="M320" s="105"/>
      <c r="O320" s="176"/>
      <c r="P320" s="105"/>
      <c r="Q320" s="105"/>
      <c r="R320" s="105"/>
      <c r="S320" s="176"/>
      <c r="T320" s="105"/>
      <c r="U320" s="105"/>
      <c r="V320" s="105"/>
      <c r="X320" s="176"/>
      <c r="Y320" s="105"/>
      <c r="Z320" s="105"/>
      <c r="AA320" s="105"/>
      <c r="AC320" s="176"/>
      <c r="AD320" s="358"/>
      <c r="AE320" s="105"/>
      <c r="AF320" s="358"/>
      <c r="AH320" s="105"/>
      <c r="AI320" s="176"/>
      <c r="AJ320" s="105"/>
      <c r="AK320" s="105"/>
      <c r="AL320" s="105"/>
      <c r="AN320" s="176"/>
      <c r="AO320" s="105"/>
      <c r="AP320" s="105"/>
      <c r="AQ320" s="105"/>
      <c r="AS320" s="176"/>
      <c r="AT320" s="145"/>
      <c r="AU320" s="105"/>
      <c r="AV320" s="145"/>
      <c r="AX320" s="145"/>
      <c r="AY320" s="176"/>
      <c r="AZ320" s="105"/>
      <c r="BA320" s="105"/>
      <c r="BB320" s="105"/>
      <c r="BD320" s="176"/>
      <c r="BE320" s="105"/>
      <c r="BF320" s="105"/>
      <c r="BG320" s="105"/>
      <c r="BI320" s="176"/>
      <c r="BJ320" s="145"/>
      <c r="BK320" s="105"/>
      <c r="BL320" s="145"/>
      <c r="BN320" s="145"/>
    </row>
    <row r="321" spans="6:66" x14ac:dyDescent="0.2">
      <c r="F321" s="105"/>
      <c r="G321" s="105"/>
      <c r="H321" s="105"/>
      <c r="J321" s="176"/>
      <c r="K321" s="105"/>
      <c r="L321" s="105"/>
      <c r="M321" s="105"/>
      <c r="O321" s="176"/>
      <c r="P321" s="105"/>
      <c r="Q321" s="105"/>
      <c r="R321" s="105"/>
      <c r="S321" s="176"/>
      <c r="T321" s="105"/>
      <c r="U321" s="105"/>
      <c r="V321" s="105"/>
      <c r="X321" s="176"/>
      <c r="Y321" s="105"/>
      <c r="Z321" s="105"/>
      <c r="AA321" s="105"/>
      <c r="AC321" s="176"/>
      <c r="AD321" s="358"/>
      <c r="AE321" s="105"/>
      <c r="AF321" s="358"/>
      <c r="AH321" s="105"/>
      <c r="AI321" s="176"/>
      <c r="AJ321" s="105"/>
      <c r="AK321" s="105"/>
      <c r="AL321" s="105"/>
      <c r="AN321" s="176"/>
      <c r="AO321" s="105"/>
      <c r="AP321" s="105"/>
      <c r="AQ321" s="105"/>
      <c r="AS321" s="176"/>
      <c r="AT321" s="145"/>
      <c r="AU321" s="105"/>
      <c r="AV321" s="145"/>
      <c r="AX321" s="145"/>
      <c r="AY321" s="176"/>
      <c r="AZ321" s="105"/>
      <c r="BA321" s="105"/>
      <c r="BB321" s="105"/>
      <c r="BD321" s="176"/>
      <c r="BE321" s="105"/>
      <c r="BF321" s="105"/>
      <c r="BG321" s="105"/>
      <c r="BI321" s="176"/>
      <c r="BJ321" s="145"/>
      <c r="BK321" s="105"/>
      <c r="BL321" s="145"/>
      <c r="BN321" s="145"/>
    </row>
    <row r="322" spans="6:66" x14ac:dyDescent="0.2">
      <c r="F322" s="105"/>
      <c r="G322" s="105"/>
      <c r="H322" s="105"/>
      <c r="J322" s="176"/>
      <c r="K322" s="105"/>
      <c r="L322" s="105"/>
      <c r="M322" s="105"/>
      <c r="O322" s="176"/>
      <c r="P322" s="105"/>
      <c r="Q322" s="105"/>
      <c r="R322" s="105"/>
      <c r="S322" s="176"/>
      <c r="T322" s="105"/>
      <c r="U322" s="105"/>
      <c r="V322" s="105"/>
      <c r="X322" s="176"/>
      <c r="Y322" s="105"/>
      <c r="Z322" s="105"/>
      <c r="AA322" s="105"/>
      <c r="AC322" s="176"/>
      <c r="AD322" s="358"/>
      <c r="AE322" s="105"/>
      <c r="AF322" s="358"/>
      <c r="AH322" s="105"/>
      <c r="AI322" s="176"/>
      <c r="AJ322" s="105"/>
      <c r="AK322" s="105"/>
      <c r="AL322" s="105"/>
      <c r="AN322" s="176"/>
      <c r="AO322" s="105"/>
      <c r="AP322" s="105"/>
      <c r="AQ322" s="105"/>
      <c r="AS322" s="176"/>
      <c r="AT322" s="145"/>
      <c r="AU322" s="105"/>
      <c r="AV322" s="145"/>
      <c r="AX322" s="145"/>
      <c r="AY322" s="176"/>
      <c r="AZ322" s="105"/>
      <c r="BA322" s="105"/>
      <c r="BB322" s="105"/>
      <c r="BD322" s="176"/>
      <c r="BE322" s="105"/>
      <c r="BF322" s="105"/>
      <c r="BG322" s="105"/>
      <c r="BI322" s="176"/>
      <c r="BJ322" s="145"/>
      <c r="BK322" s="105"/>
      <c r="BL322" s="145"/>
      <c r="BN322" s="145"/>
    </row>
    <row r="323" spans="6:66" x14ac:dyDescent="0.2">
      <c r="F323" s="105"/>
      <c r="G323" s="105"/>
      <c r="H323" s="105"/>
      <c r="J323" s="176"/>
      <c r="K323" s="105"/>
      <c r="L323" s="105"/>
      <c r="M323" s="105"/>
      <c r="O323" s="176"/>
      <c r="P323" s="105"/>
      <c r="Q323" s="105"/>
      <c r="R323" s="105"/>
      <c r="S323" s="176"/>
      <c r="T323" s="105"/>
      <c r="U323" s="105"/>
      <c r="V323" s="105"/>
      <c r="X323" s="176"/>
      <c r="Y323" s="105"/>
      <c r="Z323" s="105"/>
      <c r="AA323" s="105"/>
      <c r="AC323" s="176"/>
      <c r="AD323" s="358"/>
      <c r="AE323" s="105"/>
      <c r="AF323" s="358"/>
      <c r="AH323" s="105"/>
      <c r="AI323" s="176"/>
      <c r="AJ323" s="105"/>
      <c r="AK323" s="105"/>
      <c r="AL323" s="105"/>
      <c r="AN323" s="176"/>
      <c r="AO323" s="105"/>
      <c r="AP323" s="105"/>
      <c r="AQ323" s="105"/>
      <c r="AS323" s="176"/>
      <c r="AT323" s="145"/>
      <c r="AU323" s="105"/>
      <c r="AV323" s="145"/>
      <c r="AX323" s="145"/>
      <c r="AY323" s="176"/>
      <c r="AZ323" s="105"/>
      <c r="BA323" s="105"/>
      <c r="BB323" s="105"/>
      <c r="BD323" s="176"/>
      <c r="BE323" s="105"/>
      <c r="BF323" s="105"/>
      <c r="BG323" s="105"/>
      <c r="BI323" s="176"/>
      <c r="BJ323" s="145"/>
      <c r="BK323" s="105"/>
      <c r="BL323" s="145"/>
      <c r="BN323" s="145"/>
    </row>
    <row r="324" spans="6:66" x14ac:dyDescent="0.2">
      <c r="F324" s="105"/>
      <c r="G324" s="105"/>
      <c r="H324" s="105"/>
      <c r="J324" s="176"/>
      <c r="K324" s="105"/>
      <c r="L324" s="105"/>
      <c r="M324" s="105"/>
      <c r="O324" s="176"/>
      <c r="P324" s="105"/>
      <c r="Q324" s="105"/>
      <c r="R324" s="105"/>
      <c r="S324" s="176"/>
      <c r="T324" s="105"/>
      <c r="U324" s="105"/>
      <c r="V324" s="105"/>
      <c r="X324" s="176"/>
      <c r="Y324" s="105"/>
      <c r="Z324" s="105"/>
      <c r="AA324" s="105"/>
      <c r="AC324" s="176"/>
      <c r="AD324" s="358"/>
      <c r="AE324" s="105"/>
      <c r="AF324" s="358"/>
      <c r="AH324" s="105"/>
      <c r="AI324" s="176"/>
      <c r="AJ324" s="105"/>
      <c r="AK324" s="105"/>
      <c r="AL324" s="105"/>
      <c r="AN324" s="176"/>
      <c r="AO324" s="105"/>
      <c r="AP324" s="105"/>
      <c r="AQ324" s="105"/>
      <c r="AS324" s="176"/>
      <c r="AT324" s="145"/>
      <c r="AU324" s="105"/>
      <c r="AV324" s="145"/>
      <c r="AX324" s="145"/>
      <c r="AY324" s="176"/>
      <c r="AZ324" s="105"/>
      <c r="BA324" s="105"/>
      <c r="BB324" s="105"/>
      <c r="BD324" s="176"/>
      <c r="BE324" s="105"/>
      <c r="BF324" s="105"/>
      <c r="BG324" s="105"/>
      <c r="BI324" s="176"/>
      <c r="BJ324" s="145"/>
      <c r="BK324" s="105"/>
      <c r="BL324" s="145"/>
      <c r="BN324" s="145"/>
    </row>
    <row r="325" spans="6:66" x14ac:dyDescent="0.2">
      <c r="F325" s="105"/>
      <c r="G325" s="105"/>
      <c r="H325" s="105"/>
      <c r="J325" s="176"/>
      <c r="K325" s="105"/>
      <c r="L325" s="105"/>
      <c r="M325" s="105"/>
      <c r="O325" s="176"/>
      <c r="P325" s="105"/>
      <c r="Q325" s="105"/>
      <c r="R325" s="105"/>
      <c r="S325" s="176"/>
      <c r="T325" s="105"/>
      <c r="U325" s="105"/>
      <c r="V325" s="105"/>
      <c r="X325" s="176"/>
      <c r="Y325" s="105"/>
      <c r="Z325" s="105"/>
      <c r="AA325" s="105"/>
      <c r="AC325" s="176"/>
      <c r="AD325" s="358"/>
      <c r="AE325" s="105"/>
      <c r="AF325" s="358"/>
      <c r="AH325" s="105"/>
      <c r="AI325" s="176"/>
      <c r="AJ325" s="105"/>
      <c r="AK325" s="105"/>
      <c r="AL325" s="105"/>
      <c r="AN325" s="176"/>
      <c r="AO325" s="105"/>
      <c r="AP325" s="105"/>
      <c r="AQ325" s="105"/>
      <c r="AS325" s="176"/>
      <c r="AT325" s="145"/>
      <c r="AU325" s="105"/>
      <c r="AV325" s="145"/>
      <c r="AX325" s="145"/>
      <c r="AY325" s="176"/>
      <c r="AZ325" s="105"/>
      <c r="BA325" s="105"/>
      <c r="BB325" s="105"/>
      <c r="BD325" s="176"/>
      <c r="BE325" s="105"/>
      <c r="BF325" s="105"/>
      <c r="BG325" s="105"/>
      <c r="BI325" s="176"/>
      <c r="BJ325" s="145"/>
      <c r="BK325" s="105"/>
      <c r="BL325" s="145"/>
      <c r="BN325" s="145"/>
    </row>
    <row r="326" spans="6:66" x14ac:dyDescent="0.2">
      <c r="F326" s="105"/>
      <c r="G326" s="105"/>
      <c r="H326" s="105"/>
      <c r="J326" s="176"/>
      <c r="K326" s="105"/>
      <c r="L326" s="105"/>
      <c r="M326" s="105"/>
      <c r="O326" s="176"/>
      <c r="P326" s="105"/>
      <c r="Q326" s="105"/>
      <c r="R326" s="105"/>
      <c r="S326" s="176"/>
      <c r="T326" s="105"/>
      <c r="U326" s="105"/>
      <c r="V326" s="105"/>
      <c r="X326" s="176"/>
      <c r="Y326" s="105"/>
      <c r="Z326" s="105"/>
      <c r="AA326" s="105"/>
      <c r="AC326" s="176"/>
      <c r="AD326" s="358"/>
      <c r="AE326" s="105"/>
      <c r="AF326" s="358"/>
      <c r="AH326" s="105"/>
      <c r="AI326" s="176"/>
      <c r="AJ326" s="105"/>
      <c r="AK326" s="105"/>
      <c r="AL326" s="105"/>
      <c r="AN326" s="176"/>
      <c r="AO326" s="105"/>
      <c r="AP326" s="105"/>
      <c r="AQ326" s="105"/>
      <c r="AS326" s="176"/>
      <c r="AT326" s="145"/>
      <c r="AU326" s="105"/>
      <c r="AV326" s="145"/>
      <c r="AX326" s="145"/>
      <c r="AY326" s="176"/>
      <c r="AZ326" s="105"/>
      <c r="BA326" s="105"/>
      <c r="BB326" s="105"/>
      <c r="BD326" s="176"/>
      <c r="BE326" s="105"/>
      <c r="BF326" s="105"/>
      <c r="BG326" s="105"/>
      <c r="BI326" s="176"/>
      <c r="BJ326" s="145"/>
      <c r="BK326" s="105"/>
      <c r="BL326" s="145"/>
      <c r="BN326" s="145"/>
    </row>
    <row r="327" spans="6:66" x14ac:dyDescent="0.2">
      <c r="F327" s="105"/>
      <c r="G327" s="105"/>
      <c r="H327" s="105"/>
      <c r="J327" s="176"/>
      <c r="K327" s="105"/>
      <c r="L327" s="105"/>
      <c r="M327" s="105"/>
      <c r="O327" s="176"/>
      <c r="P327" s="105"/>
      <c r="Q327" s="105"/>
      <c r="R327" s="105"/>
      <c r="S327" s="176"/>
      <c r="T327" s="105"/>
      <c r="U327" s="105"/>
      <c r="V327" s="105"/>
      <c r="X327" s="176"/>
      <c r="Y327" s="105"/>
      <c r="Z327" s="105"/>
      <c r="AA327" s="105"/>
      <c r="AC327" s="176"/>
      <c r="AD327" s="358"/>
      <c r="AE327" s="105"/>
      <c r="AF327" s="358"/>
      <c r="AH327" s="105"/>
      <c r="AI327" s="176"/>
      <c r="AJ327" s="105"/>
      <c r="AK327" s="105"/>
      <c r="AL327" s="105"/>
      <c r="AN327" s="176"/>
      <c r="AO327" s="105"/>
      <c r="AP327" s="105"/>
      <c r="AQ327" s="105"/>
      <c r="AS327" s="176"/>
      <c r="AT327" s="145"/>
      <c r="AU327" s="105"/>
      <c r="AV327" s="145"/>
      <c r="AX327" s="145"/>
      <c r="AY327" s="176"/>
      <c r="AZ327" s="105"/>
      <c r="BA327" s="105"/>
      <c r="BB327" s="105"/>
      <c r="BD327" s="176"/>
      <c r="BE327" s="105"/>
      <c r="BF327" s="105"/>
      <c r="BG327" s="105"/>
      <c r="BI327" s="176"/>
      <c r="BJ327" s="145"/>
      <c r="BK327" s="105"/>
      <c r="BL327" s="145"/>
      <c r="BN327" s="145"/>
    </row>
    <row r="328" spans="6:66" x14ac:dyDescent="0.2">
      <c r="F328" s="105"/>
      <c r="G328" s="105"/>
      <c r="H328" s="105"/>
      <c r="J328" s="176"/>
      <c r="K328" s="105"/>
      <c r="L328" s="105"/>
      <c r="M328" s="105"/>
      <c r="O328" s="176"/>
      <c r="P328" s="105"/>
      <c r="Q328" s="105"/>
      <c r="R328" s="105"/>
      <c r="S328" s="176"/>
      <c r="T328" s="105"/>
      <c r="U328" s="105"/>
      <c r="V328" s="105"/>
      <c r="X328" s="176"/>
      <c r="Y328" s="105"/>
      <c r="Z328" s="105"/>
      <c r="AA328" s="105"/>
      <c r="AC328" s="176"/>
      <c r="AD328" s="358"/>
      <c r="AE328" s="105"/>
      <c r="AF328" s="358"/>
      <c r="AH328" s="105"/>
      <c r="AI328" s="176"/>
      <c r="AJ328" s="105"/>
      <c r="AK328" s="105"/>
      <c r="AL328" s="105"/>
      <c r="AN328" s="176"/>
      <c r="AO328" s="105"/>
      <c r="AP328" s="105"/>
      <c r="AQ328" s="105"/>
      <c r="AS328" s="176"/>
      <c r="AT328" s="145"/>
      <c r="AU328" s="105"/>
      <c r="AV328" s="145"/>
      <c r="AX328" s="145"/>
      <c r="AY328" s="176"/>
      <c r="AZ328" s="105"/>
      <c r="BA328" s="105"/>
      <c r="BB328" s="105"/>
      <c r="BD328" s="176"/>
      <c r="BE328" s="105"/>
      <c r="BF328" s="105"/>
      <c r="BG328" s="105"/>
      <c r="BI328" s="176"/>
      <c r="BJ328" s="145"/>
      <c r="BK328" s="105"/>
      <c r="BL328" s="145"/>
      <c r="BN328" s="145"/>
    </row>
    <row r="329" spans="6:66" x14ac:dyDescent="0.2">
      <c r="F329" s="105"/>
      <c r="G329" s="105"/>
      <c r="H329" s="105"/>
      <c r="J329" s="176"/>
      <c r="K329" s="105"/>
      <c r="L329" s="105"/>
      <c r="M329" s="105"/>
      <c r="O329" s="176"/>
      <c r="P329" s="105"/>
      <c r="Q329" s="105"/>
      <c r="R329" s="105"/>
      <c r="S329" s="176"/>
      <c r="T329" s="105"/>
      <c r="U329" s="105"/>
      <c r="V329" s="105"/>
      <c r="X329" s="176"/>
      <c r="Y329" s="105"/>
      <c r="Z329" s="105"/>
      <c r="AA329" s="105"/>
      <c r="AC329" s="176"/>
      <c r="AD329" s="358"/>
      <c r="AE329" s="105"/>
      <c r="AF329" s="358"/>
      <c r="AH329" s="105"/>
      <c r="AI329" s="176"/>
      <c r="AJ329" s="105"/>
      <c r="AK329" s="105"/>
      <c r="AL329" s="105"/>
      <c r="AN329" s="176"/>
      <c r="AO329" s="105"/>
      <c r="AP329" s="105"/>
      <c r="AQ329" s="105"/>
      <c r="AS329" s="176"/>
      <c r="AT329" s="145"/>
      <c r="AU329" s="105"/>
      <c r="AV329" s="145"/>
      <c r="AX329" s="145"/>
      <c r="AY329" s="176"/>
      <c r="AZ329" s="105"/>
      <c r="BA329" s="105"/>
      <c r="BB329" s="105"/>
      <c r="BD329" s="176"/>
      <c r="BE329" s="105"/>
      <c r="BF329" s="105"/>
      <c r="BG329" s="105"/>
      <c r="BI329" s="176"/>
      <c r="BJ329" s="145"/>
      <c r="BK329" s="105"/>
      <c r="BL329" s="145"/>
      <c r="BN329" s="145"/>
    </row>
    <row r="330" spans="6:66" x14ac:dyDescent="0.2">
      <c r="F330" s="105"/>
      <c r="G330" s="105"/>
      <c r="H330" s="105"/>
      <c r="J330" s="176"/>
      <c r="K330" s="105"/>
      <c r="L330" s="105"/>
      <c r="M330" s="105"/>
      <c r="O330" s="176"/>
      <c r="P330" s="105"/>
      <c r="Q330" s="105"/>
      <c r="R330" s="105"/>
      <c r="S330" s="176"/>
      <c r="T330" s="105"/>
      <c r="U330" s="105"/>
      <c r="V330" s="105"/>
      <c r="X330" s="176"/>
      <c r="Y330" s="105"/>
      <c r="Z330" s="105"/>
      <c r="AA330" s="105"/>
      <c r="AC330" s="176"/>
      <c r="AD330" s="358"/>
      <c r="AE330" s="105"/>
      <c r="AF330" s="358"/>
      <c r="AH330" s="105"/>
      <c r="AI330" s="176"/>
      <c r="AJ330" s="105"/>
      <c r="AK330" s="105"/>
      <c r="AL330" s="105"/>
      <c r="AN330" s="176"/>
      <c r="AO330" s="105"/>
      <c r="AP330" s="105"/>
      <c r="AQ330" s="105"/>
      <c r="AS330" s="176"/>
      <c r="AT330" s="145"/>
      <c r="AU330" s="105"/>
      <c r="AV330" s="145"/>
      <c r="AX330" s="145"/>
      <c r="AY330" s="176"/>
      <c r="AZ330" s="105"/>
      <c r="BA330" s="105"/>
      <c r="BB330" s="105"/>
      <c r="BD330" s="176"/>
      <c r="BE330" s="105"/>
      <c r="BF330" s="105"/>
      <c r="BG330" s="105"/>
      <c r="BI330" s="176"/>
      <c r="BJ330" s="145"/>
      <c r="BK330" s="105"/>
      <c r="BL330" s="145"/>
      <c r="BN330" s="145"/>
    </row>
    <row r="331" spans="6:66" x14ac:dyDescent="0.2">
      <c r="F331" s="105"/>
      <c r="G331" s="105"/>
      <c r="H331" s="105"/>
      <c r="J331" s="176"/>
      <c r="K331" s="105"/>
      <c r="L331" s="105"/>
      <c r="M331" s="105"/>
      <c r="O331" s="176"/>
      <c r="P331" s="105"/>
      <c r="Q331" s="105"/>
      <c r="R331" s="105"/>
      <c r="S331" s="176"/>
      <c r="T331" s="105"/>
      <c r="U331" s="105"/>
      <c r="V331" s="105"/>
      <c r="X331" s="176"/>
      <c r="Y331" s="105"/>
      <c r="Z331" s="105"/>
      <c r="AA331" s="105"/>
      <c r="AC331" s="176"/>
      <c r="AD331" s="358"/>
      <c r="AE331" s="105"/>
      <c r="AF331" s="358"/>
      <c r="AH331" s="105"/>
      <c r="AI331" s="176"/>
      <c r="AJ331" s="105"/>
      <c r="AK331" s="105"/>
      <c r="AL331" s="105"/>
      <c r="AN331" s="176"/>
      <c r="AO331" s="105"/>
      <c r="AP331" s="105"/>
      <c r="AQ331" s="105"/>
      <c r="AS331" s="176"/>
      <c r="AT331" s="145"/>
      <c r="AU331" s="105"/>
      <c r="AV331" s="145"/>
      <c r="AX331" s="145"/>
      <c r="AY331" s="176"/>
      <c r="AZ331" s="105"/>
      <c r="BA331" s="105"/>
      <c r="BB331" s="105"/>
      <c r="BD331" s="176"/>
      <c r="BE331" s="105"/>
      <c r="BF331" s="105"/>
      <c r="BG331" s="105"/>
      <c r="BI331" s="176"/>
      <c r="BJ331" s="145"/>
      <c r="BK331" s="105"/>
      <c r="BL331" s="145"/>
      <c r="BN331" s="145"/>
    </row>
    <row r="332" spans="6:66" x14ac:dyDescent="0.2">
      <c r="F332" s="105"/>
      <c r="G332" s="105"/>
      <c r="H332" s="105"/>
      <c r="J332" s="176"/>
      <c r="K332" s="105"/>
      <c r="L332" s="105"/>
      <c r="M332" s="105"/>
      <c r="O332" s="176"/>
      <c r="P332" s="105"/>
      <c r="Q332" s="105"/>
      <c r="R332" s="105"/>
      <c r="S332" s="176"/>
      <c r="T332" s="105"/>
      <c r="U332" s="105"/>
      <c r="V332" s="105"/>
      <c r="X332" s="176"/>
      <c r="Y332" s="105"/>
      <c r="Z332" s="105"/>
      <c r="AA332" s="105"/>
      <c r="AC332" s="176"/>
      <c r="AD332" s="358"/>
      <c r="AE332" s="105"/>
      <c r="AF332" s="358"/>
      <c r="AH332" s="105"/>
      <c r="AI332" s="176"/>
      <c r="AJ332" s="105"/>
      <c r="AK332" s="105"/>
      <c r="AL332" s="105"/>
      <c r="AN332" s="176"/>
      <c r="AO332" s="105"/>
      <c r="AP332" s="105"/>
      <c r="AQ332" s="105"/>
      <c r="AS332" s="176"/>
      <c r="AT332" s="145"/>
      <c r="AU332" s="105"/>
      <c r="AV332" s="145"/>
      <c r="AX332" s="145"/>
      <c r="AY332" s="176"/>
      <c r="AZ332" s="105"/>
      <c r="BA332" s="105"/>
      <c r="BB332" s="105"/>
      <c r="BD332" s="176"/>
      <c r="BE332" s="105"/>
      <c r="BF332" s="105"/>
      <c r="BG332" s="105"/>
      <c r="BI332" s="176"/>
      <c r="BJ332" s="145"/>
      <c r="BK332" s="105"/>
      <c r="BL332" s="145"/>
      <c r="BN332" s="145"/>
    </row>
    <row r="333" spans="6:66" x14ac:dyDescent="0.2">
      <c r="F333" s="105"/>
      <c r="G333" s="105"/>
      <c r="H333" s="105"/>
      <c r="J333" s="176"/>
      <c r="K333" s="105"/>
      <c r="L333" s="105"/>
      <c r="M333" s="105"/>
      <c r="O333" s="176"/>
      <c r="P333" s="105"/>
      <c r="Q333" s="105"/>
      <c r="R333" s="105"/>
      <c r="S333" s="176"/>
      <c r="T333" s="105"/>
      <c r="U333" s="105"/>
      <c r="V333" s="105"/>
      <c r="X333" s="176"/>
      <c r="Y333" s="105"/>
      <c r="Z333" s="105"/>
      <c r="AA333" s="105"/>
      <c r="AC333" s="176"/>
      <c r="AD333" s="358"/>
      <c r="AE333" s="105"/>
      <c r="AF333" s="358"/>
      <c r="AH333" s="105"/>
      <c r="AI333" s="176"/>
      <c r="AJ333" s="105"/>
      <c r="AK333" s="105"/>
      <c r="AL333" s="105"/>
      <c r="AN333" s="176"/>
      <c r="AO333" s="105"/>
      <c r="AP333" s="105"/>
      <c r="AQ333" s="105"/>
      <c r="AS333" s="176"/>
      <c r="AT333" s="145"/>
      <c r="AU333" s="105"/>
      <c r="AV333" s="145"/>
      <c r="AX333" s="145"/>
      <c r="AY333" s="176"/>
      <c r="AZ333" s="105"/>
      <c r="BA333" s="105"/>
      <c r="BB333" s="105"/>
      <c r="BD333" s="176"/>
      <c r="BE333" s="105"/>
      <c r="BF333" s="105"/>
      <c r="BG333" s="105"/>
      <c r="BI333" s="176"/>
      <c r="BJ333" s="145"/>
      <c r="BK333" s="105"/>
      <c r="BL333" s="145"/>
      <c r="BN333" s="145"/>
    </row>
    <row r="334" spans="6:66" x14ac:dyDescent="0.2">
      <c r="F334" s="105"/>
      <c r="G334" s="105"/>
      <c r="H334" s="105"/>
      <c r="J334" s="176"/>
      <c r="K334" s="105"/>
      <c r="L334" s="105"/>
      <c r="M334" s="105"/>
      <c r="O334" s="176"/>
      <c r="P334" s="105"/>
      <c r="Q334" s="105"/>
      <c r="R334" s="105"/>
      <c r="S334" s="176"/>
      <c r="T334" s="105"/>
      <c r="U334" s="105"/>
      <c r="V334" s="105"/>
      <c r="X334" s="176"/>
      <c r="Y334" s="105"/>
      <c r="Z334" s="105"/>
      <c r="AA334" s="105"/>
      <c r="AC334" s="176"/>
      <c r="AD334" s="358"/>
      <c r="AE334" s="105"/>
      <c r="AF334" s="358"/>
      <c r="AH334" s="105"/>
      <c r="AI334" s="176"/>
      <c r="AJ334" s="105"/>
      <c r="AK334" s="105"/>
      <c r="AL334" s="105"/>
      <c r="AN334" s="176"/>
      <c r="AO334" s="105"/>
      <c r="AP334" s="105"/>
      <c r="AQ334" s="105"/>
      <c r="AS334" s="176"/>
      <c r="AT334" s="145"/>
      <c r="AU334" s="105"/>
      <c r="AV334" s="145"/>
      <c r="AX334" s="145"/>
      <c r="AY334" s="176"/>
      <c r="AZ334" s="105"/>
      <c r="BA334" s="105"/>
      <c r="BB334" s="105"/>
      <c r="BD334" s="176"/>
      <c r="BE334" s="105"/>
      <c r="BF334" s="105"/>
      <c r="BG334" s="105"/>
      <c r="BI334" s="176"/>
      <c r="BJ334" s="145"/>
      <c r="BK334" s="105"/>
      <c r="BL334" s="145"/>
      <c r="BN334" s="145"/>
    </row>
    <row r="335" spans="6:66" x14ac:dyDescent="0.2">
      <c r="F335" s="105"/>
      <c r="G335" s="105"/>
      <c r="H335" s="105"/>
      <c r="J335" s="176"/>
      <c r="K335" s="105"/>
      <c r="L335" s="105"/>
      <c r="M335" s="105"/>
      <c r="O335" s="176"/>
      <c r="P335" s="105"/>
      <c r="Q335" s="105"/>
      <c r="R335" s="105"/>
      <c r="S335" s="176"/>
      <c r="T335" s="105"/>
      <c r="U335" s="105"/>
      <c r="V335" s="105"/>
      <c r="X335" s="176"/>
      <c r="Y335" s="105"/>
      <c r="Z335" s="105"/>
      <c r="AA335" s="105"/>
      <c r="AC335" s="176"/>
      <c r="AD335" s="358"/>
      <c r="AE335" s="105"/>
      <c r="AF335" s="358"/>
      <c r="AH335" s="105"/>
      <c r="AI335" s="176"/>
      <c r="AJ335" s="105"/>
      <c r="AK335" s="105"/>
      <c r="AL335" s="105"/>
      <c r="AN335" s="176"/>
      <c r="AO335" s="105"/>
      <c r="AP335" s="105"/>
      <c r="AQ335" s="105"/>
      <c r="AS335" s="176"/>
      <c r="AT335" s="145"/>
      <c r="AU335" s="105"/>
      <c r="AV335" s="145"/>
      <c r="AX335" s="145"/>
      <c r="AY335" s="176"/>
      <c r="AZ335" s="105"/>
      <c r="BA335" s="105"/>
      <c r="BB335" s="105"/>
      <c r="BD335" s="176"/>
      <c r="BE335" s="105"/>
      <c r="BF335" s="105"/>
      <c r="BG335" s="105"/>
      <c r="BI335" s="176"/>
      <c r="BJ335" s="145"/>
      <c r="BK335" s="105"/>
      <c r="BL335" s="145"/>
      <c r="BN335" s="145"/>
    </row>
    <row r="336" spans="6:66" x14ac:dyDescent="0.2">
      <c r="F336" s="105"/>
      <c r="G336" s="105"/>
      <c r="H336" s="105"/>
      <c r="J336" s="176"/>
      <c r="K336" s="105"/>
      <c r="L336" s="105"/>
      <c r="M336" s="105"/>
      <c r="O336" s="176"/>
      <c r="P336" s="105"/>
      <c r="Q336" s="105"/>
      <c r="R336" s="105"/>
      <c r="S336" s="176"/>
      <c r="T336" s="105"/>
      <c r="U336" s="105"/>
      <c r="V336" s="105"/>
      <c r="X336" s="176"/>
      <c r="Y336" s="105"/>
      <c r="Z336" s="105"/>
      <c r="AA336" s="105"/>
      <c r="AC336" s="176"/>
      <c r="AD336" s="358"/>
      <c r="AE336" s="105"/>
      <c r="AF336" s="358"/>
      <c r="AH336" s="105"/>
      <c r="AI336" s="176"/>
      <c r="AJ336" s="105"/>
      <c r="AK336" s="105"/>
      <c r="AL336" s="105"/>
      <c r="AN336" s="176"/>
      <c r="AO336" s="105"/>
      <c r="AP336" s="105"/>
      <c r="AQ336" s="105"/>
      <c r="AS336" s="176"/>
      <c r="AT336" s="145"/>
      <c r="AU336" s="105"/>
      <c r="AV336" s="145"/>
      <c r="AX336" s="145"/>
      <c r="AY336" s="176"/>
      <c r="AZ336" s="105"/>
      <c r="BA336" s="105"/>
      <c r="BB336" s="105"/>
      <c r="BD336" s="176"/>
      <c r="BE336" s="105"/>
      <c r="BF336" s="105"/>
      <c r="BG336" s="105"/>
      <c r="BI336" s="176"/>
      <c r="BJ336" s="145"/>
      <c r="BK336" s="105"/>
      <c r="BL336" s="145"/>
      <c r="BN336" s="145"/>
    </row>
    <row r="337" spans="6:66" x14ac:dyDescent="0.2">
      <c r="F337" s="105"/>
      <c r="G337" s="105"/>
      <c r="H337" s="105"/>
      <c r="J337" s="176"/>
      <c r="K337" s="105"/>
      <c r="L337" s="105"/>
      <c r="M337" s="105"/>
      <c r="O337" s="176"/>
      <c r="P337" s="105"/>
      <c r="Q337" s="105"/>
      <c r="R337" s="105"/>
      <c r="S337" s="176"/>
      <c r="T337" s="105"/>
      <c r="U337" s="105"/>
      <c r="V337" s="105"/>
      <c r="X337" s="176"/>
      <c r="Y337" s="105"/>
      <c r="Z337" s="105"/>
      <c r="AA337" s="105"/>
      <c r="AC337" s="176"/>
      <c r="AD337" s="358"/>
      <c r="AE337" s="105"/>
      <c r="AF337" s="358"/>
      <c r="AH337" s="105"/>
      <c r="AI337" s="176"/>
      <c r="AJ337" s="105"/>
      <c r="AK337" s="105"/>
      <c r="AL337" s="105"/>
      <c r="AN337" s="176"/>
      <c r="AO337" s="105"/>
      <c r="AP337" s="105"/>
      <c r="AQ337" s="105"/>
      <c r="AS337" s="176"/>
      <c r="AT337" s="145"/>
      <c r="AU337" s="105"/>
      <c r="AV337" s="145"/>
      <c r="AX337" s="145"/>
      <c r="AY337" s="176"/>
      <c r="AZ337" s="105"/>
      <c r="BA337" s="105"/>
      <c r="BB337" s="105"/>
      <c r="BD337" s="176"/>
      <c r="BE337" s="105"/>
      <c r="BF337" s="105"/>
      <c r="BG337" s="105"/>
      <c r="BI337" s="176"/>
      <c r="BJ337" s="145"/>
      <c r="BK337" s="105"/>
      <c r="BL337" s="145"/>
      <c r="BN337" s="145"/>
    </row>
    <row r="338" spans="6:66" x14ac:dyDescent="0.2">
      <c r="F338" s="105"/>
      <c r="G338" s="105"/>
      <c r="H338" s="105"/>
      <c r="J338" s="176"/>
      <c r="K338" s="105"/>
      <c r="L338" s="105"/>
      <c r="M338" s="105"/>
      <c r="O338" s="176"/>
      <c r="P338" s="105"/>
      <c r="Q338" s="105"/>
      <c r="R338" s="105"/>
      <c r="S338" s="176"/>
      <c r="T338" s="105"/>
      <c r="U338" s="105"/>
      <c r="V338" s="105"/>
      <c r="X338" s="176"/>
      <c r="Y338" s="105"/>
      <c r="Z338" s="105"/>
      <c r="AA338" s="105"/>
      <c r="AC338" s="176"/>
      <c r="AD338" s="358"/>
      <c r="AE338" s="105"/>
      <c r="AF338" s="358"/>
      <c r="AH338" s="105"/>
      <c r="AI338" s="176"/>
      <c r="AJ338" s="105"/>
      <c r="AK338" s="105"/>
      <c r="AL338" s="105"/>
      <c r="AN338" s="176"/>
      <c r="AO338" s="105"/>
      <c r="AP338" s="105"/>
      <c r="AQ338" s="105"/>
      <c r="AS338" s="176"/>
      <c r="AT338" s="145"/>
      <c r="AU338" s="105"/>
      <c r="AV338" s="145"/>
      <c r="AX338" s="145"/>
      <c r="AY338" s="176"/>
      <c r="AZ338" s="105"/>
      <c r="BA338" s="105"/>
      <c r="BB338" s="105"/>
      <c r="BD338" s="176"/>
      <c r="BE338" s="105"/>
      <c r="BF338" s="105"/>
      <c r="BG338" s="105"/>
      <c r="BI338" s="176"/>
      <c r="BJ338" s="145"/>
      <c r="BK338" s="105"/>
      <c r="BL338" s="145"/>
      <c r="BN338" s="145"/>
    </row>
    <row r="339" spans="6:66" x14ac:dyDescent="0.2">
      <c r="F339" s="105"/>
      <c r="G339" s="105"/>
      <c r="H339" s="105"/>
      <c r="J339" s="176"/>
      <c r="K339" s="105"/>
      <c r="L339" s="105"/>
      <c r="M339" s="105"/>
      <c r="O339" s="176"/>
      <c r="P339" s="105"/>
      <c r="Q339" s="105"/>
      <c r="R339" s="105"/>
      <c r="S339" s="176"/>
      <c r="T339" s="105"/>
      <c r="U339" s="105"/>
      <c r="V339" s="105"/>
      <c r="X339" s="176"/>
      <c r="Y339" s="105"/>
      <c r="Z339" s="105"/>
      <c r="AA339" s="105"/>
      <c r="AC339" s="176"/>
      <c r="AD339" s="358"/>
      <c r="AE339" s="105"/>
      <c r="AF339" s="358"/>
      <c r="AH339" s="105"/>
      <c r="AI339" s="176"/>
      <c r="AJ339" s="105"/>
      <c r="AK339" s="105"/>
      <c r="AL339" s="105"/>
      <c r="AN339" s="176"/>
      <c r="AO339" s="105"/>
      <c r="AP339" s="105"/>
      <c r="AQ339" s="105"/>
      <c r="AS339" s="176"/>
      <c r="AT339" s="145"/>
      <c r="AU339" s="105"/>
      <c r="AV339" s="145"/>
      <c r="AX339" s="145"/>
      <c r="AY339" s="176"/>
      <c r="AZ339" s="105"/>
      <c r="BA339" s="105"/>
      <c r="BB339" s="105"/>
      <c r="BD339" s="176"/>
      <c r="BE339" s="105"/>
      <c r="BF339" s="105"/>
      <c r="BG339" s="105"/>
      <c r="BI339" s="176"/>
      <c r="BJ339" s="145"/>
      <c r="BK339" s="105"/>
      <c r="BL339" s="145"/>
      <c r="BN339" s="145"/>
    </row>
    <row r="340" spans="6:66" x14ac:dyDescent="0.2">
      <c r="F340" s="105"/>
      <c r="G340" s="105"/>
      <c r="H340" s="105"/>
      <c r="J340" s="176"/>
      <c r="K340" s="105"/>
      <c r="L340" s="105"/>
      <c r="M340" s="105"/>
      <c r="O340" s="176"/>
      <c r="P340" s="105"/>
      <c r="Q340" s="105"/>
      <c r="R340" s="105"/>
      <c r="S340" s="176"/>
      <c r="T340" s="105"/>
      <c r="U340" s="105"/>
      <c r="V340" s="105"/>
      <c r="X340" s="176"/>
      <c r="Y340" s="105"/>
      <c r="Z340" s="105"/>
      <c r="AA340" s="105"/>
      <c r="AC340" s="176"/>
      <c r="AD340" s="358"/>
      <c r="AE340" s="105"/>
      <c r="AF340" s="358"/>
      <c r="AH340" s="105"/>
      <c r="AI340" s="176"/>
      <c r="AJ340" s="105"/>
      <c r="AK340" s="105"/>
      <c r="AL340" s="105"/>
      <c r="AN340" s="176"/>
      <c r="AO340" s="105"/>
      <c r="AP340" s="105"/>
      <c r="AQ340" s="105"/>
      <c r="AS340" s="176"/>
      <c r="AT340" s="145"/>
      <c r="AU340" s="105"/>
      <c r="AV340" s="145"/>
      <c r="AX340" s="145"/>
      <c r="AY340" s="176"/>
      <c r="AZ340" s="105"/>
      <c r="BA340" s="105"/>
      <c r="BB340" s="105"/>
      <c r="BD340" s="176"/>
      <c r="BE340" s="105"/>
      <c r="BF340" s="105"/>
      <c r="BG340" s="105"/>
      <c r="BI340" s="176"/>
      <c r="BJ340" s="145"/>
      <c r="BK340" s="105"/>
      <c r="BL340" s="145"/>
      <c r="BN340" s="145"/>
    </row>
    <row r="341" spans="6:66" x14ac:dyDescent="0.2">
      <c r="F341" s="105"/>
      <c r="G341" s="105"/>
      <c r="H341" s="105"/>
      <c r="J341" s="176"/>
      <c r="K341" s="105"/>
      <c r="L341" s="105"/>
      <c r="M341" s="105"/>
      <c r="O341" s="176"/>
      <c r="P341" s="105"/>
      <c r="Q341" s="105"/>
      <c r="R341" s="105"/>
      <c r="S341" s="176"/>
      <c r="T341" s="105"/>
      <c r="U341" s="105"/>
      <c r="V341" s="105"/>
      <c r="X341" s="176"/>
      <c r="Y341" s="105"/>
      <c r="Z341" s="105"/>
      <c r="AA341" s="105"/>
      <c r="AC341" s="176"/>
      <c r="AD341" s="358"/>
      <c r="AE341" s="105"/>
      <c r="AF341" s="358"/>
      <c r="AH341" s="105"/>
      <c r="AI341" s="176"/>
      <c r="AJ341" s="105"/>
      <c r="AK341" s="105"/>
      <c r="AL341" s="105"/>
      <c r="AN341" s="176"/>
      <c r="AO341" s="105"/>
      <c r="AP341" s="105"/>
      <c r="AQ341" s="105"/>
      <c r="AS341" s="176"/>
      <c r="AT341" s="145"/>
      <c r="AU341" s="105"/>
      <c r="AV341" s="145"/>
      <c r="AX341" s="145"/>
      <c r="AY341" s="176"/>
      <c r="AZ341" s="105"/>
      <c r="BA341" s="105"/>
      <c r="BB341" s="105"/>
      <c r="BD341" s="176"/>
      <c r="BE341" s="105"/>
      <c r="BF341" s="105"/>
      <c r="BG341" s="105"/>
      <c r="BI341" s="176"/>
      <c r="BJ341" s="145"/>
      <c r="BK341" s="105"/>
      <c r="BL341" s="145"/>
      <c r="BN341" s="145"/>
    </row>
    <row r="342" spans="6:66" x14ac:dyDescent="0.2">
      <c r="F342" s="105"/>
      <c r="G342" s="105"/>
      <c r="H342" s="105"/>
      <c r="J342" s="176"/>
      <c r="K342" s="105"/>
      <c r="L342" s="105"/>
      <c r="M342" s="105"/>
      <c r="O342" s="176"/>
      <c r="P342" s="105"/>
      <c r="Q342" s="105"/>
      <c r="R342" s="105"/>
      <c r="S342" s="176"/>
      <c r="T342" s="105"/>
      <c r="U342" s="105"/>
      <c r="V342" s="105"/>
      <c r="X342" s="176"/>
      <c r="Y342" s="105"/>
      <c r="Z342" s="105"/>
      <c r="AA342" s="105"/>
      <c r="AC342" s="176"/>
      <c r="AD342" s="358"/>
      <c r="AE342" s="105"/>
      <c r="AF342" s="358"/>
      <c r="AH342" s="105"/>
      <c r="AI342" s="176"/>
      <c r="AJ342" s="105"/>
      <c r="AK342" s="105"/>
      <c r="AL342" s="105"/>
      <c r="AN342" s="176"/>
      <c r="AO342" s="105"/>
      <c r="AP342" s="105"/>
      <c r="AQ342" s="105"/>
      <c r="AS342" s="176"/>
      <c r="AT342" s="145"/>
      <c r="AU342" s="105"/>
      <c r="AV342" s="145"/>
      <c r="AX342" s="145"/>
      <c r="AY342" s="176"/>
      <c r="AZ342" s="105"/>
      <c r="BA342" s="105"/>
      <c r="BB342" s="105"/>
      <c r="BD342" s="176"/>
      <c r="BE342" s="105"/>
      <c r="BF342" s="105"/>
      <c r="BG342" s="105"/>
      <c r="BI342" s="176"/>
      <c r="BJ342" s="145"/>
      <c r="BK342" s="105"/>
      <c r="BL342" s="145"/>
      <c r="BN342" s="145"/>
    </row>
    <row r="343" spans="6:66" x14ac:dyDescent="0.2">
      <c r="F343" s="105"/>
      <c r="G343" s="105"/>
      <c r="H343" s="105"/>
      <c r="J343" s="176"/>
      <c r="K343" s="105"/>
      <c r="L343" s="105"/>
      <c r="M343" s="105"/>
      <c r="O343" s="176"/>
      <c r="P343" s="105"/>
      <c r="Q343" s="105"/>
      <c r="R343" s="105"/>
      <c r="S343" s="176"/>
      <c r="T343" s="105"/>
      <c r="U343" s="105"/>
      <c r="V343" s="105"/>
      <c r="X343" s="176"/>
      <c r="Y343" s="105"/>
      <c r="Z343" s="105"/>
      <c r="AA343" s="105"/>
      <c r="AC343" s="176"/>
      <c r="AD343" s="358"/>
      <c r="AE343" s="105"/>
      <c r="AF343" s="358"/>
      <c r="AH343" s="105"/>
      <c r="AI343" s="176"/>
      <c r="AJ343" s="105"/>
      <c r="AK343" s="105"/>
      <c r="AL343" s="105"/>
      <c r="AN343" s="176"/>
      <c r="AO343" s="105"/>
      <c r="AP343" s="105"/>
      <c r="AQ343" s="105"/>
      <c r="AS343" s="176"/>
      <c r="AT343" s="145"/>
      <c r="AU343" s="105"/>
      <c r="AV343" s="145"/>
      <c r="AX343" s="145"/>
      <c r="AY343" s="176"/>
      <c r="AZ343" s="105"/>
      <c r="BA343" s="105"/>
      <c r="BB343" s="105"/>
      <c r="BD343" s="176"/>
      <c r="BE343" s="105"/>
      <c r="BF343" s="105"/>
      <c r="BG343" s="105"/>
      <c r="BI343" s="176"/>
      <c r="BJ343" s="145"/>
      <c r="BK343" s="105"/>
      <c r="BL343" s="145"/>
      <c r="BN343" s="145"/>
    </row>
    <row r="344" spans="6:66" x14ac:dyDescent="0.2">
      <c r="F344" s="105"/>
      <c r="G344" s="105"/>
      <c r="H344" s="105"/>
      <c r="J344" s="176"/>
      <c r="K344" s="105"/>
      <c r="L344" s="105"/>
      <c r="M344" s="105"/>
      <c r="O344" s="176"/>
      <c r="P344" s="105"/>
      <c r="Q344" s="105"/>
      <c r="R344" s="105"/>
      <c r="S344" s="176"/>
      <c r="T344" s="105"/>
      <c r="U344" s="105"/>
      <c r="V344" s="105"/>
      <c r="X344" s="176"/>
      <c r="Y344" s="105"/>
      <c r="Z344" s="105"/>
      <c r="AA344" s="105"/>
      <c r="AC344" s="176"/>
      <c r="AD344" s="358"/>
      <c r="AE344" s="105"/>
      <c r="AF344" s="358"/>
      <c r="AH344" s="105"/>
      <c r="AI344" s="176"/>
      <c r="AJ344" s="105"/>
      <c r="AK344" s="105"/>
      <c r="AL344" s="105"/>
      <c r="AN344" s="176"/>
      <c r="AO344" s="105"/>
      <c r="AP344" s="105"/>
      <c r="AQ344" s="105"/>
      <c r="AS344" s="176"/>
      <c r="AT344" s="145"/>
      <c r="AU344" s="105"/>
      <c r="AV344" s="145"/>
      <c r="AX344" s="145"/>
      <c r="AY344" s="176"/>
      <c r="AZ344" s="105"/>
      <c r="BA344" s="105"/>
      <c r="BB344" s="105"/>
      <c r="BD344" s="176"/>
      <c r="BE344" s="105"/>
      <c r="BF344" s="105"/>
      <c r="BG344" s="105"/>
      <c r="BI344" s="176"/>
      <c r="BJ344" s="145"/>
      <c r="BK344" s="105"/>
      <c r="BL344" s="145"/>
      <c r="BN344" s="145"/>
    </row>
    <row r="345" spans="6:66" x14ac:dyDescent="0.2">
      <c r="F345" s="105"/>
      <c r="G345" s="105"/>
      <c r="H345" s="105"/>
      <c r="J345" s="176"/>
      <c r="K345" s="105"/>
      <c r="L345" s="105"/>
      <c r="M345" s="105"/>
      <c r="O345" s="176"/>
      <c r="P345" s="105"/>
      <c r="Q345" s="105"/>
      <c r="R345" s="105"/>
      <c r="S345" s="176"/>
      <c r="T345" s="105"/>
      <c r="U345" s="105"/>
      <c r="V345" s="105"/>
      <c r="X345" s="176"/>
      <c r="Y345" s="105"/>
      <c r="Z345" s="105"/>
      <c r="AA345" s="105"/>
      <c r="AC345" s="176"/>
      <c r="AD345" s="358"/>
      <c r="AE345" s="105"/>
      <c r="AF345" s="358"/>
      <c r="AH345" s="105"/>
      <c r="AI345" s="176"/>
      <c r="AJ345" s="105"/>
      <c r="AK345" s="105"/>
      <c r="AL345" s="105"/>
      <c r="AN345" s="176"/>
      <c r="AO345" s="105"/>
      <c r="AP345" s="105"/>
      <c r="AQ345" s="105"/>
      <c r="AS345" s="176"/>
      <c r="AT345" s="145"/>
      <c r="AU345" s="105"/>
      <c r="AV345" s="145"/>
      <c r="AX345" s="145"/>
      <c r="AY345" s="176"/>
      <c r="AZ345" s="105"/>
      <c r="BA345" s="105"/>
      <c r="BB345" s="105"/>
      <c r="BD345" s="176"/>
      <c r="BE345" s="105"/>
      <c r="BF345" s="105"/>
      <c r="BG345" s="105"/>
      <c r="BI345" s="176"/>
      <c r="BJ345" s="145"/>
      <c r="BK345" s="105"/>
      <c r="BL345" s="145"/>
      <c r="BN345" s="145"/>
    </row>
    <row r="346" spans="6:66" x14ac:dyDescent="0.2">
      <c r="F346" s="105"/>
      <c r="G346" s="105"/>
      <c r="H346" s="105"/>
      <c r="J346" s="176"/>
      <c r="K346" s="105"/>
      <c r="L346" s="105"/>
      <c r="M346" s="105"/>
      <c r="O346" s="176"/>
      <c r="P346" s="105"/>
      <c r="Q346" s="105"/>
      <c r="R346" s="105"/>
      <c r="S346" s="176"/>
      <c r="T346" s="105"/>
      <c r="U346" s="105"/>
      <c r="V346" s="105"/>
      <c r="X346" s="176"/>
      <c r="Y346" s="105"/>
      <c r="Z346" s="105"/>
      <c r="AA346" s="105"/>
      <c r="AC346" s="176"/>
      <c r="AD346" s="358"/>
      <c r="AE346" s="105"/>
      <c r="AF346" s="358"/>
      <c r="AH346" s="105"/>
      <c r="AI346" s="176"/>
      <c r="AJ346" s="105"/>
      <c r="AK346" s="105"/>
      <c r="AL346" s="105"/>
      <c r="AN346" s="176"/>
      <c r="AO346" s="105"/>
      <c r="AP346" s="105"/>
      <c r="AQ346" s="105"/>
      <c r="AS346" s="176"/>
      <c r="AT346" s="145"/>
      <c r="AU346" s="105"/>
      <c r="AV346" s="145"/>
      <c r="AX346" s="145"/>
      <c r="AY346" s="176"/>
      <c r="AZ346" s="105"/>
      <c r="BA346" s="105"/>
      <c r="BB346" s="105"/>
      <c r="BD346" s="176"/>
      <c r="BE346" s="105"/>
      <c r="BF346" s="105"/>
      <c r="BG346" s="105"/>
      <c r="BI346" s="176"/>
      <c r="BJ346" s="145"/>
      <c r="BK346" s="105"/>
      <c r="BL346" s="145"/>
      <c r="BN346" s="145"/>
    </row>
    <row r="347" spans="6:66" x14ac:dyDescent="0.2">
      <c r="F347" s="105"/>
      <c r="G347" s="105"/>
      <c r="H347" s="105"/>
      <c r="J347" s="176"/>
      <c r="K347" s="105"/>
      <c r="L347" s="105"/>
      <c r="M347" s="105"/>
      <c r="O347" s="176"/>
      <c r="P347" s="105"/>
      <c r="Q347" s="105"/>
      <c r="R347" s="105"/>
      <c r="S347" s="176"/>
      <c r="T347" s="105"/>
      <c r="U347" s="105"/>
      <c r="V347" s="105"/>
      <c r="X347" s="176"/>
      <c r="Y347" s="105"/>
      <c r="Z347" s="105"/>
      <c r="AA347" s="105"/>
      <c r="AC347" s="176"/>
      <c r="AD347" s="358"/>
      <c r="AE347" s="105"/>
      <c r="AF347" s="358"/>
      <c r="AH347" s="105"/>
      <c r="AI347" s="176"/>
      <c r="AJ347" s="105"/>
      <c r="AK347" s="105"/>
      <c r="AL347" s="105"/>
      <c r="AN347" s="176"/>
      <c r="AO347" s="105"/>
      <c r="AP347" s="105"/>
      <c r="AQ347" s="105"/>
      <c r="AS347" s="176"/>
      <c r="AT347" s="145"/>
      <c r="AU347" s="105"/>
      <c r="AV347" s="145"/>
      <c r="AX347" s="145"/>
      <c r="AY347" s="176"/>
      <c r="AZ347" s="105"/>
      <c r="BA347" s="105"/>
      <c r="BB347" s="105"/>
      <c r="BD347" s="176"/>
      <c r="BE347" s="105"/>
      <c r="BF347" s="105"/>
      <c r="BG347" s="105"/>
      <c r="BI347" s="176"/>
      <c r="BJ347" s="145"/>
      <c r="BK347" s="105"/>
      <c r="BL347" s="145"/>
      <c r="BN347" s="145"/>
    </row>
    <row r="348" spans="6:66" x14ac:dyDescent="0.2">
      <c r="F348" s="105"/>
      <c r="G348" s="105"/>
      <c r="H348" s="105"/>
      <c r="J348" s="176"/>
      <c r="K348" s="105"/>
      <c r="L348" s="105"/>
      <c r="M348" s="105"/>
      <c r="O348" s="176"/>
      <c r="P348" s="105"/>
      <c r="Q348" s="105"/>
      <c r="R348" s="105"/>
      <c r="S348" s="176"/>
      <c r="T348" s="105"/>
      <c r="U348" s="105"/>
      <c r="V348" s="105"/>
      <c r="X348" s="176"/>
      <c r="Y348" s="105"/>
      <c r="Z348" s="105"/>
      <c r="AA348" s="105"/>
      <c r="AC348" s="176"/>
      <c r="AD348" s="358"/>
      <c r="AE348" s="105"/>
      <c r="AF348" s="358"/>
      <c r="AH348" s="105"/>
      <c r="AI348" s="176"/>
      <c r="AJ348" s="105"/>
      <c r="AK348" s="105"/>
      <c r="AL348" s="105"/>
      <c r="AN348" s="176"/>
      <c r="AO348" s="105"/>
      <c r="AP348" s="105"/>
      <c r="AQ348" s="105"/>
      <c r="AS348" s="176"/>
      <c r="AT348" s="145"/>
      <c r="AU348" s="105"/>
      <c r="AV348" s="145"/>
      <c r="AX348" s="145"/>
      <c r="AY348" s="176"/>
      <c r="AZ348" s="105"/>
      <c r="BA348" s="105"/>
      <c r="BB348" s="105"/>
      <c r="BD348" s="176"/>
      <c r="BE348" s="105"/>
      <c r="BF348" s="105"/>
      <c r="BG348" s="105"/>
      <c r="BI348" s="176"/>
      <c r="BJ348" s="145"/>
      <c r="BK348" s="105"/>
      <c r="BL348" s="145"/>
      <c r="BN348" s="145"/>
    </row>
    <row r="349" spans="6:66" x14ac:dyDescent="0.2">
      <c r="F349" s="105"/>
      <c r="G349" s="105"/>
      <c r="H349" s="105"/>
      <c r="J349" s="176"/>
      <c r="K349" s="105"/>
      <c r="L349" s="105"/>
      <c r="M349" s="105"/>
      <c r="O349" s="176"/>
      <c r="P349" s="105"/>
      <c r="Q349" s="105"/>
      <c r="R349" s="105"/>
      <c r="S349" s="176"/>
      <c r="T349" s="105"/>
      <c r="U349" s="105"/>
      <c r="V349" s="105"/>
      <c r="X349" s="176"/>
      <c r="Y349" s="105"/>
      <c r="Z349" s="105"/>
      <c r="AA349" s="105"/>
      <c r="AC349" s="176"/>
      <c r="AD349" s="358"/>
      <c r="AE349" s="105"/>
      <c r="AF349" s="358"/>
      <c r="AH349" s="105"/>
      <c r="AI349" s="176"/>
      <c r="AJ349" s="105"/>
      <c r="AK349" s="105"/>
      <c r="AL349" s="105"/>
      <c r="AN349" s="176"/>
      <c r="AO349" s="105"/>
      <c r="AP349" s="105"/>
      <c r="AQ349" s="105"/>
      <c r="AS349" s="176"/>
      <c r="AT349" s="145"/>
      <c r="AU349" s="105"/>
      <c r="AV349" s="145"/>
      <c r="AX349" s="145"/>
      <c r="AY349" s="176"/>
      <c r="AZ349" s="105"/>
      <c r="BA349" s="105"/>
      <c r="BB349" s="105"/>
      <c r="BD349" s="176"/>
      <c r="BE349" s="105"/>
      <c r="BF349" s="105"/>
      <c r="BG349" s="105"/>
      <c r="BI349" s="176"/>
      <c r="BJ349" s="145"/>
      <c r="BK349" s="105"/>
      <c r="BL349" s="145"/>
      <c r="BN349" s="145"/>
    </row>
    <row r="350" spans="6:66" x14ac:dyDescent="0.2">
      <c r="F350" s="105"/>
      <c r="G350" s="105"/>
      <c r="H350" s="105"/>
      <c r="J350" s="176"/>
      <c r="K350" s="105"/>
      <c r="L350" s="105"/>
      <c r="M350" s="105"/>
      <c r="O350" s="176"/>
      <c r="P350" s="105"/>
      <c r="Q350" s="105"/>
      <c r="R350" s="105"/>
      <c r="S350" s="176"/>
      <c r="T350" s="105"/>
      <c r="U350" s="105"/>
      <c r="V350" s="105"/>
      <c r="X350" s="176"/>
      <c r="Y350" s="105"/>
      <c r="Z350" s="105"/>
      <c r="AA350" s="105"/>
      <c r="AC350" s="176"/>
      <c r="AD350" s="358"/>
      <c r="AE350" s="105"/>
      <c r="AF350" s="358"/>
      <c r="AH350" s="105"/>
      <c r="AI350" s="176"/>
      <c r="AJ350" s="105"/>
      <c r="AK350" s="105"/>
      <c r="AL350" s="105"/>
      <c r="AN350" s="176"/>
      <c r="AO350" s="105"/>
      <c r="AP350" s="105"/>
      <c r="AQ350" s="105"/>
      <c r="AS350" s="176"/>
      <c r="AT350" s="145"/>
      <c r="AU350" s="105"/>
      <c r="AV350" s="145"/>
      <c r="AX350" s="145"/>
      <c r="AY350" s="176"/>
      <c r="AZ350" s="105"/>
      <c r="BA350" s="105"/>
      <c r="BB350" s="105"/>
      <c r="BD350" s="176"/>
      <c r="BE350" s="105"/>
      <c r="BF350" s="105"/>
      <c r="BG350" s="105"/>
      <c r="BI350" s="176"/>
      <c r="BJ350" s="145"/>
      <c r="BK350" s="105"/>
      <c r="BL350" s="145"/>
      <c r="BN350" s="145"/>
    </row>
    <row r="351" spans="6:66" x14ac:dyDescent="0.2">
      <c r="F351" s="105"/>
      <c r="G351" s="105"/>
      <c r="H351" s="105"/>
      <c r="J351" s="176"/>
      <c r="K351" s="105"/>
      <c r="L351" s="105"/>
      <c r="M351" s="105"/>
      <c r="O351" s="176"/>
      <c r="P351" s="105"/>
      <c r="Q351" s="105"/>
      <c r="R351" s="105"/>
      <c r="S351" s="176"/>
      <c r="T351" s="105"/>
      <c r="U351" s="105"/>
      <c r="V351" s="105"/>
      <c r="X351" s="176"/>
      <c r="Y351" s="105"/>
      <c r="Z351" s="105"/>
      <c r="AA351" s="105"/>
      <c r="AC351" s="176"/>
      <c r="AD351" s="358"/>
      <c r="AE351" s="105"/>
      <c r="AF351" s="358"/>
      <c r="AH351" s="105"/>
      <c r="AI351" s="176"/>
      <c r="AJ351" s="105"/>
      <c r="AK351" s="105"/>
      <c r="AL351" s="105"/>
      <c r="AN351" s="176"/>
      <c r="AO351" s="105"/>
      <c r="AP351" s="105"/>
      <c r="AQ351" s="105"/>
      <c r="AS351" s="176"/>
      <c r="AT351" s="145"/>
      <c r="AU351" s="105"/>
      <c r="AV351" s="145"/>
      <c r="AX351" s="145"/>
      <c r="AY351" s="176"/>
      <c r="AZ351" s="105"/>
      <c r="BA351" s="105"/>
      <c r="BB351" s="105"/>
      <c r="BD351" s="176"/>
      <c r="BE351" s="105"/>
      <c r="BF351" s="105"/>
      <c r="BG351" s="105"/>
      <c r="BI351" s="176"/>
      <c r="BJ351" s="145"/>
      <c r="BK351" s="105"/>
      <c r="BL351" s="145"/>
      <c r="BN351" s="145"/>
    </row>
    <row r="353" spans="6:66" x14ac:dyDescent="0.2">
      <c r="F353" s="25"/>
      <c r="G353" s="25"/>
      <c r="H353" s="25"/>
      <c r="I353" s="283"/>
      <c r="J353" s="25"/>
      <c r="K353" s="25"/>
      <c r="L353" s="25"/>
      <c r="M353" s="25"/>
      <c r="N353" s="283"/>
      <c r="O353" s="25"/>
      <c r="P353" s="25"/>
      <c r="Q353" s="25"/>
      <c r="R353" s="25"/>
      <c r="S353" s="25"/>
      <c r="T353" s="25"/>
      <c r="U353" s="25"/>
      <c r="V353" s="25"/>
      <c r="W353" s="283"/>
      <c r="X353" s="25"/>
      <c r="Y353" s="25"/>
      <c r="Z353" s="25"/>
      <c r="AA353" s="25"/>
      <c r="AB353" s="283"/>
      <c r="AC353" s="25"/>
      <c r="AD353" s="25"/>
      <c r="AE353" s="25"/>
      <c r="AF353" s="25"/>
      <c r="AG353" s="283"/>
      <c r="AH353" s="25"/>
      <c r="AI353" s="25"/>
      <c r="AJ353" s="25"/>
      <c r="AK353" s="25"/>
      <c r="AL353" s="25"/>
      <c r="AM353" s="283"/>
      <c r="AN353" s="25"/>
      <c r="AO353" s="25"/>
      <c r="AP353" s="25"/>
      <c r="AQ353" s="25"/>
      <c r="AR353" s="283"/>
      <c r="AS353" s="25"/>
      <c r="AT353" s="316"/>
      <c r="AU353" s="25"/>
      <c r="AV353" s="316"/>
      <c r="AW353" s="283"/>
      <c r="AX353" s="316"/>
      <c r="AY353" s="25"/>
      <c r="AZ353" s="25"/>
      <c r="BA353" s="25"/>
      <c r="BB353" s="25"/>
      <c r="BC353" s="283"/>
      <c r="BD353" s="25"/>
      <c r="BE353" s="25"/>
      <c r="BF353" s="25"/>
      <c r="BG353" s="25"/>
      <c r="BH353" s="283"/>
      <c r="BI353" s="25"/>
      <c r="BJ353" s="316"/>
      <c r="BK353" s="25"/>
      <c r="BL353" s="316"/>
      <c r="BM353" s="283"/>
      <c r="BN353" s="316"/>
    </row>
    <row r="354" spans="6:66" x14ac:dyDescent="0.2">
      <c r="F354" s="25"/>
      <c r="G354" s="25"/>
      <c r="H354" s="25"/>
      <c r="I354" s="283"/>
      <c r="J354" s="25"/>
      <c r="K354" s="25"/>
      <c r="L354" s="25"/>
      <c r="M354" s="25"/>
      <c r="N354" s="283"/>
      <c r="O354" s="25"/>
      <c r="P354" s="25"/>
      <c r="Q354" s="25"/>
      <c r="R354" s="25"/>
      <c r="S354" s="25"/>
      <c r="T354" s="25"/>
      <c r="U354" s="25"/>
      <c r="V354" s="25"/>
      <c r="W354" s="283"/>
      <c r="X354" s="25"/>
      <c r="Y354" s="25"/>
      <c r="Z354" s="25"/>
      <c r="AA354" s="25"/>
      <c r="AB354" s="283"/>
      <c r="AC354" s="25"/>
      <c r="AD354" s="25"/>
      <c r="AE354" s="25"/>
      <c r="AF354" s="25"/>
      <c r="AG354" s="283"/>
      <c r="AH354" s="25"/>
      <c r="AI354" s="25"/>
      <c r="AJ354" s="25"/>
      <c r="AK354" s="25"/>
      <c r="AL354" s="25"/>
      <c r="AM354" s="283"/>
      <c r="AN354" s="25"/>
      <c r="AO354" s="25"/>
      <c r="AP354" s="25"/>
      <c r="AQ354" s="25"/>
      <c r="AR354" s="283"/>
      <c r="AS354" s="25"/>
      <c r="AT354" s="316"/>
      <c r="AU354" s="25"/>
      <c r="AV354" s="316"/>
      <c r="AW354" s="283"/>
      <c r="AX354" s="316"/>
      <c r="AY354" s="25"/>
      <c r="AZ354" s="25"/>
      <c r="BA354" s="25"/>
      <c r="BB354" s="25"/>
      <c r="BC354" s="283"/>
      <c r="BD354" s="25"/>
      <c r="BE354" s="25"/>
      <c r="BF354" s="25"/>
      <c r="BG354" s="25"/>
      <c r="BH354" s="283"/>
      <c r="BI354" s="25"/>
      <c r="BJ354" s="316"/>
      <c r="BK354" s="25"/>
      <c r="BL354" s="316"/>
      <c r="BM354" s="283"/>
      <c r="BN354" s="316"/>
    </row>
    <row r="355" spans="6:66" x14ac:dyDescent="0.2">
      <c r="F355" s="105"/>
      <c r="G355" s="105"/>
      <c r="H355" s="105"/>
      <c r="J355" s="176"/>
      <c r="K355" s="105"/>
      <c r="L355" s="105"/>
      <c r="M355" s="105"/>
      <c r="O355" s="176"/>
      <c r="P355" s="105"/>
      <c r="Q355" s="105"/>
      <c r="R355" s="105"/>
      <c r="S355" s="176"/>
      <c r="T355" s="105"/>
      <c r="U355" s="105"/>
      <c r="V355" s="105"/>
      <c r="X355" s="176"/>
      <c r="Y355" s="105"/>
      <c r="Z355" s="105"/>
      <c r="AA355" s="105"/>
      <c r="AC355" s="176"/>
      <c r="AD355" s="358"/>
      <c r="AE355" s="105"/>
      <c r="AF355" s="358"/>
      <c r="AH355" s="105"/>
      <c r="AI355" s="176"/>
      <c r="AJ355" s="105"/>
      <c r="AK355" s="105"/>
      <c r="AL355" s="105"/>
      <c r="AN355" s="176"/>
      <c r="AO355" s="105"/>
      <c r="AP355" s="105"/>
      <c r="AQ355" s="105"/>
      <c r="AS355" s="176"/>
      <c r="AT355" s="145"/>
      <c r="AU355" s="105"/>
      <c r="AV355" s="145"/>
      <c r="AX355" s="145"/>
      <c r="AY355" s="176"/>
      <c r="AZ355" s="105"/>
      <c r="BA355" s="105"/>
      <c r="BB355" s="105"/>
      <c r="BD355" s="176"/>
      <c r="BE355" s="105"/>
      <c r="BF355" s="105"/>
      <c r="BG355" s="105"/>
      <c r="BI355" s="176"/>
      <c r="BJ355" s="145"/>
      <c r="BK355" s="105"/>
      <c r="BL355" s="145"/>
      <c r="BN355" s="145"/>
    </row>
    <row r="356" spans="6:66" x14ac:dyDescent="0.2">
      <c r="F356" s="105"/>
      <c r="G356" s="105"/>
      <c r="H356" s="105"/>
      <c r="J356" s="176"/>
      <c r="K356" s="105"/>
      <c r="L356" s="105"/>
      <c r="M356" s="105"/>
      <c r="O356" s="176"/>
      <c r="P356" s="105"/>
      <c r="Q356" s="105"/>
      <c r="R356" s="105"/>
      <c r="S356" s="176"/>
      <c r="T356" s="105"/>
      <c r="U356" s="105"/>
      <c r="V356" s="105"/>
      <c r="X356" s="176"/>
      <c r="Y356" s="105"/>
      <c r="Z356" s="105"/>
      <c r="AA356" s="105"/>
      <c r="AC356" s="176"/>
      <c r="AD356" s="358"/>
      <c r="AE356" s="105"/>
      <c r="AF356" s="358"/>
      <c r="AH356" s="105"/>
      <c r="AI356" s="176"/>
      <c r="AJ356" s="105"/>
      <c r="AK356" s="105"/>
      <c r="AL356" s="105"/>
      <c r="AN356" s="176"/>
      <c r="AO356" s="105"/>
      <c r="AP356" s="105"/>
      <c r="AQ356" s="105"/>
      <c r="AS356" s="176"/>
      <c r="AT356" s="145"/>
      <c r="AU356" s="105"/>
      <c r="AV356" s="145"/>
      <c r="AX356" s="145"/>
      <c r="AY356" s="176"/>
      <c r="AZ356" s="105"/>
      <c r="BA356" s="105"/>
      <c r="BB356" s="105"/>
      <c r="BD356" s="176"/>
      <c r="BE356" s="105"/>
      <c r="BF356" s="105"/>
      <c r="BG356" s="105"/>
      <c r="BI356" s="176"/>
      <c r="BJ356" s="145"/>
      <c r="BK356" s="105"/>
      <c r="BL356" s="145"/>
      <c r="BN356" s="145"/>
    </row>
    <row r="357" spans="6:66" x14ac:dyDescent="0.2">
      <c r="F357" s="105"/>
      <c r="G357" s="105"/>
      <c r="H357" s="105"/>
      <c r="J357" s="176"/>
      <c r="K357" s="105"/>
      <c r="L357" s="105"/>
      <c r="M357" s="105"/>
      <c r="O357" s="176"/>
      <c r="P357" s="105"/>
      <c r="Q357" s="105"/>
      <c r="R357" s="105"/>
      <c r="S357" s="176"/>
      <c r="T357" s="105"/>
      <c r="U357" s="105"/>
      <c r="V357" s="105"/>
      <c r="X357" s="176"/>
      <c r="Y357" s="105"/>
      <c r="Z357" s="105"/>
      <c r="AA357" s="105"/>
      <c r="AC357" s="176"/>
      <c r="AD357" s="358"/>
      <c r="AE357" s="105"/>
      <c r="AF357" s="358"/>
      <c r="AH357" s="105"/>
      <c r="AI357" s="176"/>
      <c r="AJ357" s="105"/>
      <c r="AK357" s="105"/>
      <c r="AL357" s="105"/>
      <c r="AN357" s="176"/>
      <c r="AO357" s="105"/>
      <c r="AP357" s="105"/>
      <c r="AQ357" s="105"/>
      <c r="AS357" s="176"/>
      <c r="AT357" s="145"/>
      <c r="AU357" s="105"/>
      <c r="AV357" s="145"/>
      <c r="AX357" s="145"/>
      <c r="AY357" s="176"/>
      <c r="AZ357" s="105"/>
      <c r="BA357" s="105"/>
      <c r="BB357" s="105"/>
      <c r="BD357" s="176"/>
      <c r="BE357" s="105"/>
      <c r="BF357" s="105"/>
      <c r="BG357" s="105"/>
      <c r="BI357" s="176"/>
      <c r="BJ357" s="145"/>
      <c r="BK357" s="105"/>
      <c r="BL357" s="145"/>
      <c r="BN357" s="145"/>
    </row>
    <row r="358" spans="6:66" x14ac:dyDescent="0.2">
      <c r="F358" s="105"/>
      <c r="G358" s="105"/>
      <c r="H358" s="105"/>
      <c r="J358" s="176"/>
      <c r="K358" s="105"/>
      <c r="L358" s="105"/>
      <c r="M358" s="105"/>
      <c r="O358" s="176"/>
      <c r="P358" s="105"/>
      <c r="Q358" s="105"/>
      <c r="R358" s="105"/>
      <c r="S358" s="176"/>
      <c r="T358" s="105"/>
      <c r="U358" s="105"/>
      <c r="V358" s="105"/>
      <c r="X358" s="176"/>
      <c r="Y358" s="105"/>
      <c r="Z358" s="105"/>
      <c r="AA358" s="105"/>
      <c r="AC358" s="176"/>
      <c r="AD358" s="358"/>
      <c r="AE358" s="105"/>
      <c r="AF358" s="358"/>
      <c r="AH358" s="105"/>
      <c r="AI358" s="176"/>
      <c r="AJ358" s="105"/>
      <c r="AK358" s="105"/>
      <c r="AL358" s="105"/>
      <c r="AN358" s="176"/>
      <c r="AO358" s="105"/>
      <c r="AP358" s="105"/>
      <c r="AQ358" s="105"/>
      <c r="AS358" s="176"/>
      <c r="AT358" s="145"/>
      <c r="AU358" s="105"/>
      <c r="AV358" s="145"/>
      <c r="AX358" s="145"/>
      <c r="AY358" s="176"/>
      <c r="AZ358" s="105"/>
      <c r="BA358" s="105"/>
      <c r="BB358" s="105"/>
      <c r="BD358" s="176"/>
      <c r="BE358" s="105"/>
      <c r="BF358" s="105"/>
      <c r="BG358" s="105"/>
      <c r="BI358" s="176"/>
      <c r="BJ358" s="145"/>
      <c r="BK358" s="105"/>
      <c r="BL358" s="145"/>
      <c r="BN358" s="145"/>
    </row>
    <row r="359" spans="6:66" x14ac:dyDescent="0.2">
      <c r="F359" s="105"/>
      <c r="G359" s="105"/>
      <c r="H359" s="105"/>
      <c r="J359" s="176"/>
      <c r="K359" s="105"/>
      <c r="L359" s="105"/>
      <c r="M359" s="105"/>
      <c r="O359" s="176"/>
      <c r="P359" s="105"/>
      <c r="Q359" s="105"/>
      <c r="R359" s="105"/>
      <c r="S359" s="176"/>
      <c r="T359" s="105"/>
      <c r="U359" s="105"/>
      <c r="V359" s="105"/>
      <c r="X359" s="176"/>
      <c r="Y359" s="105"/>
      <c r="Z359" s="105"/>
      <c r="AA359" s="105"/>
      <c r="AC359" s="176"/>
      <c r="AD359" s="358"/>
      <c r="AE359" s="105"/>
      <c r="AF359" s="358"/>
      <c r="AH359" s="105"/>
      <c r="AI359" s="176"/>
      <c r="AJ359" s="105"/>
      <c r="AK359" s="105"/>
      <c r="AL359" s="105"/>
      <c r="AN359" s="176"/>
      <c r="AO359" s="105"/>
      <c r="AP359" s="105"/>
      <c r="AQ359" s="105"/>
      <c r="AS359" s="176"/>
      <c r="AT359" s="145"/>
      <c r="AU359" s="105"/>
      <c r="AV359" s="145"/>
      <c r="AX359" s="145"/>
      <c r="AY359" s="176"/>
      <c r="AZ359" s="105"/>
      <c r="BA359" s="105"/>
      <c r="BB359" s="105"/>
      <c r="BD359" s="176"/>
      <c r="BE359" s="105"/>
      <c r="BF359" s="105"/>
      <c r="BG359" s="105"/>
      <c r="BI359" s="176"/>
      <c r="BJ359" s="145"/>
      <c r="BK359" s="105"/>
      <c r="BL359" s="145"/>
      <c r="BN359" s="145"/>
    </row>
    <row r="360" spans="6:66" x14ac:dyDescent="0.2">
      <c r="F360" s="105"/>
      <c r="G360" s="105"/>
      <c r="H360" s="105"/>
      <c r="J360" s="176"/>
      <c r="K360" s="105"/>
      <c r="L360" s="105"/>
      <c r="M360" s="105"/>
      <c r="O360" s="176"/>
      <c r="P360" s="105"/>
      <c r="Q360" s="105"/>
      <c r="R360" s="105"/>
      <c r="S360" s="176"/>
      <c r="T360" s="105"/>
      <c r="U360" s="105"/>
      <c r="V360" s="105"/>
      <c r="X360" s="176"/>
      <c r="Y360" s="105"/>
      <c r="Z360" s="105"/>
      <c r="AA360" s="105"/>
      <c r="AC360" s="176"/>
      <c r="AD360" s="358"/>
      <c r="AE360" s="105"/>
      <c r="AF360" s="358"/>
      <c r="AH360" s="105"/>
      <c r="AI360" s="176"/>
      <c r="AJ360" s="105"/>
      <c r="AK360" s="105"/>
      <c r="AL360" s="105"/>
      <c r="AN360" s="176"/>
      <c r="AO360" s="105"/>
      <c r="AP360" s="105"/>
      <c r="AQ360" s="105"/>
      <c r="AS360" s="176"/>
      <c r="AT360" s="145"/>
      <c r="AU360" s="105"/>
      <c r="AV360" s="145"/>
      <c r="AX360" s="145"/>
      <c r="AY360" s="176"/>
      <c r="AZ360" s="105"/>
      <c r="BA360" s="105"/>
      <c r="BB360" s="105"/>
      <c r="BD360" s="176"/>
      <c r="BE360" s="105"/>
      <c r="BF360" s="105"/>
      <c r="BG360" s="105"/>
      <c r="BI360" s="176"/>
      <c r="BJ360" s="145"/>
      <c r="BK360" s="105"/>
      <c r="BL360" s="145"/>
      <c r="BN360" s="145"/>
    </row>
    <row r="361" spans="6:66" x14ac:dyDescent="0.2">
      <c r="F361" s="105"/>
      <c r="G361" s="105"/>
      <c r="H361" s="105"/>
      <c r="J361" s="176"/>
      <c r="K361" s="105"/>
      <c r="L361" s="105"/>
      <c r="M361" s="105"/>
      <c r="O361" s="176"/>
      <c r="P361" s="105"/>
      <c r="Q361" s="105"/>
      <c r="R361" s="105"/>
      <c r="S361" s="176"/>
      <c r="T361" s="105"/>
      <c r="U361" s="105"/>
      <c r="V361" s="105"/>
      <c r="X361" s="176"/>
      <c r="Y361" s="105"/>
      <c r="Z361" s="105"/>
      <c r="AA361" s="105"/>
      <c r="AC361" s="176"/>
      <c r="AD361" s="358"/>
      <c r="AE361" s="105"/>
      <c r="AF361" s="358"/>
      <c r="AH361" s="105"/>
      <c r="AI361" s="176"/>
      <c r="AJ361" s="105"/>
      <c r="AK361" s="105"/>
      <c r="AL361" s="105"/>
      <c r="AN361" s="176"/>
      <c r="AO361" s="105"/>
      <c r="AP361" s="105"/>
      <c r="AQ361" s="105"/>
      <c r="AS361" s="176"/>
      <c r="AT361" s="145"/>
      <c r="AU361" s="105"/>
      <c r="AV361" s="145"/>
      <c r="AX361" s="145"/>
      <c r="AY361" s="176"/>
      <c r="AZ361" s="105"/>
      <c r="BA361" s="105"/>
      <c r="BB361" s="105"/>
      <c r="BD361" s="176"/>
      <c r="BE361" s="105"/>
      <c r="BF361" s="105"/>
      <c r="BG361" s="105"/>
      <c r="BI361" s="176"/>
      <c r="BJ361" s="145"/>
      <c r="BK361" s="105"/>
      <c r="BL361" s="145"/>
      <c r="BN361" s="145"/>
    </row>
    <row r="362" spans="6:66" x14ac:dyDescent="0.2">
      <c r="F362" s="105"/>
      <c r="G362" s="105"/>
      <c r="H362" s="105"/>
      <c r="J362" s="176"/>
      <c r="K362" s="105"/>
      <c r="L362" s="105"/>
      <c r="M362" s="105"/>
      <c r="O362" s="176"/>
      <c r="P362" s="105"/>
      <c r="Q362" s="105"/>
      <c r="R362" s="105"/>
      <c r="S362" s="176"/>
      <c r="T362" s="105"/>
      <c r="U362" s="105"/>
      <c r="V362" s="105"/>
      <c r="X362" s="176"/>
      <c r="Y362" s="105"/>
      <c r="Z362" s="105"/>
      <c r="AA362" s="105"/>
      <c r="AC362" s="176"/>
      <c r="AD362" s="358"/>
      <c r="AE362" s="105"/>
      <c r="AF362" s="358"/>
      <c r="AH362" s="105"/>
      <c r="AI362" s="176"/>
      <c r="AJ362" s="105"/>
      <c r="AK362" s="105"/>
      <c r="AL362" s="105"/>
      <c r="AN362" s="176"/>
      <c r="AO362" s="105"/>
      <c r="AP362" s="105"/>
      <c r="AQ362" s="105"/>
      <c r="AS362" s="176"/>
      <c r="AT362" s="145"/>
      <c r="AU362" s="105"/>
      <c r="AV362" s="145"/>
      <c r="AX362" s="145"/>
      <c r="AY362" s="176"/>
      <c r="AZ362" s="105"/>
      <c r="BA362" s="105"/>
      <c r="BB362" s="105"/>
      <c r="BD362" s="176"/>
      <c r="BE362" s="105"/>
      <c r="BF362" s="105"/>
      <c r="BG362" s="105"/>
      <c r="BI362" s="176"/>
      <c r="BJ362" s="145"/>
      <c r="BK362" s="105"/>
      <c r="BL362" s="145"/>
      <c r="BN362" s="145"/>
    </row>
    <row r="363" spans="6:66" x14ac:dyDescent="0.2">
      <c r="F363" s="105"/>
      <c r="G363" s="105"/>
      <c r="H363" s="105"/>
      <c r="J363" s="176"/>
      <c r="K363" s="105"/>
      <c r="L363" s="105"/>
      <c r="M363" s="105"/>
      <c r="O363" s="176"/>
      <c r="P363" s="105"/>
      <c r="Q363" s="105"/>
      <c r="R363" s="105"/>
      <c r="S363" s="176"/>
      <c r="T363" s="105"/>
      <c r="U363" s="105"/>
      <c r="V363" s="105"/>
      <c r="X363" s="176"/>
      <c r="Y363" s="105"/>
      <c r="Z363" s="105"/>
      <c r="AA363" s="105"/>
      <c r="AC363" s="176"/>
      <c r="AD363" s="358"/>
      <c r="AE363" s="105"/>
      <c r="AF363" s="358"/>
      <c r="AH363" s="105"/>
      <c r="AI363" s="176"/>
      <c r="AJ363" s="105"/>
      <c r="AK363" s="105"/>
      <c r="AL363" s="105"/>
      <c r="AN363" s="176"/>
      <c r="AO363" s="105"/>
      <c r="AP363" s="105"/>
      <c r="AQ363" s="105"/>
      <c r="AS363" s="176"/>
      <c r="AT363" s="145"/>
      <c r="AU363" s="105"/>
      <c r="AV363" s="145"/>
      <c r="AX363" s="145"/>
      <c r="AY363" s="176"/>
      <c r="AZ363" s="105"/>
      <c r="BA363" s="105"/>
      <c r="BB363" s="105"/>
      <c r="BD363" s="176"/>
      <c r="BE363" s="105"/>
      <c r="BF363" s="105"/>
      <c r="BG363" s="105"/>
      <c r="BI363" s="176"/>
      <c r="BJ363" s="145"/>
      <c r="BK363" s="105"/>
      <c r="BL363" s="145"/>
      <c r="BN363" s="145"/>
    </row>
    <row r="370" spans="6:66" x14ac:dyDescent="0.2">
      <c r="F370" s="105"/>
      <c r="G370" s="105"/>
      <c r="H370" s="105"/>
      <c r="J370" s="176"/>
      <c r="K370" s="105"/>
      <c r="L370" s="105"/>
      <c r="M370" s="105"/>
      <c r="O370" s="176"/>
      <c r="P370" s="105"/>
      <c r="Q370" s="105"/>
      <c r="R370" s="105"/>
      <c r="S370" s="176"/>
      <c r="T370" s="105"/>
      <c r="U370" s="105"/>
      <c r="V370" s="105"/>
      <c r="X370" s="176"/>
      <c r="Y370" s="105"/>
      <c r="Z370" s="105"/>
      <c r="AA370" s="105"/>
      <c r="AC370" s="176"/>
      <c r="AD370" s="358"/>
      <c r="AE370" s="105"/>
      <c r="AF370" s="358"/>
      <c r="AH370" s="105"/>
      <c r="AI370" s="176"/>
      <c r="AJ370" s="105"/>
      <c r="AK370" s="105"/>
      <c r="AL370" s="105"/>
      <c r="AN370" s="176"/>
      <c r="AO370" s="105"/>
      <c r="AP370" s="105"/>
      <c r="AQ370" s="105"/>
      <c r="AS370" s="176"/>
      <c r="AT370" s="145"/>
      <c r="AU370" s="105"/>
      <c r="AV370" s="145"/>
      <c r="AX370" s="145"/>
      <c r="AY370" s="176"/>
      <c r="AZ370" s="105"/>
      <c r="BA370" s="105"/>
      <c r="BB370" s="105"/>
      <c r="BD370" s="176"/>
      <c r="BE370" s="105"/>
      <c r="BF370" s="105"/>
      <c r="BG370" s="105"/>
      <c r="BI370" s="176"/>
      <c r="BJ370" s="145"/>
      <c r="BK370" s="105"/>
      <c r="BL370" s="145"/>
      <c r="BN370" s="145"/>
    </row>
    <row r="375" spans="6:66" x14ac:dyDescent="0.2">
      <c r="F375" s="105"/>
      <c r="G375" s="105"/>
      <c r="H375" s="105"/>
      <c r="J375" s="176"/>
      <c r="K375" s="105"/>
      <c r="L375" s="105"/>
      <c r="M375" s="105"/>
      <c r="O375" s="176"/>
      <c r="P375" s="105"/>
      <c r="Q375" s="105"/>
      <c r="R375" s="105"/>
      <c r="S375" s="176"/>
      <c r="T375" s="105"/>
      <c r="U375" s="105"/>
      <c r="V375" s="105"/>
      <c r="X375" s="176"/>
      <c r="Y375" s="105"/>
      <c r="Z375" s="105"/>
      <c r="AA375" s="105"/>
      <c r="AC375" s="176"/>
      <c r="AD375" s="358"/>
      <c r="AE375" s="105"/>
      <c r="AF375" s="358"/>
      <c r="AH375" s="105"/>
      <c r="AI375" s="176"/>
      <c r="AJ375" s="105"/>
      <c r="AK375" s="105"/>
      <c r="AL375" s="105"/>
      <c r="AN375" s="176"/>
      <c r="AO375" s="105"/>
      <c r="AP375" s="105"/>
      <c r="AQ375" s="105"/>
      <c r="AS375" s="176"/>
      <c r="AT375" s="145"/>
      <c r="AU375" s="105"/>
      <c r="AV375" s="145"/>
      <c r="AX375" s="145"/>
      <c r="AY375" s="176"/>
      <c r="AZ375" s="105"/>
      <c r="BA375" s="105"/>
      <c r="BB375" s="105"/>
      <c r="BD375" s="176"/>
      <c r="BE375" s="105"/>
      <c r="BF375" s="105"/>
      <c r="BG375" s="105"/>
      <c r="BI375" s="176"/>
      <c r="BJ375" s="145"/>
      <c r="BK375" s="105"/>
      <c r="BL375" s="145"/>
      <c r="BN375" s="145"/>
    </row>
    <row r="376" spans="6:66" x14ac:dyDescent="0.2">
      <c r="F376" s="105"/>
      <c r="G376" s="105"/>
      <c r="H376" s="105"/>
      <c r="J376" s="176"/>
      <c r="K376" s="105"/>
      <c r="L376" s="105"/>
      <c r="M376" s="105"/>
      <c r="O376" s="176"/>
      <c r="P376" s="105"/>
      <c r="Q376" s="105"/>
      <c r="R376" s="105"/>
      <c r="S376" s="176"/>
      <c r="T376" s="105"/>
      <c r="U376" s="105"/>
      <c r="V376" s="105"/>
      <c r="X376" s="176"/>
      <c r="Y376" s="105"/>
      <c r="Z376" s="105"/>
      <c r="AA376" s="105"/>
      <c r="AC376" s="176"/>
      <c r="AD376" s="358"/>
      <c r="AE376" s="105"/>
      <c r="AF376" s="358"/>
      <c r="AH376" s="105"/>
      <c r="AI376" s="176"/>
      <c r="AJ376" s="105"/>
      <c r="AK376" s="105"/>
      <c r="AL376" s="105"/>
      <c r="AN376" s="176"/>
      <c r="AO376" s="105"/>
      <c r="AP376" s="105"/>
      <c r="AQ376" s="105"/>
      <c r="AS376" s="176"/>
      <c r="AT376" s="145"/>
      <c r="AU376" s="105"/>
      <c r="AV376" s="145"/>
      <c r="AX376" s="145"/>
      <c r="AY376" s="176"/>
      <c r="AZ376" s="105"/>
      <c r="BA376" s="105"/>
      <c r="BB376" s="105"/>
      <c r="BD376" s="176"/>
      <c r="BE376" s="105"/>
      <c r="BF376" s="105"/>
      <c r="BG376" s="105"/>
      <c r="BI376" s="176"/>
      <c r="BJ376" s="145"/>
      <c r="BK376" s="105"/>
      <c r="BL376" s="145"/>
      <c r="BN376" s="145"/>
    </row>
    <row r="377" spans="6:66" x14ac:dyDescent="0.2">
      <c r="F377" s="105"/>
      <c r="G377" s="105"/>
      <c r="H377" s="105"/>
      <c r="J377" s="176"/>
      <c r="K377" s="105"/>
      <c r="L377" s="105"/>
      <c r="M377" s="105"/>
      <c r="O377" s="176"/>
      <c r="P377" s="105"/>
      <c r="Q377" s="105"/>
      <c r="R377" s="105"/>
      <c r="S377" s="176"/>
      <c r="T377" s="105"/>
      <c r="U377" s="105"/>
      <c r="V377" s="105"/>
      <c r="X377" s="176"/>
      <c r="Y377" s="105"/>
      <c r="Z377" s="105"/>
      <c r="AA377" s="105"/>
      <c r="AC377" s="176"/>
      <c r="AD377" s="358"/>
      <c r="AE377" s="105"/>
      <c r="AF377" s="358"/>
      <c r="AH377" s="105"/>
      <c r="AI377" s="176"/>
      <c r="AJ377" s="105"/>
      <c r="AK377" s="105"/>
      <c r="AL377" s="105"/>
      <c r="AN377" s="176"/>
      <c r="AO377" s="105"/>
      <c r="AP377" s="105"/>
      <c r="AQ377" s="105"/>
      <c r="AS377" s="176"/>
      <c r="AT377" s="145"/>
      <c r="AU377" s="105"/>
      <c r="AV377" s="145"/>
      <c r="AX377" s="145"/>
      <c r="AY377" s="176"/>
      <c r="AZ377" s="105"/>
      <c r="BA377" s="105"/>
      <c r="BB377" s="105"/>
      <c r="BD377" s="176"/>
      <c r="BE377" s="105"/>
      <c r="BF377" s="105"/>
      <c r="BG377" s="105"/>
      <c r="BI377" s="176"/>
      <c r="BJ377" s="145"/>
      <c r="BK377" s="105"/>
      <c r="BL377" s="145"/>
      <c r="BN377" s="145"/>
    </row>
    <row r="378" spans="6:66" x14ac:dyDescent="0.2">
      <c r="F378" s="105"/>
      <c r="G378" s="105"/>
      <c r="H378" s="105"/>
      <c r="J378" s="176"/>
      <c r="K378" s="105"/>
      <c r="L378" s="105"/>
      <c r="M378" s="105"/>
      <c r="O378" s="176"/>
      <c r="P378" s="105"/>
      <c r="Q378" s="105"/>
      <c r="R378" s="105"/>
      <c r="S378" s="176"/>
      <c r="T378" s="105"/>
      <c r="U378" s="105"/>
      <c r="V378" s="105"/>
      <c r="X378" s="176"/>
      <c r="Y378" s="105"/>
      <c r="Z378" s="105"/>
      <c r="AA378" s="105"/>
      <c r="AC378" s="176"/>
      <c r="AD378" s="358"/>
      <c r="AE378" s="105"/>
      <c r="AF378" s="358"/>
      <c r="AH378" s="105"/>
      <c r="AI378" s="176"/>
      <c r="AJ378" s="105"/>
      <c r="AK378" s="105"/>
      <c r="AL378" s="105"/>
      <c r="AN378" s="176"/>
      <c r="AO378" s="105"/>
      <c r="AP378" s="105"/>
      <c r="AQ378" s="105"/>
      <c r="AS378" s="176"/>
      <c r="AT378" s="145"/>
      <c r="AU378" s="105"/>
      <c r="AV378" s="145"/>
      <c r="AX378" s="145"/>
      <c r="AY378" s="176"/>
      <c r="AZ378" s="105"/>
      <c r="BA378" s="105"/>
      <c r="BB378" s="105"/>
      <c r="BD378" s="176"/>
      <c r="BE378" s="105"/>
      <c r="BF378" s="105"/>
      <c r="BG378" s="105"/>
      <c r="BI378" s="176"/>
      <c r="BJ378" s="145"/>
      <c r="BK378" s="105"/>
      <c r="BL378" s="145"/>
      <c r="BN378" s="145"/>
    </row>
    <row r="379" spans="6:66" x14ac:dyDescent="0.2">
      <c r="F379" s="105"/>
      <c r="G379" s="105"/>
      <c r="H379" s="105"/>
      <c r="J379" s="176"/>
      <c r="K379" s="105"/>
      <c r="L379" s="105"/>
      <c r="M379" s="105"/>
      <c r="O379" s="176"/>
      <c r="P379" s="105"/>
      <c r="Q379" s="105"/>
      <c r="R379" s="105"/>
      <c r="S379" s="176"/>
      <c r="T379" s="105"/>
      <c r="U379" s="105"/>
      <c r="V379" s="105"/>
      <c r="X379" s="176"/>
      <c r="Y379" s="105"/>
      <c r="Z379" s="105"/>
      <c r="AA379" s="105"/>
      <c r="AC379" s="176"/>
      <c r="AD379" s="358"/>
      <c r="AE379" s="105"/>
      <c r="AF379" s="358"/>
      <c r="AH379" s="105"/>
      <c r="AI379" s="176"/>
      <c r="AJ379" s="105"/>
      <c r="AK379" s="105"/>
      <c r="AL379" s="105"/>
      <c r="AN379" s="176"/>
      <c r="AO379" s="105"/>
      <c r="AP379" s="105"/>
      <c r="AQ379" s="105"/>
      <c r="AS379" s="176"/>
      <c r="AT379" s="145"/>
      <c r="AU379" s="105"/>
      <c r="AV379" s="145"/>
      <c r="AX379" s="145"/>
      <c r="AY379" s="176"/>
      <c r="AZ379" s="105"/>
      <c r="BA379" s="105"/>
      <c r="BB379" s="105"/>
      <c r="BD379" s="176"/>
      <c r="BE379" s="105"/>
      <c r="BF379" s="105"/>
      <c r="BG379" s="105"/>
      <c r="BI379" s="176"/>
      <c r="BJ379" s="145"/>
      <c r="BK379" s="105"/>
      <c r="BL379" s="145"/>
      <c r="BN379" s="145"/>
    </row>
    <row r="380" spans="6:66" x14ac:dyDescent="0.2">
      <c r="F380" s="105"/>
      <c r="G380" s="105"/>
      <c r="H380" s="105"/>
      <c r="J380" s="176"/>
      <c r="K380" s="105"/>
      <c r="L380" s="105"/>
      <c r="M380" s="105"/>
      <c r="O380" s="176"/>
      <c r="P380" s="105"/>
      <c r="Q380" s="105"/>
      <c r="R380" s="105"/>
      <c r="S380" s="176"/>
      <c r="T380" s="105"/>
      <c r="U380" s="105"/>
      <c r="V380" s="105"/>
      <c r="X380" s="176"/>
      <c r="Y380" s="105"/>
      <c r="Z380" s="105"/>
      <c r="AA380" s="105"/>
      <c r="AC380" s="176"/>
      <c r="AD380" s="358"/>
      <c r="AE380" s="105"/>
      <c r="AF380" s="358"/>
      <c r="AH380" s="105"/>
      <c r="AI380" s="176"/>
      <c r="AJ380" s="105"/>
      <c r="AK380" s="105"/>
      <c r="AL380" s="105"/>
      <c r="AN380" s="176"/>
      <c r="AO380" s="105"/>
      <c r="AP380" s="105"/>
      <c r="AQ380" s="105"/>
      <c r="AS380" s="176"/>
      <c r="AT380" s="145"/>
      <c r="AU380" s="105"/>
      <c r="AV380" s="145"/>
      <c r="AX380" s="145"/>
      <c r="AY380" s="176"/>
      <c r="AZ380" s="105"/>
      <c r="BA380" s="105"/>
      <c r="BB380" s="105"/>
      <c r="BD380" s="176"/>
      <c r="BE380" s="105"/>
      <c r="BF380" s="105"/>
      <c r="BG380" s="105"/>
      <c r="BI380" s="176"/>
      <c r="BJ380" s="145"/>
      <c r="BK380" s="105"/>
      <c r="BL380" s="145"/>
      <c r="BN380" s="145"/>
    </row>
    <row r="381" spans="6:66" x14ac:dyDescent="0.2">
      <c r="F381" s="105"/>
      <c r="G381" s="105"/>
      <c r="H381" s="105"/>
      <c r="J381" s="176"/>
      <c r="K381" s="105"/>
      <c r="L381" s="105"/>
      <c r="M381" s="105"/>
      <c r="O381" s="176"/>
      <c r="P381" s="105"/>
      <c r="Q381" s="105"/>
      <c r="R381" s="105"/>
      <c r="S381" s="176"/>
      <c r="T381" s="105"/>
      <c r="U381" s="105"/>
      <c r="V381" s="105"/>
      <c r="X381" s="176"/>
      <c r="Y381" s="105"/>
      <c r="Z381" s="105"/>
      <c r="AA381" s="105"/>
      <c r="AC381" s="176"/>
      <c r="AD381" s="358"/>
      <c r="AE381" s="105"/>
      <c r="AF381" s="358"/>
      <c r="AH381" s="105"/>
      <c r="AI381" s="176"/>
      <c r="AJ381" s="105"/>
      <c r="AK381" s="105"/>
      <c r="AL381" s="105"/>
      <c r="AN381" s="176"/>
      <c r="AO381" s="105"/>
      <c r="AP381" s="105"/>
      <c r="AQ381" s="105"/>
      <c r="AS381" s="176"/>
      <c r="AT381" s="145"/>
      <c r="AU381" s="105"/>
      <c r="AV381" s="145"/>
      <c r="AX381" s="145"/>
      <c r="AY381" s="176"/>
      <c r="AZ381" s="105"/>
      <c r="BA381" s="105"/>
      <c r="BB381" s="105"/>
      <c r="BD381" s="176"/>
      <c r="BE381" s="105"/>
      <c r="BF381" s="105"/>
      <c r="BG381" s="105"/>
      <c r="BI381" s="176"/>
      <c r="BJ381" s="145"/>
      <c r="BK381" s="105"/>
      <c r="BL381" s="145"/>
      <c r="BN381" s="145"/>
    </row>
    <row r="382" spans="6:66" x14ac:dyDescent="0.2">
      <c r="F382" s="105"/>
      <c r="G382" s="105"/>
      <c r="H382" s="105"/>
      <c r="J382" s="176"/>
      <c r="K382" s="105"/>
      <c r="L382" s="105"/>
      <c r="M382" s="105"/>
      <c r="O382" s="176"/>
      <c r="P382" s="105"/>
      <c r="Q382" s="105"/>
      <c r="R382" s="105"/>
      <c r="S382" s="176"/>
      <c r="T382" s="105"/>
      <c r="U382" s="105"/>
      <c r="V382" s="105"/>
      <c r="X382" s="176"/>
      <c r="Y382" s="105"/>
      <c r="Z382" s="105"/>
      <c r="AA382" s="105"/>
      <c r="AC382" s="176"/>
      <c r="AD382" s="358"/>
      <c r="AE382" s="105"/>
      <c r="AF382" s="358"/>
      <c r="AH382" s="105"/>
      <c r="AI382" s="176"/>
      <c r="AJ382" s="105"/>
      <c r="AK382" s="105"/>
      <c r="AL382" s="105"/>
      <c r="AN382" s="176"/>
      <c r="AO382" s="105"/>
      <c r="AP382" s="105"/>
      <c r="AQ382" s="105"/>
      <c r="AS382" s="176"/>
      <c r="AT382" s="145"/>
      <c r="AU382" s="105"/>
      <c r="AV382" s="145"/>
      <c r="AX382" s="145"/>
      <c r="AY382" s="176"/>
      <c r="AZ382" s="105"/>
      <c r="BA382" s="105"/>
      <c r="BB382" s="105"/>
      <c r="BD382" s="176"/>
      <c r="BE382" s="105"/>
      <c r="BF382" s="105"/>
      <c r="BG382" s="105"/>
      <c r="BI382" s="176"/>
      <c r="BJ382" s="145"/>
      <c r="BK382" s="105"/>
      <c r="BL382" s="145"/>
      <c r="BN382" s="145"/>
    </row>
    <row r="383" spans="6:66" x14ac:dyDescent="0.2">
      <c r="F383" s="105"/>
      <c r="G383" s="105"/>
      <c r="H383" s="105"/>
      <c r="J383" s="176"/>
      <c r="K383" s="105"/>
      <c r="L383" s="105"/>
      <c r="M383" s="105"/>
      <c r="O383" s="176"/>
      <c r="P383" s="105"/>
      <c r="Q383" s="105"/>
      <c r="R383" s="105"/>
      <c r="S383" s="176"/>
      <c r="T383" s="105"/>
      <c r="U383" s="105"/>
      <c r="V383" s="105"/>
      <c r="X383" s="176"/>
      <c r="Y383" s="105"/>
      <c r="Z383" s="105"/>
      <c r="AA383" s="105"/>
      <c r="AC383" s="176"/>
      <c r="AD383" s="358"/>
      <c r="AE383" s="105"/>
      <c r="AF383" s="358"/>
      <c r="AH383" s="105"/>
      <c r="AI383" s="176"/>
      <c r="AJ383" s="105"/>
      <c r="AK383" s="105"/>
      <c r="AL383" s="105"/>
      <c r="AN383" s="176"/>
      <c r="AO383" s="105"/>
      <c r="AP383" s="105"/>
      <c r="AQ383" s="105"/>
      <c r="AS383" s="176"/>
      <c r="AT383" s="145"/>
      <c r="AU383" s="105"/>
      <c r="AV383" s="145"/>
      <c r="AX383" s="145"/>
      <c r="AY383" s="176"/>
      <c r="AZ383" s="105"/>
      <c r="BA383" s="105"/>
      <c r="BB383" s="105"/>
      <c r="BD383" s="176"/>
      <c r="BE383" s="105"/>
      <c r="BF383" s="105"/>
      <c r="BG383" s="105"/>
      <c r="BI383" s="176"/>
      <c r="BJ383" s="145"/>
      <c r="BK383" s="105"/>
      <c r="BL383" s="145"/>
      <c r="BN383" s="145"/>
    </row>
    <row r="386" spans="6:66" x14ac:dyDescent="0.2">
      <c r="F386" s="105"/>
      <c r="G386" s="105"/>
      <c r="H386" s="105"/>
      <c r="J386" s="176"/>
      <c r="K386" s="105"/>
      <c r="L386" s="105"/>
      <c r="M386" s="105"/>
      <c r="O386" s="176"/>
      <c r="P386" s="105"/>
      <c r="Q386" s="105"/>
      <c r="R386" s="105"/>
      <c r="S386" s="176"/>
      <c r="T386" s="105"/>
      <c r="U386" s="105"/>
      <c r="V386" s="105"/>
      <c r="X386" s="176"/>
      <c r="Y386" s="105"/>
      <c r="Z386" s="105"/>
      <c r="AA386" s="105"/>
      <c r="AC386" s="176"/>
      <c r="AD386" s="358"/>
      <c r="AE386" s="105"/>
      <c r="AF386" s="358"/>
      <c r="AH386" s="105"/>
      <c r="AI386" s="176"/>
      <c r="AJ386" s="105"/>
      <c r="AK386" s="105"/>
      <c r="AL386" s="105"/>
      <c r="AN386" s="176"/>
      <c r="AO386" s="105"/>
      <c r="AP386" s="105"/>
      <c r="AQ386" s="105"/>
      <c r="AS386" s="176"/>
      <c r="AT386" s="145"/>
      <c r="AU386" s="105"/>
      <c r="AV386" s="145"/>
      <c r="AX386" s="145"/>
      <c r="AY386" s="176"/>
      <c r="AZ386" s="105"/>
      <c r="BA386" s="105"/>
      <c r="BB386" s="105"/>
      <c r="BD386" s="176"/>
      <c r="BE386" s="105"/>
      <c r="BF386" s="105"/>
      <c r="BG386" s="105"/>
      <c r="BI386" s="176"/>
      <c r="BJ386" s="145"/>
      <c r="BK386" s="105"/>
      <c r="BL386" s="145"/>
      <c r="BN386" s="145"/>
    </row>
    <row r="387" spans="6:66" x14ac:dyDescent="0.2">
      <c r="F387" s="105"/>
      <c r="G387" s="105"/>
      <c r="H387" s="105"/>
      <c r="J387" s="176"/>
      <c r="K387" s="105"/>
      <c r="L387" s="105"/>
      <c r="M387" s="105"/>
      <c r="O387" s="176"/>
      <c r="P387" s="105"/>
      <c r="Q387" s="105"/>
      <c r="R387" s="105"/>
      <c r="S387" s="176"/>
      <c r="T387" s="105"/>
      <c r="U387" s="105"/>
      <c r="V387" s="105"/>
      <c r="X387" s="176"/>
      <c r="Y387" s="105"/>
      <c r="Z387" s="105"/>
      <c r="AA387" s="105"/>
      <c r="AC387" s="176"/>
      <c r="AD387" s="358"/>
      <c r="AE387" s="105"/>
      <c r="AF387" s="358"/>
      <c r="AH387" s="105"/>
      <c r="AI387" s="176"/>
      <c r="AJ387" s="105"/>
      <c r="AK387" s="105"/>
      <c r="AL387" s="105"/>
      <c r="AN387" s="176"/>
      <c r="AO387" s="105"/>
      <c r="AP387" s="105"/>
      <c r="AQ387" s="105"/>
      <c r="AS387" s="176"/>
      <c r="AT387" s="145"/>
      <c r="AU387" s="105"/>
      <c r="AV387" s="145"/>
      <c r="AX387" s="145"/>
      <c r="AY387" s="176"/>
      <c r="AZ387" s="105"/>
      <c r="BA387" s="105"/>
      <c r="BB387" s="105"/>
      <c r="BD387" s="176"/>
      <c r="BE387" s="105"/>
      <c r="BF387" s="105"/>
      <c r="BG387" s="105"/>
      <c r="BI387" s="176"/>
      <c r="BJ387" s="145"/>
      <c r="BK387" s="105"/>
      <c r="BL387" s="145"/>
      <c r="BN387" s="145"/>
    </row>
    <row r="388" spans="6:66" x14ac:dyDescent="0.2">
      <c r="F388" s="105"/>
      <c r="G388" s="105"/>
      <c r="H388" s="105"/>
      <c r="J388" s="176"/>
      <c r="K388" s="105"/>
      <c r="L388" s="105"/>
      <c r="M388" s="105"/>
      <c r="O388" s="176"/>
      <c r="P388" s="105"/>
      <c r="Q388" s="105"/>
      <c r="R388" s="105"/>
      <c r="S388" s="176"/>
      <c r="T388" s="105"/>
      <c r="U388" s="105"/>
      <c r="V388" s="105"/>
      <c r="X388" s="176"/>
      <c r="Y388" s="105"/>
      <c r="Z388" s="105"/>
      <c r="AA388" s="105"/>
      <c r="AC388" s="176"/>
      <c r="AD388" s="358"/>
      <c r="AE388" s="105"/>
      <c r="AF388" s="358"/>
      <c r="AH388" s="105"/>
      <c r="AI388" s="176"/>
      <c r="AJ388" s="105"/>
      <c r="AK388" s="105"/>
      <c r="AL388" s="105"/>
      <c r="AN388" s="176"/>
      <c r="AO388" s="105"/>
      <c r="AP388" s="105"/>
      <c r="AQ388" s="105"/>
      <c r="AS388" s="176"/>
      <c r="AT388" s="145"/>
      <c r="AU388" s="105"/>
      <c r="AV388" s="145"/>
      <c r="AX388" s="145"/>
      <c r="AY388" s="176"/>
      <c r="AZ388" s="105"/>
      <c r="BA388" s="105"/>
      <c r="BB388" s="105"/>
      <c r="BD388" s="176"/>
      <c r="BE388" s="105"/>
      <c r="BF388" s="105"/>
      <c r="BG388" s="105"/>
      <c r="BI388" s="176"/>
      <c r="BJ388" s="145"/>
      <c r="BK388" s="105"/>
      <c r="BL388" s="145"/>
      <c r="BN388" s="145"/>
    </row>
    <row r="389" spans="6:66" x14ac:dyDescent="0.2">
      <c r="F389" s="105"/>
      <c r="G389" s="105"/>
      <c r="H389" s="105"/>
      <c r="J389" s="176"/>
      <c r="K389" s="105"/>
      <c r="L389" s="105"/>
      <c r="M389" s="105"/>
      <c r="O389" s="176"/>
      <c r="P389" s="105"/>
      <c r="Q389" s="105"/>
      <c r="R389" s="105"/>
      <c r="S389" s="176"/>
      <c r="T389" s="105"/>
      <c r="U389" s="105"/>
      <c r="V389" s="105"/>
      <c r="X389" s="176"/>
      <c r="Y389" s="105"/>
      <c r="Z389" s="105"/>
      <c r="AA389" s="105"/>
      <c r="AC389" s="176"/>
      <c r="AD389" s="358"/>
      <c r="AE389" s="105"/>
      <c r="AF389" s="358"/>
      <c r="AH389" s="105"/>
      <c r="AI389" s="176"/>
      <c r="AJ389" s="105"/>
      <c r="AK389" s="105"/>
      <c r="AL389" s="105"/>
      <c r="AN389" s="176"/>
      <c r="AO389" s="105"/>
      <c r="AP389" s="105"/>
      <c r="AQ389" s="105"/>
      <c r="AS389" s="176"/>
      <c r="AT389" s="145"/>
      <c r="AU389" s="105"/>
      <c r="AV389" s="145"/>
      <c r="AX389" s="145"/>
      <c r="AY389" s="176"/>
      <c r="AZ389" s="105"/>
      <c r="BA389" s="105"/>
      <c r="BB389" s="105"/>
      <c r="BD389" s="176"/>
      <c r="BE389" s="105"/>
      <c r="BF389" s="105"/>
      <c r="BG389" s="105"/>
      <c r="BI389" s="176"/>
      <c r="BJ389" s="145"/>
      <c r="BK389" s="105"/>
      <c r="BL389" s="145"/>
      <c r="BN389" s="145"/>
    </row>
    <row r="390" spans="6:66" x14ac:dyDescent="0.2">
      <c r="F390" s="105"/>
      <c r="G390" s="105"/>
      <c r="H390" s="105"/>
      <c r="J390" s="176"/>
      <c r="K390" s="105"/>
      <c r="L390" s="105"/>
      <c r="M390" s="105"/>
      <c r="O390" s="176"/>
      <c r="P390" s="105"/>
      <c r="Q390" s="105"/>
      <c r="R390" s="105"/>
      <c r="S390" s="176"/>
      <c r="T390" s="105"/>
      <c r="U390" s="105"/>
      <c r="V390" s="105"/>
      <c r="X390" s="176"/>
      <c r="Y390" s="105"/>
      <c r="Z390" s="105"/>
      <c r="AA390" s="105"/>
      <c r="AC390" s="176"/>
      <c r="AD390" s="358"/>
      <c r="AE390" s="105"/>
      <c r="AF390" s="358"/>
      <c r="AH390" s="105"/>
      <c r="AI390" s="176"/>
      <c r="AJ390" s="105"/>
      <c r="AK390" s="105"/>
      <c r="AL390" s="105"/>
      <c r="AN390" s="176"/>
      <c r="AO390" s="105"/>
      <c r="AP390" s="105"/>
      <c r="AQ390" s="105"/>
      <c r="AS390" s="176"/>
      <c r="AT390" s="145"/>
      <c r="AU390" s="105"/>
      <c r="AV390" s="145"/>
      <c r="AX390" s="145"/>
      <c r="AY390" s="176"/>
      <c r="AZ390" s="105"/>
      <c r="BA390" s="105"/>
      <c r="BB390" s="105"/>
      <c r="BD390" s="176"/>
      <c r="BE390" s="105"/>
      <c r="BF390" s="105"/>
      <c r="BG390" s="105"/>
      <c r="BI390" s="176"/>
      <c r="BJ390" s="145"/>
      <c r="BK390" s="105"/>
      <c r="BL390" s="145"/>
      <c r="BN390" s="145"/>
    </row>
    <row r="391" spans="6:66" x14ac:dyDescent="0.2">
      <c r="F391" s="105"/>
      <c r="G391" s="105"/>
      <c r="H391" s="105"/>
      <c r="J391" s="176"/>
      <c r="K391" s="105"/>
      <c r="L391" s="105"/>
      <c r="M391" s="105"/>
      <c r="O391" s="176"/>
      <c r="P391" s="105"/>
      <c r="Q391" s="105"/>
      <c r="R391" s="105"/>
      <c r="S391" s="176"/>
      <c r="T391" s="105"/>
      <c r="U391" s="105"/>
      <c r="V391" s="105"/>
      <c r="X391" s="176"/>
      <c r="Y391" s="105"/>
      <c r="Z391" s="105"/>
      <c r="AA391" s="105"/>
      <c r="AC391" s="176"/>
      <c r="AD391" s="358"/>
      <c r="AE391" s="105"/>
      <c r="AF391" s="358"/>
      <c r="AH391" s="105"/>
      <c r="AI391" s="176"/>
      <c r="AJ391" s="105"/>
      <c r="AK391" s="105"/>
      <c r="AL391" s="105"/>
      <c r="AN391" s="176"/>
      <c r="AO391" s="105"/>
      <c r="AP391" s="105"/>
      <c r="AQ391" s="105"/>
      <c r="AS391" s="176"/>
      <c r="AT391" s="145"/>
      <c r="AU391" s="105"/>
      <c r="AV391" s="145"/>
      <c r="AX391" s="145"/>
      <c r="AY391" s="176"/>
      <c r="AZ391" s="105"/>
      <c r="BA391" s="105"/>
      <c r="BB391" s="105"/>
      <c r="BD391" s="176"/>
      <c r="BE391" s="105"/>
      <c r="BF391" s="105"/>
      <c r="BG391" s="105"/>
      <c r="BI391" s="176"/>
      <c r="BJ391" s="145"/>
      <c r="BK391" s="105"/>
      <c r="BL391" s="145"/>
      <c r="BN391" s="145"/>
    </row>
    <row r="392" spans="6:66" x14ac:dyDescent="0.2">
      <c r="F392" s="105"/>
      <c r="G392" s="105"/>
      <c r="H392" s="105"/>
      <c r="J392" s="176"/>
      <c r="K392" s="105"/>
      <c r="L392" s="105"/>
      <c r="M392" s="105"/>
      <c r="O392" s="176"/>
      <c r="P392" s="105"/>
      <c r="Q392" s="105"/>
      <c r="R392" s="105"/>
      <c r="S392" s="176"/>
      <c r="T392" s="105"/>
      <c r="U392" s="105"/>
      <c r="V392" s="105"/>
      <c r="X392" s="176"/>
      <c r="Y392" s="105"/>
      <c r="Z392" s="105"/>
      <c r="AA392" s="105"/>
      <c r="AC392" s="176"/>
      <c r="AD392" s="358"/>
      <c r="AE392" s="105"/>
      <c r="AF392" s="358"/>
      <c r="AH392" s="105"/>
      <c r="AI392" s="176"/>
      <c r="AJ392" s="105"/>
      <c r="AK392" s="105"/>
      <c r="AL392" s="105"/>
      <c r="AN392" s="176"/>
      <c r="AO392" s="105"/>
      <c r="AP392" s="105"/>
      <c r="AQ392" s="105"/>
      <c r="AS392" s="176"/>
      <c r="AT392" s="145"/>
      <c r="AU392" s="105"/>
      <c r="AV392" s="145"/>
      <c r="AX392" s="145"/>
      <c r="AY392" s="176"/>
      <c r="AZ392" s="105"/>
      <c r="BA392" s="105"/>
      <c r="BB392" s="105"/>
      <c r="BD392" s="176"/>
      <c r="BE392" s="105"/>
      <c r="BF392" s="105"/>
      <c r="BG392" s="105"/>
      <c r="BI392" s="176"/>
      <c r="BJ392" s="145"/>
      <c r="BK392" s="105"/>
      <c r="BL392" s="145"/>
      <c r="BN392" s="145"/>
    </row>
    <row r="393" spans="6:66" x14ac:dyDescent="0.2">
      <c r="F393" s="105"/>
      <c r="G393" s="105"/>
      <c r="H393" s="105"/>
      <c r="J393" s="176"/>
      <c r="K393" s="105"/>
      <c r="L393" s="105"/>
      <c r="M393" s="105"/>
      <c r="O393" s="176"/>
      <c r="P393" s="105"/>
      <c r="Q393" s="105"/>
      <c r="R393" s="105"/>
      <c r="S393" s="176"/>
      <c r="T393" s="105"/>
      <c r="U393" s="105"/>
      <c r="V393" s="105"/>
      <c r="X393" s="176"/>
      <c r="Y393" s="105"/>
      <c r="Z393" s="105"/>
      <c r="AA393" s="105"/>
      <c r="AC393" s="176"/>
      <c r="AD393" s="358"/>
      <c r="AE393" s="105"/>
      <c r="AF393" s="358"/>
      <c r="AH393" s="105"/>
      <c r="AI393" s="176"/>
      <c r="AJ393" s="105"/>
      <c r="AK393" s="105"/>
      <c r="AL393" s="105"/>
      <c r="AN393" s="176"/>
      <c r="AO393" s="105"/>
      <c r="AP393" s="105"/>
      <c r="AQ393" s="105"/>
      <c r="AS393" s="176"/>
      <c r="AT393" s="145"/>
      <c r="AU393" s="105"/>
      <c r="AV393" s="145"/>
      <c r="AX393" s="145"/>
      <c r="AY393" s="176"/>
      <c r="AZ393" s="105"/>
      <c r="BA393" s="105"/>
      <c r="BB393" s="105"/>
      <c r="BD393" s="176"/>
      <c r="BE393" s="105"/>
      <c r="BF393" s="105"/>
      <c r="BG393" s="105"/>
      <c r="BI393" s="176"/>
      <c r="BJ393" s="145"/>
      <c r="BK393" s="105"/>
      <c r="BL393" s="145"/>
      <c r="BN393" s="145"/>
    </row>
    <row r="394" spans="6:66" x14ac:dyDescent="0.2">
      <c r="F394" s="105"/>
      <c r="G394" s="105"/>
      <c r="H394" s="105"/>
      <c r="J394" s="176"/>
      <c r="K394" s="105"/>
      <c r="L394" s="105"/>
      <c r="M394" s="105"/>
      <c r="O394" s="176"/>
      <c r="P394" s="105"/>
      <c r="Q394" s="105"/>
      <c r="R394" s="105"/>
      <c r="S394" s="176"/>
      <c r="T394" s="105"/>
      <c r="U394" s="105"/>
      <c r="V394" s="105"/>
      <c r="X394" s="176"/>
      <c r="Y394" s="105"/>
      <c r="Z394" s="105"/>
      <c r="AA394" s="105"/>
      <c r="AC394" s="176"/>
      <c r="AD394" s="358"/>
      <c r="AE394" s="105"/>
      <c r="AF394" s="358"/>
      <c r="AH394" s="105"/>
      <c r="AI394" s="176"/>
      <c r="AJ394" s="105"/>
      <c r="AK394" s="105"/>
      <c r="AL394" s="105"/>
      <c r="AN394" s="176"/>
      <c r="AO394" s="105"/>
      <c r="AP394" s="105"/>
      <c r="AQ394" s="105"/>
      <c r="AS394" s="176"/>
      <c r="AT394" s="145"/>
      <c r="AU394" s="105"/>
      <c r="AV394" s="145"/>
      <c r="AX394" s="145"/>
      <c r="AY394" s="176"/>
      <c r="AZ394" s="105"/>
      <c r="BA394" s="105"/>
      <c r="BB394" s="105"/>
      <c r="BD394" s="176"/>
      <c r="BE394" s="105"/>
      <c r="BF394" s="105"/>
      <c r="BG394" s="105"/>
      <c r="BI394" s="176"/>
      <c r="BJ394" s="145"/>
      <c r="BK394" s="105"/>
      <c r="BL394" s="145"/>
      <c r="BN394" s="145"/>
    </row>
    <row r="395" spans="6:66" x14ac:dyDescent="0.2">
      <c r="F395" s="105"/>
      <c r="G395" s="105"/>
      <c r="H395" s="105"/>
      <c r="J395" s="176"/>
      <c r="K395" s="105"/>
      <c r="L395" s="105"/>
      <c r="M395" s="105"/>
      <c r="O395" s="176"/>
      <c r="P395" s="105"/>
      <c r="Q395" s="105"/>
      <c r="R395" s="105"/>
      <c r="S395" s="176"/>
      <c r="T395" s="105"/>
      <c r="U395" s="105"/>
      <c r="V395" s="105"/>
      <c r="X395" s="176"/>
      <c r="Y395" s="105"/>
      <c r="Z395" s="105"/>
      <c r="AA395" s="105"/>
      <c r="AC395" s="176"/>
      <c r="AD395" s="358"/>
      <c r="AE395" s="105"/>
      <c r="AF395" s="358"/>
      <c r="AH395" s="105"/>
      <c r="AI395" s="176"/>
      <c r="AJ395" s="105"/>
      <c r="AK395" s="105"/>
      <c r="AL395" s="105"/>
      <c r="AN395" s="176"/>
      <c r="AO395" s="105"/>
      <c r="AP395" s="105"/>
      <c r="AQ395" s="105"/>
      <c r="AS395" s="176"/>
      <c r="AT395" s="145"/>
      <c r="AU395" s="105"/>
      <c r="AV395" s="145"/>
      <c r="AX395" s="145"/>
      <c r="AY395" s="176"/>
      <c r="AZ395" s="105"/>
      <c r="BA395" s="105"/>
      <c r="BB395" s="105"/>
      <c r="BD395" s="176"/>
      <c r="BE395" s="105"/>
      <c r="BF395" s="105"/>
      <c r="BG395" s="105"/>
      <c r="BI395" s="176"/>
      <c r="BJ395" s="145"/>
      <c r="BK395" s="105"/>
      <c r="BL395" s="145"/>
      <c r="BN395" s="145"/>
    </row>
    <row r="396" spans="6:66" x14ac:dyDescent="0.2">
      <c r="F396" s="105"/>
      <c r="G396" s="105"/>
      <c r="H396" s="105"/>
      <c r="J396" s="176"/>
      <c r="K396" s="105"/>
      <c r="L396" s="105"/>
      <c r="M396" s="105"/>
      <c r="O396" s="176"/>
      <c r="P396" s="105"/>
      <c r="Q396" s="105"/>
      <c r="R396" s="105"/>
      <c r="S396" s="176"/>
      <c r="T396" s="105"/>
      <c r="U396" s="105"/>
      <c r="V396" s="105"/>
      <c r="X396" s="176"/>
      <c r="Y396" s="105"/>
      <c r="Z396" s="105"/>
      <c r="AA396" s="105"/>
      <c r="AC396" s="176"/>
      <c r="AD396" s="358"/>
      <c r="AE396" s="105"/>
      <c r="AF396" s="358"/>
      <c r="AH396" s="105"/>
      <c r="AI396" s="176"/>
      <c r="AJ396" s="105"/>
      <c r="AK396" s="105"/>
      <c r="AL396" s="105"/>
      <c r="AN396" s="176"/>
      <c r="AO396" s="105"/>
      <c r="AP396" s="105"/>
      <c r="AQ396" s="105"/>
      <c r="AS396" s="176"/>
      <c r="AT396" s="145"/>
      <c r="AU396" s="105"/>
      <c r="AV396" s="145"/>
      <c r="AX396" s="145"/>
      <c r="AY396" s="176"/>
      <c r="AZ396" s="105"/>
      <c r="BA396" s="105"/>
      <c r="BB396" s="105"/>
      <c r="BD396" s="176"/>
      <c r="BE396" s="105"/>
      <c r="BF396" s="105"/>
      <c r="BG396" s="105"/>
      <c r="BI396" s="176"/>
      <c r="BJ396" s="145"/>
      <c r="BK396" s="105"/>
      <c r="BL396" s="145"/>
      <c r="BN396" s="145"/>
    </row>
    <row r="401" spans="6:66" x14ac:dyDescent="0.2">
      <c r="F401" s="105"/>
      <c r="G401" s="105"/>
      <c r="H401" s="105"/>
      <c r="J401" s="176"/>
      <c r="K401" s="105"/>
      <c r="L401" s="105"/>
      <c r="M401" s="105"/>
      <c r="O401" s="176"/>
      <c r="P401" s="105"/>
      <c r="Q401" s="105"/>
      <c r="R401" s="105"/>
      <c r="S401" s="176"/>
      <c r="T401" s="105"/>
      <c r="U401" s="105"/>
      <c r="V401" s="105"/>
      <c r="X401" s="176"/>
      <c r="Y401" s="105"/>
      <c r="Z401" s="105"/>
      <c r="AA401" s="105"/>
      <c r="AC401" s="176"/>
      <c r="AD401" s="358"/>
      <c r="AE401" s="105"/>
      <c r="AF401" s="358"/>
      <c r="AH401" s="105"/>
      <c r="AI401" s="176"/>
      <c r="AJ401" s="105"/>
      <c r="AK401" s="105"/>
      <c r="AL401" s="105"/>
      <c r="AN401" s="176"/>
      <c r="AO401" s="105"/>
      <c r="AP401" s="105"/>
      <c r="AQ401" s="105"/>
      <c r="AS401" s="176"/>
      <c r="AT401" s="145"/>
      <c r="AU401" s="105"/>
      <c r="AV401" s="145"/>
      <c r="AX401" s="145"/>
      <c r="AY401" s="176"/>
      <c r="AZ401" s="105"/>
      <c r="BA401" s="105"/>
      <c r="BB401" s="105"/>
      <c r="BD401" s="176"/>
      <c r="BE401" s="105"/>
      <c r="BF401" s="105"/>
      <c r="BG401" s="105"/>
      <c r="BI401" s="176"/>
      <c r="BJ401" s="145"/>
      <c r="BK401" s="105"/>
      <c r="BL401" s="145"/>
      <c r="BN401" s="145"/>
    </row>
    <row r="402" spans="6:66" x14ac:dyDescent="0.2">
      <c r="F402" s="105"/>
      <c r="G402" s="105"/>
      <c r="H402" s="105"/>
      <c r="J402" s="176"/>
      <c r="K402" s="105"/>
      <c r="L402" s="105"/>
      <c r="M402" s="105"/>
      <c r="O402" s="176"/>
      <c r="P402" s="105"/>
      <c r="Q402" s="105"/>
      <c r="R402" s="105"/>
      <c r="S402" s="176"/>
      <c r="T402" s="105"/>
      <c r="U402" s="105"/>
      <c r="V402" s="105"/>
      <c r="X402" s="176"/>
      <c r="Y402" s="105"/>
      <c r="Z402" s="105"/>
      <c r="AA402" s="105"/>
      <c r="AC402" s="176"/>
      <c r="AD402" s="358"/>
      <c r="AE402" s="105"/>
      <c r="AF402" s="358"/>
      <c r="AH402" s="105"/>
      <c r="AI402" s="176"/>
      <c r="AJ402" s="105"/>
      <c r="AK402" s="105"/>
      <c r="AL402" s="105"/>
      <c r="AN402" s="176"/>
      <c r="AO402" s="105"/>
      <c r="AP402" s="105"/>
      <c r="AQ402" s="105"/>
      <c r="AS402" s="176"/>
      <c r="AT402" s="145"/>
      <c r="AU402" s="105"/>
      <c r="AV402" s="145"/>
      <c r="AX402" s="145"/>
      <c r="AY402" s="176"/>
      <c r="AZ402" s="105"/>
      <c r="BA402" s="105"/>
      <c r="BB402" s="105"/>
      <c r="BD402" s="176"/>
      <c r="BE402" s="105"/>
      <c r="BF402" s="105"/>
      <c r="BG402" s="105"/>
      <c r="BI402" s="176"/>
      <c r="BJ402" s="145"/>
      <c r="BK402" s="105"/>
      <c r="BL402" s="145"/>
      <c r="BN402" s="145"/>
    </row>
    <row r="403" spans="6:66" x14ac:dyDescent="0.2">
      <c r="F403" s="105"/>
      <c r="G403" s="105"/>
      <c r="H403" s="105"/>
      <c r="J403" s="176"/>
      <c r="K403" s="105"/>
      <c r="L403" s="105"/>
      <c r="M403" s="105"/>
      <c r="O403" s="176"/>
      <c r="P403" s="105"/>
      <c r="Q403" s="105"/>
      <c r="R403" s="105"/>
      <c r="S403" s="176"/>
      <c r="T403" s="105"/>
      <c r="U403" s="105"/>
      <c r="V403" s="105"/>
      <c r="X403" s="176"/>
      <c r="Y403" s="105"/>
      <c r="Z403" s="105"/>
      <c r="AA403" s="105"/>
      <c r="AC403" s="176"/>
      <c r="AD403" s="358"/>
      <c r="AE403" s="105"/>
      <c r="AF403" s="358"/>
      <c r="AH403" s="105"/>
      <c r="AI403" s="176"/>
      <c r="AJ403" s="105"/>
      <c r="AK403" s="105"/>
      <c r="AL403" s="105"/>
      <c r="AN403" s="176"/>
      <c r="AO403" s="105"/>
      <c r="AP403" s="105"/>
      <c r="AQ403" s="105"/>
      <c r="AS403" s="176"/>
      <c r="AT403" s="145"/>
      <c r="AU403" s="105"/>
      <c r="AV403" s="145"/>
      <c r="AX403" s="145"/>
      <c r="AY403" s="176"/>
      <c r="AZ403" s="105"/>
      <c r="BA403" s="105"/>
      <c r="BB403" s="105"/>
      <c r="BD403" s="176"/>
      <c r="BE403" s="105"/>
      <c r="BF403" s="105"/>
      <c r="BG403" s="105"/>
      <c r="BI403" s="176"/>
      <c r="BJ403" s="145"/>
      <c r="BK403" s="105"/>
      <c r="BL403" s="145"/>
      <c r="BN403" s="145"/>
    </row>
    <row r="404" spans="6:66" x14ac:dyDescent="0.2">
      <c r="F404" s="105"/>
      <c r="G404" s="105"/>
      <c r="H404" s="105"/>
      <c r="J404" s="176"/>
      <c r="K404" s="105"/>
      <c r="L404" s="105"/>
      <c r="M404" s="105"/>
      <c r="O404" s="176"/>
      <c r="P404" s="105"/>
      <c r="Q404" s="105"/>
      <c r="R404" s="105"/>
      <c r="S404" s="176"/>
      <c r="T404" s="105"/>
      <c r="U404" s="105"/>
      <c r="V404" s="105"/>
      <c r="X404" s="176"/>
      <c r="Y404" s="105"/>
      <c r="Z404" s="105"/>
      <c r="AA404" s="105"/>
      <c r="AC404" s="176"/>
      <c r="AD404" s="358"/>
      <c r="AE404" s="105"/>
      <c r="AF404" s="358"/>
      <c r="AH404" s="105"/>
      <c r="AI404" s="176"/>
      <c r="AJ404" s="105"/>
      <c r="AK404" s="105"/>
      <c r="AL404" s="105"/>
      <c r="AN404" s="176"/>
      <c r="AO404" s="105"/>
      <c r="AP404" s="105"/>
      <c r="AQ404" s="105"/>
      <c r="AS404" s="176"/>
      <c r="AT404" s="145"/>
      <c r="AU404" s="105"/>
      <c r="AV404" s="145"/>
      <c r="AX404" s="145"/>
      <c r="AY404" s="176"/>
      <c r="AZ404" s="105"/>
      <c r="BA404" s="105"/>
      <c r="BB404" s="105"/>
      <c r="BD404" s="176"/>
      <c r="BE404" s="105"/>
      <c r="BF404" s="105"/>
      <c r="BG404" s="105"/>
      <c r="BI404" s="176"/>
      <c r="BJ404" s="145"/>
      <c r="BK404" s="105"/>
      <c r="BL404" s="145"/>
      <c r="BN404" s="145"/>
    </row>
    <row r="405" spans="6:66" x14ac:dyDescent="0.2">
      <c r="F405" s="105"/>
      <c r="G405" s="105"/>
      <c r="H405" s="105"/>
      <c r="J405" s="176"/>
      <c r="K405" s="105"/>
      <c r="L405" s="105"/>
      <c r="M405" s="105"/>
      <c r="O405" s="176"/>
      <c r="P405" s="105"/>
      <c r="Q405" s="105"/>
      <c r="R405" s="105"/>
      <c r="S405" s="176"/>
      <c r="T405" s="105"/>
      <c r="U405" s="105"/>
      <c r="V405" s="105"/>
      <c r="X405" s="176"/>
      <c r="Y405" s="105"/>
      <c r="Z405" s="105"/>
      <c r="AA405" s="105"/>
      <c r="AC405" s="176"/>
      <c r="AD405" s="358"/>
      <c r="AE405" s="105"/>
      <c r="AF405" s="358"/>
      <c r="AH405" s="105"/>
      <c r="AI405" s="176"/>
      <c r="AJ405" s="105"/>
      <c r="AK405" s="105"/>
      <c r="AL405" s="105"/>
      <c r="AN405" s="176"/>
      <c r="AO405" s="105"/>
      <c r="AP405" s="105"/>
      <c r="AQ405" s="105"/>
      <c r="AS405" s="176"/>
      <c r="AT405" s="145"/>
      <c r="AU405" s="105"/>
      <c r="AV405" s="145"/>
      <c r="AX405" s="145"/>
      <c r="AY405" s="176"/>
      <c r="AZ405" s="105"/>
      <c r="BA405" s="105"/>
      <c r="BB405" s="105"/>
      <c r="BD405" s="176"/>
      <c r="BE405" s="105"/>
      <c r="BF405" s="105"/>
      <c r="BG405" s="105"/>
      <c r="BI405" s="176"/>
      <c r="BJ405" s="145"/>
      <c r="BK405" s="105"/>
      <c r="BL405" s="145"/>
      <c r="BN405" s="145"/>
    </row>
    <row r="406" spans="6:66" x14ac:dyDescent="0.2">
      <c r="F406" s="105"/>
      <c r="G406" s="105"/>
      <c r="H406" s="105"/>
      <c r="J406" s="176"/>
      <c r="K406" s="105"/>
      <c r="L406" s="105"/>
      <c r="M406" s="105"/>
      <c r="O406" s="176"/>
      <c r="P406" s="105"/>
      <c r="Q406" s="105"/>
      <c r="R406" s="105"/>
      <c r="S406" s="176"/>
      <c r="T406" s="105"/>
      <c r="U406" s="105"/>
      <c r="V406" s="105"/>
      <c r="X406" s="176"/>
      <c r="Y406" s="105"/>
      <c r="Z406" s="105"/>
      <c r="AA406" s="105"/>
      <c r="AC406" s="176"/>
      <c r="AD406" s="358"/>
      <c r="AE406" s="105"/>
      <c r="AF406" s="358"/>
      <c r="AH406" s="105"/>
      <c r="AI406" s="176"/>
      <c r="AJ406" s="105"/>
      <c r="AK406" s="105"/>
      <c r="AL406" s="105"/>
      <c r="AN406" s="176"/>
      <c r="AO406" s="105"/>
      <c r="AP406" s="105"/>
      <c r="AQ406" s="105"/>
      <c r="AS406" s="176"/>
      <c r="AT406" s="145"/>
      <c r="AU406" s="105"/>
      <c r="AV406" s="145"/>
      <c r="AX406" s="145"/>
      <c r="AY406" s="176"/>
      <c r="AZ406" s="105"/>
      <c r="BA406" s="105"/>
      <c r="BB406" s="105"/>
      <c r="BD406" s="176"/>
      <c r="BE406" s="105"/>
      <c r="BF406" s="105"/>
      <c r="BG406" s="105"/>
      <c r="BI406" s="176"/>
      <c r="BJ406" s="145"/>
      <c r="BK406" s="105"/>
      <c r="BL406" s="145"/>
      <c r="BN406" s="145"/>
    </row>
    <row r="407" spans="6:66" x14ac:dyDescent="0.2">
      <c r="F407" s="105"/>
      <c r="G407" s="105"/>
      <c r="H407" s="105"/>
      <c r="J407" s="176"/>
      <c r="K407" s="105"/>
      <c r="L407" s="105"/>
      <c r="M407" s="105"/>
      <c r="O407" s="176"/>
      <c r="P407" s="105"/>
      <c r="Q407" s="105"/>
      <c r="R407" s="105"/>
      <c r="S407" s="176"/>
      <c r="T407" s="105"/>
      <c r="U407" s="105"/>
      <c r="V407" s="105"/>
      <c r="X407" s="176"/>
      <c r="Y407" s="105"/>
      <c r="Z407" s="105"/>
      <c r="AA407" s="105"/>
      <c r="AC407" s="176"/>
      <c r="AD407" s="358"/>
      <c r="AE407" s="105"/>
      <c r="AF407" s="358"/>
      <c r="AH407" s="105"/>
      <c r="AI407" s="176"/>
      <c r="AJ407" s="105"/>
      <c r="AK407" s="105"/>
      <c r="AL407" s="105"/>
      <c r="AN407" s="176"/>
      <c r="AO407" s="105"/>
      <c r="AP407" s="105"/>
      <c r="AQ407" s="105"/>
      <c r="AS407" s="176"/>
      <c r="AT407" s="145"/>
      <c r="AU407" s="105"/>
      <c r="AV407" s="145"/>
      <c r="AX407" s="145"/>
      <c r="AY407" s="176"/>
      <c r="AZ407" s="105"/>
      <c r="BA407" s="105"/>
      <c r="BB407" s="105"/>
      <c r="BD407" s="176"/>
      <c r="BE407" s="105"/>
      <c r="BF407" s="105"/>
      <c r="BG407" s="105"/>
      <c r="BI407" s="176"/>
      <c r="BJ407" s="145"/>
      <c r="BK407" s="105"/>
      <c r="BL407" s="145"/>
      <c r="BN407" s="145"/>
    </row>
    <row r="408" spans="6:66" x14ac:dyDescent="0.2">
      <c r="F408" s="105"/>
      <c r="G408" s="105"/>
      <c r="H408" s="105"/>
      <c r="J408" s="176"/>
      <c r="K408" s="105"/>
      <c r="L408" s="105"/>
      <c r="M408" s="105"/>
      <c r="O408" s="176"/>
      <c r="P408" s="105"/>
      <c r="Q408" s="105"/>
      <c r="R408" s="105"/>
      <c r="S408" s="176"/>
      <c r="T408" s="105"/>
      <c r="U408" s="105"/>
      <c r="V408" s="105"/>
      <c r="X408" s="176"/>
      <c r="Y408" s="105"/>
      <c r="Z408" s="105"/>
      <c r="AA408" s="105"/>
      <c r="AC408" s="176"/>
      <c r="AD408" s="358"/>
      <c r="AE408" s="105"/>
      <c r="AF408" s="358"/>
      <c r="AH408" s="105"/>
      <c r="AI408" s="176"/>
      <c r="AJ408" s="105"/>
      <c r="AK408" s="105"/>
      <c r="AL408" s="105"/>
      <c r="AN408" s="176"/>
      <c r="AO408" s="105"/>
      <c r="AP408" s="105"/>
      <c r="AQ408" s="105"/>
      <c r="AS408" s="176"/>
      <c r="AT408" s="145"/>
      <c r="AU408" s="105"/>
      <c r="AV408" s="145"/>
      <c r="AX408" s="145"/>
      <c r="AY408" s="176"/>
      <c r="AZ408" s="105"/>
      <c r="BA408" s="105"/>
      <c r="BB408" s="105"/>
      <c r="BD408" s="176"/>
      <c r="BE408" s="105"/>
      <c r="BF408" s="105"/>
      <c r="BG408" s="105"/>
      <c r="BI408" s="176"/>
      <c r="BJ408" s="145"/>
      <c r="BK408" s="105"/>
      <c r="BL408" s="145"/>
      <c r="BN408" s="145"/>
    </row>
    <row r="409" spans="6:66" x14ac:dyDescent="0.2">
      <c r="F409" s="105"/>
      <c r="G409" s="105"/>
      <c r="H409" s="105"/>
      <c r="J409" s="176"/>
      <c r="K409" s="105"/>
      <c r="L409" s="105"/>
      <c r="M409" s="105"/>
      <c r="O409" s="176"/>
      <c r="P409" s="105"/>
      <c r="Q409" s="105"/>
      <c r="R409" s="105"/>
      <c r="S409" s="176"/>
      <c r="T409" s="105"/>
      <c r="U409" s="105"/>
      <c r="V409" s="105"/>
      <c r="X409" s="176"/>
      <c r="Y409" s="105"/>
      <c r="Z409" s="105"/>
      <c r="AA409" s="105"/>
      <c r="AC409" s="176"/>
      <c r="AD409" s="358"/>
      <c r="AE409" s="105"/>
      <c r="AF409" s="358"/>
      <c r="AH409" s="105"/>
      <c r="AI409" s="176"/>
      <c r="AJ409" s="105"/>
      <c r="AK409" s="105"/>
      <c r="AL409" s="105"/>
      <c r="AN409" s="176"/>
      <c r="AO409" s="105"/>
      <c r="AP409" s="105"/>
      <c r="AQ409" s="105"/>
      <c r="AS409" s="176"/>
      <c r="AT409" s="145"/>
      <c r="AU409" s="105"/>
      <c r="AV409" s="145"/>
      <c r="AX409" s="145"/>
      <c r="AY409" s="176"/>
      <c r="AZ409" s="105"/>
      <c r="BA409" s="105"/>
      <c r="BB409" s="105"/>
      <c r="BD409" s="176"/>
      <c r="BE409" s="105"/>
      <c r="BF409" s="105"/>
      <c r="BG409" s="105"/>
      <c r="BI409" s="176"/>
      <c r="BJ409" s="145"/>
      <c r="BK409" s="105"/>
      <c r="BL409" s="145"/>
      <c r="BN409" s="145"/>
    </row>
    <row r="410" spans="6:66" x14ac:dyDescent="0.2">
      <c r="F410" s="105"/>
      <c r="G410" s="105"/>
      <c r="H410" s="105"/>
      <c r="J410" s="176"/>
      <c r="K410" s="105"/>
      <c r="L410" s="105"/>
      <c r="M410" s="105"/>
      <c r="O410" s="176"/>
      <c r="P410" s="105"/>
      <c r="Q410" s="105"/>
      <c r="R410" s="105"/>
      <c r="S410" s="176"/>
      <c r="T410" s="105"/>
      <c r="U410" s="105"/>
      <c r="V410" s="105"/>
      <c r="X410" s="176"/>
      <c r="Y410" s="105"/>
      <c r="Z410" s="105"/>
      <c r="AA410" s="105"/>
      <c r="AC410" s="176"/>
      <c r="AD410" s="358"/>
      <c r="AE410" s="105"/>
      <c r="AF410" s="358"/>
      <c r="AH410" s="105"/>
      <c r="AI410" s="176"/>
      <c r="AJ410" s="105"/>
      <c r="AK410" s="105"/>
      <c r="AL410" s="105"/>
      <c r="AN410" s="176"/>
      <c r="AO410" s="105"/>
      <c r="AP410" s="105"/>
      <c r="AQ410" s="105"/>
      <c r="AS410" s="176"/>
      <c r="AT410" s="145"/>
      <c r="AU410" s="105"/>
      <c r="AV410" s="145"/>
      <c r="AX410" s="145"/>
      <c r="AY410" s="176"/>
      <c r="AZ410" s="105"/>
      <c r="BA410" s="105"/>
      <c r="BB410" s="105"/>
      <c r="BD410" s="176"/>
      <c r="BE410" s="105"/>
      <c r="BF410" s="105"/>
      <c r="BG410" s="105"/>
      <c r="BI410" s="176"/>
      <c r="BJ410" s="145"/>
      <c r="BK410" s="105"/>
      <c r="BL410" s="145"/>
      <c r="BN410" s="145"/>
    </row>
    <row r="411" spans="6:66" x14ac:dyDescent="0.2">
      <c r="F411" s="105"/>
      <c r="G411" s="105"/>
      <c r="H411" s="105"/>
      <c r="J411" s="176"/>
      <c r="K411" s="105"/>
      <c r="L411" s="105"/>
      <c r="M411" s="105"/>
      <c r="O411" s="176"/>
      <c r="P411" s="105"/>
      <c r="Q411" s="105"/>
      <c r="R411" s="105"/>
      <c r="S411" s="176"/>
      <c r="T411" s="105"/>
      <c r="U411" s="105"/>
      <c r="V411" s="105"/>
      <c r="X411" s="176"/>
      <c r="Y411" s="105"/>
      <c r="Z411" s="105"/>
      <c r="AA411" s="105"/>
      <c r="AC411" s="176"/>
      <c r="AD411" s="358"/>
      <c r="AE411" s="105"/>
      <c r="AF411" s="358"/>
      <c r="AH411" s="105"/>
      <c r="AI411" s="176"/>
      <c r="AJ411" s="105"/>
      <c r="AK411" s="105"/>
      <c r="AL411" s="105"/>
      <c r="AN411" s="176"/>
      <c r="AO411" s="105"/>
      <c r="AP411" s="105"/>
      <c r="AQ411" s="105"/>
      <c r="AS411" s="176"/>
      <c r="AT411" s="145"/>
      <c r="AU411" s="105"/>
      <c r="AV411" s="145"/>
      <c r="AX411" s="145"/>
      <c r="AY411" s="176"/>
      <c r="AZ411" s="105"/>
      <c r="BA411" s="105"/>
      <c r="BB411" s="105"/>
      <c r="BD411" s="176"/>
      <c r="BE411" s="105"/>
      <c r="BF411" s="105"/>
      <c r="BG411" s="105"/>
      <c r="BI411" s="176"/>
      <c r="BJ411" s="145"/>
      <c r="BK411" s="105"/>
      <c r="BL411" s="145"/>
      <c r="BN411" s="145"/>
    </row>
    <row r="413" spans="6:66" x14ac:dyDescent="0.2">
      <c r="F413" s="25"/>
      <c r="G413" s="25"/>
      <c r="H413" s="25"/>
      <c r="I413" s="283"/>
      <c r="J413" s="25"/>
      <c r="K413" s="25"/>
      <c r="L413" s="25"/>
      <c r="M413" s="25"/>
      <c r="N413" s="283"/>
      <c r="O413" s="25"/>
      <c r="P413" s="25"/>
      <c r="Q413" s="25"/>
      <c r="R413" s="25"/>
      <c r="S413" s="25"/>
      <c r="T413" s="25"/>
      <c r="U413" s="25"/>
      <c r="V413" s="25"/>
      <c r="W413" s="283"/>
      <c r="X413" s="25"/>
      <c r="Y413" s="25"/>
      <c r="Z413" s="25"/>
      <c r="AA413" s="25"/>
      <c r="AB413" s="283"/>
      <c r="AC413" s="25"/>
      <c r="AD413" s="25"/>
      <c r="AE413" s="25"/>
      <c r="AF413" s="25"/>
      <c r="AG413" s="283"/>
      <c r="AH413" s="25"/>
      <c r="AI413" s="25"/>
      <c r="AJ413" s="25"/>
      <c r="AK413" s="25"/>
      <c r="AL413" s="25"/>
      <c r="AM413" s="283"/>
      <c r="AN413" s="25"/>
      <c r="AO413" s="25"/>
      <c r="AP413" s="25"/>
      <c r="AQ413" s="25"/>
      <c r="AR413" s="283"/>
      <c r="AS413" s="25"/>
      <c r="AT413" s="316"/>
      <c r="AU413" s="25"/>
      <c r="AV413" s="316"/>
      <c r="AW413" s="283"/>
      <c r="AX413" s="316"/>
      <c r="AY413" s="25"/>
      <c r="AZ413" s="25"/>
      <c r="BA413" s="25"/>
      <c r="BB413" s="25"/>
      <c r="BC413" s="283"/>
      <c r="BD413" s="25"/>
      <c r="BE413" s="25"/>
      <c r="BF413" s="25"/>
      <c r="BG413" s="25"/>
      <c r="BH413" s="283"/>
      <c r="BI413" s="25"/>
      <c r="BJ413" s="316"/>
      <c r="BK413" s="25"/>
      <c r="BL413" s="316"/>
      <c r="BM413" s="283"/>
      <c r="BN413" s="316"/>
    </row>
    <row r="414" spans="6:66" x14ac:dyDescent="0.2">
      <c r="F414" s="25"/>
      <c r="G414" s="25"/>
      <c r="H414" s="25"/>
      <c r="I414" s="283"/>
      <c r="J414" s="25"/>
      <c r="K414" s="25"/>
      <c r="L414" s="25"/>
      <c r="M414" s="25"/>
      <c r="N414" s="283"/>
      <c r="O414" s="25"/>
      <c r="P414" s="25"/>
      <c r="Q414" s="25"/>
      <c r="R414" s="25"/>
      <c r="S414" s="25"/>
      <c r="T414" s="25"/>
      <c r="U414" s="25"/>
      <c r="V414" s="25"/>
      <c r="W414" s="283"/>
      <c r="X414" s="25"/>
      <c r="Y414" s="25"/>
      <c r="Z414" s="25"/>
      <c r="AA414" s="25"/>
      <c r="AB414" s="283"/>
      <c r="AC414" s="25"/>
      <c r="AD414" s="25"/>
      <c r="AE414" s="25"/>
      <c r="AF414" s="25"/>
      <c r="AG414" s="283"/>
      <c r="AH414" s="25"/>
      <c r="AI414" s="25"/>
      <c r="AJ414" s="25"/>
      <c r="AK414" s="25"/>
      <c r="AL414" s="25"/>
      <c r="AM414" s="283"/>
      <c r="AN414" s="25"/>
      <c r="AO414" s="25"/>
      <c r="AP414" s="25"/>
      <c r="AQ414" s="25"/>
      <c r="AR414" s="283"/>
      <c r="AS414" s="25"/>
      <c r="AT414" s="316"/>
      <c r="AU414" s="25"/>
      <c r="AV414" s="316"/>
      <c r="AW414" s="283"/>
      <c r="AX414" s="316"/>
      <c r="AY414" s="25"/>
      <c r="AZ414" s="25"/>
      <c r="BA414" s="25"/>
      <c r="BB414" s="25"/>
      <c r="BC414" s="283"/>
      <c r="BD414" s="25"/>
      <c r="BE414" s="25"/>
      <c r="BF414" s="25"/>
      <c r="BG414" s="25"/>
      <c r="BH414" s="283"/>
      <c r="BI414" s="25"/>
      <c r="BJ414" s="316"/>
      <c r="BK414" s="25"/>
      <c r="BL414" s="316"/>
      <c r="BM414" s="283"/>
      <c r="BN414" s="316"/>
    </row>
    <row r="415" spans="6:66" x14ac:dyDescent="0.2">
      <c r="F415" s="105"/>
      <c r="G415" s="105"/>
      <c r="H415" s="105"/>
      <c r="J415" s="176"/>
      <c r="K415" s="105"/>
      <c r="L415" s="105"/>
      <c r="M415" s="105"/>
      <c r="O415" s="176"/>
      <c r="P415" s="105"/>
      <c r="Q415" s="105"/>
      <c r="R415" s="105"/>
      <c r="S415" s="176"/>
      <c r="T415" s="105"/>
      <c r="U415" s="105"/>
      <c r="V415" s="105"/>
      <c r="X415" s="176"/>
      <c r="Y415" s="105"/>
      <c r="Z415" s="105"/>
      <c r="AA415" s="105"/>
      <c r="AC415" s="176"/>
      <c r="AD415" s="358"/>
      <c r="AE415" s="105"/>
      <c r="AF415" s="358"/>
      <c r="AH415" s="105"/>
      <c r="AI415" s="176"/>
      <c r="AJ415" s="105"/>
      <c r="AK415" s="105"/>
      <c r="AL415" s="105"/>
      <c r="AN415" s="176"/>
      <c r="AO415" s="105"/>
      <c r="AP415" s="105"/>
      <c r="AQ415" s="105"/>
      <c r="AS415" s="176"/>
      <c r="AT415" s="145"/>
      <c r="AU415" s="105"/>
      <c r="AV415" s="145"/>
      <c r="AX415" s="145"/>
      <c r="AY415" s="176"/>
      <c r="AZ415" s="105"/>
      <c r="BA415" s="105"/>
      <c r="BB415" s="105"/>
      <c r="BD415" s="176"/>
      <c r="BE415" s="105"/>
      <c r="BF415" s="105"/>
      <c r="BG415" s="105"/>
      <c r="BI415" s="176"/>
      <c r="BJ415" s="145"/>
      <c r="BK415" s="105"/>
      <c r="BL415" s="145"/>
      <c r="BN415" s="145"/>
    </row>
    <row r="416" spans="6:66" x14ac:dyDescent="0.2">
      <c r="F416" s="105"/>
      <c r="G416" s="105"/>
      <c r="H416" s="105"/>
      <c r="J416" s="176"/>
      <c r="K416" s="105"/>
      <c r="L416" s="105"/>
      <c r="M416" s="105"/>
      <c r="O416" s="176"/>
      <c r="P416" s="105"/>
      <c r="Q416" s="105"/>
      <c r="R416" s="105"/>
      <c r="S416" s="176"/>
      <c r="T416" s="105"/>
      <c r="U416" s="105"/>
      <c r="V416" s="105"/>
      <c r="X416" s="176"/>
      <c r="Y416" s="105"/>
      <c r="Z416" s="105"/>
      <c r="AA416" s="105"/>
      <c r="AC416" s="176"/>
      <c r="AD416" s="358"/>
      <c r="AE416" s="105"/>
      <c r="AF416" s="358"/>
      <c r="AH416" s="105"/>
      <c r="AI416" s="176"/>
      <c r="AJ416" s="105"/>
      <c r="AK416" s="105"/>
      <c r="AL416" s="105"/>
      <c r="AN416" s="176"/>
      <c r="AO416" s="105"/>
      <c r="AP416" s="105"/>
      <c r="AQ416" s="105"/>
      <c r="AS416" s="176"/>
      <c r="AT416" s="145"/>
      <c r="AU416" s="105"/>
      <c r="AV416" s="145"/>
      <c r="AX416" s="145"/>
      <c r="AY416" s="176"/>
      <c r="AZ416" s="105"/>
      <c r="BA416" s="105"/>
      <c r="BB416" s="105"/>
      <c r="BD416" s="176"/>
      <c r="BE416" s="105"/>
      <c r="BF416" s="105"/>
      <c r="BG416" s="105"/>
      <c r="BI416" s="176"/>
      <c r="BJ416" s="145"/>
      <c r="BK416" s="105"/>
      <c r="BL416" s="145"/>
      <c r="BN416" s="145"/>
    </row>
    <row r="417" spans="6:66" x14ac:dyDescent="0.2">
      <c r="F417" s="25"/>
      <c r="G417" s="25"/>
      <c r="H417" s="25"/>
      <c r="I417" s="283"/>
      <c r="J417" s="25"/>
      <c r="K417" s="25"/>
      <c r="L417" s="25"/>
      <c r="M417" s="25"/>
      <c r="N417" s="283"/>
      <c r="O417" s="25"/>
      <c r="P417" s="25"/>
      <c r="Q417" s="25"/>
      <c r="R417" s="25"/>
      <c r="S417" s="25"/>
      <c r="T417" s="25"/>
      <c r="U417" s="25"/>
      <c r="V417" s="25"/>
      <c r="W417" s="283"/>
      <c r="X417" s="25"/>
      <c r="Y417" s="25"/>
      <c r="Z417" s="25"/>
      <c r="AA417" s="25"/>
      <c r="AB417" s="283"/>
      <c r="AC417" s="25"/>
      <c r="AD417" s="25"/>
      <c r="AE417" s="25"/>
      <c r="AF417" s="25"/>
      <c r="AG417" s="283"/>
      <c r="AH417" s="25"/>
      <c r="AI417" s="25"/>
      <c r="AJ417" s="25"/>
      <c r="AK417" s="25"/>
      <c r="AL417" s="25"/>
      <c r="AM417" s="283"/>
      <c r="AN417" s="25"/>
      <c r="AO417" s="25"/>
      <c r="AP417" s="25"/>
      <c r="AQ417" s="25"/>
      <c r="AR417" s="283"/>
      <c r="AS417" s="25"/>
      <c r="AT417" s="316"/>
      <c r="AU417" s="25"/>
      <c r="AV417" s="316"/>
      <c r="AW417" s="283"/>
      <c r="AX417" s="316"/>
      <c r="AY417" s="25"/>
      <c r="AZ417" s="25"/>
      <c r="BA417" s="25"/>
      <c r="BB417" s="25"/>
      <c r="BC417" s="283"/>
      <c r="BD417" s="25"/>
      <c r="BE417" s="25"/>
      <c r="BF417" s="25"/>
      <c r="BG417" s="25"/>
      <c r="BH417" s="283"/>
      <c r="BI417" s="25"/>
      <c r="BJ417" s="316"/>
      <c r="BK417" s="25"/>
      <c r="BL417" s="316"/>
      <c r="BM417" s="283"/>
      <c r="BN417" s="316"/>
    </row>
    <row r="418" spans="6:66" x14ac:dyDescent="0.2">
      <c r="F418" s="25"/>
      <c r="G418" s="25"/>
      <c r="H418" s="25"/>
      <c r="I418" s="283"/>
      <c r="J418" s="25"/>
      <c r="K418" s="25"/>
      <c r="L418" s="25"/>
      <c r="M418" s="25"/>
      <c r="N418" s="283"/>
      <c r="O418" s="25"/>
      <c r="P418" s="25"/>
      <c r="Q418" s="25"/>
      <c r="R418" s="25"/>
      <c r="S418" s="25"/>
      <c r="T418" s="25"/>
      <c r="U418" s="25"/>
      <c r="V418" s="25"/>
      <c r="W418" s="283"/>
      <c r="X418" s="25"/>
      <c r="Y418" s="25"/>
      <c r="Z418" s="25"/>
      <c r="AA418" s="25"/>
      <c r="AB418" s="283"/>
      <c r="AC418" s="25"/>
      <c r="AD418" s="25"/>
      <c r="AE418" s="25"/>
      <c r="AF418" s="25"/>
      <c r="AG418" s="283"/>
      <c r="AH418" s="25"/>
      <c r="AI418" s="25"/>
      <c r="AJ418" s="25"/>
      <c r="AK418" s="25"/>
      <c r="AL418" s="25"/>
      <c r="AM418" s="283"/>
      <c r="AN418" s="25"/>
      <c r="AO418" s="25"/>
      <c r="AP418" s="25"/>
      <c r="AQ418" s="25"/>
      <c r="AR418" s="283"/>
      <c r="AS418" s="25"/>
      <c r="AT418" s="316"/>
      <c r="AU418" s="25"/>
      <c r="AV418" s="316"/>
      <c r="AW418" s="283"/>
      <c r="AX418" s="316"/>
      <c r="AY418" s="25"/>
      <c r="AZ418" s="25"/>
      <c r="BA418" s="25"/>
      <c r="BB418" s="25"/>
      <c r="BC418" s="283"/>
      <c r="BD418" s="25"/>
      <c r="BE418" s="25"/>
      <c r="BF418" s="25"/>
      <c r="BG418" s="25"/>
      <c r="BH418" s="283"/>
      <c r="BI418" s="25"/>
      <c r="BJ418" s="316"/>
      <c r="BK418" s="25"/>
      <c r="BL418" s="316"/>
      <c r="BM418" s="283"/>
      <c r="BN418" s="316"/>
    </row>
    <row r="419" spans="6:66" x14ac:dyDescent="0.2">
      <c r="F419" s="105"/>
      <c r="G419" s="105"/>
      <c r="H419" s="105"/>
      <c r="J419" s="176"/>
      <c r="K419" s="105"/>
      <c r="L419" s="105"/>
      <c r="M419" s="105"/>
      <c r="O419" s="176"/>
      <c r="P419" s="105"/>
      <c r="Q419" s="105"/>
      <c r="R419" s="105"/>
      <c r="S419" s="176"/>
      <c r="T419" s="105"/>
      <c r="U419" s="105"/>
      <c r="V419" s="105"/>
      <c r="X419" s="176"/>
      <c r="Y419" s="105"/>
      <c r="Z419" s="105"/>
      <c r="AA419" s="105"/>
      <c r="AC419" s="176"/>
      <c r="AD419" s="358"/>
      <c r="AE419" s="105"/>
      <c r="AF419" s="358"/>
      <c r="AH419" s="105"/>
      <c r="AI419" s="176"/>
      <c r="AJ419" s="105"/>
      <c r="AK419" s="105"/>
      <c r="AL419" s="105"/>
      <c r="AN419" s="176"/>
      <c r="AO419" s="105"/>
      <c r="AP419" s="105"/>
      <c r="AQ419" s="105"/>
      <c r="AS419" s="176"/>
      <c r="AT419" s="145"/>
      <c r="AU419" s="105"/>
      <c r="AV419" s="145"/>
      <c r="AX419" s="145"/>
      <c r="AY419" s="176"/>
      <c r="AZ419" s="105"/>
      <c r="BA419" s="105"/>
      <c r="BB419" s="105"/>
      <c r="BD419" s="176"/>
      <c r="BE419" s="105"/>
      <c r="BF419" s="105"/>
      <c r="BG419" s="105"/>
      <c r="BI419" s="176"/>
      <c r="BJ419" s="145"/>
      <c r="BK419" s="105"/>
      <c r="BL419" s="145"/>
      <c r="BN419" s="145"/>
    </row>
    <row r="420" spans="6:66" x14ac:dyDescent="0.2">
      <c r="F420" s="25"/>
      <c r="G420" s="25"/>
      <c r="H420" s="25"/>
      <c r="I420" s="283"/>
      <c r="J420" s="25"/>
      <c r="K420" s="25"/>
      <c r="L420" s="25"/>
      <c r="M420" s="25"/>
      <c r="N420" s="283"/>
      <c r="O420" s="25"/>
      <c r="P420" s="25"/>
      <c r="Q420" s="25"/>
      <c r="R420" s="25"/>
      <c r="S420" s="25"/>
      <c r="T420" s="25"/>
      <c r="U420" s="25"/>
      <c r="V420" s="25"/>
      <c r="W420" s="283"/>
      <c r="X420" s="25"/>
      <c r="Y420" s="25"/>
      <c r="Z420" s="25"/>
      <c r="AA420" s="25"/>
      <c r="AB420" s="283"/>
      <c r="AC420" s="25"/>
      <c r="AD420" s="25"/>
      <c r="AE420" s="25"/>
      <c r="AF420" s="25"/>
      <c r="AG420" s="283"/>
      <c r="AH420" s="25"/>
      <c r="AI420" s="25"/>
      <c r="AJ420" s="25"/>
      <c r="AK420" s="25"/>
      <c r="AL420" s="25"/>
      <c r="AM420" s="283"/>
      <c r="AN420" s="25"/>
      <c r="AO420" s="25"/>
      <c r="AP420" s="25"/>
      <c r="AQ420" s="25"/>
      <c r="AR420" s="283"/>
      <c r="AS420" s="25"/>
      <c r="AT420" s="316"/>
      <c r="AU420" s="25"/>
      <c r="AV420" s="316"/>
      <c r="AW420" s="283"/>
      <c r="AX420" s="316"/>
      <c r="AY420" s="25"/>
      <c r="AZ420" s="25"/>
      <c r="BA420" s="25"/>
      <c r="BB420" s="25"/>
      <c r="BC420" s="283"/>
      <c r="BD420" s="25"/>
      <c r="BE420" s="25"/>
      <c r="BF420" s="25"/>
      <c r="BG420" s="25"/>
      <c r="BH420" s="283"/>
      <c r="BI420" s="25"/>
      <c r="BJ420" s="316"/>
      <c r="BK420" s="25"/>
      <c r="BL420" s="316"/>
      <c r="BM420" s="283"/>
      <c r="BN420" s="316"/>
    </row>
    <row r="421" spans="6:66" x14ac:dyDescent="0.2">
      <c r="F421" s="25"/>
      <c r="G421" s="25"/>
      <c r="H421" s="25"/>
      <c r="I421" s="283"/>
      <c r="J421" s="25"/>
      <c r="K421" s="25"/>
      <c r="L421" s="25"/>
      <c r="M421" s="25"/>
      <c r="N421" s="283"/>
      <c r="O421" s="25"/>
      <c r="P421" s="25"/>
      <c r="Q421" s="25"/>
      <c r="R421" s="25"/>
      <c r="S421" s="25"/>
      <c r="T421" s="25"/>
      <c r="U421" s="25"/>
      <c r="V421" s="25"/>
      <c r="W421" s="283"/>
      <c r="X421" s="25"/>
      <c r="Y421" s="25"/>
      <c r="Z421" s="25"/>
      <c r="AA421" s="25"/>
      <c r="AB421" s="283"/>
      <c r="AC421" s="25"/>
      <c r="AD421" s="25"/>
      <c r="AE421" s="25"/>
      <c r="AF421" s="25"/>
      <c r="AG421" s="283"/>
      <c r="AH421" s="25"/>
      <c r="AI421" s="25"/>
      <c r="AJ421" s="25"/>
      <c r="AK421" s="25"/>
      <c r="AL421" s="25"/>
      <c r="AM421" s="283"/>
      <c r="AN421" s="25"/>
      <c r="AO421" s="25"/>
      <c r="AP421" s="25"/>
      <c r="AQ421" s="25"/>
      <c r="AR421" s="283"/>
      <c r="AS421" s="25"/>
      <c r="AT421" s="316"/>
      <c r="AU421" s="25"/>
      <c r="AV421" s="316"/>
      <c r="AW421" s="283"/>
      <c r="AX421" s="316"/>
      <c r="AY421" s="25"/>
      <c r="AZ421" s="25"/>
      <c r="BA421" s="25"/>
      <c r="BB421" s="25"/>
      <c r="BC421" s="283"/>
      <c r="BD421" s="25"/>
      <c r="BE421" s="25"/>
      <c r="BF421" s="25"/>
      <c r="BG421" s="25"/>
      <c r="BH421" s="283"/>
      <c r="BI421" s="25"/>
      <c r="BJ421" s="316"/>
      <c r="BK421" s="25"/>
      <c r="BL421" s="316"/>
      <c r="BM421" s="283"/>
      <c r="BN421" s="316"/>
    </row>
    <row r="422" spans="6:66" x14ac:dyDescent="0.2">
      <c r="F422" s="105"/>
      <c r="G422" s="105"/>
      <c r="H422" s="105"/>
      <c r="J422" s="176"/>
      <c r="K422" s="105"/>
      <c r="L422" s="105"/>
      <c r="M422" s="105"/>
      <c r="O422" s="176"/>
      <c r="P422" s="105"/>
      <c r="Q422" s="105"/>
      <c r="R422" s="105"/>
      <c r="S422" s="176"/>
      <c r="T422" s="105"/>
      <c r="U422" s="105"/>
      <c r="V422" s="105"/>
      <c r="X422" s="176"/>
      <c r="Y422" s="105"/>
      <c r="Z422" s="105"/>
      <c r="AA422" s="105"/>
      <c r="AC422" s="176"/>
      <c r="AD422" s="358"/>
      <c r="AE422" s="105"/>
      <c r="AF422" s="358"/>
      <c r="AH422" s="105"/>
      <c r="AI422" s="176"/>
      <c r="AJ422" s="105"/>
      <c r="AK422" s="105"/>
      <c r="AL422" s="105"/>
      <c r="AN422" s="176"/>
      <c r="AO422" s="105"/>
      <c r="AP422" s="105"/>
      <c r="AQ422" s="105"/>
      <c r="AS422" s="176"/>
      <c r="AT422" s="145"/>
      <c r="AU422" s="105"/>
      <c r="AV422" s="145"/>
      <c r="AX422" s="145"/>
      <c r="AY422" s="176"/>
      <c r="AZ422" s="105"/>
      <c r="BA422" s="105"/>
      <c r="BB422" s="105"/>
      <c r="BD422" s="176"/>
      <c r="BE422" s="105"/>
      <c r="BF422" s="105"/>
      <c r="BG422" s="105"/>
      <c r="BI422" s="176"/>
      <c r="BJ422" s="145"/>
      <c r="BK422" s="105"/>
      <c r="BL422" s="145"/>
      <c r="BN422" s="145"/>
    </row>
    <row r="423" spans="6:66" x14ac:dyDescent="0.2">
      <c r="F423" s="105"/>
      <c r="G423" s="105"/>
      <c r="H423" s="105"/>
      <c r="J423" s="176"/>
      <c r="K423" s="105"/>
      <c r="L423" s="105"/>
      <c r="M423" s="105"/>
      <c r="O423" s="176"/>
      <c r="P423" s="105"/>
      <c r="Q423" s="105"/>
      <c r="R423" s="105"/>
      <c r="S423" s="176"/>
      <c r="T423" s="105"/>
      <c r="U423" s="105"/>
      <c r="V423" s="105"/>
      <c r="X423" s="176"/>
      <c r="Y423" s="105"/>
      <c r="Z423" s="105"/>
      <c r="AA423" s="105"/>
      <c r="AC423" s="176"/>
      <c r="AD423" s="358"/>
      <c r="AE423" s="105"/>
      <c r="AF423" s="358"/>
      <c r="AH423" s="105"/>
      <c r="AI423" s="176"/>
      <c r="AJ423" s="105"/>
      <c r="AK423" s="105"/>
      <c r="AL423" s="105"/>
      <c r="AN423" s="176"/>
      <c r="AO423" s="105"/>
      <c r="AP423" s="105"/>
      <c r="AQ423" s="105"/>
      <c r="AS423" s="176"/>
      <c r="AT423" s="145"/>
      <c r="AU423" s="105"/>
      <c r="AV423" s="145"/>
      <c r="AX423" s="145"/>
      <c r="AY423" s="176"/>
      <c r="AZ423" s="105"/>
      <c r="BA423" s="105"/>
      <c r="BB423" s="105"/>
      <c r="BD423" s="176"/>
      <c r="BE423" s="105"/>
      <c r="BF423" s="105"/>
      <c r="BG423" s="105"/>
      <c r="BI423" s="176"/>
      <c r="BJ423" s="145"/>
      <c r="BK423" s="105"/>
      <c r="BL423" s="145"/>
      <c r="BN423" s="145"/>
    </row>
    <row r="424" spans="6:66" x14ac:dyDescent="0.2">
      <c r="F424" s="25"/>
      <c r="G424" s="25"/>
      <c r="H424" s="25"/>
      <c r="I424" s="283"/>
      <c r="J424" s="25"/>
      <c r="K424" s="25"/>
      <c r="L424" s="25"/>
      <c r="M424" s="25"/>
      <c r="N424" s="283"/>
      <c r="O424" s="25"/>
      <c r="P424" s="25"/>
      <c r="Q424" s="25"/>
      <c r="R424" s="25"/>
      <c r="S424" s="25"/>
      <c r="T424" s="25"/>
      <c r="U424" s="25"/>
      <c r="V424" s="25"/>
      <c r="W424" s="283"/>
      <c r="X424" s="25"/>
      <c r="Y424" s="25"/>
      <c r="Z424" s="25"/>
      <c r="AA424" s="25"/>
      <c r="AB424" s="283"/>
      <c r="AC424" s="25"/>
      <c r="AD424" s="25"/>
      <c r="AE424" s="25"/>
      <c r="AF424" s="25"/>
      <c r="AG424" s="283"/>
      <c r="AH424" s="25"/>
      <c r="AI424" s="25"/>
      <c r="AJ424" s="25"/>
      <c r="AK424" s="25"/>
      <c r="AL424" s="25"/>
      <c r="AM424" s="283"/>
      <c r="AN424" s="25"/>
      <c r="AO424" s="25"/>
      <c r="AP424" s="25"/>
      <c r="AQ424" s="25"/>
      <c r="AR424" s="283"/>
      <c r="AS424" s="25"/>
      <c r="AT424" s="316"/>
      <c r="AU424" s="25"/>
      <c r="AV424" s="316"/>
      <c r="AW424" s="283"/>
      <c r="AX424" s="316"/>
      <c r="AY424" s="25"/>
      <c r="AZ424" s="25"/>
      <c r="BA424" s="25"/>
      <c r="BB424" s="25"/>
      <c r="BC424" s="283"/>
      <c r="BD424" s="25"/>
      <c r="BE424" s="25"/>
      <c r="BF424" s="25"/>
      <c r="BG424" s="25"/>
      <c r="BH424" s="283"/>
      <c r="BI424" s="25"/>
      <c r="BJ424" s="316"/>
      <c r="BK424" s="25"/>
      <c r="BL424" s="316"/>
      <c r="BM424" s="283"/>
      <c r="BN424" s="316"/>
    </row>
    <row r="425" spans="6:66" x14ac:dyDescent="0.2">
      <c r="F425" s="25"/>
      <c r="G425" s="25"/>
      <c r="H425" s="25"/>
      <c r="I425" s="283"/>
      <c r="J425" s="25"/>
      <c r="K425" s="25"/>
      <c r="L425" s="25"/>
      <c r="M425" s="25"/>
      <c r="N425" s="283"/>
      <c r="O425" s="25"/>
      <c r="P425" s="25"/>
      <c r="Q425" s="25"/>
      <c r="R425" s="25"/>
      <c r="S425" s="25"/>
      <c r="T425" s="25"/>
      <c r="U425" s="25"/>
      <c r="V425" s="25"/>
      <c r="W425" s="283"/>
      <c r="X425" s="25"/>
      <c r="Y425" s="25"/>
      <c r="Z425" s="25"/>
      <c r="AA425" s="25"/>
      <c r="AB425" s="283"/>
      <c r="AC425" s="25"/>
      <c r="AD425" s="25"/>
      <c r="AE425" s="25"/>
      <c r="AF425" s="25"/>
      <c r="AG425" s="283"/>
      <c r="AH425" s="25"/>
      <c r="AI425" s="25"/>
      <c r="AJ425" s="25"/>
      <c r="AK425" s="25"/>
      <c r="AL425" s="25"/>
      <c r="AM425" s="283"/>
      <c r="AN425" s="25"/>
      <c r="AO425" s="25"/>
      <c r="AP425" s="25"/>
      <c r="AQ425" s="25"/>
      <c r="AR425" s="283"/>
      <c r="AS425" s="25"/>
      <c r="AT425" s="316"/>
      <c r="AU425" s="25"/>
      <c r="AV425" s="316"/>
      <c r="AW425" s="283"/>
      <c r="AX425" s="316"/>
      <c r="AY425" s="25"/>
      <c r="AZ425" s="25"/>
      <c r="BA425" s="25"/>
      <c r="BB425" s="25"/>
      <c r="BC425" s="283"/>
      <c r="BD425" s="25"/>
      <c r="BE425" s="25"/>
      <c r="BF425" s="25"/>
      <c r="BG425" s="25"/>
      <c r="BH425" s="283"/>
      <c r="BI425" s="25"/>
      <c r="BJ425" s="316"/>
      <c r="BK425" s="25"/>
      <c r="BL425" s="316"/>
      <c r="BM425" s="283"/>
      <c r="BN425" s="316"/>
    </row>
    <row r="426" spans="6:66" x14ac:dyDescent="0.2">
      <c r="F426" s="105"/>
      <c r="G426" s="105"/>
      <c r="H426" s="105"/>
      <c r="J426" s="176"/>
      <c r="K426" s="105"/>
      <c r="L426" s="105"/>
      <c r="M426" s="105"/>
      <c r="O426" s="176"/>
      <c r="P426" s="105"/>
      <c r="Q426" s="105"/>
      <c r="R426" s="105"/>
      <c r="S426" s="176"/>
      <c r="T426" s="105"/>
      <c r="U426" s="105"/>
      <c r="V426" s="105"/>
      <c r="X426" s="176"/>
      <c r="Y426" s="105"/>
      <c r="Z426" s="105"/>
      <c r="AA426" s="105"/>
      <c r="AC426" s="176"/>
      <c r="AD426" s="358"/>
      <c r="AE426" s="105"/>
      <c r="AF426" s="358"/>
      <c r="AH426" s="105"/>
      <c r="AI426" s="176"/>
      <c r="AJ426" s="105"/>
      <c r="AK426" s="105"/>
      <c r="AL426" s="105"/>
      <c r="AN426" s="176"/>
      <c r="AO426" s="105"/>
      <c r="AP426" s="105"/>
      <c r="AQ426" s="105"/>
      <c r="AS426" s="176"/>
      <c r="AT426" s="145"/>
      <c r="AU426" s="105"/>
      <c r="AV426" s="145"/>
      <c r="AX426" s="145"/>
      <c r="AY426" s="176"/>
      <c r="AZ426" s="105"/>
      <c r="BA426" s="105"/>
      <c r="BB426" s="105"/>
      <c r="BD426" s="176"/>
      <c r="BE426" s="105"/>
      <c r="BF426" s="105"/>
      <c r="BG426" s="105"/>
      <c r="BI426" s="176"/>
      <c r="BJ426" s="145"/>
      <c r="BK426" s="105"/>
      <c r="BL426" s="145"/>
      <c r="BN426" s="145"/>
    </row>
    <row r="427" spans="6:66" x14ac:dyDescent="0.2">
      <c r="F427" s="25"/>
      <c r="G427" s="25"/>
      <c r="H427" s="25"/>
      <c r="I427" s="283"/>
      <c r="J427" s="25"/>
      <c r="K427" s="25"/>
      <c r="L427" s="25"/>
      <c r="M427" s="25"/>
      <c r="N427" s="283"/>
      <c r="O427" s="25"/>
      <c r="P427" s="25"/>
      <c r="Q427" s="25"/>
      <c r="R427" s="25"/>
      <c r="S427" s="25"/>
      <c r="T427" s="25"/>
      <c r="U427" s="25"/>
      <c r="V427" s="25"/>
      <c r="W427" s="283"/>
      <c r="X427" s="25"/>
      <c r="Y427" s="25"/>
      <c r="Z427" s="25"/>
      <c r="AA427" s="25"/>
      <c r="AB427" s="283"/>
      <c r="AC427" s="25"/>
      <c r="AD427" s="25"/>
      <c r="AE427" s="25"/>
      <c r="AF427" s="25"/>
      <c r="AG427" s="283"/>
      <c r="AH427" s="25"/>
      <c r="AI427" s="25"/>
      <c r="AJ427" s="25"/>
      <c r="AK427" s="25"/>
      <c r="AL427" s="25"/>
      <c r="AM427" s="283"/>
      <c r="AN427" s="25"/>
      <c r="AO427" s="25"/>
      <c r="AP427" s="25"/>
      <c r="AQ427" s="25"/>
      <c r="AR427" s="283"/>
      <c r="AS427" s="25"/>
      <c r="AT427" s="316"/>
      <c r="AU427" s="25"/>
      <c r="AV427" s="316"/>
      <c r="AW427" s="283"/>
      <c r="AX427" s="316"/>
      <c r="AY427" s="25"/>
      <c r="AZ427" s="25"/>
      <c r="BA427" s="25"/>
      <c r="BB427" s="25"/>
      <c r="BC427" s="283"/>
      <c r="BD427" s="25"/>
      <c r="BE427" s="25"/>
      <c r="BF427" s="25"/>
      <c r="BG427" s="25"/>
      <c r="BH427" s="283"/>
      <c r="BI427" s="25"/>
      <c r="BJ427" s="316"/>
      <c r="BK427" s="25"/>
      <c r="BL427" s="316"/>
      <c r="BM427" s="283"/>
      <c r="BN427" s="316"/>
    </row>
    <row r="428" spans="6:66" x14ac:dyDescent="0.2">
      <c r="F428" s="25"/>
      <c r="G428" s="25"/>
      <c r="H428" s="25"/>
      <c r="I428" s="283"/>
      <c r="J428" s="25"/>
      <c r="K428" s="25"/>
      <c r="L428" s="25"/>
      <c r="M428" s="25"/>
      <c r="N428" s="283"/>
      <c r="O428" s="25"/>
      <c r="P428" s="25"/>
      <c r="Q428" s="25"/>
      <c r="R428" s="25"/>
      <c r="S428" s="25"/>
      <c r="T428" s="25"/>
      <c r="U428" s="25"/>
      <c r="V428" s="25"/>
      <c r="W428" s="283"/>
      <c r="X428" s="25"/>
      <c r="Y428" s="25"/>
      <c r="Z428" s="25"/>
      <c r="AA428" s="25"/>
      <c r="AB428" s="283"/>
      <c r="AC428" s="25"/>
      <c r="AD428" s="25"/>
      <c r="AE428" s="25"/>
      <c r="AF428" s="25"/>
      <c r="AG428" s="283"/>
      <c r="AH428" s="25"/>
      <c r="AI428" s="25"/>
      <c r="AJ428" s="25"/>
      <c r="AK428" s="25"/>
      <c r="AL428" s="25"/>
      <c r="AM428" s="283"/>
      <c r="AN428" s="25"/>
      <c r="AO428" s="25"/>
      <c r="AP428" s="25"/>
      <c r="AQ428" s="25"/>
      <c r="AR428" s="283"/>
      <c r="AS428" s="25"/>
      <c r="AT428" s="316"/>
      <c r="AU428" s="25"/>
      <c r="AV428" s="316"/>
      <c r="AW428" s="283"/>
      <c r="AX428" s="316"/>
      <c r="AY428" s="25"/>
      <c r="AZ428" s="25"/>
      <c r="BA428" s="25"/>
      <c r="BB428" s="25"/>
      <c r="BC428" s="283"/>
      <c r="BD428" s="25"/>
      <c r="BE428" s="25"/>
      <c r="BF428" s="25"/>
      <c r="BG428" s="25"/>
      <c r="BH428" s="283"/>
      <c r="BI428" s="25"/>
      <c r="BJ428" s="316"/>
      <c r="BK428" s="25"/>
      <c r="BL428" s="316"/>
      <c r="BM428" s="283"/>
      <c r="BN428" s="316"/>
    </row>
    <row r="429" spans="6:66" x14ac:dyDescent="0.2">
      <c r="F429" s="25"/>
      <c r="G429" s="25"/>
      <c r="H429" s="25"/>
      <c r="I429" s="283"/>
      <c r="J429" s="25"/>
      <c r="K429" s="25"/>
      <c r="L429" s="25"/>
      <c r="M429" s="25"/>
      <c r="N429" s="283"/>
      <c r="O429" s="25"/>
      <c r="P429" s="25"/>
      <c r="Q429" s="25"/>
      <c r="R429" s="25"/>
      <c r="S429" s="25"/>
      <c r="T429" s="25"/>
      <c r="U429" s="25"/>
      <c r="V429" s="25"/>
      <c r="W429" s="283"/>
      <c r="X429" s="25"/>
      <c r="Y429" s="25"/>
      <c r="Z429" s="25"/>
      <c r="AA429" s="25"/>
      <c r="AB429" s="283"/>
      <c r="AC429" s="25"/>
      <c r="AD429" s="25"/>
      <c r="AE429" s="25"/>
      <c r="AF429" s="25"/>
      <c r="AG429" s="283"/>
      <c r="AH429" s="25"/>
      <c r="AI429" s="25"/>
      <c r="AJ429" s="25"/>
      <c r="AK429" s="25"/>
      <c r="AL429" s="25"/>
      <c r="AM429" s="283"/>
      <c r="AN429" s="25"/>
      <c r="AO429" s="25"/>
      <c r="AP429" s="25"/>
      <c r="AQ429" s="25"/>
      <c r="AR429" s="283"/>
      <c r="AS429" s="25"/>
      <c r="AT429" s="316"/>
      <c r="AU429" s="25"/>
      <c r="AV429" s="316"/>
      <c r="AW429" s="283"/>
      <c r="AX429" s="316"/>
      <c r="AY429" s="25"/>
      <c r="AZ429" s="25"/>
      <c r="BA429" s="25"/>
      <c r="BB429" s="25"/>
      <c r="BC429" s="283"/>
      <c r="BD429" s="25"/>
      <c r="BE429" s="25"/>
      <c r="BF429" s="25"/>
      <c r="BG429" s="25"/>
      <c r="BH429" s="283"/>
      <c r="BI429" s="25"/>
      <c r="BJ429" s="316"/>
      <c r="BK429" s="25"/>
      <c r="BL429" s="316"/>
      <c r="BM429" s="283"/>
      <c r="BN429" s="316"/>
    </row>
    <row r="430" spans="6:66" x14ac:dyDescent="0.2">
      <c r="F430" s="25"/>
      <c r="G430" s="25"/>
      <c r="H430" s="25"/>
      <c r="I430" s="283"/>
      <c r="J430" s="25"/>
      <c r="K430" s="25"/>
      <c r="L430" s="25"/>
      <c r="M430" s="25"/>
      <c r="N430" s="283"/>
      <c r="O430" s="25"/>
      <c r="P430" s="25"/>
      <c r="Q430" s="25"/>
      <c r="R430" s="25"/>
      <c r="S430" s="25"/>
      <c r="T430" s="25"/>
      <c r="U430" s="25"/>
      <c r="V430" s="25"/>
      <c r="W430" s="283"/>
      <c r="X430" s="25"/>
      <c r="Y430" s="25"/>
      <c r="Z430" s="25"/>
      <c r="AA430" s="25"/>
      <c r="AB430" s="283"/>
      <c r="AC430" s="25"/>
      <c r="AD430" s="25"/>
      <c r="AE430" s="25"/>
      <c r="AF430" s="25"/>
      <c r="AG430" s="283"/>
      <c r="AH430" s="25"/>
      <c r="AI430" s="25"/>
      <c r="AJ430" s="25"/>
      <c r="AK430" s="25"/>
      <c r="AL430" s="25"/>
      <c r="AM430" s="283"/>
      <c r="AN430" s="25"/>
      <c r="AO430" s="25"/>
      <c r="AP430" s="25"/>
      <c r="AQ430" s="25"/>
      <c r="AR430" s="283"/>
      <c r="AS430" s="25"/>
      <c r="AT430" s="316"/>
      <c r="AU430" s="25"/>
      <c r="AV430" s="316"/>
      <c r="AW430" s="283"/>
      <c r="AX430" s="316"/>
      <c r="AY430" s="25"/>
      <c r="AZ430" s="25"/>
      <c r="BA430" s="25"/>
      <c r="BB430" s="25"/>
      <c r="BC430" s="283"/>
      <c r="BD430" s="25"/>
      <c r="BE430" s="25"/>
      <c r="BF430" s="25"/>
      <c r="BG430" s="25"/>
      <c r="BH430" s="283"/>
      <c r="BI430" s="25"/>
      <c r="BJ430" s="316"/>
      <c r="BK430" s="25"/>
      <c r="BL430" s="316"/>
      <c r="BM430" s="283"/>
      <c r="BN430" s="316"/>
    </row>
    <row r="431" spans="6:66" x14ac:dyDescent="0.2">
      <c r="F431" s="25"/>
      <c r="G431" s="25"/>
      <c r="H431" s="25"/>
      <c r="I431" s="283"/>
      <c r="J431" s="25"/>
      <c r="K431" s="25"/>
      <c r="L431" s="25"/>
      <c r="M431" s="25"/>
      <c r="N431" s="283"/>
      <c r="O431" s="25"/>
      <c r="P431" s="25"/>
      <c r="Q431" s="25"/>
      <c r="R431" s="25"/>
      <c r="S431" s="25"/>
      <c r="T431" s="25"/>
      <c r="U431" s="25"/>
      <c r="V431" s="25"/>
      <c r="W431" s="283"/>
      <c r="X431" s="25"/>
      <c r="Y431" s="25"/>
      <c r="Z431" s="25"/>
      <c r="AA431" s="25"/>
      <c r="AB431" s="283"/>
      <c r="AC431" s="25"/>
      <c r="AD431" s="25"/>
      <c r="AE431" s="25"/>
      <c r="AF431" s="25"/>
      <c r="AG431" s="283"/>
      <c r="AH431" s="25"/>
      <c r="AI431" s="25"/>
      <c r="AJ431" s="25"/>
      <c r="AK431" s="25"/>
      <c r="AL431" s="25"/>
      <c r="AM431" s="283"/>
      <c r="AN431" s="25"/>
      <c r="AO431" s="25"/>
      <c r="AP431" s="25"/>
      <c r="AQ431" s="25"/>
      <c r="AR431" s="283"/>
      <c r="AS431" s="25"/>
      <c r="AT431" s="316"/>
      <c r="AU431" s="25"/>
      <c r="AV431" s="316"/>
      <c r="AW431" s="283"/>
      <c r="AX431" s="316"/>
      <c r="AY431" s="25"/>
      <c r="AZ431" s="25"/>
      <c r="BA431" s="25"/>
      <c r="BB431" s="25"/>
      <c r="BC431" s="283"/>
      <c r="BD431" s="25"/>
      <c r="BE431" s="25"/>
      <c r="BF431" s="25"/>
      <c r="BG431" s="25"/>
      <c r="BH431" s="283"/>
      <c r="BI431" s="25"/>
      <c r="BJ431" s="316"/>
      <c r="BK431" s="25"/>
      <c r="BL431" s="316"/>
      <c r="BM431" s="283"/>
      <c r="BN431" s="316"/>
    </row>
    <row r="432" spans="6:66" x14ac:dyDescent="0.2">
      <c r="F432" s="25"/>
      <c r="G432" s="25"/>
      <c r="H432" s="25"/>
      <c r="I432" s="283"/>
      <c r="J432" s="25"/>
      <c r="K432" s="25"/>
      <c r="L432" s="25"/>
      <c r="M432" s="25"/>
      <c r="N432" s="283"/>
      <c r="O432" s="25"/>
      <c r="P432" s="25"/>
      <c r="Q432" s="25"/>
      <c r="R432" s="25"/>
      <c r="S432" s="25"/>
      <c r="T432" s="25"/>
      <c r="U432" s="25"/>
      <c r="V432" s="25"/>
      <c r="W432" s="283"/>
      <c r="X432" s="25"/>
      <c r="Y432" s="25"/>
      <c r="Z432" s="25"/>
      <c r="AA432" s="25"/>
      <c r="AB432" s="283"/>
      <c r="AC432" s="25"/>
      <c r="AD432" s="25"/>
      <c r="AE432" s="25"/>
      <c r="AF432" s="25"/>
      <c r="AG432" s="283"/>
      <c r="AH432" s="25"/>
      <c r="AI432" s="25"/>
      <c r="AJ432" s="25"/>
      <c r="AK432" s="25"/>
      <c r="AL432" s="25"/>
      <c r="AM432" s="283"/>
      <c r="AN432" s="25"/>
      <c r="AO432" s="25"/>
      <c r="AP432" s="25"/>
      <c r="AQ432" s="25"/>
      <c r="AR432" s="283"/>
      <c r="AS432" s="25"/>
      <c r="AT432" s="316"/>
      <c r="AU432" s="25"/>
      <c r="AV432" s="316"/>
      <c r="AW432" s="283"/>
      <c r="AX432" s="316"/>
      <c r="AY432" s="25"/>
      <c r="AZ432" s="25"/>
      <c r="BA432" s="25"/>
      <c r="BB432" s="25"/>
      <c r="BC432" s="283"/>
      <c r="BD432" s="25"/>
      <c r="BE432" s="25"/>
      <c r="BF432" s="25"/>
      <c r="BG432" s="25"/>
      <c r="BH432" s="283"/>
      <c r="BI432" s="25"/>
      <c r="BJ432" s="316"/>
      <c r="BK432" s="25"/>
      <c r="BL432" s="316"/>
      <c r="BM432" s="283"/>
      <c r="BN432" s="316"/>
    </row>
    <row r="433" spans="6:66" x14ac:dyDescent="0.2">
      <c r="F433" s="105"/>
      <c r="G433" s="105"/>
      <c r="H433" s="105"/>
      <c r="J433" s="176"/>
      <c r="K433" s="105"/>
      <c r="L433" s="105"/>
      <c r="M433" s="105"/>
      <c r="O433" s="176"/>
      <c r="P433" s="105"/>
      <c r="Q433" s="105"/>
      <c r="R433" s="105"/>
      <c r="S433" s="176"/>
      <c r="T433" s="105"/>
      <c r="U433" s="105"/>
      <c r="V433" s="105"/>
      <c r="X433" s="176"/>
      <c r="Y433" s="105"/>
      <c r="Z433" s="105"/>
      <c r="AA433" s="105"/>
      <c r="AC433" s="176"/>
      <c r="AD433" s="358"/>
      <c r="AE433" s="105"/>
      <c r="AF433" s="358"/>
      <c r="AH433" s="105"/>
      <c r="AI433" s="176"/>
      <c r="AJ433" s="105"/>
      <c r="AK433" s="105"/>
      <c r="AL433" s="105"/>
      <c r="AN433" s="176"/>
      <c r="AO433" s="105"/>
      <c r="AP433" s="105"/>
      <c r="AQ433" s="105"/>
      <c r="AS433" s="176"/>
      <c r="AT433" s="145"/>
      <c r="AU433" s="105"/>
      <c r="AV433" s="145"/>
      <c r="AX433" s="145"/>
      <c r="AY433" s="176"/>
      <c r="AZ433" s="105"/>
      <c r="BA433" s="105"/>
      <c r="BB433" s="105"/>
      <c r="BD433" s="176"/>
      <c r="BE433" s="105"/>
      <c r="BF433" s="105"/>
      <c r="BG433" s="105"/>
      <c r="BI433" s="176"/>
      <c r="BJ433" s="145"/>
      <c r="BK433" s="105"/>
      <c r="BL433" s="145"/>
      <c r="BN433" s="145"/>
    </row>
    <row r="434" spans="6:66" x14ac:dyDescent="0.2">
      <c r="F434" s="105"/>
      <c r="G434" s="105"/>
      <c r="H434" s="105"/>
      <c r="J434" s="176"/>
      <c r="K434" s="105"/>
      <c r="L434" s="105"/>
      <c r="M434" s="105"/>
      <c r="O434" s="176"/>
      <c r="P434" s="105"/>
      <c r="Q434" s="105"/>
      <c r="R434" s="105"/>
      <c r="S434" s="176"/>
      <c r="T434" s="105"/>
      <c r="U434" s="105"/>
      <c r="V434" s="105"/>
      <c r="X434" s="176"/>
      <c r="Y434" s="105"/>
      <c r="Z434" s="105"/>
      <c r="AA434" s="105"/>
      <c r="AC434" s="176"/>
      <c r="AD434" s="358"/>
      <c r="AE434" s="105"/>
      <c r="AF434" s="358"/>
      <c r="AH434" s="105"/>
      <c r="AI434" s="176"/>
      <c r="AJ434" s="105"/>
      <c r="AK434" s="105"/>
      <c r="AL434" s="105"/>
      <c r="AN434" s="176"/>
      <c r="AO434" s="105"/>
      <c r="AP434" s="105"/>
      <c r="AQ434" s="105"/>
      <c r="AS434" s="176"/>
      <c r="AT434" s="145"/>
      <c r="AU434" s="105"/>
      <c r="AV434" s="145"/>
      <c r="AX434" s="145"/>
      <c r="AY434" s="176"/>
      <c r="AZ434" s="105"/>
      <c r="BA434" s="105"/>
      <c r="BB434" s="105"/>
      <c r="BD434" s="176"/>
      <c r="BE434" s="105"/>
      <c r="BF434" s="105"/>
      <c r="BG434" s="105"/>
      <c r="BI434" s="176"/>
      <c r="BJ434" s="145"/>
      <c r="BK434" s="105"/>
      <c r="BL434" s="145"/>
      <c r="BN434" s="145"/>
    </row>
    <row r="435" spans="6:66" x14ac:dyDescent="0.2">
      <c r="F435" s="25"/>
      <c r="G435" s="25"/>
      <c r="H435" s="25"/>
      <c r="I435" s="283"/>
      <c r="J435" s="25"/>
      <c r="K435" s="25"/>
      <c r="L435" s="25"/>
      <c r="M435" s="25"/>
      <c r="N435" s="283"/>
      <c r="O435" s="25"/>
      <c r="P435" s="25"/>
      <c r="Q435" s="25"/>
      <c r="R435" s="25"/>
      <c r="S435" s="25"/>
      <c r="T435" s="25"/>
      <c r="U435" s="25"/>
      <c r="V435" s="25"/>
      <c r="W435" s="283"/>
      <c r="X435" s="25"/>
      <c r="Y435" s="25"/>
      <c r="Z435" s="25"/>
      <c r="AA435" s="25"/>
      <c r="AB435" s="283"/>
      <c r="AC435" s="25"/>
      <c r="AD435" s="25"/>
      <c r="AE435" s="25"/>
      <c r="AF435" s="25"/>
      <c r="AG435" s="283"/>
      <c r="AH435" s="25"/>
      <c r="AI435" s="25"/>
      <c r="AJ435" s="25"/>
      <c r="AK435" s="25"/>
      <c r="AL435" s="25"/>
      <c r="AM435" s="283"/>
      <c r="AN435" s="25"/>
      <c r="AO435" s="25"/>
      <c r="AP435" s="25"/>
      <c r="AQ435" s="25"/>
      <c r="AR435" s="283"/>
      <c r="AS435" s="25"/>
      <c r="AT435" s="316"/>
      <c r="AU435" s="25"/>
      <c r="AV435" s="316"/>
      <c r="AW435" s="283"/>
      <c r="AX435" s="316"/>
      <c r="AY435" s="25"/>
      <c r="AZ435" s="25"/>
      <c r="BA435" s="25"/>
      <c r="BB435" s="25"/>
      <c r="BC435" s="283"/>
      <c r="BD435" s="25"/>
      <c r="BE435" s="25"/>
      <c r="BF435" s="25"/>
      <c r="BG435" s="25"/>
      <c r="BH435" s="283"/>
      <c r="BI435" s="25"/>
      <c r="BJ435" s="316"/>
      <c r="BK435" s="25"/>
      <c r="BL435" s="316"/>
      <c r="BM435" s="283"/>
      <c r="BN435" s="316"/>
    </row>
    <row r="436" spans="6:66" x14ac:dyDescent="0.2">
      <c r="F436" s="25"/>
      <c r="G436" s="25"/>
      <c r="H436" s="25"/>
      <c r="I436" s="283"/>
      <c r="J436" s="25"/>
      <c r="K436" s="25"/>
      <c r="L436" s="25"/>
      <c r="M436" s="25"/>
      <c r="N436" s="283"/>
      <c r="O436" s="25"/>
      <c r="P436" s="25"/>
      <c r="Q436" s="25"/>
      <c r="R436" s="25"/>
      <c r="S436" s="25"/>
      <c r="T436" s="25"/>
      <c r="U436" s="25"/>
      <c r="V436" s="25"/>
      <c r="W436" s="283"/>
      <c r="X436" s="25"/>
      <c r="Y436" s="25"/>
      <c r="Z436" s="25"/>
      <c r="AA436" s="25"/>
      <c r="AB436" s="283"/>
      <c r="AC436" s="25"/>
      <c r="AD436" s="25"/>
      <c r="AE436" s="25"/>
      <c r="AF436" s="25"/>
      <c r="AG436" s="283"/>
      <c r="AH436" s="25"/>
      <c r="AI436" s="25"/>
      <c r="AJ436" s="25"/>
      <c r="AK436" s="25"/>
      <c r="AL436" s="25"/>
      <c r="AM436" s="283"/>
      <c r="AN436" s="25"/>
      <c r="AO436" s="25"/>
      <c r="AP436" s="25"/>
      <c r="AQ436" s="25"/>
      <c r="AR436" s="283"/>
      <c r="AS436" s="25"/>
      <c r="AT436" s="316"/>
      <c r="AU436" s="25"/>
      <c r="AV436" s="316"/>
      <c r="AW436" s="283"/>
      <c r="AX436" s="316"/>
      <c r="AY436" s="25"/>
      <c r="AZ436" s="25"/>
      <c r="BA436" s="25"/>
      <c r="BB436" s="25"/>
      <c r="BC436" s="283"/>
      <c r="BD436" s="25"/>
      <c r="BE436" s="25"/>
      <c r="BF436" s="25"/>
      <c r="BG436" s="25"/>
      <c r="BH436" s="283"/>
      <c r="BI436" s="25"/>
      <c r="BJ436" s="316"/>
      <c r="BK436" s="25"/>
      <c r="BL436" s="316"/>
      <c r="BM436" s="283"/>
      <c r="BN436" s="316"/>
    </row>
    <row r="437" spans="6:66" x14ac:dyDescent="0.2">
      <c r="F437" s="25"/>
      <c r="G437" s="25"/>
      <c r="H437" s="25"/>
      <c r="I437" s="283"/>
      <c r="J437" s="25"/>
      <c r="K437" s="25"/>
      <c r="L437" s="25"/>
      <c r="M437" s="25"/>
      <c r="N437" s="283"/>
      <c r="O437" s="25"/>
      <c r="P437" s="25"/>
      <c r="Q437" s="25"/>
      <c r="R437" s="25"/>
      <c r="S437" s="25"/>
      <c r="T437" s="25"/>
      <c r="U437" s="25"/>
      <c r="V437" s="25"/>
      <c r="W437" s="283"/>
      <c r="X437" s="25"/>
      <c r="Y437" s="25"/>
      <c r="Z437" s="25"/>
      <c r="AA437" s="25"/>
      <c r="AB437" s="283"/>
      <c r="AC437" s="25"/>
      <c r="AD437" s="25"/>
      <c r="AE437" s="25"/>
      <c r="AF437" s="25"/>
      <c r="AG437" s="283"/>
      <c r="AH437" s="25"/>
      <c r="AI437" s="25"/>
      <c r="AJ437" s="25"/>
      <c r="AK437" s="25"/>
      <c r="AL437" s="25"/>
      <c r="AM437" s="283"/>
      <c r="AN437" s="25"/>
      <c r="AO437" s="25"/>
      <c r="AP437" s="25"/>
      <c r="AQ437" s="25"/>
      <c r="AR437" s="283"/>
      <c r="AS437" s="25"/>
      <c r="AT437" s="316"/>
      <c r="AU437" s="25"/>
      <c r="AV437" s="316"/>
      <c r="AW437" s="283"/>
      <c r="AX437" s="316"/>
      <c r="AY437" s="25"/>
      <c r="AZ437" s="25"/>
      <c r="BA437" s="25"/>
      <c r="BB437" s="25"/>
      <c r="BC437" s="283"/>
      <c r="BD437" s="25"/>
      <c r="BE437" s="25"/>
      <c r="BF437" s="25"/>
      <c r="BG437" s="25"/>
      <c r="BH437" s="283"/>
      <c r="BI437" s="25"/>
      <c r="BJ437" s="316"/>
      <c r="BK437" s="25"/>
      <c r="BL437" s="316"/>
      <c r="BM437" s="283"/>
      <c r="BN437" s="316"/>
    </row>
    <row r="438" spans="6:66" x14ac:dyDescent="0.2">
      <c r="F438" s="25"/>
      <c r="G438" s="25"/>
      <c r="H438" s="25"/>
      <c r="I438" s="283"/>
      <c r="J438" s="25"/>
      <c r="K438" s="25"/>
      <c r="L438" s="25"/>
      <c r="M438" s="25"/>
      <c r="N438" s="283"/>
      <c r="O438" s="25"/>
      <c r="P438" s="25"/>
      <c r="Q438" s="25"/>
      <c r="R438" s="25"/>
      <c r="S438" s="25"/>
      <c r="T438" s="25"/>
      <c r="U438" s="25"/>
      <c r="V438" s="25"/>
      <c r="W438" s="283"/>
      <c r="X438" s="25"/>
      <c r="Y438" s="25"/>
      <c r="Z438" s="25"/>
      <c r="AA438" s="25"/>
      <c r="AB438" s="283"/>
      <c r="AC438" s="25"/>
      <c r="AD438" s="25"/>
      <c r="AE438" s="25"/>
      <c r="AF438" s="25"/>
      <c r="AG438" s="283"/>
      <c r="AH438" s="25"/>
      <c r="AI438" s="25"/>
      <c r="AJ438" s="25"/>
      <c r="AK438" s="25"/>
      <c r="AL438" s="25"/>
      <c r="AM438" s="283"/>
      <c r="AN438" s="25"/>
      <c r="AO438" s="25"/>
      <c r="AP438" s="25"/>
      <c r="AQ438" s="25"/>
      <c r="AR438" s="283"/>
      <c r="AS438" s="25"/>
      <c r="AT438" s="316"/>
      <c r="AU438" s="25"/>
      <c r="AV438" s="316"/>
      <c r="AW438" s="283"/>
      <c r="AX438" s="316"/>
      <c r="AY438" s="25"/>
      <c r="AZ438" s="25"/>
      <c r="BA438" s="25"/>
      <c r="BB438" s="25"/>
      <c r="BC438" s="283"/>
      <c r="BD438" s="25"/>
      <c r="BE438" s="25"/>
      <c r="BF438" s="25"/>
      <c r="BG438" s="25"/>
      <c r="BH438" s="283"/>
      <c r="BI438" s="25"/>
      <c r="BJ438" s="316"/>
      <c r="BK438" s="25"/>
      <c r="BL438" s="316"/>
      <c r="BM438" s="283"/>
      <c r="BN438" s="316"/>
    </row>
    <row r="439" spans="6:66" x14ac:dyDescent="0.2">
      <c r="F439" s="105"/>
      <c r="G439" s="105"/>
      <c r="H439" s="105"/>
      <c r="J439" s="176"/>
      <c r="K439" s="105"/>
      <c r="L439" s="105"/>
      <c r="M439" s="105"/>
      <c r="O439" s="176"/>
      <c r="P439" s="105"/>
      <c r="Q439" s="105"/>
      <c r="R439" s="105"/>
      <c r="S439" s="176"/>
      <c r="T439" s="105"/>
      <c r="U439" s="105"/>
      <c r="V439" s="105"/>
      <c r="X439" s="176"/>
      <c r="Y439" s="105"/>
      <c r="Z439" s="105"/>
      <c r="AA439" s="105"/>
      <c r="AC439" s="176"/>
      <c r="AD439" s="358"/>
      <c r="AE439" s="105"/>
      <c r="AF439" s="358"/>
      <c r="AH439" s="105"/>
      <c r="AI439" s="176"/>
      <c r="AJ439" s="105"/>
      <c r="AK439" s="105"/>
      <c r="AL439" s="105"/>
      <c r="AN439" s="176"/>
      <c r="AO439" s="105"/>
      <c r="AP439" s="105"/>
      <c r="AQ439" s="105"/>
      <c r="AS439" s="176"/>
      <c r="AT439" s="145"/>
      <c r="AU439" s="105"/>
      <c r="AV439" s="145"/>
      <c r="AX439" s="145"/>
      <c r="AY439" s="176"/>
      <c r="AZ439" s="105"/>
      <c r="BA439" s="105"/>
      <c r="BB439" s="105"/>
      <c r="BD439" s="176"/>
      <c r="BE439" s="105"/>
      <c r="BF439" s="105"/>
      <c r="BG439" s="105"/>
      <c r="BI439" s="176"/>
      <c r="BJ439" s="145"/>
      <c r="BK439" s="105"/>
      <c r="BL439" s="145"/>
      <c r="BN439" s="145"/>
    </row>
    <row r="440" spans="6:66" x14ac:dyDescent="0.2">
      <c r="F440" s="105"/>
      <c r="G440" s="105"/>
      <c r="H440" s="105"/>
      <c r="J440" s="176"/>
      <c r="K440" s="105"/>
      <c r="L440" s="105"/>
      <c r="M440" s="105"/>
      <c r="O440" s="176"/>
      <c r="P440" s="105"/>
      <c r="Q440" s="105"/>
      <c r="R440" s="105"/>
      <c r="S440" s="176"/>
      <c r="T440" s="105"/>
      <c r="U440" s="105"/>
      <c r="V440" s="105"/>
      <c r="X440" s="176"/>
      <c r="Y440" s="105"/>
      <c r="Z440" s="105"/>
      <c r="AA440" s="105"/>
      <c r="AC440" s="176"/>
      <c r="AD440" s="358"/>
      <c r="AE440" s="105"/>
      <c r="AF440" s="358"/>
      <c r="AH440" s="105"/>
      <c r="AI440" s="176"/>
      <c r="AJ440" s="105"/>
      <c r="AK440" s="105"/>
      <c r="AL440" s="105"/>
      <c r="AN440" s="176"/>
      <c r="AO440" s="105"/>
      <c r="AP440" s="105"/>
      <c r="AQ440" s="105"/>
      <c r="AS440" s="176"/>
      <c r="AT440" s="145"/>
      <c r="AU440" s="105"/>
      <c r="AV440" s="145"/>
      <c r="AX440" s="145"/>
      <c r="AY440" s="176"/>
      <c r="AZ440" s="105"/>
      <c r="BA440" s="105"/>
      <c r="BB440" s="105"/>
      <c r="BD440" s="176"/>
      <c r="BE440" s="105"/>
      <c r="BF440" s="105"/>
      <c r="BG440" s="105"/>
      <c r="BI440" s="176"/>
      <c r="BJ440" s="145"/>
      <c r="BK440" s="105"/>
      <c r="BL440" s="145"/>
      <c r="BN440" s="145"/>
    </row>
    <row r="441" spans="6:66" x14ac:dyDescent="0.2">
      <c r="F441" s="105"/>
      <c r="G441" s="105"/>
      <c r="H441" s="105"/>
      <c r="J441" s="176"/>
      <c r="K441" s="105"/>
      <c r="L441" s="105"/>
      <c r="M441" s="105"/>
      <c r="O441" s="176"/>
      <c r="P441" s="105"/>
      <c r="Q441" s="105"/>
      <c r="R441" s="105"/>
      <c r="S441" s="176"/>
      <c r="T441" s="105"/>
      <c r="U441" s="105"/>
      <c r="V441" s="105"/>
      <c r="X441" s="176"/>
      <c r="Y441" s="105"/>
      <c r="Z441" s="105"/>
      <c r="AA441" s="105"/>
      <c r="AC441" s="176"/>
      <c r="AD441" s="358"/>
      <c r="AE441" s="105"/>
      <c r="AF441" s="358"/>
      <c r="AH441" s="105"/>
      <c r="AI441" s="176"/>
      <c r="AJ441" s="105"/>
      <c r="AK441" s="105"/>
      <c r="AL441" s="105"/>
      <c r="AN441" s="176"/>
      <c r="AO441" s="105"/>
      <c r="AP441" s="105"/>
      <c r="AQ441" s="105"/>
      <c r="AS441" s="176"/>
      <c r="AT441" s="145"/>
      <c r="AU441" s="105"/>
      <c r="AV441" s="145"/>
      <c r="AX441" s="145"/>
      <c r="AY441" s="176"/>
      <c r="AZ441" s="105"/>
      <c r="BA441" s="105"/>
      <c r="BB441" s="105"/>
      <c r="BD441" s="176"/>
      <c r="BE441" s="105"/>
      <c r="BF441" s="105"/>
      <c r="BG441" s="105"/>
      <c r="BI441" s="176"/>
      <c r="BJ441" s="145"/>
      <c r="BK441" s="105"/>
      <c r="BL441" s="145"/>
      <c r="BN441" s="145"/>
    </row>
    <row r="442" spans="6:66" x14ac:dyDescent="0.2">
      <c r="F442" s="105"/>
      <c r="G442" s="105"/>
      <c r="H442" s="105"/>
      <c r="J442" s="176"/>
      <c r="K442" s="105"/>
      <c r="L442" s="105"/>
      <c r="M442" s="105"/>
      <c r="O442" s="176"/>
      <c r="P442" s="105"/>
      <c r="Q442" s="105"/>
      <c r="R442" s="105"/>
      <c r="S442" s="176"/>
      <c r="T442" s="105"/>
      <c r="U442" s="105"/>
      <c r="V442" s="105"/>
      <c r="X442" s="176"/>
      <c r="Y442" s="105"/>
      <c r="Z442" s="105"/>
      <c r="AA442" s="105"/>
      <c r="AC442" s="176"/>
      <c r="AD442" s="358"/>
      <c r="AE442" s="105"/>
      <c r="AF442" s="358"/>
      <c r="AH442" s="105"/>
      <c r="AI442" s="176"/>
      <c r="AJ442" s="105"/>
      <c r="AK442" s="105"/>
      <c r="AL442" s="105"/>
      <c r="AN442" s="176"/>
      <c r="AO442" s="105"/>
      <c r="AP442" s="105"/>
      <c r="AQ442" s="105"/>
      <c r="AS442" s="176"/>
      <c r="AT442" s="145"/>
      <c r="AU442" s="105"/>
      <c r="AV442" s="145"/>
      <c r="AX442" s="145"/>
      <c r="AY442" s="176"/>
      <c r="AZ442" s="105"/>
      <c r="BA442" s="105"/>
      <c r="BB442" s="105"/>
      <c r="BD442" s="176"/>
      <c r="BE442" s="105"/>
      <c r="BF442" s="105"/>
      <c r="BG442" s="105"/>
      <c r="BI442" s="176"/>
      <c r="BJ442" s="145"/>
      <c r="BK442" s="105"/>
      <c r="BL442" s="145"/>
      <c r="BN442" s="145"/>
    </row>
    <row r="443" spans="6:66" x14ac:dyDescent="0.2">
      <c r="F443" s="105"/>
      <c r="G443" s="105"/>
      <c r="H443" s="105"/>
      <c r="J443" s="176"/>
      <c r="K443" s="105"/>
      <c r="L443" s="105"/>
      <c r="M443" s="105"/>
      <c r="O443" s="176"/>
      <c r="P443" s="105"/>
      <c r="Q443" s="105"/>
      <c r="R443" s="105"/>
      <c r="S443" s="176"/>
      <c r="T443" s="105"/>
      <c r="U443" s="105"/>
      <c r="V443" s="105"/>
      <c r="X443" s="176"/>
      <c r="Y443" s="105"/>
      <c r="Z443" s="105"/>
      <c r="AA443" s="105"/>
      <c r="AC443" s="176"/>
      <c r="AD443" s="358"/>
      <c r="AE443" s="105"/>
      <c r="AF443" s="358"/>
      <c r="AH443" s="105"/>
      <c r="AI443" s="176"/>
      <c r="AJ443" s="105"/>
      <c r="AK443" s="105"/>
      <c r="AL443" s="105"/>
      <c r="AN443" s="176"/>
      <c r="AO443" s="105"/>
      <c r="AP443" s="105"/>
      <c r="AQ443" s="105"/>
      <c r="AS443" s="176"/>
      <c r="AT443" s="145"/>
      <c r="AU443" s="105"/>
      <c r="AV443" s="145"/>
      <c r="AX443" s="145"/>
      <c r="AY443" s="176"/>
      <c r="AZ443" s="105"/>
      <c r="BA443" s="105"/>
      <c r="BB443" s="105"/>
      <c r="BD443" s="176"/>
      <c r="BE443" s="105"/>
      <c r="BF443" s="105"/>
      <c r="BG443" s="105"/>
      <c r="BI443" s="176"/>
      <c r="BJ443" s="145"/>
      <c r="BK443" s="105"/>
      <c r="BL443" s="145"/>
      <c r="BN443" s="145"/>
    </row>
    <row r="444" spans="6:66" x14ac:dyDescent="0.2">
      <c r="F444" s="105"/>
      <c r="G444" s="105"/>
      <c r="H444" s="105"/>
      <c r="J444" s="176"/>
      <c r="K444" s="105"/>
      <c r="L444" s="105"/>
      <c r="M444" s="105"/>
      <c r="O444" s="176"/>
      <c r="P444" s="105"/>
      <c r="Q444" s="105"/>
      <c r="R444" s="105"/>
      <c r="S444" s="176"/>
      <c r="T444" s="105"/>
      <c r="U444" s="105"/>
      <c r="V444" s="105"/>
      <c r="X444" s="176"/>
      <c r="Y444" s="105"/>
      <c r="Z444" s="105"/>
      <c r="AA444" s="105"/>
      <c r="AC444" s="176"/>
      <c r="AD444" s="358"/>
      <c r="AE444" s="105"/>
      <c r="AF444" s="358"/>
      <c r="AH444" s="105"/>
      <c r="AI444" s="176"/>
      <c r="AJ444" s="105"/>
      <c r="AK444" s="105"/>
      <c r="AL444" s="105"/>
      <c r="AN444" s="176"/>
      <c r="AO444" s="105"/>
      <c r="AP444" s="105"/>
      <c r="AQ444" s="105"/>
      <c r="AS444" s="176"/>
      <c r="AT444" s="145"/>
      <c r="AU444" s="105"/>
      <c r="AV444" s="145"/>
      <c r="AX444" s="145"/>
      <c r="AY444" s="176"/>
      <c r="AZ444" s="105"/>
      <c r="BA444" s="105"/>
      <c r="BB444" s="105"/>
      <c r="BD444" s="176"/>
      <c r="BE444" s="105"/>
      <c r="BF444" s="105"/>
      <c r="BG444" s="105"/>
      <c r="BI444" s="176"/>
      <c r="BJ444" s="145"/>
      <c r="BK444" s="105"/>
      <c r="BL444" s="145"/>
      <c r="BN444" s="145"/>
    </row>
    <row r="445" spans="6:66" x14ac:dyDescent="0.2">
      <c r="F445" s="105"/>
      <c r="G445" s="105"/>
      <c r="H445" s="105"/>
      <c r="J445" s="176"/>
      <c r="K445" s="105"/>
      <c r="L445" s="105"/>
      <c r="M445" s="105"/>
      <c r="O445" s="176"/>
      <c r="P445" s="105"/>
      <c r="Q445" s="105"/>
      <c r="R445" s="105"/>
      <c r="S445" s="176"/>
      <c r="T445" s="105"/>
      <c r="U445" s="105"/>
      <c r="V445" s="105"/>
      <c r="X445" s="176"/>
      <c r="Y445" s="105"/>
      <c r="Z445" s="105"/>
      <c r="AA445" s="105"/>
      <c r="AC445" s="176"/>
      <c r="AD445" s="358"/>
      <c r="AE445" s="105"/>
      <c r="AF445" s="358"/>
      <c r="AH445" s="105"/>
      <c r="AI445" s="176"/>
      <c r="AJ445" s="105"/>
      <c r="AK445" s="105"/>
      <c r="AL445" s="105"/>
      <c r="AN445" s="176"/>
      <c r="AO445" s="105"/>
      <c r="AP445" s="105"/>
      <c r="AQ445" s="105"/>
      <c r="AS445" s="176"/>
      <c r="AT445" s="145"/>
      <c r="AU445" s="105"/>
      <c r="AV445" s="145"/>
      <c r="AX445" s="145"/>
      <c r="AY445" s="176"/>
      <c r="AZ445" s="105"/>
      <c r="BA445" s="105"/>
      <c r="BB445" s="105"/>
      <c r="BD445" s="176"/>
      <c r="BE445" s="105"/>
      <c r="BF445" s="105"/>
      <c r="BG445" s="105"/>
      <c r="BI445" s="176"/>
      <c r="BJ445" s="145"/>
      <c r="BK445" s="105"/>
      <c r="BL445" s="145"/>
      <c r="BN445" s="145"/>
    </row>
    <row r="446" spans="6:66" x14ac:dyDescent="0.2">
      <c r="F446" s="105"/>
      <c r="G446" s="105"/>
      <c r="H446" s="105"/>
      <c r="J446" s="176"/>
      <c r="K446" s="105"/>
      <c r="L446" s="105"/>
      <c r="M446" s="105"/>
      <c r="O446" s="176"/>
      <c r="P446" s="105"/>
      <c r="Q446" s="105"/>
      <c r="R446" s="105"/>
      <c r="S446" s="176"/>
      <c r="T446" s="105"/>
      <c r="U446" s="105"/>
      <c r="V446" s="105"/>
      <c r="X446" s="176"/>
      <c r="Y446" s="105"/>
      <c r="Z446" s="105"/>
      <c r="AA446" s="105"/>
      <c r="AC446" s="176"/>
      <c r="AD446" s="358"/>
      <c r="AE446" s="105"/>
      <c r="AF446" s="358"/>
      <c r="AH446" s="105"/>
      <c r="AI446" s="176"/>
      <c r="AJ446" s="105"/>
      <c r="AK446" s="105"/>
      <c r="AL446" s="105"/>
      <c r="AN446" s="176"/>
      <c r="AO446" s="105"/>
      <c r="AP446" s="105"/>
      <c r="AQ446" s="105"/>
      <c r="AS446" s="176"/>
      <c r="AT446" s="145"/>
      <c r="AU446" s="105"/>
      <c r="AV446" s="145"/>
      <c r="AX446" s="145"/>
      <c r="AY446" s="176"/>
      <c r="AZ446" s="105"/>
      <c r="BA446" s="105"/>
      <c r="BB446" s="105"/>
      <c r="BD446" s="176"/>
      <c r="BE446" s="105"/>
      <c r="BF446" s="105"/>
      <c r="BG446" s="105"/>
      <c r="BI446" s="176"/>
      <c r="BJ446" s="145"/>
      <c r="BK446" s="105"/>
      <c r="BL446" s="145"/>
      <c r="BN446" s="145"/>
    </row>
    <row r="447" spans="6:66" x14ac:dyDescent="0.2">
      <c r="F447" s="105"/>
      <c r="G447" s="105"/>
      <c r="H447" s="105"/>
      <c r="J447" s="176"/>
      <c r="K447" s="105"/>
      <c r="L447" s="105"/>
      <c r="M447" s="105"/>
      <c r="O447" s="176"/>
      <c r="P447" s="105"/>
      <c r="Q447" s="105"/>
      <c r="R447" s="105"/>
      <c r="S447" s="176"/>
      <c r="T447" s="105"/>
      <c r="U447" s="105"/>
      <c r="V447" s="105"/>
      <c r="X447" s="176"/>
      <c r="Y447" s="105"/>
      <c r="Z447" s="105"/>
      <c r="AA447" s="105"/>
      <c r="AC447" s="176"/>
      <c r="AD447" s="358"/>
      <c r="AE447" s="105"/>
      <c r="AF447" s="358"/>
      <c r="AH447" s="105"/>
      <c r="AI447" s="176"/>
      <c r="AJ447" s="105"/>
      <c r="AK447" s="105"/>
      <c r="AL447" s="105"/>
      <c r="AN447" s="176"/>
      <c r="AO447" s="105"/>
      <c r="AP447" s="105"/>
      <c r="AQ447" s="105"/>
      <c r="AS447" s="176"/>
      <c r="AT447" s="145"/>
      <c r="AU447" s="105"/>
      <c r="AV447" s="145"/>
      <c r="AX447" s="145"/>
      <c r="AY447" s="176"/>
      <c r="AZ447" s="105"/>
      <c r="BA447" s="105"/>
      <c r="BB447" s="105"/>
      <c r="BD447" s="176"/>
      <c r="BE447" s="105"/>
      <c r="BF447" s="105"/>
      <c r="BG447" s="105"/>
      <c r="BI447" s="176"/>
      <c r="BJ447" s="145"/>
      <c r="BK447" s="105"/>
      <c r="BL447" s="145"/>
      <c r="BN447" s="145"/>
    </row>
    <row r="448" spans="6:66" x14ac:dyDescent="0.2">
      <c r="F448" s="105"/>
      <c r="G448" s="105"/>
      <c r="H448" s="105"/>
      <c r="J448" s="176"/>
      <c r="K448" s="105"/>
      <c r="L448" s="105"/>
      <c r="M448" s="105"/>
      <c r="O448" s="176"/>
      <c r="P448" s="105"/>
      <c r="Q448" s="105"/>
      <c r="R448" s="105"/>
      <c r="S448" s="176"/>
      <c r="T448" s="105"/>
      <c r="U448" s="105"/>
      <c r="V448" s="105"/>
      <c r="X448" s="176"/>
      <c r="Y448" s="105"/>
      <c r="Z448" s="105"/>
      <c r="AA448" s="105"/>
      <c r="AC448" s="176"/>
      <c r="AD448" s="358"/>
      <c r="AE448" s="105"/>
      <c r="AF448" s="358"/>
      <c r="AH448" s="105"/>
      <c r="AI448" s="176"/>
      <c r="AJ448" s="105"/>
      <c r="AK448" s="105"/>
      <c r="AL448" s="105"/>
      <c r="AN448" s="176"/>
      <c r="AO448" s="105"/>
      <c r="AP448" s="105"/>
      <c r="AQ448" s="105"/>
      <c r="AS448" s="176"/>
      <c r="AT448" s="145"/>
      <c r="AU448" s="105"/>
      <c r="AV448" s="145"/>
      <c r="AX448" s="145"/>
      <c r="AY448" s="176"/>
      <c r="AZ448" s="105"/>
      <c r="BA448" s="105"/>
      <c r="BB448" s="105"/>
      <c r="BD448" s="176"/>
      <c r="BE448" s="105"/>
      <c r="BF448" s="105"/>
      <c r="BG448" s="105"/>
      <c r="BI448" s="176"/>
      <c r="BJ448" s="145"/>
      <c r="BK448" s="105"/>
      <c r="BL448" s="145"/>
      <c r="BN448" s="145"/>
    </row>
    <row r="449" spans="6:66" x14ac:dyDescent="0.2">
      <c r="F449" s="105"/>
      <c r="G449" s="105"/>
      <c r="H449" s="105"/>
      <c r="J449" s="176"/>
      <c r="K449" s="105"/>
      <c r="L449" s="105"/>
      <c r="M449" s="105"/>
      <c r="O449" s="176"/>
      <c r="P449" s="105"/>
      <c r="Q449" s="105"/>
      <c r="R449" s="105"/>
      <c r="S449" s="176"/>
      <c r="T449" s="105"/>
      <c r="U449" s="105"/>
      <c r="V449" s="105"/>
      <c r="X449" s="176"/>
      <c r="Y449" s="105"/>
      <c r="Z449" s="105"/>
      <c r="AA449" s="105"/>
      <c r="AC449" s="176"/>
      <c r="AD449" s="358"/>
      <c r="AE449" s="105"/>
      <c r="AF449" s="358"/>
      <c r="AH449" s="105"/>
      <c r="AI449" s="176"/>
      <c r="AJ449" s="105"/>
      <c r="AK449" s="105"/>
      <c r="AL449" s="105"/>
      <c r="AN449" s="176"/>
      <c r="AO449" s="105"/>
      <c r="AP449" s="105"/>
      <c r="AQ449" s="105"/>
      <c r="AS449" s="176"/>
      <c r="AT449" s="145"/>
      <c r="AU449" s="105"/>
      <c r="AV449" s="145"/>
      <c r="AX449" s="145"/>
      <c r="AY449" s="176"/>
      <c r="AZ449" s="105"/>
      <c r="BA449" s="105"/>
      <c r="BB449" s="105"/>
      <c r="BD449" s="176"/>
      <c r="BE449" s="105"/>
      <c r="BF449" s="105"/>
      <c r="BG449" s="105"/>
      <c r="BI449" s="176"/>
      <c r="BJ449" s="145"/>
      <c r="BK449" s="105"/>
      <c r="BL449" s="145"/>
      <c r="BN449" s="145"/>
    </row>
    <row r="450" spans="6:66" x14ac:dyDescent="0.2">
      <c r="F450" s="105"/>
      <c r="G450" s="105"/>
      <c r="H450" s="105"/>
      <c r="J450" s="176"/>
      <c r="K450" s="105"/>
      <c r="L450" s="105"/>
      <c r="M450" s="105"/>
      <c r="O450" s="176"/>
      <c r="P450" s="105"/>
      <c r="Q450" s="105"/>
      <c r="R450" s="105"/>
      <c r="S450" s="176"/>
      <c r="T450" s="105"/>
      <c r="U450" s="105"/>
      <c r="V450" s="105"/>
      <c r="X450" s="176"/>
      <c r="Y450" s="105"/>
      <c r="Z450" s="105"/>
      <c r="AA450" s="105"/>
      <c r="AC450" s="176"/>
      <c r="AD450" s="358"/>
      <c r="AE450" s="105"/>
      <c r="AF450" s="358"/>
      <c r="AH450" s="105"/>
      <c r="AI450" s="176"/>
      <c r="AJ450" s="105"/>
      <c r="AK450" s="105"/>
      <c r="AL450" s="105"/>
      <c r="AN450" s="176"/>
      <c r="AO450" s="105"/>
      <c r="AP450" s="105"/>
      <c r="AQ450" s="105"/>
      <c r="AS450" s="176"/>
      <c r="AT450" s="145"/>
      <c r="AU450" s="105"/>
      <c r="AV450" s="145"/>
      <c r="AX450" s="145"/>
      <c r="AY450" s="176"/>
      <c r="AZ450" s="105"/>
      <c r="BA450" s="105"/>
      <c r="BB450" s="105"/>
      <c r="BD450" s="176"/>
      <c r="BE450" s="105"/>
      <c r="BF450" s="105"/>
      <c r="BG450" s="105"/>
      <c r="BI450" s="176"/>
      <c r="BJ450" s="145"/>
      <c r="BK450" s="105"/>
      <c r="BL450" s="145"/>
      <c r="BN450" s="145"/>
    </row>
    <row r="451" spans="6:66" x14ac:dyDescent="0.2">
      <c r="F451" s="105"/>
      <c r="G451" s="105"/>
      <c r="H451" s="105"/>
      <c r="J451" s="176"/>
      <c r="K451" s="105"/>
      <c r="L451" s="105"/>
      <c r="M451" s="105"/>
      <c r="O451" s="176"/>
      <c r="P451" s="105"/>
      <c r="Q451" s="105"/>
      <c r="R451" s="105"/>
      <c r="S451" s="176"/>
      <c r="T451" s="105"/>
      <c r="U451" s="105"/>
      <c r="V451" s="105"/>
      <c r="X451" s="176"/>
      <c r="Y451" s="105"/>
      <c r="Z451" s="105"/>
      <c r="AA451" s="105"/>
      <c r="AC451" s="176"/>
      <c r="AD451" s="358"/>
      <c r="AE451" s="105"/>
      <c r="AF451" s="358"/>
      <c r="AH451" s="105"/>
      <c r="AI451" s="176"/>
      <c r="AJ451" s="105"/>
      <c r="AK451" s="105"/>
      <c r="AL451" s="105"/>
      <c r="AN451" s="176"/>
      <c r="AO451" s="105"/>
      <c r="AP451" s="105"/>
      <c r="AQ451" s="105"/>
      <c r="AS451" s="176"/>
      <c r="AT451" s="145"/>
      <c r="AU451" s="105"/>
      <c r="AV451" s="145"/>
      <c r="AX451" s="145"/>
      <c r="AY451" s="176"/>
      <c r="AZ451" s="105"/>
      <c r="BA451" s="105"/>
      <c r="BB451" s="105"/>
      <c r="BD451" s="176"/>
      <c r="BE451" s="105"/>
      <c r="BF451" s="105"/>
      <c r="BG451" s="105"/>
      <c r="BI451" s="176"/>
      <c r="BJ451" s="145"/>
      <c r="BK451" s="105"/>
      <c r="BL451" s="145"/>
      <c r="BN451" s="145"/>
    </row>
    <row r="452" spans="6:66" x14ac:dyDescent="0.2">
      <c r="F452" s="105"/>
      <c r="G452" s="105"/>
      <c r="H452" s="105"/>
      <c r="J452" s="176"/>
      <c r="K452" s="105"/>
      <c r="L452" s="105"/>
      <c r="M452" s="105"/>
      <c r="O452" s="176"/>
      <c r="P452" s="105"/>
      <c r="Q452" s="105"/>
      <c r="R452" s="105"/>
      <c r="S452" s="176"/>
      <c r="T452" s="105"/>
      <c r="U452" s="105"/>
      <c r="V452" s="105"/>
      <c r="X452" s="176"/>
      <c r="Y452" s="105"/>
      <c r="Z452" s="105"/>
      <c r="AA452" s="105"/>
      <c r="AC452" s="176"/>
      <c r="AD452" s="358"/>
      <c r="AE452" s="105"/>
      <c r="AF452" s="358"/>
      <c r="AH452" s="105"/>
      <c r="AI452" s="176"/>
      <c r="AJ452" s="105"/>
      <c r="AK452" s="105"/>
      <c r="AL452" s="105"/>
      <c r="AN452" s="176"/>
      <c r="AO452" s="105"/>
      <c r="AP452" s="105"/>
      <c r="AQ452" s="105"/>
      <c r="AS452" s="176"/>
      <c r="AT452" s="145"/>
      <c r="AU452" s="105"/>
      <c r="AV452" s="145"/>
      <c r="AX452" s="145"/>
      <c r="AY452" s="176"/>
      <c r="AZ452" s="105"/>
      <c r="BA452" s="105"/>
      <c r="BB452" s="105"/>
      <c r="BD452" s="176"/>
      <c r="BE452" s="105"/>
      <c r="BF452" s="105"/>
      <c r="BG452" s="105"/>
      <c r="BI452" s="176"/>
      <c r="BJ452" s="145"/>
      <c r="BK452" s="105"/>
      <c r="BL452" s="145"/>
      <c r="BN452" s="145"/>
    </row>
    <row r="453" spans="6:66" x14ac:dyDescent="0.2">
      <c r="F453" s="105"/>
      <c r="G453" s="105"/>
      <c r="H453" s="105"/>
      <c r="J453" s="176"/>
      <c r="K453" s="105"/>
      <c r="L453" s="105"/>
      <c r="M453" s="105"/>
      <c r="O453" s="176"/>
      <c r="P453" s="105"/>
      <c r="Q453" s="105"/>
      <c r="R453" s="105"/>
      <c r="S453" s="176"/>
      <c r="T453" s="105"/>
      <c r="U453" s="105"/>
      <c r="V453" s="105"/>
      <c r="X453" s="176"/>
      <c r="Y453" s="105"/>
      <c r="Z453" s="105"/>
      <c r="AA453" s="105"/>
      <c r="AC453" s="176"/>
      <c r="AD453" s="358"/>
      <c r="AE453" s="105"/>
      <c r="AF453" s="358"/>
      <c r="AH453" s="105"/>
      <c r="AI453" s="176"/>
      <c r="AJ453" s="105"/>
      <c r="AK453" s="105"/>
      <c r="AL453" s="105"/>
      <c r="AN453" s="176"/>
      <c r="AO453" s="105"/>
      <c r="AP453" s="105"/>
      <c r="AQ453" s="105"/>
      <c r="AS453" s="176"/>
      <c r="AT453" s="145"/>
      <c r="AU453" s="105"/>
      <c r="AV453" s="145"/>
      <c r="AX453" s="145"/>
      <c r="AY453" s="176"/>
      <c r="AZ453" s="105"/>
      <c r="BA453" s="105"/>
      <c r="BB453" s="105"/>
      <c r="BD453" s="176"/>
      <c r="BE453" s="105"/>
      <c r="BF453" s="105"/>
      <c r="BG453" s="105"/>
      <c r="BI453" s="176"/>
      <c r="BJ453" s="145"/>
      <c r="BK453" s="105"/>
      <c r="BL453" s="145"/>
      <c r="BN453" s="145"/>
    </row>
    <row r="454" spans="6:66" x14ac:dyDescent="0.2">
      <c r="F454" s="105"/>
      <c r="G454" s="105"/>
      <c r="H454" s="105"/>
      <c r="J454" s="176"/>
      <c r="K454" s="105"/>
      <c r="L454" s="105"/>
      <c r="M454" s="105"/>
      <c r="O454" s="176"/>
      <c r="P454" s="105"/>
      <c r="Q454" s="105"/>
      <c r="R454" s="105"/>
      <c r="S454" s="176"/>
      <c r="T454" s="105"/>
      <c r="U454" s="105"/>
      <c r="V454" s="105"/>
      <c r="X454" s="176"/>
      <c r="Y454" s="105"/>
      <c r="Z454" s="105"/>
      <c r="AA454" s="105"/>
      <c r="AC454" s="176"/>
      <c r="AD454" s="358"/>
      <c r="AE454" s="105"/>
      <c r="AF454" s="358"/>
      <c r="AH454" s="105"/>
      <c r="AI454" s="176"/>
      <c r="AJ454" s="105"/>
      <c r="AK454" s="105"/>
      <c r="AL454" s="105"/>
      <c r="AN454" s="176"/>
      <c r="AO454" s="105"/>
      <c r="AP454" s="105"/>
      <c r="AQ454" s="105"/>
      <c r="AS454" s="176"/>
      <c r="AT454" s="145"/>
      <c r="AU454" s="105"/>
      <c r="AV454" s="145"/>
      <c r="AX454" s="145"/>
      <c r="AY454" s="176"/>
      <c r="AZ454" s="105"/>
      <c r="BA454" s="105"/>
      <c r="BB454" s="105"/>
      <c r="BD454" s="176"/>
      <c r="BE454" s="105"/>
      <c r="BF454" s="105"/>
      <c r="BG454" s="105"/>
      <c r="BI454" s="176"/>
      <c r="BJ454" s="145"/>
      <c r="BK454" s="105"/>
      <c r="BL454" s="145"/>
      <c r="BN454" s="145"/>
    </row>
    <row r="455" spans="6:66" x14ac:dyDescent="0.2">
      <c r="F455" s="105"/>
      <c r="G455" s="105"/>
      <c r="H455" s="105"/>
      <c r="J455" s="176"/>
      <c r="K455" s="105"/>
      <c r="L455" s="105"/>
      <c r="M455" s="105"/>
      <c r="O455" s="176"/>
      <c r="P455" s="105"/>
      <c r="Q455" s="105"/>
      <c r="R455" s="105"/>
      <c r="S455" s="176"/>
      <c r="T455" s="105"/>
      <c r="U455" s="105"/>
      <c r="V455" s="105"/>
      <c r="X455" s="176"/>
      <c r="Y455" s="105"/>
      <c r="Z455" s="105"/>
      <c r="AA455" s="105"/>
      <c r="AC455" s="176"/>
      <c r="AD455" s="358"/>
      <c r="AE455" s="105"/>
      <c r="AF455" s="358"/>
      <c r="AH455" s="105"/>
      <c r="AI455" s="176"/>
      <c r="AJ455" s="105"/>
      <c r="AK455" s="105"/>
      <c r="AL455" s="105"/>
      <c r="AN455" s="176"/>
      <c r="AO455" s="105"/>
      <c r="AP455" s="105"/>
      <c r="AQ455" s="105"/>
      <c r="AS455" s="176"/>
      <c r="AT455" s="145"/>
      <c r="AU455" s="105"/>
      <c r="AV455" s="145"/>
      <c r="AX455" s="145"/>
      <c r="AY455" s="176"/>
      <c r="AZ455" s="105"/>
      <c r="BA455" s="105"/>
      <c r="BB455" s="105"/>
      <c r="BD455" s="176"/>
      <c r="BE455" s="105"/>
      <c r="BF455" s="105"/>
      <c r="BG455" s="105"/>
      <c r="BI455" s="176"/>
      <c r="BJ455" s="145"/>
      <c r="BK455" s="105"/>
      <c r="BL455" s="145"/>
      <c r="BN455" s="145"/>
    </row>
    <row r="456" spans="6:66" x14ac:dyDescent="0.2">
      <c r="F456" s="105"/>
      <c r="G456" s="105"/>
      <c r="H456" s="105"/>
      <c r="J456" s="176"/>
      <c r="K456" s="105"/>
      <c r="L456" s="105"/>
      <c r="M456" s="105"/>
      <c r="O456" s="176"/>
      <c r="P456" s="105"/>
      <c r="Q456" s="105"/>
      <c r="R456" s="105"/>
      <c r="S456" s="176"/>
      <c r="T456" s="105"/>
      <c r="U456" s="105"/>
      <c r="V456" s="105"/>
      <c r="X456" s="176"/>
      <c r="Y456" s="105"/>
      <c r="Z456" s="105"/>
      <c r="AA456" s="105"/>
      <c r="AC456" s="176"/>
      <c r="AD456" s="358"/>
      <c r="AE456" s="105"/>
      <c r="AF456" s="358"/>
      <c r="AH456" s="105"/>
      <c r="AI456" s="176"/>
      <c r="AJ456" s="105"/>
      <c r="AK456" s="105"/>
      <c r="AL456" s="105"/>
      <c r="AN456" s="176"/>
      <c r="AO456" s="105"/>
      <c r="AP456" s="105"/>
      <c r="AQ456" s="105"/>
      <c r="AS456" s="176"/>
      <c r="AT456" s="145"/>
      <c r="AU456" s="105"/>
      <c r="AV456" s="145"/>
      <c r="AX456" s="145"/>
      <c r="AY456" s="176"/>
      <c r="AZ456" s="105"/>
      <c r="BA456" s="105"/>
      <c r="BB456" s="105"/>
      <c r="BD456" s="176"/>
      <c r="BE456" s="105"/>
      <c r="BF456" s="105"/>
      <c r="BG456" s="105"/>
      <c r="BI456" s="176"/>
      <c r="BJ456" s="145"/>
      <c r="BK456" s="105"/>
      <c r="BL456" s="145"/>
      <c r="BN456" s="145"/>
    </row>
    <row r="457" spans="6:66" x14ac:dyDescent="0.2">
      <c r="F457" s="105"/>
      <c r="G457" s="105"/>
      <c r="H457" s="105"/>
      <c r="J457" s="176"/>
      <c r="K457" s="105"/>
      <c r="L457" s="105"/>
      <c r="M457" s="105"/>
      <c r="O457" s="176"/>
      <c r="P457" s="105"/>
      <c r="Q457" s="105"/>
      <c r="R457" s="105"/>
      <c r="S457" s="176"/>
      <c r="T457" s="105"/>
      <c r="U457" s="105"/>
      <c r="V457" s="105"/>
      <c r="X457" s="176"/>
      <c r="Y457" s="105"/>
      <c r="Z457" s="105"/>
      <c r="AA457" s="105"/>
      <c r="AC457" s="176"/>
      <c r="AD457" s="358"/>
      <c r="AE457" s="105"/>
      <c r="AF457" s="358"/>
      <c r="AH457" s="105"/>
      <c r="AI457" s="176"/>
      <c r="AJ457" s="105"/>
      <c r="AK457" s="105"/>
      <c r="AL457" s="105"/>
      <c r="AN457" s="176"/>
      <c r="AO457" s="105"/>
      <c r="AP457" s="105"/>
      <c r="AQ457" s="105"/>
      <c r="AS457" s="176"/>
      <c r="AT457" s="145"/>
      <c r="AU457" s="105"/>
      <c r="AV457" s="145"/>
      <c r="AX457" s="145"/>
      <c r="AY457" s="176"/>
      <c r="AZ457" s="105"/>
      <c r="BA457" s="105"/>
      <c r="BB457" s="105"/>
      <c r="BD457" s="176"/>
      <c r="BE457" s="105"/>
      <c r="BF457" s="105"/>
      <c r="BG457" s="105"/>
      <c r="BI457" s="176"/>
      <c r="BJ457" s="145"/>
      <c r="BK457" s="105"/>
      <c r="BL457" s="145"/>
      <c r="BN457" s="145"/>
    </row>
    <row r="458" spans="6:66" x14ac:dyDescent="0.2">
      <c r="F458" s="105"/>
      <c r="G458" s="105"/>
      <c r="H458" s="105"/>
      <c r="J458" s="176"/>
      <c r="K458" s="105"/>
      <c r="L458" s="105"/>
      <c r="M458" s="105"/>
      <c r="O458" s="176"/>
      <c r="P458" s="105"/>
      <c r="Q458" s="105"/>
      <c r="R458" s="105"/>
      <c r="S458" s="176"/>
      <c r="T458" s="105"/>
      <c r="U458" s="105"/>
      <c r="V458" s="105"/>
      <c r="X458" s="176"/>
      <c r="Y458" s="105"/>
      <c r="Z458" s="105"/>
      <c r="AA458" s="105"/>
      <c r="AC458" s="176"/>
      <c r="AD458" s="358"/>
      <c r="AE458" s="105"/>
      <c r="AF458" s="358"/>
      <c r="AH458" s="105"/>
      <c r="AI458" s="176"/>
      <c r="AJ458" s="105"/>
      <c r="AK458" s="105"/>
      <c r="AL458" s="105"/>
      <c r="AN458" s="176"/>
      <c r="AO458" s="105"/>
      <c r="AP458" s="105"/>
      <c r="AQ458" s="105"/>
      <c r="AS458" s="176"/>
      <c r="AT458" s="145"/>
      <c r="AU458" s="105"/>
      <c r="AV458" s="145"/>
      <c r="AX458" s="145"/>
      <c r="AY458" s="176"/>
      <c r="AZ458" s="105"/>
      <c r="BA458" s="105"/>
      <c r="BB458" s="105"/>
      <c r="BD458" s="176"/>
      <c r="BE458" s="105"/>
      <c r="BF458" s="105"/>
      <c r="BG458" s="105"/>
      <c r="BI458" s="176"/>
      <c r="BJ458" s="145"/>
      <c r="BK458" s="105"/>
      <c r="BL458" s="145"/>
      <c r="BN458" s="145"/>
    </row>
    <row r="459" spans="6:66" x14ac:dyDescent="0.2">
      <c r="F459" s="105"/>
      <c r="G459" s="105"/>
      <c r="H459" s="105"/>
      <c r="J459" s="176"/>
      <c r="K459" s="105"/>
      <c r="L459" s="105"/>
      <c r="M459" s="105"/>
      <c r="O459" s="176"/>
      <c r="P459" s="105"/>
      <c r="Q459" s="105"/>
      <c r="R459" s="105"/>
      <c r="S459" s="176"/>
      <c r="T459" s="105"/>
      <c r="U459" s="105"/>
      <c r="V459" s="105"/>
      <c r="X459" s="176"/>
      <c r="Y459" s="105"/>
      <c r="Z459" s="105"/>
      <c r="AA459" s="105"/>
      <c r="AC459" s="176"/>
      <c r="AD459" s="358"/>
      <c r="AE459" s="105"/>
      <c r="AF459" s="358"/>
      <c r="AH459" s="105"/>
      <c r="AI459" s="176"/>
      <c r="AJ459" s="105"/>
      <c r="AK459" s="105"/>
      <c r="AL459" s="105"/>
      <c r="AN459" s="176"/>
      <c r="AO459" s="105"/>
      <c r="AP459" s="105"/>
      <c r="AQ459" s="105"/>
      <c r="AS459" s="176"/>
      <c r="AT459" s="145"/>
      <c r="AU459" s="105"/>
      <c r="AV459" s="145"/>
      <c r="AX459" s="145"/>
      <c r="AY459" s="176"/>
      <c r="AZ459" s="105"/>
      <c r="BA459" s="105"/>
      <c r="BB459" s="105"/>
      <c r="BD459" s="176"/>
      <c r="BE459" s="105"/>
      <c r="BF459" s="105"/>
      <c r="BG459" s="105"/>
      <c r="BI459" s="176"/>
      <c r="BJ459" s="145"/>
      <c r="BK459" s="105"/>
      <c r="BL459" s="145"/>
      <c r="BN459" s="145"/>
    </row>
    <row r="460" spans="6:66" x14ac:dyDescent="0.2">
      <c r="F460" s="105"/>
      <c r="G460" s="105"/>
      <c r="H460" s="105"/>
      <c r="J460" s="176"/>
      <c r="K460" s="105"/>
      <c r="L460" s="105"/>
      <c r="M460" s="105"/>
      <c r="O460" s="176"/>
      <c r="P460" s="105"/>
      <c r="Q460" s="105"/>
      <c r="R460" s="105"/>
      <c r="S460" s="176"/>
      <c r="T460" s="105"/>
      <c r="U460" s="105"/>
      <c r="V460" s="105"/>
      <c r="X460" s="176"/>
      <c r="Y460" s="105"/>
      <c r="Z460" s="105"/>
      <c r="AA460" s="105"/>
      <c r="AC460" s="176"/>
      <c r="AD460" s="358"/>
      <c r="AE460" s="105"/>
      <c r="AF460" s="358"/>
      <c r="AH460" s="105"/>
      <c r="AI460" s="176"/>
      <c r="AJ460" s="105"/>
      <c r="AK460" s="105"/>
      <c r="AL460" s="105"/>
      <c r="AN460" s="176"/>
      <c r="AO460" s="105"/>
      <c r="AP460" s="105"/>
      <c r="AQ460" s="105"/>
      <c r="AS460" s="176"/>
      <c r="AT460" s="145"/>
      <c r="AU460" s="105"/>
      <c r="AV460" s="145"/>
      <c r="AX460" s="145"/>
      <c r="AY460" s="176"/>
      <c r="AZ460" s="105"/>
      <c r="BA460" s="105"/>
      <c r="BB460" s="105"/>
      <c r="BD460" s="176"/>
      <c r="BE460" s="105"/>
      <c r="BF460" s="105"/>
      <c r="BG460" s="105"/>
      <c r="BI460" s="176"/>
      <c r="BJ460" s="145"/>
      <c r="BK460" s="105"/>
      <c r="BL460" s="145"/>
      <c r="BN460" s="145"/>
    </row>
    <row r="461" spans="6:66" x14ac:dyDescent="0.2">
      <c r="F461" s="105"/>
      <c r="G461" s="105"/>
      <c r="H461" s="105"/>
      <c r="J461" s="176"/>
      <c r="K461" s="105"/>
      <c r="L461" s="105"/>
      <c r="M461" s="105"/>
      <c r="O461" s="176"/>
      <c r="P461" s="105"/>
      <c r="Q461" s="105"/>
      <c r="R461" s="105"/>
      <c r="S461" s="176"/>
      <c r="T461" s="105"/>
      <c r="U461" s="105"/>
      <c r="V461" s="105"/>
      <c r="X461" s="176"/>
      <c r="Y461" s="105"/>
      <c r="Z461" s="105"/>
      <c r="AA461" s="105"/>
      <c r="AC461" s="176"/>
      <c r="AD461" s="358"/>
      <c r="AE461" s="105"/>
      <c r="AF461" s="358"/>
      <c r="AH461" s="105"/>
      <c r="AI461" s="176"/>
      <c r="AJ461" s="105"/>
      <c r="AK461" s="105"/>
      <c r="AL461" s="105"/>
      <c r="AN461" s="176"/>
      <c r="AO461" s="105"/>
      <c r="AP461" s="105"/>
      <c r="AQ461" s="105"/>
      <c r="AS461" s="176"/>
      <c r="AT461" s="145"/>
      <c r="AU461" s="105"/>
      <c r="AV461" s="145"/>
      <c r="AX461" s="145"/>
      <c r="AY461" s="176"/>
      <c r="AZ461" s="105"/>
      <c r="BA461" s="105"/>
      <c r="BB461" s="105"/>
      <c r="BD461" s="176"/>
      <c r="BE461" s="105"/>
      <c r="BF461" s="105"/>
      <c r="BG461" s="105"/>
      <c r="BI461" s="176"/>
      <c r="BJ461" s="145"/>
      <c r="BK461" s="105"/>
      <c r="BL461" s="145"/>
      <c r="BN461" s="145"/>
    </row>
    <row r="462" spans="6:66" x14ac:dyDescent="0.2">
      <c r="F462" s="105"/>
      <c r="G462" s="105"/>
      <c r="H462" s="105"/>
      <c r="J462" s="176"/>
      <c r="K462" s="105"/>
      <c r="L462" s="105"/>
      <c r="M462" s="105"/>
      <c r="O462" s="176"/>
      <c r="P462" s="105"/>
      <c r="Q462" s="105"/>
      <c r="R462" s="105"/>
      <c r="S462" s="176"/>
      <c r="T462" s="105"/>
      <c r="U462" s="105"/>
      <c r="V462" s="105"/>
      <c r="X462" s="176"/>
      <c r="Y462" s="105"/>
      <c r="Z462" s="105"/>
      <c r="AA462" s="105"/>
      <c r="AC462" s="176"/>
      <c r="AD462" s="358"/>
      <c r="AE462" s="105"/>
      <c r="AF462" s="358"/>
      <c r="AH462" s="105"/>
      <c r="AI462" s="176"/>
      <c r="AJ462" s="105"/>
      <c r="AK462" s="105"/>
      <c r="AL462" s="105"/>
      <c r="AN462" s="176"/>
      <c r="AO462" s="105"/>
      <c r="AP462" s="105"/>
      <c r="AQ462" s="105"/>
      <c r="AS462" s="176"/>
      <c r="AT462" s="145"/>
      <c r="AU462" s="105"/>
      <c r="AV462" s="145"/>
      <c r="AX462" s="145"/>
      <c r="AY462" s="176"/>
      <c r="AZ462" s="105"/>
      <c r="BA462" s="105"/>
      <c r="BB462" s="105"/>
      <c r="BD462" s="176"/>
      <c r="BE462" s="105"/>
      <c r="BF462" s="105"/>
      <c r="BG462" s="105"/>
      <c r="BI462" s="176"/>
      <c r="BJ462" s="145"/>
      <c r="BK462" s="105"/>
      <c r="BL462" s="145"/>
      <c r="BN462" s="145"/>
    </row>
    <row r="463" spans="6:66" x14ac:dyDescent="0.2">
      <c r="F463" s="105"/>
      <c r="G463" s="105"/>
      <c r="H463" s="105"/>
      <c r="J463" s="176"/>
      <c r="K463" s="105"/>
      <c r="L463" s="105"/>
      <c r="M463" s="105"/>
      <c r="O463" s="176"/>
      <c r="P463" s="105"/>
      <c r="Q463" s="105"/>
      <c r="R463" s="105"/>
      <c r="S463" s="176"/>
      <c r="T463" s="105"/>
      <c r="U463" s="105"/>
      <c r="V463" s="105"/>
      <c r="X463" s="176"/>
      <c r="Y463" s="105"/>
      <c r="Z463" s="105"/>
      <c r="AA463" s="105"/>
      <c r="AC463" s="176"/>
      <c r="AD463" s="358"/>
      <c r="AE463" s="105"/>
      <c r="AF463" s="358"/>
      <c r="AH463" s="105"/>
      <c r="AI463" s="176"/>
      <c r="AJ463" s="105"/>
      <c r="AK463" s="105"/>
      <c r="AL463" s="105"/>
      <c r="AN463" s="176"/>
      <c r="AO463" s="105"/>
      <c r="AP463" s="105"/>
      <c r="AQ463" s="105"/>
      <c r="AS463" s="176"/>
      <c r="AT463" s="145"/>
      <c r="AU463" s="105"/>
      <c r="AV463" s="145"/>
      <c r="AX463" s="145"/>
      <c r="AY463" s="176"/>
      <c r="AZ463" s="105"/>
      <c r="BA463" s="105"/>
      <c r="BB463" s="105"/>
      <c r="BD463" s="176"/>
      <c r="BE463" s="105"/>
      <c r="BF463" s="105"/>
      <c r="BG463" s="105"/>
      <c r="BI463" s="176"/>
      <c r="BJ463" s="145"/>
      <c r="BK463" s="105"/>
      <c r="BL463" s="145"/>
      <c r="BN463" s="145"/>
    </row>
    <row r="464" spans="6:66" x14ac:dyDescent="0.2">
      <c r="F464" s="105"/>
      <c r="G464" s="105"/>
      <c r="H464" s="105"/>
      <c r="J464" s="176"/>
      <c r="K464" s="105"/>
      <c r="L464" s="105"/>
      <c r="M464" s="105"/>
      <c r="O464" s="176"/>
      <c r="P464" s="105"/>
      <c r="Q464" s="105"/>
      <c r="R464" s="105"/>
      <c r="S464" s="176"/>
      <c r="T464" s="105"/>
      <c r="U464" s="105"/>
      <c r="V464" s="105"/>
      <c r="X464" s="176"/>
      <c r="Y464" s="105"/>
      <c r="Z464" s="105"/>
      <c r="AA464" s="105"/>
      <c r="AC464" s="176"/>
      <c r="AD464" s="358"/>
      <c r="AE464" s="105"/>
      <c r="AF464" s="358"/>
      <c r="AH464" s="105"/>
      <c r="AI464" s="176"/>
      <c r="AJ464" s="105"/>
      <c r="AK464" s="105"/>
      <c r="AL464" s="105"/>
      <c r="AN464" s="176"/>
      <c r="AO464" s="105"/>
      <c r="AP464" s="105"/>
      <c r="AQ464" s="105"/>
      <c r="AS464" s="176"/>
      <c r="AT464" s="145"/>
      <c r="AU464" s="105"/>
      <c r="AV464" s="145"/>
      <c r="AX464" s="145"/>
      <c r="AY464" s="176"/>
      <c r="AZ464" s="105"/>
      <c r="BA464" s="105"/>
      <c r="BB464" s="105"/>
      <c r="BD464" s="176"/>
      <c r="BE464" s="105"/>
      <c r="BF464" s="105"/>
      <c r="BG464" s="105"/>
      <c r="BI464" s="176"/>
      <c r="BJ464" s="145"/>
      <c r="BK464" s="105"/>
      <c r="BL464" s="145"/>
      <c r="BN464" s="145"/>
    </row>
    <row r="465" spans="6:66" x14ac:dyDescent="0.2">
      <c r="F465" s="105"/>
      <c r="G465" s="105"/>
      <c r="H465" s="105"/>
      <c r="J465" s="176"/>
      <c r="K465" s="105"/>
      <c r="L465" s="105"/>
      <c r="M465" s="105"/>
      <c r="O465" s="176"/>
      <c r="P465" s="105"/>
      <c r="Q465" s="105"/>
      <c r="R465" s="105"/>
      <c r="S465" s="176"/>
      <c r="T465" s="105"/>
      <c r="U465" s="105"/>
      <c r="V465" s="105"/>
      <c r="X465" s="176"/>
      <c r="Y465" s="105"/>
      <c r="Z465" s="105"/>
      <c r="AA465" s="105"/>
      <c r="AC465" s="176"/>
      <c r="AD465" s="358"/>
      <c r="AE465" s="105"/>
      <c r="AF465" s="358"/>
      <c r="AH465" s="105"/>
      <c r="AI465" s="176"/>
      <c r="AJ465" s="105"/>
      <c r="AK465" s="105"/>
      <c r="AL465" s="105"/>
      <c r="AN465" s="176"/>
      <c r="AO465" s="105"/>
      <c r="AP465" s="105"/>
      <c r="AQ465" s="105"/>
      <c r="AS465" s="176"/>
      <c r="AT465" s="145"/>
      <c r="AU465" s="105"/>
      <c r="AV465" s="145"/>
      <c r="AX465" s="145"/>
      <c r="AY465" s="176"/>
      <c r="AZ465" s="105"/>
      <c r="BA465" s="105"/>
      <c r="BB465" s="105"/>
      <c r="BD465" s="176"/>
      <c r="BE465" s="105"/>
      <c r="BF465" s="105"/>
      <c r="BG465" s="105"/>
      <c r="BI465" s="176"/>
      <c r="BJ465" s="145"/>
      <c r="BK465" s="105"/>
      <c r="BL465" s="145"/>
      <c r="BN465" s="145"/>
    </row>
    <row r="466" spans="6:66" x14ac:dyDescent="0.2">
      <c r="F466" s="105"/>
      <c r="G466" s="105"/>
      <c r="H466" s="105"/>
      <c r="J466" s="176"/>
      <c r="K466" s="105"/>
      <c r="L466" s="105"/>
      <c r="M466" s="105"/>
      <c r="O466" s="176"/>
      <c r="P466" s="105"/>
      <c r="Q466" s="105"/>
      <c r="R466" s="105"/>
      <c r="S466" s="176"/>
      <c r="T466" s="105"/>
      <c r="U466" s="105"/>
      <c r="V466" s="105"/>
      <c r="X466" s="176"/>
      <c r="Y466" s="105"/>
      <c r="Z466" s="105"/>
      <c r="AA466" s="105"/>
      <c r="AC466" s="176"/>
      <c r="AD466" s="358"/>
      <c r="AE466" s="105"/>
      <c r="AF466" s="358"/>
      <c r="AH466" s="105"/>
      <c r="AI466" s="176"/>
      <c r="AJ466" s="105"/>
      <c r="AK466" s="105"/>
      <c r="AL466" s="105"/>
      <c r="AN466" s="176"/>
      <c r="AO466" s="105"/>
      <c r="AP466" s="105"/>
      <c r="AQ466" s="105"/>
      <c r="AS466" s="176"/>
      <c r="AT466" s="145"/>
      <c r="AU466" s="105"/>
      <c r="AV466" s="145"/>
      <c r="AX466" s="145"/>
      <c r="AY466" s="176"/>
      <c r="AZ466" s="105"/>
      <c r="BA466" s="105"/>
      <c r="BB466" s="105"/>
      <c r="BD466" s="176"/>
      <c r="BE466" s="105"/>
      <c r="BF466" s="105"/>
      <c r="BG466" s="105"/>
      <c r="BI466" s="176"/>
      <c r="BJ466" s="145"/>
      <c r="BK466" s="105"/>
      <c r="BL466" s="145"/>
      <c r="BN466" s="145"/>
    </row>
    <row r="467" spans="6:66" x14ac:dyDescent="0.2">
      <c r="F467" s="105"/>
      <c r="G467" s="105"/>
      <c r="H467" s="105"/>
      <c r="J467" s="176"/>
      <c r="K467" s="105"/>
      <c r="L467" s="105"/>
      <c r="M467" s="105"/>
      <c r="O467" s="176"/>
      <c r="P467" s="105"/>
      <c r="Q467" s="105"/>
      <c r="R467" s="105"/>
      <c r="S467" s="176"/>
      <c r="T467" s="105"/>
      <c r="U467" s="105"/>
      <c r="V467" s="105"/>
      <c r="X467" s="176"/>
      <c r="Y467" s="105"/>
      <c r="Z467" s="105"/>
      <c r="AA467" s="105"/>
      <c r="AC467" s="176"/>
      <c r="AD467" s="358"/>
      <c r="AE467" s="105"/>
      <c r="AF467" s="358"/>
      <c r="AH467" s="105"/>
      <c r="AI467" s="176"/>
      <c r="AJ467" s="105"/>
      <c r="AK467" s="105"/>
      <c r="AL467" s="105"/>
      <c r="AN467" s="176"/>
      <c r="AO467" s="105"/>
      <c r="AP467" s="105"/>
      <c r="AQ467" s="105"/>
      <c r="AS467" s="176"/>
      <c r="AT467" s="145"/>
      <c r="AU467" s="105"/>
      <c r="AV467" s="145"/>
      <c r="AX467" s="145"/>
      <c r="AY467" s="176"/>
      <c r="AZ467" s="105"/>
      <c r="BA467" s="105"/>
      <c r="BB467" s="105"/>
      <c r="BD467" s="176"/>
      <c r="BE467" s="105"/>
      <c r="BF467" s="105"/>
      <c r="BG467" s="105"/>
      <c r="BI467" s="176"/>
      <c r="BJ467" s="145"/>
      <c r="BK467" s="105"/>
      <c r="BL467" s="145"/>
      <c r="BN467" s="145"/>
    </row>
    <row r="468" spans="6:66" x14ac:dyDescent="0.2">
      <c r="F468" s="105"/>
      <c r="G468" s="105"/>
      <c r="H468" s="105"/>
      <c r="J468" s="176"/>
      <c r="K468" s="105"/>
      <c r="L468" s="105"/>
      <c r="M468" s="105"/>
      <c r="O468" s="176"/>
      <c r="P468" s="105"/>
      <c r="Q468" s="105"/>
      <c r="R468" s="105"/>
      <c r="S468" s="176"/>
      <c r="T468" s="105"/>
      <c r="U468" s="105"/>
      <c r="V468" s="105"/>
      <c r="X468" s="176"/>
      <c r="Y468" s="105"/>
      <c r="Z468" s="105"/>
      <c r="AA468" s="105"/>
      <c r="AC468" s="176"/>
      <c r="AD468" s="358"/>
      <c r="AE468" s="105"/>
      <c r="AF468" s="358"/>
      <c r="AH468" s="105"/>
      <c r="AI468" s="176"/>
      <c r="AJ468" s="105"/>
      <c r="AK468" s="105"/>
      <c r="AL468" s="105"/>
      <c r="AN468" s="176"/>
      <c r="AO468" s="105"/>
      <c r="AP468" s="105"/>
      <c r="AQ468" s="105"/>
      <c r="AS468" s="176"/>
      <c r="AT468" s="145"/>
      <c r="AU468" s="105"/>
      <c r="AV468" s="145"/>
      <c r="AX468" s="145"/>
      <c r="AY468" s="176"/>
      <c r="AZ468" s="105"/>
      <c r="BA468" s="105"/>
      <c r="BB468" s="105"/>
      <c r="BD468" s="176"/>
      <c r="BE468" s="105"/>
      <c r="BF468" s="105"/>
      <c r="BG468" s="105"/>
      <c r="BI468" s="176"/>
      <c r="BJ468" s="145"/>
      <c r="BK468" s="105"/>
      <c r="BL468" s="145"/>
      <c r="BN468" s="145"/>
    </row>
    <row r="469" spans="6:66" x14ac:dyDescent="0.2">
      <c r="F469" s="105"/>
      <c r="G469" s="105"/>
      <c r="H469" s="105"/>
      <c r="J469" s="176"/>
      <c r="K469" s="105"/>
      <c r="L469" s="105"/>
      <c r="M469" s="105"/>
      <c r="O469" s="176"/>
      <c r="P469" s="105"/>
      <c r="Q469" s="105"/>
      <c r="R469" s="105"/>
      <c r="S469" s="176"/>
      <c r="T469" s="105"/>
      <c r="U469" s="105"/>
      <c r="V469" s="105"/>
      <c r="X469" s="176"/>
      <c r="Y469" s="105"/>
      <c r="Z469" s="105"/>
      <c r="AA469" s="105"/>
      <c r="AC469" s="176"/>
      <c r="AD469" s="358"/>
      <c r="AE469" s="105"/>
      <c r="AF469" s="358"/>
      <c r="AH469" s="105"/>
      <c r="AI469" s="176"/>
      <c r="AJ469" s="105"/>
      <c r="AK469" s="105"/>
      <c r="AL469" s="105"/>
      <c r="AN469" s="176"/>
      <c r="AO469" s="105"/>
      <c r="AP469" s="105"/>
      <c r="AQ469" s="105"/>
      <c r="AS469" s="176"/>
      <c r="AT469" s="145"/>
      <c r="AU469" s="105"/>
      <c r="AV469" s="145"/>
      <c r="AX469" s="145"/>
      <c r="AY469" s="176"/>
      <c r="AZ469" s="105"/>
      <c r="BA469" s="105"/>
      <c r="BB469" s="105"/>
      <c r="BD469" s="176"/>
      <c r="BE469" s="105"/>
      <c r="BF469" s="105"/>
      <c r="BG469" s="105"/>
      <c r="BI469" s="176"/>
      <c r="BJ469" s="145"/>
      <c r="BK469" s="105"/>
      <c r="BL469" s="145"/>
      <c r="BN469" s="145"/>
    </row>
    <row r="470" spans="6:66" x14ac:dyDescent="0.2">
      <c r="F470" s="105"/>
      <c r="G470" s="105"/>
      <c r="H470" s="105"/>
      <c r="J470" s="176"/>
      <c r="K470" s="105"/>
      <c r="L470" s="105"/>
      <c r="M470" s="105"/>
      <c r="O470" s="176"/>
      <c r="P470" s="105"/>
      <c r="Q470" s="105"/>
      <c r="R470" s="105"/>
      <c r="S470" s="176"/>
      <c r="T470" s="105"/>
      <c r="U470" s="105"/>
      <c r="V470" s="105"/>
      <c r="X470" s="176"/>
      <c r="Y470" s="105"/>
      <c r="Z470" s="105"/>
      <c r="AA470" s="105"/>
      <c r="AC470" s="176"/>
      <c r="AD470" s="358"/>
      <c r="AE470" s="105"/>
      <c r="AF470" s="358"/>
      <c r="AH470" s="105"/>
      <c r="AI470" s="176"/>
      <c r="AJ470" s="105"/>
      <c r="AK470" s="105"/>
      <c r="AL470" s="105"/>
      <c r="AN470" s="176"/>
      <c r="AO470" s="105"/>
      <c r="AP470" s="105"/>
      <c r="AQ470" s="105"/>
      <c r="AS470" s="176"/>
      <c r="AT470" s="145"/>
      <c r="AU470" s="105"/>
      <c r="AV470" s="145"/>
      <c r="AX470" s="145"/>
      <c r="AY470" s="176"/>
      <c r="AZ470" s="105"/>
      <c r="BA470" s="105"/>
      <c r="BB470" s="105"/>
      <c r="BD470" s="176"/>
      <c r="BE470" s="105"/>
      <c r="BF470" s="105"/>
      <c r="BG470" s="105"/>
      <c r="BI470" s="176"/>
      <c r="BJ470" s="145"/>
      <c r="BK470" s="105"/>
      <c r="BL470" s="145"/>
      <c r="BN470" s="145"/>
    </row>
    <row r="471" spans="6:66" x14ac:dyDescent="0.2">
      <c r="F471" s="105"/>
      <c r="G471" s="105"/>
      <c r="H471" s="105"/>
      <c r="J471" s="176"/>
      <c r="K471" s="105"/>
      <c r="L471" s="105"/>
      <c r="M471" s="105"/>
      <c r="O471" s="176"/>
      <c r="P471" s="105"/>
      <c r="Q471" s="105"/>
      <c r="R471" s="105"/>
      <c r="S471" s="176"/>
      <c r="T471" s="105"/>
      <c r="U471" s="105"/>
      <c r="V471" s="105"/>
      <c r="X471" s="176"/>
      <c r="Y471" s="105"/>
      <c r="Z471" s="105"/>
      <c r="AA471" s="105"/>
      <c r="AC471" s="176"/>
      <c r="AD471" s="358"/>
      <c r="AE471" s="105"/>
      <c r="AF471" s="358"/>
      <c r="AH471" s="105"/>
      <c r="AI471" s="176"/>
      <c r="AJ471" s="105"/>
      <c r="AK471" s="105"/>
      <c r="AL471" s="105"/>
      <c r="AN471" s="176"/>
      <c r="AO471" s="105"/>
      <c r="AP471" s="105"/>
      <c r="AQ471" s="105"/>
      <c r="AS471" s="176"/>
      <c r="AT471" s="145"/>
      <c r="AU471" s="105"/>
      <c r="AV471" s="145"/>
      <c r="AX471" s="145"/>
      <c r="AY471" s="176"/>
      <c r="AZ471" s="105"/>
      <c r="BA471" s="105"/>
      <c r="BB471" s="105"/>
      <c r="BD471" s="176"/>
      <c r="BE471" s="105"/>
      <c r="BF471" s="105"/>
      <c r="BG471" s="105"/>
      <c r="BI471" s="176"/>
      <c r="BJ471" s="145"/>
      <c r="BK471" s="105"/>
      <c r="BL471" s="145"/>
      <c r="BN471" s="145"/>
    </row>
    <row r="472" spans="6:66" x14ac:dyDescent="0.2">
      <c r="F472" s="105"/>
      <c r="G472" s="105"/>
      <c r="H472" s="105"/>
      <c r="J472" s="176"/>
      <c r="K472" s="105"/>
      <c r="L472" s="105"/>
      <c r="M472" s="105"/>
      <c r="O472" s="176"/>
      <c r="P472" s="105"/>
      <c r="Q472" s="105"/>
      <c r="R472" s="105"/>
      <c r="S472" s="176"/>
      <c r="T472" s="105"/>
      <c r="U472" s="105"/>
      <c r="V472" s="105"/>
      <c r="X472" s="176"/>
      <c r="Y472" s="105"/>
      <c r="Z472" s="105"/>
      <c r="AA472" s="105"/>
      <c r="AC472" s="176"/>
      <c r="AD472" s="358"/>
      <c r="AE472" s="105"/>
      <c r="AF472" s="358"/>
      <c r="AH472" s="105"/>
      <c r="AI472" s="176"/>
      <c r="AJ472" s="105"/>
      <c r="AK472" s="105"/>
      <c r="AL472" s="105"/>
      <c r="AN472" s="176"/>
      <c r="AO472" s="105"/>
      <c r="AP472" s="105"/>
      <c r="AQ472" s="105"/>
      <c r="AS472" s="176"/>
      <c r="AT472" s="145"/>
      <c r="AU472" s="105"/>
      <c r="AV472" s="145"/>
      <c r="AX472" s="145"/>
      <c r="AY472" s="176"/>
      <c r="AZ472" s="105"/>
      <c r="BA472" s="105"/>
      <c r="BB472" s="105"/>
      <c r="BD472" s="176"/>
      <c r="BE472" s="105"/>
      <c r="BF472" s="105"/>
      <c r="BG472" s="105"/>
      <c r="BI472" s="176"/>
      <c r="BJ472" s="145"/>
      <c r="BK472" s="105"/>
      <c r="BL472" s="145"/>
      <c r="BN472" s="145"/>
    </row>
    <row r="473" spans="6:66" x14ac:dyDescent="0.2">
      <c r="F473" s="105"/>
      <c r="G473" s="105"/>
      <c r="H473" s="105"/>
      <c r="J473" s="176"/>
      <c r="K473" s="105"/>
      <c r="L473" s="105"/>
      <c r="M473" s="105"/>
      <c r="O473" s="176"/>
      <c r="P473" s="105"/>
      <c r="Q473" s="105"/>
      <c r="R473" s="105"/>
      <c r="S473" s="176"/>
      <c r="T473" s="105"/>
      <c r="U473" s="105"/>
      <c r="V473" s="105"/>
      <c r="X473" s="176"/>
      <c r="Y473" s="105"/>
      <c r="Z473" s="105"/>
      <c r="AA473" s="105"/>
      <c r="AC473" s="176"/>
      <c r="AD473" s="358"/>
      <c r="AE473" s="105"/>
      <c r="AF473" s="358"/>
      <c r="AH473" s="105"/>
      <c r="AI473" s="176"/>
      <c r="AJ473" s="105"/>
      <c r="AK473" s="105"/>
      <c r="AL473" s="105"/>
      <c r="AN473" s="176"/>
      <c r="AO473" s="105"/>
      <c r="AP473" s="105"/>
      <c r="AQ473" s="105"/>
      <c r="AS473" s="176"/>
      <c r="AT473" s="145"/>
      <c r="AU473" s="105"/>
      <c r="AV473" s="145"/>
      <c r="AX473" s="145"/>
      <c r="AY473" s="176"/>
      <c r="AZ473" s="105"/>
      <c r="BA473" s="105"/>
      <c r="BB473" s="105"/>
      <c r="BD473" s="176"/>
      <c r="BE473" s="105"/>
      <c r="BF473" s="105"/>
      <c r="BG473" s="105"/>
      <c r="BI473" s="176"/>
      <c r="BJ473" s="145"/>
      <c r="BK473" s="105"/>
      <c r="BL473" s="145"/>
      <c r="BN473" s="145"/>
    </row>
    <row r="474" spans="6:66" x14ac:dyDescent="0.2">
      <c r="F474" s="105"/>
      <c r="G474" s="105"/>
      <c r="H474" s="105"/>
      <c r="J474" s="176"/>
      <c r="K474" s="105"/>
      <c r="L474" s="105"/>
      <c r="M474" s="105"/>
      <c r="O474" s="176"/>
      <c r="P474" s="105"/>
      <c r="Q474" s="105"/>
      <c r="R474" s="105"/>
      <c r="S474" s="176"/>
      <c r="T474" s="105"/>
      <c r="U474" s="105"/>
      <c r="V474" s="105"/>
      <c r="X474" s="176"/>
      <c r="Y474" s="105"/>
      <c r="Z474" s="105"/>
      <c r="AA474" s="105"/>
      <c r="AC474" s="176"/>
      <c r="AD474" s="358"/>
      <c r="AE474" s="105"/>
      <c r="AF474" s="358"/>
      <c r="AH474" s="105"/>
      <c r="AI474" s="176"/>
      <c r="AJ474" s="105"/>
      <c r="AK474" s="105"/>
      <c r="AL474" s="105"/>
      <c r="AN474" s="176"/>
      <c r="AO474" s="105"/>
      <c r="AP474" s="105"/>
      <c r="AQ474" s="105"/>
      <c r="AS474" s="176"/>
      <c r="AT474" s="145"/>
      <c r="AU474" s="105"/>
      <c r="AV474" s="145"/>
      <c r="AX474" s="145"/>
      <c r="AY474" s="176"/>
      <c r="AZ474" s="105"/>
      <c r="BA474" s="105"/>
      <c r="BB474" s="105"/>
      <c r="BD474" s="176"/>
      <c r="BE474" s="105"/>
      <c r="BF474" s="105"/>
      <c r="BG474" s="105"/>
      <c r="BI474" s="176"/>
      <c r="BJ474" s="145"/>
      <c r="BK474" s="105"/>
      <c r="BL474" s="145"/>
      <c r="BN474" s="145"/>
    </row>
    <row r="475" spans="6:66" x14ac:dyDescent="0.2">
      <c r="F475" s="105"/>
      <c r="G475" s="105"/>
      <c r="H475" s="105"/>
      <c r="J475" s="176"/>
      <c r="K475" s="105"/>
      <c r="L475" s="105"/>
      <c r="M475" s="105"/>
      <c r="O475" s="176"/>
      <c r="P475" s="105"/>
      <c r="Q475" s="105"/>
      <c r="R475" s="105"/>
      <c r="S475" s="176"/>
      <c r="T475" s="105"/>
      <c r="U475" s="105"/>
      <c r="V475" s="105"/>
      <c r="X475" s="176"/>
      <c r="Y475" s="105"/>
      <c r="Z475" s="105"/>
      <c r="AA475" s="105"/>
      <c r="AC475" s="176"/>
      <c r="AD475" s="358"/>
      <c r="AE475" s="105"/>
      <c r="AF475" s="358"/>
      <c r="AH475" s="105"/>
      <c r="AI475" s="176"/>
      <c r="AJ475" s="105"/>
      <c r="AK475" s="105"/>
      <c r="AL475" s="105"/>
      <c r="AN475" s="176"/>
      <c r="AO475" s="105"/>
      <c r="AP475" s="105"/>
      <c r="AQ475" s="105"/>
      <c r="AS475" s="176"/>
      <c r="AT475" s="145"/>
      <c r="AU475" s="105"/>
      <c r="AV475" s="145"/>
      <c r="AX475" s="145"/>
      <c r="AY475" s="176"/>
      <c r="AZ475" s="105"/>
      <c r="BA475" s="105"/>
      <c r="BB475" s="105"/>
      <c r="BD475" s="176"/>
      <c r="BE475" s="105"/>
      <c r="BF475" s="105"/>
      <c r="BG475" s="105"/>
      <c r="BI475" s="176"/>
      <c r="BJ475" s="145"/>
      <c r="BK475" s="105"/>
      <c r="BL475" s="145"/>
      <c r="BN475" s="145"/>
    </row>
    <row r="476" spans="6:66" x14ac:dyDescent="0.2">
      <c r="F476" s="105"/>
      <c r="G476" s="105"/>
      <c r="H476" s="105"/>
      <c r="J476" s="176"/>
      <c r="K476" s="105"/>
      <c r="L476" s="105"/>
      <c r="M476" s="105"/>
      <c r="O476" s="176"/>
      <c r="P476" s="105"/>
      <c r="Q476" s="105"/>
      <c r="R476" s="105"/>
      <c r="S476" s="176"/>
      <c r="T476" s="105"/>
      <c r="U476" s="105"/>
      <c r="V476" s="105"/>
      <c r="X476" s="176"/>
      <c r="Y476" s="105"/>
      <c r="Z476" s="105"/>
      <c r="AA476" s="105"/>
      <c r="AC476" s="176"/>
      <c r="AD476" s="358"/>
      <c r="AE476" s="105"/>
      <c r="AF476" s="358"/>
      <c r="AH476" s="105"/>
      <c r="AI476" s="176"/>
      <c r="AJ476" s="105"/>
      <c r="AK476" s="105"/>
      <c r="AL476" s="105"/>
      <c r="AN476" s="176"/>
      <c r="AO476" s="105"/>
      <c r="AP476" s="105"/>
      <c r="AQ476" s="105"/>
      <c r="AS476" s="176"/>
      <c r="AT476" s="145"/>
      <c r="AU476" s="105"/>
      <c r="AV476" s="145"/>
      <c r="AX476" s="145"/>
      <c r="AY476" s="176"/>
      <c r="AZ476" s="105"/>
      <c r="BA476" s="105"/>
      <c r="BB476" s="105"/>
      <c r="BD476" s="176"/>
      <c r="BE476" s="105"/>
      <c r="BF476" s="105"/>
      <c r="BG476" s="105"/>
      <c r="BI476" s="176"/>
      <c r="BJ476" s="145"/>
      <c r="BK476" s="105"/>
      <c r="BL476" s="145"/>
      <c r="BN476" s="145"/>
    </row>
    <row r="477" spans="6:66" x14ac:dyDescent="0.2">
      <c r="F477" s="105"/>
      <c r="G477" s="105"/>
      <c r="H477" s="105"/>
      <c r="J477" s="176"/>
      <c r="K477" s="105"/>
      <c r="L477" s="105"/>
      <c r="M477" s="105"/>
      <c r="O477" s="176"/>
      <c r="P477" s="105"/>
      <c r="Q477" s="105"/>
      <c r="R477" s="105"/>
      <c r="S477" s="176"/>
      <c r="T477" s="105"/>
      <c r="U477" s="105"/>
      <c r="V477" s="105"/>
      <c r="X477" s="176"/>
      <c r="Y477" s="105"/>
      <c r="Z477" s="105"/>
      <c r="AA477" s="105"/>
      <c r="AC477" s="176"/>
      <c r="AD477" s="358"/>
      <c r="AE477" s="105"/>
      <c r="AF477" s="358"/>
      <c r="AH477" s="105"/>
      <c r="AI477" s="176"/>
      <c r="AJ477" s="105"/>
      <c r="AK477" s="105"/>
      <c r="AL477" s="105"/>
      <c r="AN477" s="176"/>
      <c r="AO477" s="105"/>
      <c r="AP477" s="105"/>
      <c r="AQ477" s="105"/>
      <c r="AS477" s="176"/>
      <c r="AT477" s="145"/>
      <c r="AU477" s="105"/>
      <c r="AV477" s="145"/>
      <c r="AX477" s="145"/>
      <c r="AY477" s="176"/>
      <c r="AZ477" s="105"/>
      <c r="BA477" s="105"/>
      <c r="BB477" s="105"/>
      <c r="BD477" s="176"/>
      <c r="BE477" s="105"/>
      <c r="BF477" s="105"/>
      <c r="BG477" s="105"/>
      <c r="BI477" s="176"/>
      <c r="BJ477" s="145"/>
      <c r="BK477" s="105"/>
      <c r="BL477" s="145"/>
      <c r="BN477" s="145"/>
    </row>
    <row r="478" spans="6:66" x14ac:dyDescent="0.2">
      <c r="F478" s="105"/>
      <c r="G478" s="105"/>
      <c r="H478" s="105"/>
      <c r="J478" s="176"/>
      <c r="K478" s="105"/>
      <c r="L478" s="105"/>
      <c r="M478" s="105"/>
      <c r="O478" s="176"/>
      <c r="P478" s="105"/>
      <c r="Q478" s="105"/>
      <c r="R478" s="105"/>
      <c r="S478" s="176"/>
      <c r="T478" s="105"/>
      <c r="U478" s="105"/>
      <c r="V478" s="105"/>
      <c r="X478" s="176"/>
      <c r="Y478" s="105"/>
      <c r="Z478" s="105"/>
      <c r="AA478" s="105"/>
      <c r="AC478" s="176"/>
      <c r="AD478" s="358"/>
      <c r="AE478" s="105"/>
      <c r="AF478" s="358"/>
      <c r="AH478" s="105"/>
      <c r="AI478" s="176"/>
      <c r="AJ478" s="105"/>
      <c r="AK478" s="105"/>
      <c r="AL478" s="105"/>
      <c r="AN478" s="176"/>
      <c r="AO478" s="105"/>
      <c r="AP478" s="105"/>
      <c r="AQ478" s="105"/>
      <c r="AS478" s="176"/>
      <c r="AT478" s="145"/>
      <c r="AU478" s="105"/>
      <c r="AV478" s="145"/>
      <c r="AX478" s="145"/>
      <c r="AY478" s="176"/>
      <c r="AZ478" s="105"/>
      <c r="BA478" s="105"/>
      <c r="BB478" s="105"/>
      <c r="BD478" s="176"/>
      <c r="BE478" s="105"/>
      <c r="BF478" s="105"/>
      <c r="BG478" s="105"/>
      <c r="BI478" s="176"/>
      <c r="BJ478" s="145"/>
      <c r="BK478" s="105"/>
      <c r="BL478" s="145"/>
      <c r="BN478" s="145"/>
    </row>
    <row r="479" spans="6:66" x14ac:dyDescent="0.2">
      <c r="F479" s="25"/>
      <c r="G479" s="25"/>
      <c r="H479" s="25"/>
      <c r="I479" s="283"/>
      <c r="J479" s="25"/>
      <c r="K479" s="25"/>
      <c r="L479" s="25"/>
      <c r="M479" s="25"/>
      <c r="N479" s="283"/>
      <c r="O479" s="25"/>
      <c r="P479" s="25"/>
      <c r="Q479" s="25"/>
      <c r="R479" s="25"/>
      <c r="S479" s="25"/>
      <c r="T479" s="25"/>
      <c r="U479" s="25"/>
      <c r="V479" s="25"/>
      <c r="W479" s="283"/>
      <c r="X479" s="25"/>
      <c r="Y479" s="25"/>
      <c r="Z479" s="25"/>
      <c r="AA479" s="25"/>
      <c r="AB479" s="283"/>
      <c r="AC479" s="25"/>
      <c r="AD479" s="25"/>
      <c r="AE479" s="25"/>
      <c r="AF479" s="25"/>
      <c r="AG479" s="283"/>
      <c r="AH479" s="25"/>
      <c r="AI479" s="25"/>
      <c r="AJ479" s="25"/>
      <c r="AK479" s="25"/>
      <c r="AL479" s="25"/>
      <c r="AM479" s="283"/>
      <c r="AN479" s="25"/>
      <c r="AO479" s="25"/>
      <c r="AP479" s="25"/>
      <c r="AQ479" s="25"/>
      <c r="AR479" s="283"/>
      <c r="AS479" s="25"/>
      <c r="AT479" s="316"/>
      <c r="AU479" s="25"/>
      <c r="AV479" s="316"/>
      <c r="AW479" s="283"/>
      <c r="AX479" s="316"/>
      <c r="AY479" s="25"/>
      <c r="AZ479" s="25"/>
      <c r="BA479" s="25"/>
      <c r="BB479" s="25"/>
      <c r="BC479" s="283"/>
      <c r="BD479" s="25"/>
      <c r="BE479" s="25"/>
      <c r="BF479" s="25"/>
      <c r="BG479" s="25"/>
      <c r="BH479" s="283"/>
      <c r="BI479" s="25"/>
      <c r="BJ479" s="316"/>
      <c r="BK479" s="25"/>
      <c r="BL479" s="316"/>
      <c r="BM479" s="283"/>
      <c r="BN479" s="316"/>
    </row>
    <row r="480" spans="6:66" x14ac:dyDescent="0.2">
      <c r="F480" s="25"/>
      <c r="G480" s="25"/>
      <c r="H480" s="25"/>
      <c r="I480" s="283"/>
      <c r="J480" s="25"/>
      <c r="K480" s="25"/>
      <c r="L480" s="25"/>
      <c r="M480" s="25"/>
      <c r="N480" s="283"/>
      <c r="O480" s="25"/>
      <c r="P480" s="25"/>
      <c r="Q480" s="25"/>
      <c r="R480" s="25"/>
      <c r="S480" s="25"/>
      <c r="T480" s="25"/>
      <c r="U480" s="25"/>
      <c r="V480" s="25"/>
      <c r="W480" s="283"/>
      <c r="X480" s="25"/>
      <c r="Y480" s="25"/>
      <c r="Z480" s="25"/>
      <c r="AA480" s="25"/>
      <c r="AB480" s="283"/>
      <c r="AC480" s="25"/>
      <c r="AD480" s="25"/>
      <c r="AE480" s="25"/>
      <c r="AF480" s="25"/>
      <c r="AG480" s="283"/>
      <c r="AH480" s="25"/>
      <c r="AI480" s="25"/>
      <c r="AJ480" s="25"/>
      <c r="AK480" s="25"/>
      <c r="AL480" s="25"/>
      <c r="AM480" s="283"/>
      <c r="AN480" s="25"/>
      <c r="AO480" s="25"/>
      <c r="AP480" s="25"/>
      <c r="AQ480" s="25"/>
      <c r="AR480" s="283"/>
      <c r="AS480" s="25"/>
      <c r="AT480" s="316"/>
      <c r="AU480" s="25"/>
      <c r="AV480" s="316"/>
      <c r="AW480" s="283"/>
      <c r="AX480" s="316"/>
      <c r="AY480" s="25"/>
      <c r="AZ480" s="25"/>
      <c r="BA480" s="25"/>
      <c r="BB480" s="25"/>
      <c r="BC480" s="283"/>
      <c r="BD480" s="25"/>
      <c r="BE480" s="25"/>
      <c r="BF480" s="25"/>
      <c r="BG480" s="25"/>
      <c r="BH480" s="283"/>
      <c r="BI480" s="25"/>
      <c r="BJ480" s="316"/>
      <c r="BK480" s="25"/>
      <c r="BL480" s="316"/>
      <c r="BM480" s="283"/>
      <c r="BN480" s="316"/>
    </row>
    <row r="481" spans="6:66" x14ac:dyDescent="0.2">
      <c r="F481" s="105"/>
      <c r="G481" s="105"/>
      <c r="H481" s="105"/>
      <c r="J481" s="176"/>
      <c r="K481" s="105"/>
      <c r="L481" s="105"/>
      <c r="M481" s="105"/>
      <c r="O481" s="176"/>
      <c r="P481" s="105"/>
      <c r="Q481" s="105"/>
      <c r="R481" s="105"/>
      <c r="S481" s="176"/>
      <c r="T481" s="105"/>
      <c r="U481" s="105"/>
      <c r="V481" s="105"/>
      <c r="X481" s="176"/>
      <c r="Y481" s="105"/>
      <c r="Z481" s="105"/>
      <c r="AA481" s="105"/>
      <c r="AC481" s="176"/>
      <c r="AD481" s="358"/>
      <c r="AE481" s="105"/>
      <c r="AF481" s="358"/>
      <c r="AH481" s="105"/>
      <c r="AI481" s="176"/>
      <c r="AJ481" s="105"/>
      <c r="AK481" s="105"/>
      <c r="AL481" s="105"/>
      <c r="AN481" s="176"/>
      <c r="AO481" s="105"/>
      <c r="AP481" s="105"/>
      <c r="AQ481" s="105"/>
      <c r="AS481" s="176"/>
      <c r="AT481" s="145"/>
      <c r="AU481" s="105"/>
      <c r="AV481" s="145"/>
      <c r="AX481" s="145"/>
      <c r="AY481" s="176"/>
      <c r="AZ481" s="105"/>
      <c r="BA481" s="105"/>
      <c r="BB481" s="105"/>
      <c r="BD481" s="176"/>
      <c r="BE481" s="105"/>
      <c r="BF481" s="105"/>
      <c r="BG481" s="105"/>
      <c r="BI481" s="176"/>
      <c r="BJ481" s="145"/>
      <c r="BK481" s="105"/>
      <c r="BL481" s="145"/>
      <c r="BN481" s="145"/>
    </row>
    <row r="482" spans="6:66" x14ac:dyDescent="0.2">
      <c r="F482" s="25"/>
      <c r="G482" s="25"/>
      <c r="H482" s="25"/>
      <c r="I482" s="283"/>
      <c r="J482" s="25"/>
      <c r="K482" s="25"/>
      <c r="L482" s="25"/>
      <c r="M482" s="25"/>
      <c r="N482" s="283"/>
      <c r="O482" s="25"/>
      <c r="P482" s="25"/>
      <c r="Q482" s="25"/>
      <c r="R482" s="25"/>
      <c r="S482" s="25"/>
      <c r="T482" s="25"/>
      <c r="U482" s="25"/>
      <c r="V482" s="25"/>
      <c r="W482" s="283"/>
      <c r="X482" s="25"/>
      <c r="Y482" s="25"/>
      <c r="Z482" s="25"/>
      <c r="AA482" s="25"/>
      <c r="AB482" s="283"/>
      <c r="AC482" s="25"/>
      <c r="AD482" s="25"/>
      <c r="AE482" s="25"/>
      <c r="AF482" s="25"/>
      <c r="AG482" s="283"/>
      <c r="AH482" s="25"/>
      <c r="AI482" s="25"/>
      <c r="AJ482" s="25"/>
      <c r="AK482" s="25"/>
      <c r="AL482" s="25"/>
      <c r="AM482" s="283"/>
      <c r="AN482" s="25"/>
      <c r="AO482" s="25"/>
      <c r="AP482" s="25"/>
      <c r="AQ482" s="25"/>
      <c r="AR482" s="283"/>
      <c r="AS482" s="25"/>
      <c r="AT482" s="316"/>
      <c r="AU482" s="25"/>
      <c r="AV482" s="316"/>
      <c r="AW482" s="283"/>
      <c r="AX482" s="316"/>
      <c r="AY482" s="25"/>
      <c r="AZ482" s="25"/>
      <c r="BA482" s="25"/>
      <c r="BB482" s="25"/>
      <c r="BC482" s="283"/>
      <c r="BD482" s="25"/>
      <c r="BE482" s="25"/>
      <c r="BF482" s="25"/>
      <c r="BG482" s="25"/>
      <c r="BH482" s="283"/>
      <c r="BI482" s="25"/>
      <c r="BJ482" s="316"/>
      <c r="BK482" s="25"/>
      <c r="BL482" s="316"/>
      <c r="BM482" s="283"/>
      <c r="BN482" s="316"/>
    </row>
    <row r="483" spans="6:66" x14ac:dyDescent="0.2">
      <c r="F483" s="105"/>
      <c r="G483" s="105"/>
      <c r="H483" s="105"/>
      <c r="J483" s="176"/>
      <c r="K483" s="105"/>
      <c r="L483" s="105"/>
      <c r="M483" s="105"/>
      <c r="O483" s="176"/>
      <c r="P483" s="105"/>
      <c r="Q483" s="105"/>
      <c r="R483" s="105"/>
      <c r="S483" s="176"/>
      <c r="T483" s="105"/>
      <c r="U483" s="105"/>
      <c r="V483" s="105"/>
      <c r="X483" s="176"/>
      <c r="Y483" s="105"/>
      <c r="Z483" s="105"/>
      <c r="AA483" s="105"/>
      <c r="AC483" s="176"/>
      <c r="AD483" s="358"/>
      <c r="AE483" s="105"/>
      <c r="AF483" s="358"/>
      <c r="AH483" s="105"/>
      <c r="AI483" s="176"/>
      <c r="AJ483" s="105"/>
      <c r="AK483" s="105"/>
      <c r="AL483" s="105"/>
      <c r="AN483" s="176"/>
      <c r="AO483" s="105"/>
      <c r="AP483" s="105"/>
      <c r="AQ483" s="105"/>
      <c r="AS483" s="176"/>
      <c r="AT483" s="145"/>
      <c r="AU483" s="105"/>
      <c r="AV483" s="145"/>
      <c r="AX483" s="145"/>
      <c r="AY483" s="176"/>
      <c r="AZ483" s="105"/>
      <c r="BA483" s="105"/>
      <c r="BB483" s="105"/>
      <c r="BD483" s="176"/>
      <c r="BE483" s="105"/>
      <c r="BF483" s="105"/>
      <c r="BG483" s="105"/>
      <c r="BI483" s="176"/>
      <c r="BJ483" s="145"/>
      <c r="BK483" s="105"/>
      <c r="BL483" s="145"/>
      <c r="BN483" s="145"/>
    </row>
    <row r="484" spans="6:66" x14ac:dyDescent="0.2">
      <c r="F484" s="105"/>
      <c r="G484" s="105"/>
      <c r="H484" s="105"/>
      <c r="J484" s="176"/>
      <c r="K484" s="105"/>
      <c r="L484" s="105"/>
      <c r="M484" s="105"/>
      <c r="O484" s="176"/>
      <c r="P484" s="105"/>
      <c r="Q484" s="105"/>
      <c r="R484" s="105"/>
      <c r="S484" s="176"/>
      <c r="T484" s="105"/>
      <c r="U484" s="105"/>
      <c r="V484" s="105"/>
      <c r="X484" s="176"/>
      <c r="Y484" s="105"/>
      <c r="Z484" s="105"/>
      <c r="AA484" s="105"/>
      <c r="AC484" s="176"/>
      <c r="AD484" s="358"/>
      <c r="AE484" s="105"/>
      <c r="AF484" s="358"/>
      <c r="AH484" s="105"/>
      <c r="AI484" s="176"/>
      <c r="AJ484" s="105"/>
      <c r="AK484" s="105"/>
      <c r="AL484" s="105"/>
      <c r="AN484" s="176"/>
      <c r="AO484" s="105"/>
      <c r="AP484" s="105"/>
      <c r="AQ484" s="105"/>
      <c r="AS484" s="176"/>
      <c r="AT484" s="145"/>
      <c r="AU484" s="105"/>
      <c r="AV484" s="145"/>
      <c r="AX484" s="145"/>
      <c r="AY484" s="176"/>
      <c r="AZ484" s="105"/>
      <c r="BA484" s="105"/>
      <c r="BB484" s="105"/>
      <c r="BD484" s="176"/>
      <c r="BE484" s="105"/>
      <c r="BF484" s="105"/>
      <c r="BG484" s="105"/>
      <c r="BI484" s="176"/>
      <c r="BJ484" s="145"/>
      <c r="BK484" s="105"/>
      <c r="BL484" s="145"/>
      <c r="BN484" s="145"/>
    </row>
    <row r="485" spans="6:66" x14ac:dyDescent="0.2">
      <c r="F485" s="25"/>
      <c r="G485" s="25"/>
      <c r="H485" s="25"/>
      <c r="I485" s="283"/>
      <c r="J485" s="25"/>
      <c r="K485" s="25"/>
      <c r="L485" s="25"/>
      <c r="M485" s="25"/>
      <c r="N485" s="283"/>
      <c r="O485" s="25"/>
      <c r="P485" s="25"/>
      <c r="Q485" s="25"/>
      <c r="R485" s="25"/>
      <c r="S485" s="25"/>
      <c r="T485" s="25"/>
      <c r="U485" s="25"/>
      <c r="V485" s="25"/>
      <c r="W485" s="283"/>
      <c r="X485" s="25"/>
      <c r="Y485" s="25"/>
      <c r="Z485" s="25"/>
      <c r="AA485" s="25"/>
      <c r="AB485" s="283"/>
      <c r="AC485" s="25"/>
      <c r="AD485" s="25"/>
      <c r="AE485" s="25"/>
      <c r="AF485" s="25"/>
      <c r="AG485" s="283"/>
      <c r="AH485" s="25"/>
      <c r="AI485" s="25"/>
      <c r="AJ485" s="25"/>
      <c r="AK485" s="25"/>
      <c r="AL485" s="25"/>
      <c r="AM485" s="283"/>
      <c r="AN485" s="25"/>
      <c r="AO485" s="25"/>
      <c r="AP485" s="25"/>
      <c r="AQ485" s="25"/>
      <c r="AR485" s="283"/>
      <c r="AS485" s="25"/>
      <c r="AT485" s="316"/>
      <c r="AU485" s="25"/>
      <c r="AV485" s="316"/>
      <c r="AW485" s="283"/>
      <c r="AX485" s="316"/>
      <c r="AY485" s="25"/>
      <c r="AZ485" s="25"/>
      <c r="BA485" s="25"/>
      <c r="BB485" s="25"/>
      <c r="BC485" s="283"/>
      <c r="BD485" s="25"/>
      <c r="BE485" s="25"/>
      <c r="BF485" s="25"/>
      <c r="BG485" s="25"/>
      <c r="BH485" s="283"/>
      <c r="BI485" s="25"/>
      <c r="BJ485" s="316"/>
      <c r="BK485" s="25"/>
      <c r="BL485" s="316"/>
      <c r="BM485" s="283"/>
      <c r="BN485" s="316"/>
    </row>
    <row r="486" spans="6:66" x14ac:dyDescent="0.2">
      <c r="F486" s="25"/>
      <c r="G486" s="25"/>
      <c r="H486" s="25"/>
      <c r="I486" s="283"/>
      <c r="J486" s="25"/>
      <c r="K486" s="25"/>
      <c r="L486" s="25"/>
      <c r="M486" s="25"/>
      <c r="N486" s="283"/>
      <c r="O486" s="25"/>
      <c r="P486" s="25"/>
      <c r="Q486" s="25"/>
      <c r="R486" s="25"/>
      <c r="S486" s="25"/>
      <c r="T486" s="25"/>
      <c r="U486" s="25"/>
      <c r="V486" s="25"/>
      <c r="W486" s="283"/>
      <c r="X486" s="25"/>
      <c r="Y486" s="25"/>
      <c r="Z486" s="25"/>
      <c r="AA486" s="25"/>
      <c r="AB486" s="283"/>
      <c r="AC486" s="25"/>
      <c r="AD486" s="25"/>
      <c r="AE486" s="25"/>
      <c r="AF486" s="25"/>
      <c r="AG486" s="283"/>
      <c r="AH486" s="25"/>
      <c r="AI486" s="25"/>
      <c r="AJ486" s="25"/>
      <c r="AK486" s="25"/>
      <c r="AL486" s="25"/>
      <c r="AM486" s="283"/>
      <c r="AN486" s="25"/>
      <c r="AO486" s="25"/>
      <c r="AP486" s="25"/>
      <c r="AQ486" s="25"/>
      <c r="AR486" s="283"/>
      <c r="AS486" s="25"/>
      <c r="AT486" s="316"/>
      <c r="AU486" s="25"/>
      <c r="AV486" s="316"/>
      <c r="AW486" s="283"/>
      <c r="AX486" s="316"/>
      <c r="AY486" s="25"/>
      <c r="AZ486" s="25"/>
      <c r="BA486" s="25"/>
      <c r="BB486" s="25"/>
      <c r="BC486" s="283"/>
      <c r="BD486" s="25"/>
      <c r="BE486" s="25"/>
      <c r="BF486" s="25"/>
      <c r="BG486" s="25"/>
      <c r="BH486" s="283"/>
      <c r="BI486" s="25"/>
      <c r="BJ486" s="316"/>
      <c r="BK486" s="25"/>
      <c r="BL486" s="316"/>
      <c r="BM486" s="283"/>
      <c r="BN486" s="316"/>
    </row>
    <row r="487" spans="6:66" x14ac:dyDescent="0.2">
      <c r="F487" s="25"/>
      <c r="G487" s="25"/>
      <c r="H487" s="25"/>
      <c r="I487" s="283"/>
      <c r="J487" s="25"/>
      <c r="K487" s="25"/>
      <c r="L487" s="25"/>
      <c r="M487" s="25"/>
      <c r="N487" s="283"/>
      <c r="O487" s="25"/>
      <c r="P487" s="25"/>
      <c r="Q487" s="25"/>
      <c r="R487" s="25"/>
      <c r="S487" s="25"/>
      <c r="T487" s="25"/>
      <c r="U487" s="25"/>
      <c r="V487" s="25"/>
      <c r="W487" s="283"/>
      <c r="X487" s="25"/>
      <c r="Y487" s="25"/>
      <c r="Z487" s="25"/>
      <c r="AA487" s="25"/>
      <c r="AB487" s="283"/>
      <c r="AC487" s="25"/>
      <c r="AD487" s="25"/>
      <c r="AE487" s="25"/>
      <c r="AF487" s="25"/>
      <c r="AG487" s="283"/>
      <c r="AH487" s="25"/>
      <c r="AI487" s="25"/>
      <c r="AJ487" s="25"/>
      <c r="AK487" s="25"/>
      <c r="AL487" s="25"/>
      <c r="AM487" s="283"/>
      <c r="AN487" s="25"/>
      <c r="AO487" s="25"/>
      <c r="AP487" s="25"/>
      <c r="AQ487" s="25"/>
      <c r="AR487" s="283"/>
      <c r="AS487" s="25"/>
      <c r="AT487" s="316"/>
      <c r="AU487" s="25"/>
      <c r="AV487" s="316"/>
      <c r="AW487" s="283"/>
      <c r="AX487" s="316"/>
      <c r="AY487" s="25"/>
      <c r="AZ487" s="25"/>
      <c r="BA487" s="25"/>
      <c r="BB487" s="25"/>
      <c r="BC487" s="283"/>
      <c r="BD487" s="25"/>
      <c r="BE487" s="25"/>
      <c r="BF487" s="25"/>
      <c r="BG487" s="25"/>
      <c r="BH487" s="283"/>
      <c r="BI487" s="25"/>
      <c r="BJ487" s="316"/>
      <c r="BK487" s="25"/>
      <c r="BL487" s="316"/>
      <c r="BM487" s="283"/>
      <c r="BN487" s="316"/>
    </row>
    <row r="488" spans="6:66" x14ac:dyDescent="0.2">
      <c r="F488" s="25"/>
      <c r="G488" s="25"/>
      <c r="H488" s="25"/>
      <c r="I488" s="283"/>
      <c r="J488" s="25"/>
      <c r="K488" s="25"/>
      <c r="L488" s="25"/>
      <c r="M488" s="25"/>
      <c r="N488" s="283"/>
      <c r="O488" s="25"/>
      <c r="P488" s="25"/>
      <c r="Q488" s="25"/>
      <c r="R488" s="25"/>
      <c r="S488" s="25"/>
      <c r="T488" s="25"/>
      <c r="U488" s="25"/>
      <c r="V488" s="25"/>
      <c r="W488" s="283"/>
      <c r="X488" s="25"/>
      <c r="Y488" s="25"/>
      <c r="Z488" s="25"/>
      <c r="AA488" s="25"/>
      <c r="AB488" s="283"/>
      <c r="AC488" s="25"/>
      <c r="AD488" s="25"/>
      <c r="AE488" s="25"/>
      <c r="AF488" s="25"/>
      <c r="AG488" s="283"/>
      <c r="AH488" s="25"/>
      <c r="AI488" s="25"/>
      <c r="AJ488" s="25"/>
      <c r="AK488" s="25"/>
      <c r="AL488" s="25"/>
      <c r="AM488" s="283"/>
      <c r="AN488" s="25"/>
      <c r="AO488" s="25"/>
      <c r="AP488" s="25"/>
      <c r="AQ488" s="25"/>
      <c r="AR488" s="283"/>
      <c r="AS488" s="25"/>
      <c r="AT488" s="316"/>
      <c r="AU488" s="25"/>
      <c r="AV488" s="316"/>
      <c r="AW488" s="283"/>
      <c r="AX488" s="316"/>
      <c r="AY488" s="25"/>
      <c r="AZ488" s="25"/>
      <c r="BA488" s="25"/>
      <c r="BB488" s="25"/>
      <c r="BC488" s="283"/>
      <c r="BD488" s="25"/>
      <c r="BE488" s="25"/>
      <c r="BF488" s="25"/>
      <c r="BG488" s="25"/>
      <c r="BH488" s="283"/>
      <c r="BI488" s="25"/>
      <c r="BJ488" s="316"/>
      <c r="BK488" s="25"/>
      <c r="BL488" s="316"/>
      <c r="BM488" s="283"/>
      <c r="BN488" s="316"/>
    </row>
    <row r="489" spans="6:66" x14ac:dyDescent="0.2">
      <c r="F489" s="105"/>
      <c r="G489" s="105"/>
      <c r="H489" s="105"/>
      <c r="J489" s="176"/>
      <c r="K489" s="105"/>
      <c r="L489" s="105"/>
      <c r="M489" s="105"/>
      <c r="O489" s="176"/>
      <c r="P489" s="105"/>
      <c r="Q489" s="105"/>
      <c r="R489" s="105"/>
      <c r="S489" s="176"/>
      <c r="T489" s="105"/>
      <c r="U489" s="105"/>
      <c r="V489" s="105"/>
      <c r="X489" s="176"/>
      <c r="Y489" s="105"/>
      <c r="Z489" s="105"/>
      <c r="AA489" s="105"/>
      <c r="AC489" s="176"/>
      <c r="AD489" s="358"/>
      <c r="AE489" s="105"/>
      <c r="AF489" s="358"/>
      <c r="AH489" s="105"/>
      <c r="AI489" s="176"/>
      <c r="AJ489" s="105"/>
      <c r="AK489" s="105"/>
      <c r="AL489" s="105"/>
      <c r="AN489" s="176"/>
      <c r="AO489" s="105"/>
      <c r="AP489" s="105"/>
      <c r="AQ489" s="105"/>
      <c r="AS489" s="176"/>
      <c r="AT489" s="145"/>
      <c r="AU489" s="105"/>
      <c r="AV489" s="145"/>
      <c r="AX489" s="145"/>
      <c r="AY489" s="176"/>
      <c r="AZ489" s="105"/>
      <c r="BA489" s="105"/>
      <c r="BB489" s="105"/>
      <c r="BD489" s="176"/>
      <c r="BE489" s="105"/>
      <c r="BF489" s="105"/>
      <c r="BG489" s="105"/>
      <c r="BI489" s="176"/>
      <c r="BJ489" s="145"/>
      <c r="BK489" s="105"/>
      <c r="BL489" s="145"/>
      <c r="BN489" s="145"/>
    </row>
    <row r="490" spans="6:66" x14ac:dyDescent="0.2">
      <c r="F490" s="105"/>
      <c r="G490" s="105"/>
      <c r="H490" s="105"/>
      <c r="J490" s="176"/>
      <c r="K490" s="105"/>
      <c r="L490" s="105"/>
      <c r="M490" s="105"/>
      <c r="O490" s="176"/>
      <c r="P490" s="105"/>
      <c r="Q490" s="105"/>
      <c r="R490" s="105"/>
      <c r="S490" s="176"/>
      <c r="T490" s="105"/>
      <c r="U490" s="105"/>
      <c r="V490" s="105"/>
      <c r="X490" s="176"/>
      <c r="Y490" s="105"/>
      <c r="Z490" s="105"/>
      <c r="AA490" s="105"/>
      <c r="AC490" s="176"/>
      <c r="AD490" s="358"/>
      <c r="AE490" s="105"/>
      <c r="AF490" s="358"/>
      <c r="AH490" s="105"/>
      <c r="AI490" s="176"/>
      <c r="AJ490" s="105"/>
      <c r="AK490" s="105"/>
      <c r="AL490" s="105"/>
      <c r="AN490" s="176"/>
      <c r="AO490" s="105"/>
      <c r="AP490" s="105"/>
      <c r="AQ490" s="105"/>
      <c r="AS490" s="176"/>
      <c r="AT490" s="145"/>
      <c r="AU490" s="105"/>
      <c r="AV490" s="145"/>
      <c r="AX490" s="145"/>
      <c r="AY490" s="176"/>
      <c r="AZ490" s="105"/>
      <c r="BA490" s="105"/>
      <c r="BB490" s="105"/>
      <c r="BD490" s="176"/>
      <c r="BE490" s="105"/>
      <c r="BF490" s="105"/>
      <c r="BG490" s="105"/>
      <c r="BI490" s="176"/>
      <c r="BJ490" s="145"/>
      <c r="BK490" s="105"/>
      <c r="BL490" s="145"/>
      <c r="BN490" s="145"/>
    </row>
    <row r="491" spans="6:66" x14ac:dyDescent="0.2">
      <c r="F491" s="105"/>
      <c r="G491" s="105"/>
      <c r="H491" s="105"/>
      <c r="J491" s="176"/>
      <c r="K491" s="105"/>
      <c r="L491" s="105"/>
      <c r="M491" s="105"/>
      <c r="O491" s="176"/>
      <c r="P491" s="105"/>
      <c r="Q491" s="105"/>
      <c r="R491" s="105"/>
      <c r="S491" s="176"/>
      <c r="T491" s="105"/>
      <c r="U491" s="105"/>
      <c r="V491" s="105"/>
      <c r="X491" s="176"/>
      <c r="Y491" s="105"/>
      <c r="Z491" s="105"/>
      <c r="AA491" s="105"/>
      <c r="AC491" s="176"/>
      <c r="AD491" s="358"/>
      <c r="AE491" s="105"/>
      <c r="AF491" s="358"/>
      <c r="AH491" s="105"/>
      <c r="AI491" s="176"/>
      <c r="AJ491" s="105"/>
      <c r="AK491" s="105"/>
      <c r="AL491" s="105"/>
      <c r="AN491" s="176"/>
      <c r="AO491" s="105"/>
      <c r="AP491" s="105"/>
      <c r="AQ491" s="105"/>
      <c r="AS491" s="176"/>
      <c r="AT491" s="145"/>
      <c r="AU491" s="105"/>
      <c r="AV491" s="145"/>
      <c r="AX491" s="145"/>
      <c r="AY491" s="176"/>
      <c r="AZ491" s="105"/>
      <c r="BA491" s="105"/>
      <c r="BB491" s="105"/>
      <c r="BD491" s="176"/>
      <c r="BE491" s="105"/>
      <c r="BF491" s="105"/>
      <c r="BG491" s="105"/>
      <c r="BI491" s="176"/>
      <c r="BJ491" s="145"/>
      <c r="BK491" s="105"/>
      <c r="BL491" s="145"/>
      <c r="BN491" s="145"/>
    </row>
    <row r="492" spans="6:66" x14ac:dyDescent="0.2">
      <c r="F492" s="25"/>
      <c r="G492" s="25"/>
      <c r="H492" s="25"/>
      <c r="I492" s="283"/>
      <c r="J492" s="25"/>
      <c r="K492" s="25"/>
      <c r="L492" s="25"/>
      <c r="M492" s="25"/>
      <c r="N492" s="283"/>
      <c r="O492" s="25"/>
      <c r="P492" s="25"/>
      <c r="Q492" s="25"/>
      <c r="R492" s="25"/>
      <c r="S492" s="25"/>
      <c r="T492" s="25"/>
      <c r="U492" s="25"/>
      <c r="V492" s="25"/>
      <c r="W492" s="283"/>
      <c r="X492" s="25"/>
      <c r="Y492" s="25"/>
      <c r="Z492" s="25"/>
      <c r="AA492" s="25"/>
      <c r="AB492" s="283"/>
      <c r="AC492" s="25"/>
      <c r="AD492" s="25"/>
      <c r="AE492" s="25"/>
      <c r="AF492" s="25"/>
      <c r="AG492" s="283"/>
      <c r="AH492" s="25"/>
      <c r="AI492" s="25"/>
      <c r="AJ492" s="25"/>
      <c r="AK492" s="25"/>
      <c r="AL492" s="25"/>
      <c r="AM492" s="283"/>
      <c r="AN492" s="25"/>
      <c r="AO492" s="25"/>
      <c r="AP492" s="25"/>
      <c r="AQ492" s="25"/>
      <c r="AR492" s="283"/>
      <c r="AS492" s="25"/>
      <c r="AT492" s="316"/>
      <c r="AU492" s="25"/>
      <c r="AV492" s="316"/>
      <c r="AW492" s="283"/>
      <c r="AX492" s="316"/>
      <c r="AY492" s="25"/>
      <c r="AZ492" s="25"/>
      <c r="BA492" s="25"/>
      <c r="BB492" s="25"/>
      <c r="BC492" s="283"/>
      <c r="BD492" s="25"/>
      <c r="BE492" s="25"/>
      <c r="BF492" s="25"/>
      <c r="BG492" s="25"/>
      <c r="BH492" s="283"/>
      <c r="BI492" s="25"/>
      <c r="BJ492" s="316"/>
      <c r="BK492" s="25"/>
      <c r="BL492" s="316"/>
      <c r="BM492" s="283"/>
      <c r="BN492" s="316"/>
    </row>
    <row r="493" spans="6:66" x14ac:dyDescent="0.2">
      <c r="F493" s="25"/>
      <c r="G493" s="25"/>
      <c r="H493" s="25"/>
      <c r="I493" s="283"/>
      <c r="J493" s="25"/>
      <c r="K493" s="25"/>
      <c r="L493" s="25"/>
      <c r="M493" s="25"/>
      <c r="N493" s="283"/>
      <c r="O493" s="25"/>
      <c r="P493" s="25"/>
      <c r="Q493" s="25"/>
      <c r="R493" s="25"/>
      <c r="S493" s="25"/>
      <c r="T493" s="25"/>
      <c r="U493" s="25"/>
      <c r="V493" s="25"/>
      <c r="W493" s="283"/>
      <c r="X493" s="25"/>
      <c r="Y493" s="25"/>
      <c r="Z493" s="25"/>
      <c r="AA493" s="25"/>
      <c r="AB493" s="283"/>
      <c r="AC493" s="25"/>
      <c r="AD493" s="25"/>
      <c r="AE493" s="25"/>
      <c r="AF493" s="25"/>
      <c r="AG493" s="283"/>
      <c r="AH493" s="25"/>
      <c r="AI493" s="25"/>
      <c r="AJ493" s="25"/>
      <c r="AK493" s="25"/>
      <c r="AL493" s="25"/>
      <c r="AM493" s="283"/>
      <c r="AN493" s="25"/>
      <c r="AO493" s="25"/>
      <c r="AP493" s="25"/>
      <c r="AQ493" s="25"/>
      <c r="AR493" s="283"/>
      <c r="AS493" s="25"/>
      <c r="AT493" s="316"/>
      <c r="AU493" s="25"/>
      <c r="AV493" s="316"/>
      <c r="AW493" s="283"/>
      <c r="AX493" s="316"/>
      <c r="AY493" s="25"/>
      <c r="AZ493" s="25"/>
      <c r="BA493" s="25"/>
      <c r="BB493" s="25"/>
      <c r="BC493" s="283"/>
      <c r="BD493" s="25"/>
      <c r="BE493" s="25"/>
      <c r="BF493" s="25"/>
      <c r="BG493" s="25"/>
      <c r="BH493" s="283"/>
      <c r="BI493" s="25"/>
      <c r="BJ493" s="316"/>
      <c r="BK493" s="25"/>
      <c r="BL493" s="316"/>
      <c r="BM493" s="283"/>
      <c r="BN493" s="316"/>
    </row>
    <row r="494" spans="6:66" x14ac:dyDescent="0.2">
      <c r="F494" s="105"/>
      <c r="G494" s="105"/>
      <c r="H494" s="105"/>
      <c r="J494" s="176"/>
      <c r="K494" s="105"/>
      <c r="L494" s="105"/>
      <c r="M494" s="105"/>
      <c r="O494" s="176"/>
      <c r="P494" s="105"/>
      <c r="Q494" s="105"/>
      <c r="R494" s="105"/>
      <c r="S494" s="176"/>
      <c r="T494" s="105"/>
      <c r="U494" s="105"/>
      <c r="V494" s="105"/>
      <c r="X494" s="176"/>
      <c r="Y494" s="105"/>
      <c r="Z494" s="105"/>
      <c r="AA494" s="105"/>
      <c r="AC494" s="176"/>
      <c r="AD494" s="358"/>
      <c r="AE494" s="105"/>
      <c r="AF494" s="358"/>
      <c r="AH494" s="105"/>
      <c r="AI494" s="176"/>
      <c r="AJ494" s="105"/>
      <c r="AK494" s="105"/>
      <c r="AL494" s="105"/>
      <c r="AN494" s="176"/>
      <c r="AO494" s="105"/>
      <c r="AP494" s="105"/>
      <c r="AQ494" s="105"/>
      <c r="AS494" s="176"/>
      <c r="AT494" s="145"/>
      <c r="AU494" s="105"/>
      <c r="AV494" s="145"/>
      <c r="AX494" s="145"/>
      <c r="AY494" s="176"/>
      <c r="AZ494" s="105"/>
      <c r="BA494" s="105"/>
      <c r="BB494" s="105"/>
      <c r="BD494" s="176"/>
      <c r="BE494" s="105"/>
      <c r="BF494" s="105"/>
      <c r="BG494" s="105"/>
      <c r="BI494" s="176"/>
      <c r="BJ494" s="145"/>
      <c r="BK494" s="105"/>
      <c r="BL494" s="145"/>
      <c r="BN494" s="145"/>
    </row>
    <row r="495" spans="6:66" x14ac:dyDescent="0.2">
      <c r="F495" s="105"/>
      <c r="G495" s="105"/>
      <c r="H495" s="105"/>
      <c r="J495" s="176"/>
      <c r="K495" s="105"/>
      <c r="L495" s="105"/>
      <c r="M495" s="105"/>
      <c r="O495" s="176"/>
      <c r="P495" s="105"/>
      <c r="Q495" s="105"/>
      <c r="R495" s="105"/>
      <c r="S495" s="176"/>
      <c r="T495" s="105"/>
      <c r="U495" s="105"/>
      <c r="V495" s="105"/>
      <c r="X495" s="176"/>
      <c r="Y495" s="105"/>
      <c r="Z495" s="105"/>
      <c r="AA495" s="105"/>
      <c r="AC495" s="176"/>
      <c r="AD495" s="358"/>
      <c r="AE495" s="105"/>
      <c r="AF495" s="358"/>
      <c r="AH495" s="105"/>
      <c r="AI495" s="176"/>
      <c r="AJ495" s="105"/>
      <c r="AK495" s="105"/>
      <c r="AL495" s="105"/>
      <c r="AN495" s="176"/>
      <c r="AO495" s="105"/>
      <c r="AP495" s="105"/>
      <c r="AQ495" s="105"/>
      <c r="AS495" s="176"/>
      <c r="AT495" s="145"/>
      <c r="AU495" s="105"/>
      <c r="AV495" s="145"/>
      <c r="AX495" s="145"/>
      <c r="AY495" s="176"/>
      <c r="AZ495" s="105"/>
      <c r="BA495" s="105"/>
      <c r="BB495" s="105"/>
      <c r="BD495" s="176"/>
      <c r="BE495" s="105"/>
      <c r="BF495" s="105"/>
      <c r="BG495" s="105"/>
      <c r="BI495" s="176"/>
      <c r="BJ495" s="145"/>
      <c r="BK495" s="105"/>
      <c r="BL495" s="145"/>
      <c r="BN495" s="145"/>
    </row>
    <row r="496" spans="6:66" x14ac:dyDescent="0.2">
      <c r="F496" s="25"/>
      <c r="G496" s="25"/>
      <c r="H496" s="25"/>
      <c r="I496" s="283"/>
      <c r="J496" s="25"/>
      <c r="K496" s="25"/>
      <c r="L496" s="25"/>
      <c r="M496" s="25"/>
      <c r="N496" s="283"/>
      <c r="O496" s="25"/>
      <c r="P496" s="25"/>
      <c r="Q496" s="25"/>
      <c r="R496" s="25"/>
      <c r="S496" s="25"/>
      <c r="T496" s="25"/>
      <c r="U496" s="25"/>
      <c r="V496" s="25"/>
      <c r="W496" s="283"/>
      <c r="X496" s="25"/>
      <c r="Y496" s="25"/>
      <c r="Z496" s="25"/>
      <c r="AA496" s="25"/>
      <c r="AB496" s="283"/>
      <c r="AC496" s="25"/>
      <c r="AD496" s="25"/>
      <c r="AE496" s="25"/>
      <c r="AF496" s="25"/>
      <c r="AG496" s="283"/>
      <c r="AH496" s="25"/>
      <c r="AI496" s="25"/>
      <c r="AJ496" s="25"/>
      <c r="AK496" s="25"/>
      <c r="AL496" s="25"/>
      <c r="AM496" s="283"/>
      <c r="AN496" s="25"/>
      <c r="AO496" s="25"/>
      <c r="AP496" s="25"/>
      <c r="AQ496" s="25"/>
      <c r="AR496" s="283"/>
      <c r="AS496" s="25"/>
      <c r="AT496" s="316"/>
      <c r="AU496" s="25"/>
      <c r="AV496" s="316"/>
      <c r="AW496" s="283"/>
      <c r="AX496" s="316"/>
      <c r="AY496" s="25"/>
      <c r="AZ496" s="25"/>
      <c r="BA496" s="25"/>
      <c r="BB496" s="25"/>
      <c r="BC496" s="283"/>
      <c r="BD496" s="25"/>
      <c r="BE496" s="25"/>
      <c r="BF496" s="25"/>
      <c r="BG496" s="25"/>
      <c r="BH496" s="283"/>
      <c r="BI496" s="25"/>
      <c r="BJ496" s="316"/>
      <c r="BK496" s="25"/>
      <c r="BL496" s="316"/>
      <c r="BM496" s="283"/>
      <c r="BN496" s="316"/>
    </row>
    <row r="497" spans="6:66" x14ac:dyDescent="0.2">
      <c r="F497" s="25"/>
      <c r="G497" s="25"/>
      <c r="H497" s="25"/>
      <c r="I497" s="283"/>
      <c r="J497" s="25"/>
      <c r="K497" s="25"/>
      <c r="L497" s="25"/>
      <c r="M497" s="25"/>
      <c r="N497" s="283"/>
      <c r="O497" s="25"/>
      <c r="P497" s="25"/>
      <c r="Q497" s="25"/>
      <c r="R497" s="25"/>
      <c r="S497" s="25"/>
      <c r="T497" s="25"/>
      <c r="U497" s="25"/>
      <c r="V497" s="25"/>
      <c r="W497" s="283"/>
      <c r="X497" s="25"/>
      <c r="Y497" s="25"/>
      <c r="Z497" s="25"/>
      <c r="AA497" s="25"/>
      <c r="AB497" s="283"/>
      <c r="AC497" s="25"/>
      <c r="AD497" s="25"/>
      <c r="AE497" s="25"/>
      <c r="AF497" s="25"/>
      <c r="AG497" s="283"/>
      <c r="AH497" s="25"/>
      <c r="AI497" s="25"/>
      <c r="AJ497" s="25"/>
      <c r="AK497" s="25"/>
      <c r="AL497" s="25"/>
      <c r="AM497" s="283"/>
      <c r="AN497" s="25"/>
      <c r="AO497" s="25"/>
      <c r="AP497" s="25"/>
      <c r="AQ497" s="25"/>
      <c r="AR497" s="283"/>
      <c r="AS497" s="25"/>
      <c r="AT497" s="316"/>
      <c r="AU497" s="25"/>
      <c r="AV497" s="316"/>
      <c r="AW497" s="283"/>
      <c r="AX497" s="316"/>
      <c r="AY497" s="25"/>
      <c r="AZ497" s="25"/>
      <c r="BA497" s="25"/>
      <c r="BB497" s="25"/>
      <c r="BC497" s="283"/>
      <c r="BD497" s="25"/>
      <c r="BE497" s="25"/>
      <c r="BF497" s="25"/>
      <c r="BG497" s="25"/>
      <c r="BH497" s="283"/>
      <c r="BI497" s="25"/>
      <c r="BJ497" s="316"/>
      <c r="BK497" s="25"/>
      <c r="BL497" s="316"/>
      <c r="BM497" s="283"/>
      <c r="BN497" s="316"/>
    </row>
    <row r="498" spans="6:66" x14ac:dyDescent="0.2">
      <c r="F498" s="105"/>
      <c r="G498" s="105"/>
      <c r="H498" s="105"/>
      <c r="J498" s="176"/>
      <c r="K498" s="105"/>
      <c r="L498" s="105"/>
      <c r="M498" s="105"/>
      <c r="O498" s="176"/>
      <c r="P498" s="105"/>
      <c r="Q498" s="105"/>
      <c r="R498" s="105"/>
      <c r="S498" s="176"/>
      <c r="T498" s="105"/>
      <c r="U498" s="105"/>
      <c r="V498" s="105"/>
      <c r="X498" s="176"/>
      <c r="Y498" s="105"/>
      <c r="Z498" s="105"/>
      <c r="AA498" s="105"/>
      <c r="AC498" s="176"/>
      <c r="AD498" s="358"/>
      <c r="AE498" s="105"/>
      <c r="AF498" s="358"/>
      <c r="AH498" s="105"/>
      <c r="AI498" s="176"/>
      <c r="AJ498" s="105"/>
      <c r="AK498" s="105"/>
      <c r="AL498" s="105"/>
      <c r="AN498" s="176"/>
      <c r="AO498" s="105"/>
      <c r="AP498" s="105"/>
      <c r="AQ498" s="105"/>
      <c r="AS498" s="176"/>
      <c r="AT498" s="145"/>
      <c r="AU498" s="105"/>
      <c r="AV498" s="145"/>
      <c r="AX498" s="145"/>
      <c r="AY498" s="176"/>
      <c r="AZ498" s="105"/>
      <c r="BA498" s="105"/>
      <c r="BB498" s="105"/>
      <c r="BD498" s="176"/>
      <c r="BE498" s="105"/>
      <c r="BF498" s="105"/>
      <c r="BG498" s="105"/>
      <c r="BI498" s="176"/>
      <c r="BJ498" s="145"/>
      <c r="BK498" s="105"/>
      <c r="BL498" s="145"/>
      <c r="BN498" s="145"/>
    </row>
    <row r="499" spans="6:66" x14ac:dyDescent="0.2">
      <c r="F499" s="105"/>
      <c r="G499" s="105"/>
      <c r="H499" s="105"/>
      <c r="J499" s="176"/>
      <c r="K499" s="105"/>
      <c r="L499" s="105"/>
      <c r="M499" s="105"/>
      <c r="O499" s="176"/>
      <c r="P499" s="105"/>
      <c r="Q499" s="105"/>
      <c r="R499" s="105"/>
      <c r="S499" s="176"/>
      <c r="T499" s="105"/>
      <c r="U499" s="105"/>
      <c r="V499" s="105"/>
      <c r="X499" s="176"/>
      <c r="Y499" s="105"/>
      <c r="Z499" s="105"/>
      <c r="AA499" s="105"/>
      <c r="AC499" s="176"/>
      <c r="AD499" s="358"/>
      <c r="AE499" s="105"/>
      <c r="AF499" s="358"/>
      <c r="AH499" s="105"/>
      <c r="AI499" s="176"/>
      <c r="AJ499" s="105"/>
      <c r="AK499" s="105"/>
      <c r="AL499" s="105"/>
      <c r="AN499" s="176"/>
      <c r="AO499" s="105"/>
      <c r="AP499" s="105"/>
      <c r="AQ499" s="105"/>
      <c r="AS499" s="176"/>
      <c r="AT499" s="145"/>
      <c r="AU499" s="105"/>
      <c r="AV499" s="145"/>
      <c r="AX499" s="145"/>
      <c r="AY499" s="176"/>
      <c r="AZ499" s="105"/>
      <c r="BA499" s="105"/>
      <c r="BB499" s="105"/>
      <c r="BD499" s="176"/>
      <c r="BE499" s="105"/>
      <c r="BF499" s="105"/>
      <c r="BG499" s="105"/>
      <c r="BI499" s="176"/>
      <c r="BJ499" s="145"/>
      <c r="BK499" s="105"/>
      <c r="BL499" s="145"/>
      <c r="BN499" s="145"/>
    </row>
    <row r="500" spans="6:66" x14ac:dyDescent="0.2">
      <c r="F500" s="25"/>
      <c r="G500" s="25"/>
      <c r="H500" s="25"/>
      <c r="I500" s="283"/>
      <c r="J500" s="25"/>
      <c r="K500" s="25"/>
      <c r="L500" s="25"/>
      <c r="M500" s="25"/>
      <c r="N500" s="283"/>
      <c r="O500" s="25"/>
      <c r="P500" s="25"/>
      <c r="Q500" s="25"/>
      <c r="R500" s="25"/>
      <c r="S500" s="25"/>
      <c r="T500" s="25"/>
      <c r="U500" s="25"/>
      <c r="V500" s="25"/>
      <c r="W500" s="283"/>
      <c r="X500" s="25"/>
      <c r="Y500" s="25"/>
      <c r="Z500" s="25"/>
      <c r="AA500" s="25"/>
      <c r="AB500" s="283"/>
      <c r="AC500" s="25"/>
      <c r="AD500" s="25"/>
      <c r="AE500" s="25"/>
      <c r="AF500" s="25"/>
      <c r="AG500" s="283"/>
      <c r="AH500" s="25"/>
      <c r="AI500" s="25"/>
      <c r="AJ500" s="25"/>
      <c r="AK500" s="25"/>
      <c r="AL500" s="25"/>
      <c r="AM500" s="283"/>
      <c r="AN500" s="25"/>
      <c r="AO500" s="25"/>
      <c r="AP500" s="25"/>
      <c r="AQ500" s="25"/>
      <c r="AR500" s="283"/>
      <c r="AS500" s="25"/>
      <c r="AT500" s="316"/>
      <c r="AU500" s="25"/>
      <c r="AV500" s="316"/>
      <c r="AW500" s="283"/>
      <c r="AX500" s="316"/>
      <c r="AY500" s="25"/>
      <c r="AZ500" s="25"/>
      <c r="BA500" s="25"/>
      <c r="BB500" s="25"/>
      <c r="BC500" s="283"/>
      <c r="BD500" s="25"/>
      <c r="BE500" s="25"/>
      <c r="BF500" s="25"/>
      <c r="BG500" s="25"/>
      <c r="BH500" s="283"/>
      <c r="BI500" s="25"/>
      <c r="BJ500" s="316"/>
      <c r="BK500" s="25"/>
      <c r="BL500" s="316"/>
      <c r="BM500" s="283"/>
      <c r="BN500" s="316"/>
    </row>
    <row r="501" spans="6:66" x14ac:dyDescent="0.2">
      <c r="F501" s="25"/>
      <c r="G501" s="25"/>
      <c r="H501" s="25"/>
      <c r="I501" s="283"/>
      <c r="J501" s="25"/>
      <c r="K501" s="25"/>
      <c r="L501" s="25"/>
      <c r="M501" s="25"/>
      <c r="N501" s="283"/>
      <c r="O501" s="25"/>
      <c r="P501" s="25"/>
      <c r="Q501" s="25"/>
      <c r="R501" s="25"/>
      <c r="S501" s="25"/>
      <c r="T501" s="25"/>
      <c r="U501" s="25"/>
      <c r="V501" s="25"/>
      <c r="W501" s="283"/>
      <c r="X501" s="25"/>
      <c r="Y501" s="25"/>
      <c r="Z501" s="25"/>
      <c r="AA501" s="25"/>
      <c r="AB501" s="283"/>
      <c r="AC501" s="25"/>
      <c r="AD501" s="25"/>
      <c r="AE501" s="25"/>
      <c r="AF501" s="25"/>
      <c r="AG501" s="283"/>
      <c r="AH501" s="25"/>
      <c r="AI501" s="25"/>
      <c r="AJ501" s="25"/>
      <c r="AK501" s="25"/>
      <c r="AL501" s="25"/>
      <c r="AM501" s="283"/>
      <c r="AN501" s="25"/>
      <c r="AO501" s="25"/>
      <c r="AP501" s="25"/>
      <c r="AQ501" s="25"/>
      <c r="AR501" s="283"/>
      <c r="AS501" s="25"/>
      <c r="AT501" s="316"/>
      <c r="AU501" s="25"/>
      <c r="AV501" s="316"/>
      <c r="AW501" s="283"/>
      <c r="AX501" s="316"/>
      <c r="AY501" s="25"/>
      <c r="AZ501" s="25"/>
      <c r="BA501" s="25"/>
      <c r="BB501" s="25"/>
      <c r="BC501" s="283"/>
      <c r="BD501" s="25"/>
      <c r="BE501" s="25"/>
      <c r="BF501" s="25"/>
      <c r="BG501" s="25"/>
      <c r="BH501" s="283"/>
      <c r="BI501" s="25"/>
      <c r="BJ501" s="316"/>
      <c r="BK501" s="25"/>
      <c r="BL501" s="316"/>
      <c r="BM501" s="283"/>
      <c r="BN501" s="316"/>
    </row>
    <row r="502" spans="6:66" x14ac:dyDescent="0.2">
      <c r="F502" s="25"/>
      <c r="G502" s="25"/>
      <c r="H502" s="25"/>
      <c r="I502" s="283"/>
      <c r="J502" s="25"/>
      <c r="K502" s="25"/>
      <c r="L502" s="25"/>
      <c r="M502" s="25"/>
      <c r="N502" s="283"/>
      <c r="O502" s="25"/>
      <c r="P502" s="25"/>
      <c r="Q502" s="25"/>
      <c r="R502" s="25"/>
      <c r="S502" s="25"/>
      <c r="T502" s="25"/>
      <c r="U502" s="25"/>
      <c r="V502" s="25"/>
      <c r="W502" s="283"/>
      <c r="X502" s="25"/>
      <c r="Y502" s="25"/>
      <c r="Z502" s="25"/>
      <c r="AA502" s="25"/>
      <c r="AB502" s="283"/>
      <c r="AC502" s="25"/>
      <c r="AD502" s="25"/>
      <c r="AE502" s="25"/>
      <c r="AF502" s="25"/>
      <c r="AG502" s="283"/>
      <c r="AH502" s="25"/>
      <c r="AI502" s="25"/>
      <c r="AJ502" s="25"/>
      <c r="AK502" s="25"/>
      <c r="AL502" s="25"/>
      <c r="AM502" s="283"/>
      <c r="AN502" s="25"/>
      <c r="AO502" s="25"/>
      <c r="AP502" s="25"/>
      <c r="AQ502" s="25"/>
      <c r="AR502" s="283"/>
      <c r="AS502" s="25"/>
      <c r="AT502" s="316"/>
      <c r="AU502" s="25"/>
      <c r="AV502" s="316"/>
      <c r="AW502" s="283"/>
      <c r="AX502" s="316"/>
      <c r="AY502" s="25"/>
      <c r="AZ502" s="25"/>
      <c r="BA502" s="25"/>
      <c r="BB502" s="25"/>
      <c r="BC502" s="283"/>
      <c r="BD502" s="25"/>
      <c r="BE502" s="25"/>
      <c r="BF502" s="25"/>
      <c r="BG502" s="25"/>
      <c r="BH502" s="283"/>
      <c r="BI502" s="25"/>
      <c r="BJ502" s="316"/>
      <c r="BK502" s="25"/>
      <c r="BL502" s="316"/>
      <c r="BM502" s="283"/>
      <c r="BN502" s="316"/>
    </row>
    <row r="503" spans="6:66" x14ac:dyDescent="0.2">
      <c r="F503" s="25"/>
      <c r="G503" s="25"/>
      <c r="H503" s="25"/>
      <c r="I503" s="283"/>
      <c r="J503" s="25"/>
      <c r="K503" s="25"/>
      <c r="L503" s="25"/>
      <c r="M503" s="25"/>
      <c r="N503" s="283"/>
      <c r="O503" s="25"/>
      <c r="P503" s="25"/>
      <c r="Q503" s="25"/>
      <c r="R503" s="25"/>
      <c r="S503" s="25"/>
      <c r="T503" s="25"/>
      <c r="U503" s="25"/>
      <c r="V503" s="25"/>
      <c r="W503" s="283"/>
      <c r="X503" s="25"/>
      <c r="Y503" s="25"/>
      <c r="Z503" s="25"/>
      <c r="AA503" s="25"/>
      <c r="AB503" s="283"/>
      <c r="AC503" s="25"/>
      <c r="AD503" s="25"/>
      <c r="AE503" s="25"/>
      <c r="AF503" s="25"/>
      <c r="AG503" s="283"/>
      <c r="AH503" s="25"/>
      <c r="AI503" s="25"/>
      <c r="AJ503" s="25"/>
      <c r="AK503" s="25"/>
      <c r="AL503" s="25"/>
      <c r="AM503" s="283"/>
      <c r="AN503" s="25"/>
      <c r="AO503" s="25"/>
      <c r="AP503" s="25"/>
      <c r="AQ503" s="25"/>
      <c r="AR503" s="283"/>
      <c r="AS503" s="25"/>
      <c r="AT503" s="316"/>
      <c r="AU503" s="25"/>
      <c r="AV503" s="316"/>
      <c r="AW503" s="283"/>
      <c r="AX503" s="316"/>
      <c r="AY503" s="25"/>
      <c r="AZ503" s="25"/>
      <c r="BA503" s="25"/>
      <c r="BB503" s="25"/>
      <c r="BC503" s="283"/>
      <c r="BD503" s="25"/>
      <c r="BE503" s="25"/>
      <c r="BF503" s="25"/>
      <c r="BG503" s="25"/>
      <c r="BH503" s="283"/>
      <c r="BI503" s="25"/>
      <c r="BJ503" s="316"/>
      <c r="BK503" s="25"/>
      <c r="BL503" s="316"/>
      <c r="BM503" s="283"/>
      <c r="BN503" s="316"/>
    </row>
    <row r="504" spans="6:66" x14ac:dyDescent="0.2">
      <c r="F504" s="105"/>
      <c r="G504" s="105"/>
      <c r="H504" s="105"/>
      <c r="J504" s="176"/>
      <c r="K504" s="105"/>
      <c r="L504" s="105"/>
      <c r="M504" s="105"/>
      <c r="O504" s="176"/>
      <c r="P504" s="105"/>
      <c r="Q504" s="105"/>
      <c r="R504" s="105"/>
      <c r="S504" s="176"/>
      <c r="T504" s="105"/>
      <c r="U504" s="105"/>
      <c r="V504" s="105"/>
      <c r="X504" s="176"/>
      <c r="Y504" s="105"/>
      <c r="Z504" s="105"/>
      <c r="AA504" s="105"/>
      <c r="AC504" s="176"/>
      <c r="AD504" s="358"/>
      <c r="AE504" s="105"/>
      <c r="AF504" s="358"/>
      <c r="AH504" s="105"/>
      <c r="AI504" s="176"/>
      <c r="AJ504" s="105"/>
      <c r="AK504" s="105"/>
      <c r="AL504" s="105"/>
      <c r="AN504" s="176"/>
      <c r="AO504" s="105"/>
      <c r="AP504" s="105"/>
      <c r="AQ504" s="105"/>
      <c r="AS504" s="176"/>
      <c r="AT504" s="145"/>
      <c r="AU504" s="105"/>
      <c r="AV504" s="145"/>
      <c r="AX504" s="145"/>
      <c r="AY504" s="176"/>
      <c r="AZ504" s="105"/>
      <c r="BA504" s="105"/>
      <c r="BB504" s="105"/>
      <c r="BD504" s="176"/>
      <c r="BE504" s="105"/>
      <c r="BF504" s="105"/>
      <c r="BG504" s="105"/>
      <c r="BI504" s="176"/>
      <c r="BJ504" s="145"/>
      <c r="BK504" s="105"/>
      <c r="BL504" s="145"/>
      <c r="BN504" s="145"/>
    </row>
    <row r="505" spans="6:66" x14ac:dyDescent="0.2">
      <c r="F505" s="25"/>
      <c r="G505" s="25"/>
      <c r="H505" s="25"/>
      <c r="I505" s="283"/>
      <c r="J505" s="25"/>
      <c r="K505" s="25"/>
      <c r="L505" s="25"/>
      <c r="M505" s="25"/>
      <c r="N505" s="283"/>
      <c r="O505" s="25"/>
      <c r="P505" s="25"/>
      <c r="Q505" s="25"/>
      <c r="R505" s="25"/>
      <c r="S505" s="25"/>
      <c r="T505" s="25"/>
      <c r="U505" s="25"/>
      <c r="V505" s="25"/>
      <c r="W505" s="283"/>
      <c r="X505" s="25"/>
      <c r="Y505" s="25"/>
      <c r="Z505" s="25"/>
      <c r="AA505" s="25"/>
      <c r="AB505" s="283"/>
      <c r="AC505" s="25"/>
      <c r="AD505" s="25"/>
      <c r="AE505" s="25"/>
      <c r="AF505" s="25"/>
      <c r="AG505" s="283"/>
      <c r="AH505" s="25"/>
      <c r="AI505" s="25"/>
      <c r="AJ505" s="25"/>
      <c r="AK505" s="25"/>
      <c r="AL505" s="25"/>
      <c r="AM505" s="283"/>
      <c r="AN505" s="25"/>
      <c r="AO505" s="25"/>
      <c r="AP505" s="25"/>
      <c r="AQ505" s="25"/>
      <c r="AR505" s="283"/>
      <c r="AS505" s="25"/>
      <c r="AT505" s="316"/>
      <c r="AU505" s="25"/>
      <c r="AV505" s="316"/>
      <c r="AW505" s="283"/>
      <c r="AX505" s="316"/>
      <c r="AY505" s="25"/>
      <c r="AZ505" s="25"/>
      <c r="BA505" s="25"/>
      <c r="BB505" s="25"/>
      <c r="BC505" s="283"/>
      <c r="BD505" s="25"/>
      <c r="BE505" s="25"/>
      <c r="BF505" s="25"/>
      <c r="BG505" s="25"/>
      <c r="BH505" s="283"/>
      <c r="BI505" s="25"/>
      <c r="BJ505" s="316"/>
      <c r="BK505" s="25"/>
      <c r="BL505" s="316"/>
      <c r="BM505" s="283"/>
      <c r="BN505" s="316"/>
    </row>
    <row r="506" spans="6:66" x14ac:dyDescent="0.2">
      <c r="F506" s="25"/>
      <c r="G506" s="25"/>
      <c r="H506" s="25"/>
      <c r="I506" s="283"/>
      <c r="J506" s="25"/>
      <c r="K506" s="25"/>
      <c r="L506" s="25"/>
      <c r="M506" s="25"/>
      <c r="N506" s="283"/>
      <c r="O506" s="25"/>
      <c r="P506" s="25"/>
      <c r="Q506" s="25"/>
      <c r="R506" s="25"/>
      <c r="S506" s="25"/>
      <c r="T506" s="25"/>
      <c r="U506" s="25"/>
      <c r="V506" s="25"/>
      <c r="W506" s="283"/>
      <c r="X506" s="25"/>
      <c r="Y506" s="25"/>
      <c r="Z506" s="25"/>
      <c r="AA506" s="25"/>
      <c r="AB506" s="283"/>
      <c r="AC506" s="25"/>
      <c r="AD506" s="25"/>
      <c r="AE506" s="25"/>
      <c r="AF506" s="25"/>
      <c r="AG506" s="283"/>
      <c r="AH506" s="25"/>
      <c r="AI506" s="25"/>
      <c r="AJ506" s="25"/>
      <c r="AK506" s="25"/>
      <c r="AL506" s="25"/>
      <c r="AM506" s="283"/>
      <c r="AN506" s="25"/>
      <c r="AO506" s="25"/>
      <c r="AP506" s="25"/>
      <c r="AQ506" s="25"/>
      <c r="AR506" s="283"/>
      <c r="AS506" s="25"/>
      <c r="AT506" s="316"/>
      <c r="AU506" s="25"/>
      <c r="AV506" s="316"/>
      <c r="AW506" s="283"/>
      <c r="AX506" s="316"/>
      <c r="AY506" s="25"/>
      <c r="AZ506" s="25"/>
      <c r="BA506" s="25"/>
      <c r="BB506" s="25"/>
      <c r="BC506" s="283"/>
      <c r="BD506" s="25"/>
      <c r="BE506" s="25"/>
      <c r="BF506" s="25"/>
      <c r="BG506" s="25"/>
      <c r="BH506" s="283"/>
      <c r="BI506" s="25"/>
      <c r="BJ506" s="316"/>
      <c r="BK506" s="25"/>
      <c r="BL506" s="316"/>
      <c r="BM506" s="283"/>
      <c r="BN506" s="316"/>
    </row>
    <row r="507" spans="6:66" x14ac:dyDescent="0.2">
      <c r="F507" s="25"/>
      <c r="G507" s="25"/>
      <c r="H507" s="25"/>
      <c r="I507" s="283"/>
      <c r="J507" s="25"/>
      <c r="K507" s="25"/>
      <c r="L507" s="25"/>
      <c r="M507" s="25"/>
      <c r="N507" s="283"/>
      <c r="O507" s="25"/>
      <c r="P507" s="25"/>
      <c r="Q507" s="25"/>
      <c r="R507" s="25"/>
      <c r="S507" s="25"/>
      <c r="T507" s="25"/>
      <c r="U507" s="25"/>
      <c r="V507" s="25"/>
      <c r="W507" s="283"/>
      <c r="X507" s="25"/>
      <c r="Y507" s="25"/>
      <c r="Z507" s="25"/>
      <c r="AA507" s="25"/>
      <c r="AB507" s="283"/>
      <c r="AC507" s="25"/>
      <c r="AD507" s="25"/>
      <c r="AE507" s="25"/>
      <c r="AF507" s="25"/>
      <c r="AG507" s="283"/>
      <c r="AH507" s="25"/>
      <c r="AI507" s="25"/>
      <c r="AJ507" s="25"/>
      <c r="AK507" s="25"/>
      <c r="AL507" s="25"/>
      <c r="AM507" s="283"/>
      <c r="AN507" s="25"/>
      <c r="AO507" s="25"/>
      <c r="AP507" s="25"/>
      <c r="AQ507" s="25"/>
      <c r="AR507" s="283"/>
      <c r="AS507" s="25"/>
      <c r="AT507" s="316"/>
      <c r="AU507" s="25"/>
      <c r="AV507" s="316"/>
      <c r="AW507" s="283"/>
      <c r="AX507" s="316"/>
      <c r="AY507" s="25"/>
      <c r="AZ507" s="25"/>
      <c r="BA507" s="25"/>
      <c r="BB507" s="25"/>
      <c r="BC507" s="283"/>
      <c r="BD507" s="25"/>
      <c r="BE507" s="25"/>
      <c r="BF507" s="25"/>
      <c r="BG507" s="25"/>
      <c r="BH507" s="283"/>
      <c r="BI507" s="25"/>
      <c r="BJ507" s="316"/>
      <c r="BK507" s="25"/>
      <c r="BL507" s="316"/>
      <c r="BM507" s="283"/>
      <c r="BN507" s="316"/>
    </row>
    <row r="508" spans="6:66" x14ac:dyDescent="0.2">
      <c r="F508" s="25"/>
      <c r="G508" s="25"/>
      <c r="H508" s="25"/>
      <c r="I508" s="283"/>
      <c r="J508" s="25"/>
      <c r="K508" s="25"/>
      <c r="L508" s="25"/>
      <c r="M508" s="25"/>
      <c r="N508" s="283"/>
      <c r="O508" s="25"/>
      <c r="P508" s="25"/>
      <c r="Q508" s="25"/>
      <c r="R508" s="25"/>
      <c r="S508" s="25"/>
      <c r="T508" s="25"/>
      <c r="U508" s="25"/>
      <c r="V508" s="25"/>
      <c r="W508" s="283"/>
      <c r="X508" s="25"/>
      <c r="Y508" s="25"/>
      <c r="Z508" s="25"/>
      <c r="AA508" s="25"/>
      <c r="AB508" s="283"/>
      <c r="AC508" s="25"/>
      <c r="AD508" s="25"/>
      <c r="AE508" s="25"/>
      <c r="AF508" s="25"/>
      <c r="AG508" s="283"/>
      <c r="AH508" s="25"/>
      <c r="AI508" s="25"/>
      <c r="AJ508" s="25"/>
      <c r="AK508" s="25"/>
      <c r="AL508" s="25"/>
      <c r="AM508" s="283"/>
      <c r="AN508" s="25"/>
      <c r="AO508" s="25"/>
      <c r="AP508" s="25"/>
      <c r="AQ508" s="25"/>
      <c r="AR508" s="283"/>
      <c r="AS508" s="25"/>
      <c r="AT508" s="316"/>
      <c r="AU508" s="25"/>
      <c r="AV508" s="316"/>
      <c r="AW508" s="283"/>
      <c r="AX508" s="316"/>
      <c r="AY508" s="25"/>
      <c r="AZ508" s="25"/>
      <c r="BA508" s="25"/>
      <c r="BB508" s="25"/>
      <c r="BC508" s="283"/>
      <c r="BD508" s="25"/>
      <c r="BE508" s="25"/>
      <c r="BF508" s="25"/>
      <c r="BG508" s="25"/>
      <c r="BH508" s="283"/>
      <c r="BI508" s="25"/>
      <c r="BJ508" s="316"/>
      <c r="BK508" s="25"/>
      <c r="BL508" s="316"/>
      <c r="BM508" s="283"/>
      <c r="BN508" s="316"/>
    </row>
    <row r="509" spans="6:66" x14ac:dyDescent="0.2">
      <c r="F509" s="105"/>
      <c r="G509" s="105"/>
      <c r="H509" s="105"/>
      <c r="J509" s="176"/>
      <c r="K509" s="105"/>
      <c r="L509" s="105"/>
      <c r="M509" s="105"/>
      <c r="O509" s="176"/>
      <c r="P509" s="105"/>
      <c r="Q509" s="105"/>
      <c r="R509" s="105"/>
      <c r="S509" s="176"/>
      <c r="T509" s="105"/>
      <c r="U509" s="105"/>
      <c r="V509" s="105"/>
      <c r="X509" s="176"/>
      <c r="Y509" s="105"/>
      <c r="Z509" s="105"/>
      <c r="AA509" s="105"/>
      <c r="AC509" s="176"/>
      <c r="AD509" s="358"/>
      <c r="AE509" s="105"/>
      <c r="AF509" s="358"/>
      <c r="AH509" s="105"/>
      <c r="AI509" s="176"/>
      <c r="AJ509" s="105"/>
      <c r="AK509" s="105"/>
      <c r="AL509" s="105"/>
      <c r="AN509" s="176"/>
      <c r="AO509" s="105"/>
      <c r="AP509" s="105"/>
      <c r="AQ509" s="105"/>
      <c r="AS509" s="176"/>
      <c r="AT509" s="145"/>
      <c r="AU509" s="105"/>
      <c r="AV509" s="145"/>
      <c r="AX509" s="145"/>
      <c r="AY509" s="176"/>
      <c r="AZ509" s="105"/>
      <c r="BA509" s="105"/>
      <c r="BB509" s="105"/>
      <c r="BD509" s="176"/>
      <c r="BE509" s="105"/>
      <c r="BF509" s="105"/>
      <c r="BG509" s="105"/>
      <c r="BI509" s="176"/>
      <c r="BJ509" s="145"/>
      <c r="BK509" s="105"/>
      <c r="BL509" s="145"/>
      <c r="BN509" s="145"/>
    </row>
    <row r="510" spans="6:66" x14ac:dyDescent="0.2">
      <c r="F510" s="105"/>
      <c r="G510" s="105"/>
      <c r="H510" s="105"/>
      <c r="J510" s="176"/>
      <c r="K510" s="105"/>
      <c r="L510" s="105"/>
      <c r="M510" s="105"/>
      <c r="O510" s="176"/>
      <c r="P510" s="105"/>
      <c r="Q510" s="105"/>
      <c r="R510" s="105"/>
      <c r="S510" s="176"/>
      <c r="T510" s="105"/>
      <c r="U510" s="105"/>
      <c r="V510" s="105"/>
      <c r="X510" s="176"/>
      <c r="Y510" s="105"/>
      <c r="Z510" s="105"/>
      <c r="AA510" s="105"/>
      <c r="AC510" s="176"/>
      <c r="AD510" s="358"/>
      <c r="AE510" s="105"/>
      <c r="AF510" s="358"/>
      <c r="AH510" s="105"/>
      <c r="AI510" s="176"/>
      <c r="AJ510" s="105"/>
      <c r="AK510" s="105"/>
      <c r="AL510" s="105"/>
      <c r="AN510" s="176"/>
      <c r="AO510" s="105"/>
      <c r="AP510" s="105"/>
      <c r="AQ510" s="105"/>
      <c r="AS510" s="176"/>
      <c r="AT510" s="145"/>
      <c r="AU510" s="105"/>
      <c r="AV510" s="145"/>
      <c r="AX510" s="145"/>
      <c r="AY510" s="176"/>
      <c r="AZ510" s="105"/>
      <c r="BA510" s="105"/>
      <c r="BB510" s="105"/>
      <c r="BD510" s="176"/>
      <c r="BE510" s="105"/>
      <c r="BF510" s="105"/>
      <c r="BG510" s="105"/>
      <c r="BI510" s="176"/>
      <c r="BJ510" s="145"/>
      <c r="BK510" s="105"/>
      <c r="BL510" s="145"/>
      <c r="BN510" s="145"/>
    </row>
    <row r="511" spans="6:66" x14ac:dyDescent="0.2">
      <c r="F511" s="25"/>
      <c r="G511" s="25"/>
      <c r="H511" s="25"/>
      <c r="I511" s="283"/>
      <c r="J511" s="25"/>
      <c r="K511" s="25"/>
      <c r="L511" s="25"/>
      <c r="M511" s="25"/>
      <c r="N511" s="283"/>
      <c r="O511" s="25"/>
      <c r="P511" s="25"/>
      <c r="Q511" s="25"/>
      <c r="R511" s="25"/>
      <c r="S511" s="25"/>
      <c r="T511" s="25"/>
      <c r="U511" s="25"/>
      <c r="V511" s="25"/>
      <c r="W511" s="283"/>
      <c r="X511" s="25"/>
      <c r="Y511" s="25"/>
      <c r="Z511" s="25"/>
      <c r="AA511" s="25"/>
      <c r="AB511" s="283"/>
      <c r="AC511" s="25"/>
      <c r="AD511" s="25"/>
      <c r="AE511" s="25"/>
      <c r="AF511" s="25"/>
      <c r="AG511" s="283"/>
      <c r="AH511" s="25"/>
      <c r="AI511" s="25"/>
      <c r="AJ511" s="25"/>
      <c r="AK511" s="25"/>
      <c r="AL511" s="25"/>
      <c r="AM511" s="283"/>
      <c r="AN511" s="25"/>
      <c r="AO511" s="25"/>
      <c r="AP511" s="25"/>
      <c r="AQ511" s="25"/>
      <c r="AR511" s="283"/>
      <c r="AS511" s="25"/>
      <c r="AT511" s="316"/>
      <c r="AU511" s="25"/>
      <c r="AV511" s="316"/>
      <c r="AW511" s="283"/>
      <c r="AX511" s="316"/>
      <c r="AY511" s="25"/>
      <c r="AZ511" s="25"/>
      <c r="BA511" s="25"/>
      <c r="BB511" s="25"/>
      <c r="BC511" s="283"/>
      <c r="BD511" s="25"/>
      <c r="BE511" s="25"/>
      <c r="BF511" s="25"/>
      <c r="BG511" s="25"/>
      <c r="BH511" s="283"/>
      <c r="BI511" s="25"/>
      <c r="BJ511" s="316"/>
      <c r="BK511" s="25"/>
      <c r="BL511" s="316"/>
      <c r="BM511" s="283"/>
      <c r="BN511" s="316"/>
    </row>
    <row r="512" spans="6:66" x14ac:dyDescent="0.2">
      <c r="F512" s="25"/>
      <c r="G512" s="25"/>
      <c r="H512" s="25"/>
      <c r="I512" s="283"/>
      <c r="J512" s="25"/>
      <c r="K512" s="25"/>
      <c r="L512" s="25"/>
      <c r="M512" s="25"/>
      <c r="N512" s="283"/>
      <c r="O512" s="25"/>
      <c r="P512" s="25"/>
      <c r="Q512" s="25"/>
      <c r="R512" s="25"/>
      <c r="S512" s="25"/>
      <c r="T512" s="25"/>
      <c r="U512" s="25"/>
      <c r="V512" s="25"/>
      <c r="W512" s="283"/>
      <c r="X512" s="25"/>
      <c r="Y512" s="25"/>
      <c r="Z512" s="25"/>
      <c r="AA512" s="25"/>
      <c r="AB512" s="283"/>
      <c r="AC512" s="25"/>
      <c r="AD512" s="25"/>
      <c r="AE512" s="25"/>
      <c r="AF512" s="25"/>
      <c r="AG512" s="283"/>
      <c r="AH512" s="25"/>
      <c r="AI512" s="25"/>
      <c r="AJ512" s="25"/>
      <c r="AK512" s="25"/>
      <c r="AL512" s="25"/>
      <c r="AM512" s="283"/>
      <c r="AN512" s="25"/>
      <c r="AO512" s="25"/>
      <c r="AP512" s="25"/>
      <c r="AQ512" s="25"/>
      <c r="AR512" s="283"/>
      <c r="AS512" s="25"/>
      <c r="AT512" s="316"/>
      <c r="AU512" s="25"/>
      <c r="AV512" s="316"/>
      <c r="AW512" s="283"/>
      <c r="AX512" s="316"/>
      <c r="AY512" s="25"/>
      <c r="AZ512" s="25"/>
      <c r="BA512" s="25"/>
      <c r="BB512" s="25"/>
      <c r="BC512" s="283"/>
      <c r="BD512" s="25"/>
      <c r="BE512" s="25"/>
      <c r="BF512" s="25"/>
      <c r="BG512" s="25"/>
      <c r="BH512" s="283"/>
      <c r="BI512" s="25"/>
      <c r="BJ512" s="316"/>
      <c r="BK512" s="25"/>
      <c r="BL512" s="316"/>
      <c r="BM512" s="283"/>
      <c r="BN512" s="316"/>
    </row>
    <row r="513" spans="6:66" x14ac:dyDescent="0.2">
      <c r="F513" s="25"/>
      <c r="G513" s="25"/>
      <c r="H513" s="25"/>
      <c r="I513" s="283"/>
      <c r="J513" s="25"/>
      <c r="K513" s="25"/>
      <c r="L513" s="25"/>
      <c r="M513" s="25"/>
      <c r="N513" s="283"/>
      <c r="O513" s="25"/>
      <c r="P513" s="25"/>
      <c r="Q513" s="25"/>
      <c r="R513" s="25"/>
      <c r="S513" s="25"/>
      <c r="T513" s="25"/>
      <c r="U513" s="25"/>
      <c r="V513" s="25"/>
      <c r="W513" s="283"/>
      <c r="X513" s="25"/>
      <c r="Y513" s="25"/>
      <c r="Z513" s="25"/>
      <c r="AA513" s="25"/>
      <c r="AB513" s="283"/>
      <c r="AC513" s="25"/>
      <c r="AD513" s="25"/>
      <c r="AE513" s="25"/>
      <c r="AF513" s="25"/>
      <c r="AG513" s="283"/>
      <c r="AH513" s="25"/>
      <c r="AI513" s="25"/>
      <c r="AJ513" s="25"/>
      <c r="AK513" s="25"/>
      <c r="AL513" s="25"/>
      <c r="AM513" s="283"/>
      <c r="AN513" s="25"/>
      <c r="AO513" s="25"/>
      <c r="AP513" s="25"/>
      <c r="AQ513" s="25"/>
      <c r="AR513" s="283"/>
      <c r="AS513" s="25"/>
      <c r="AT513" s="316"/>
      <c r="AU513" s="25"/>
      <c r="AV513" s="316"/>
      <c r="AW513" s="283"/>
      <c r="AX513" s="316"/>
      <c r="AY513" s="25"/>
      <c r="AZ513" s="25"/>
      <c r="BA513" s="25"/>
      <c r="BB513" s="25"/>
      <c r="BC513" s="283"/>
      <c r="BD513" s="25"/>
      <c r="BE513" s="25"/>
      <c r="BF513" s="25"/>
      <c r="BG513" s="25"/>
      <c r="BH513" s="283"/>
      <c r="BI513" s="25"/>
      <c r="BJ513" s="316"/>
      <c r="BK513" s="25"/>
      <c r="BL513" s="316"/>
      <c r="BM513" s="283"/>
      <c r="BN513" s="316"/>
    </row>
    <row r="514" spans="6:66" x14ac:dyDescent="0.2">
      <c r="F514" s="25"/>
      <c r="G514" s="25"/>
      <c r="H514" s="25"/>
      <c r="I514" s="283"/>
      <c r="J514" s="25"/>
      <c r="K514" s="25"/>
      <c r="L514" s="25"/>
      <c r="M514" s="25"/>
      <c r="N514" s="283"/>
      <c r="O514" s="25"/>
      <c r="P514" s="25"/>
      <c r="Q514" s="25"/>
      <c r="R514" s="25"/>
      <c r="S514" s="25"/>
      <c r="T514" s="25"/>
      <c r="U514" s="25"/>
      <c r="V514" s="25"/>
      <c r="W514" s="283"/>
      <c r="X514" s="25"/>
      <c r="Y514" s="25"/>
      <c r="Z514" s="25"/>
      <c r="AA514" s="25"/>
      <c r="AB514" s="283"/>
      <c r="AC514" s="25"/>
      <c r="AD514" s="25"/>
      <c r="AE514" s="25"/>
      <c r="AF514" s="25"/>
      <c r="AG514" s="283"/>
      <c r="AH514" s="25"/>
      <c r="AI514" s="25"/>
      <c r="AJ514" s="25"/>
      <c r="AK514" s="25"/>
      <c r="AL514" s="25"/>
      <c r="AM514" s="283"/>
      <c r="AN514" s="25"/>
      <c r="AO514" s="25"/>
      <c r="AP514" s="25"/>
      <c r="AQ514" s="25"/>
      <c r="AR514" s="283"/>
      <c r="AS514" s="25"/>
      <c r="AT514" s="316"/>
      <c r="AU514" s="25"/>
      <c r="AV514" s="316"/>
      <c r="AW514" s="283"/>
      <c r="AX514" s="316"/>
      <c r="AY514" s="25"/>
      <c r="AZ514" s="25"/>
      <c r="BA514" s="25"/>
      <c r="BB514" s="25"/>
      <c r="BC514" s="283"/>
      <c r="BD514" s="25"/>
      <c r="BE514" s="25"/>
      <c r="BF514" s="25"/>
      <c r="BG514" s="25"/>
      <c r="BH514" s="283"/>
      <c r="BI514" s="25"/>
      <c r="BJ514" s="316"/>
      <c r="BK514" s="25"/>
      <c r="BL514" s="316"/>
      <c r="BM514" s="283"/>
      <c r="BN514" s="316"/>
    </row>
    <row r="515" spans="6:66" x14ac:dyDescent="0.2">
      <c r="F515" s="105"/>
      <c r="G515" s="105"/>
      <c r="H515" s="105"/>
      <c r="J515" s="176"/>
      <c r="K515" s="105"/>
      <c r="L515" s="105"/>
      <c r="M515" s="105"/>
      <c r="O515" s="176"/>
      <c r="P515" s="105"/>
      <c r="Q515" s="105"/>
      <c r="R515" s="105"/>
      <c r="S515" s="176"/>
      <c r="T515" s="105"/>
      <c r="U515" s="105"/>
      <c r="V515" s="105"/>
      <c r="X515" s="176"/>
      <c r="Y515" s="105"/>
      <c r="Z515" s="105"/>
      <c r="AA515" s="105"/>
      <c r="AC515" s="176"/>
      <c r="AD515" s="358"/>
      <c r="AE515" s="105"/>
      <c r="AF515" s="358"/>
      <c r="AH515" s="105"/>
      <c r="AI515" s="176"/>
      <c r="AJ515" s="105"/>
      <c r="AK515" s="105"/>
      <c r="AL515" s="105"/>
      <c r="AN515" s="176"/>
      <c r="AO515" s="105"/>
      <c r="AP515" s="105"/>
      <c r="AQ515" s="105"/>
      <c r="AS515" s="176"/>
      <c r="AT515" s="145"/>
      <c r="AU515" s="105"/>
      <c r="AV515" s="145"/>
      <c r="AX515" s="145"/>
      <c r="AY515" s="176"/>
      <c r="AZ515" s="105"/>
      <c r="BA515" s="105"/>
      <c r="BB515" s="105"/>
      <c r="BD515" s="176"/>
      <c r="BE515" s="105"/>
      <c r="BF515" s="105"/>
      <c r="BG515" s="105"/>
      <c r="BI515" s="176"/>
      <c r="BJ515" s="145"/>
      <c r="BK515" s="105"/>
      <c r="BL515" s="145"/>
      <c r="BN515" s="145"/>
    </row>
    <row r="516" spans="6:66" x14ac:dyDescent="0.2">
      <c r="F516" s="25"/>
      <c r="G516" s="25"/>
      <c r="H516" s="25"/>
      <c r="I516" s="283"/>
      <c r="J516" s="25"/>
      <c r="K516" s="25"/>
      <c r="L516" s="25"/>
      <c r="M516" s="25"/>
      <c r="N516" s="283"/>
      <c r="O516" s="25"/>
      <c r="P516" s="25"/>
      <c r="Q516" s="25"/>
      <c r="R516" s="25"/>
      <c r="S516" s="25"/>
      <c r="T516" s="25"/>
      <c r="U516" s="25"/>
      <c r="V516" s="25"/>
      <c r="W516" s="283"/>
      <c r="X516" s="25"/>
      <c r="Y516" s="25"/>
      <c r="Z516" s="25"/>
      <c r="AA516" s="25"/>
      <c r="AB516" s="283"/>
      <c r="AC516" s="25"/>
      <c r="AD516" s="25"/>
      <c r="AE516" s="25"/>
      <c r="AF516" s="25"/>
      <c r="AG516" s="283"/>
      <c r="AH516" s="25"/>
      <c r="AI516" s="25"/>
      <c r="AJ516" s="25"/>
      <c r="AK516" s="25"/>
      <c r="AL516" s="25"/>
      <c r="AM516" s="283"/>
      <c r="AN516" s="25"/>
      <c r="AO516" s="25"/>
      <c r="AP516" s="25"/>
      <c r="AQ516" s="25"/>
      <c r="AR516" s="283"/>
      <c r="AS516" s="25"/>
      <c r="AT516" s="316"/>
      <c r="AU516" s="25"/>
      <c r="AV516" s="316"/>
      <c r="AW516" s="283"/>
      <c r="AX516" s="316"/>
      <c r="AY516" s="25"/>
      <c r="AZ516" s="25"/>
      <c r="BA516" s="25"/>
      <c r="BB516" s="25"/>
      <c r="BC516" s="283"/>
      <c r="BD516" s="25"/>
      <c r="BE516" s="25"/>
      <c r="BF516" s="25"/>
      <c r="BG516" s="25"/>
      <c r="BH516" s="283"/>
      <c r="BI516" s="25"/>
      <c r="BJ516" s="316"/>
      <c r="BK516" s="25"/>
      <c r="BL516" s="316"/>
      <c r="BM516" s="283"/>
      <c r="BN516" s="316"/>
    </row>
    <row r="517" spans="6:66" x14ac:dyDescent="0.2">
      <c r="F517" s="25"/>
      <c r="G517" s="25"/>
      <c r="H517" s="25"/>
      <c r="I517" s="283"/>
      <c r="J517" s="25"/>
      <c r="K517" s="25"/>
      <c r="L517" s="25"/>
      <c r="M517" s="25"/>
      <c r="N517" s="283"/>
      <c r="O517" s="25"/>
      <c r="P517" s="25"/>
      <c r="Q517" s="25"/>
      <c r="R517" s="25"/>
      <c r="S517" s="25"/>
      <c r="T517" s="25"/>
      <c r="U517" s="25"/>
      <c r="V517" s="25"/>
      <c r="W517" s="283"/>
      <c r="X517" s="25"/>
      <c r="Y517" s="25"/>
      <c r="Z517" s="25"/>
      <c r="AA517" s="25"/>
      <c r="AB517" s="283"/>
      <c r="AC517" s="25"/>
      <c r="AD517" s="25"/>
      <c r="AE517" s="25"/>
      <c r="AF517" s="25"/>
      <c r="AG517" s="283"/>
      <c r="AH517" s="25"/>
      <c r="AI517" s="25"/>
      <c r="AJ517" s="25"/>
      <c r="AK517" s="25"/>
      <c r="AL517" s="25"/>
      <c r="AM517" s="283"/>
      <c r="AN517" s="25"/>
      <c r="AO517" s="25"/>
      <c r="AP517" s="25"/>
      <c r="AQ517" s="25"/>
      <c r="AR517" s="283"/>
      <c r="AS517" s="25"/>
      <c r="AT517" s="316"/>
      <c r="AU517" s="25"/>
      <c r="AV517" s="316"/>
      <c r="AW517" s="283"/>
      <c r="AX517" s="316"/>
      <c r="AY517" s="25"/>
      <c r="AZ517" s="25"/>
      <c r="BA517" s="25"/>
      <c r="BB517" s="25"/>
      <c r="BC517" s="283"/>
      <c r="BD517" s="25"/>
      <c r="BE517" s="25"/>
      <c r="BF517" s="25"/>
      <c r="BG517" s="25"/>
      <c r="BH517" s="283"/>
      <c r="BI517" s="25"/>
      <c r="BJ517" s="316"/>
      <c r="BK517" s="25"/>
      <c r="BL517" s="316"/>
      <c r="BM517" s="283"/>
      <c r="BN517" s="316"/>
    </row>
    <row r="518" spans="6:66" x14ac:dyDescent="0.2">
      <c r="F518" s="25"/>
      <c r="G518" s="25"/>
      <c r="H518" s="25"/>
      <c r="I518" s="283"/>
      <c r="J518" s="25"/>
      <c r="K518" s="25"/>
      <c r="L518" s="25"/>
      <c r="M518" s="25"/>
      <c r="N518" s="283"/>
      <c r="O518" s="25"/>
      <c r="P518" s="25"/>
      <c r="Q518" s="25"/>
      <c r="R518" s="25"/>
      <c r="S518" s="25"/>
      <c r="T518" s="25"/>
      <c r="U518" s="25"/>
      <c r="V518" s="25"/>
      <c r="W518" s="283"/>
      <c r="X518" s="25"/>
      <c r="Y518" s="25"/>
      <c r="Z518" s="25"/>
      <c r="AA518" s="25"/>
      <c r="AB518" s="283"/>
      <c r="AC518" s="25"/>
      <c r="AD518" s="25"/>
      <c r="AE518" s="25"/>
      <c r="AF518" s="25"/>
      <c r="AG518" s="283"/>
      <c r="AH518" s="25"/>
      <c r="AI518" s="25"/>
      <c r="AJ518" s="25"/>
      <c r="AK518" s="25"/>
      <c r="AL518" s="25"/>
      <c r="AM518" s="283"/>
      <c r="AN518" s="25"/>
      <c r="AO518" s="25"/>
      <c r="AP518" s="25"/>
      <c r="AQ518" s="25"/>
      <c r="AR518" s="283"/>
      <c r="AS518" s="25"/>
      <c r="AT518" s="316"/>
      <c r="AU518" s="25"/>
      <c r="AV518" s="316"/>
      <c r="AW518" s="283"/>
      <c r="AX518" s="316"/>
      <c r="AY518" s="25"/>
      <c r="AZ518" s="25"/>
      <c r="BA518" s="25"/>
      <c r="BB518" s="25"/>
      <c r="BC518" s="283"/>
      <c r="BD518" s="25"/>
      <c r="BE518" s="25"/>
      <c r="BF518" s="25"/>
      <c r="BG518" s="25"/>
      <c r="BH518" s="283"/>
      <c r="BI518" s="25"/>
      <c r="BJ518" s="316"/>
      <c r="BK518" s="25"/>
      <c r="BL518" s="316"/>
      <c r="BM518" s="283"/>
      <c r="BN518" s="316"/>
    </row>
    <row r="519" spans="6:66" x14ac:dyDescent="0.2">
      <c r="F519" s="25"/>
      <c r="G519" s="25"/>
      <c r="H519" s="25"/>
      <c r="I519" s="283"/>
      <c r="J519" s="25"/>
      <c r="K519" s="25"/>
      <c r="L519" s="25"/>
      <c r="M519" s="25"/>
      <c r="N519" s="283"/>
      <c r="O519" s="25"/>
      <c r="P519" s="25"/>
      <c r="Q519" s="25"/>
      <c r="R519" s="25"/>
      <c r="S519" s="25"/>
      <c r="T519" s="25"/>
      <c r="U519" s="25"/>
      <c r="V519" s="25"/>
      <c r="W519" s="283"/>
      <c r="X519" s="25"/>
      <c r="Y519" s="25"/>
      <c r="Z519" s="25"/>
      <c r="AA519" s="25"/>
      <c r="AB519" s="283"/>
      <c r="AC519" s="25"/>
      <c r="AD519" s="25"/>
      <c r="AE519" s="25"/>
      <c r="AF519" s="25"/>
      <c r="AG519" s="283"/>
      <c r="AH519" s="25"/>
      <c r="AI519" s="25"/>
      <c r="AJ519" s="25"/>
      <c r="AK519" s="25"/>
      <c r="AL519" s="25"/>
      <c r="AM519" s="283"/>
      <c r="AN519" s="25"/>
      <c r="AO519" s="25"/>
      <c r="AP519" s="25"/>
      <c r="AQ519" s="25"/>
      <c r="AR519" s="283"/>
      <c r="AS519" s="25"/>
      <c r="AT519" s="316"/>
      <c r="AU519" s="25"/>
      <c r="AV519" s="316"/>
      <c r="AW519" s="283"/>
      <c r="AX519" s="316"/>
      <c r="AY519" s="25"/>
      <c r="AZ519" s="25"/>
      <c r="BA519" s="25"/>
      <c r="BB519" s="25"/>
      <c r="BC519" s="283"/>
      <c r="BD519" s="25"/>
      <c r="BE519" s="25"/>
      <c r="BF519" s="25"/>
      <c r="BG519" s="25"/>
      <c r="BH519" s="283"/>
      <c r="BI519" s="25"/>
      <c r="BJ519" s="316"/>
      <c r="BK519" s="25"/>
      <c r="BL519" s="316"/>
      <c r="BM519" s="283"/>
      <c r="BN519" s="316"/>
    </row>
    <row r="520" spans="6:66" x14ac:dyDescent="0.2">
      <c r="F520" s="25"/>
      <c r="G520" s="25"/>
      <c r="H520" s="25"/>
      <c r="I520" s="283"/>
      <c r="J520" s="25"/>
      <c r="K520" s="25"/>
      <c r="L520" s="25"/>
      <c r="M520" s="25"/>
      <c r="N520" s="283"/>
      <c r="O520" s="25"/>
      <c r="P520" s="25"/>
      <c r="Q520" s="25"/>
      <c r="R520" s="25"/>
      <c r="S520" s="25"/>
      <c r="T520" s="25"/>
      <c r="U520" s="25"/>
      <c r="V520" s="25"/>
      <c r="W520" s="283"/>
      <c r="X520" s="25"/>
      <c r="Y520" s="25"/>
      <c r="Z520" s="25"/>
      <c r="AA520" s="25"/>
      <c r="AB520" s="283"/>
      <c r="AC520" s="25"/>
      <c r="AD520" s="25"/>
      <c r="AE520" s="25"/>
      <c r="AF520" s="25"/>
      <c r="AG520" s="283"/>
      <c r="AH520" s="25"/>
      <c r="AI520" s="25"/>
      <c r="AJ520" s="25"/>
      <c r="AK520" s="25"/>
      <c r="AL520" s="25"/>
      <c r="AM520" s="283"/>
      <c r="AN520" s="25"/>
      <c r="AO520" s="25"/>
      <c r="AP520" s="25"/>
      <c r="AQ520" s="25"/>
      <c r="AR520" s="283"/>
      <c r="AS520" s="25"/>
      <c r="AT520" s="316"/>
      <c r="AU520" s="25"/>
      <c r="AV520" s="316"/>
      <c r="AW520" s="283"/>
      <c r="AX520" s="316"/>
      <c r="AY520" s="25"/>
      <c r="AZ520" s="25"/>
      <c r="BA520" s="25"/>
      <c r="BB520" s="25"/>
      <c r="BC520" s="283"/>
      <c r="BD520" s="25"/>
      <c r="BE520" s="25"/>
      <c r="BF520" s="25"/>
      <c r="BG520" s="25"/>
      <c r="BH520" s="283"/>
      <c r="BI520" s="25"/>
      <c r="BJ520" s="316"/>
      <c r="BK520" s="25"/>
      <c r="BL520" s="316"/>
      <c r="BM520" s="283"/>
      <c r="BN520" s="316"/>
    </row>
    <row r="521" spans="6:66" x14ac:dyDescent="0.2">
      <c r="F521" s="25"/>
      <c r="G521" s="25"/>
      <c r="H521" s="25"/>
      <c r="I521" s="283"/>
      <c r="J521" s="25"/>
      <c r="K521" s="25"/>
      <c r="L521" s="25"/>
      <c r="M521" s="25"/>
      <c r="N521" s="283"/>
      <c r="O521" s="25"/>
      <c r="P521" s="25"/>
      <c r="Q521" s="25"/>
      <c r="R521" s="25"/>
      <c r="S521" s="25"/>
      <c r="T521" s="25"/>
      <c r="U521" s="25"/>
      <c r="V521" s="25"/>
      <c r="W521" s="283"/>
      <c r="X521" s="25"/>
      <c r="Y521" s="25"/>
      <c r="Z521" s="25"/>
      <c r="AA521" s="25"/>
      <c r="AB521" s="283"/>
      <c r="AC521" s="25"/>
      <c r="AD521" s="25"/>
      <c r="AE521" s="25"/>
      <c r="AF521" s="25"/>
      <c r="AG521" s="283"/>
      <c r="AH521" s="25"/>
      <c r="AI521" s="25"/>
      <c r="AJ521" s="25"/>
      <c r="AK521" s="25"/>
      <c r="AL521" s="25"/>
      <c r="AM521" s="283"/>
      <c r="AN521" s="25"/>
      <c r="AO521" s="25"/>
      <c r="AP521" s="25"/>
      <c r="AQ521" s="25"/>
      <c r="AR521" s="283"/>
      <c r="AS521" s="25"/>
      <c r="AT521" s="316"/>
      <c r="AU521" s="25"/>
      <c r="AV521" s="316"/>
      <c r="AW521" s="283"/>
      <c r="AX521" s="316"/>
      <c r="AY521" s="25"/>
      <c r="AZ521" s="25"/>
      <c r="BA521" s="25"/>
      <c r="BB521" s="25"/>
      <c r="BC521" s="283"/>
      <c r="BD521" s="25"/>
      <c r="BE521" s="25"/>
      <c r="BF521" s="25"/>
      <c r="BG521" s="25"/>
      <c r="BH521" s="283"/>
      <c r="BI521" s="25"/>
      <c r="BJ521" s="316"/>
      <c r="BK521" s="25"/>
      <c r="BL521" s="316"/>
      <c r="BM521" s="283"/>
      <c r="BN521" s="316"/>
    </row>
    <row r="522" spans="6:66" x14ac:dyDescent="0.2">
      <c r="F522" s="25"/>
      <c r="G522" s="25"/>
      <c r="H522" s="25"/>
      <c r="I522" s="283"/>
      <c r="J522" s="25"/>
      <c r="K522" s="25"/>
      <c r="L522" s="25"/>
      <c r="M522" s="25"/>
      <c r="N522" s="283"/>
      <c r="O522" s="25"/>
      <c r="P522" s="25"/>
      <c r="Q522" s="25"/>
      <c r="R522" s="25"/>
      <c r="S522" s="25"/>
      <c r="T522" s="25"/>
      <c r="U522" s="25"/>
      <c r="V522" s="25"/>
      <c r="W522" s="283"/>
      <c r="X522" s="25"/>
      <c r="Y522" s="25"/>
      <c r="Z522" s="25"/>
      <c r="AA522" s="25"/>
      <c r="AB522" s="283"/>
      <c r="AC522" s="25"/>
      <c r="AD522" s="25"/>
      <c r="AE522" s="25"/>
      <c r="AF522" s="25"/>
      <c r="AG522" s="283"/>
      <c r="AH522" s="25"/>
      <c r="AI522" s="25"/>
      <c r="AJ522" s="25"/>
      <c r="AK522" s="25"/>
      <c r="AL522" s="25"/>
      <c r="AM522" s="283"/>
      <c r="AN522" s="25"/>
      <c r="AO522" s="25"/>
      <c r="AP522" s="25"/>
      <c r="AQ522" s="25"/>
      <c r="AR522" s="283"/>
      <c r="AS522" s="25"/>
      <c r="AT522" s="316"/>
      <c r="AU522" s="25"/>
      <c r="AV522" s="316"/>
      <c r="AW522" s="283"/>
      <c r="AX522" s="316"/>
      <c r="AY522" s="25"/>
      <c r="AZ522" s="25"/>
      <c r="BA522" s="25"/>
      <c r="BB522" s="25"/>
      <c r="BC522" s="283"/>
      <c r="BD522" s="25"/>
      <c r="BE522" s="25"/>
      <c r="BF522" s="25"/>
      <c r="BG522" s="25"/>
      <c r="BH522" s="283"/>
      <c r="BI522" s="25"/>
      <c r="BJ522" s="316"/>
      <c r="BK522" s="25"/>
      <c r="BL522" s="316"/>
      <c r="BM522" s="283"/>
      <c r="BN522" s="316"/>
    </row>
    <row r="523" spans="6:66" x14ac:dyDescent="0.2">
      <c r="F523" s="25"/>
      <c r="G523" s="25"/>
      <c r="H523" s="25"/>
      <c r="I523" s="283"/>
      <c r="J523" s="25"/>
      <c r="K523" s="25"/>
      <c r="L523" s="25"/>
      <c r="M523" s="25"/>
      <c r="N523" s="283"/>
      <c r="O523" s="25"/>
      <c r="P523" s="25"/>
      <c r="Q523" s="25"/>
      <c r="R523" s="25"/>
      <c r="S523" s="25"/>
      <c r="T523" s="25"/>
      <c r="U523" s="25"/>
      <c r="V523" s="25"/>
      <c r="W523" s="283"/>
      <c r="X523" s="25"/>
      <c r="Y523" s="25"/>
      <c r="Z523" s="25"/>
      <c r="AA523" s="25"/>
      <c r="AB523" s="283"/>
      <c r="AC523" s="25"/>
      <c r="AD523" s="25"/>
      <c r="AE523" s="25"/>
      <c r="AF523" s="25"/>
      <c r="AG523" s="283"/>
      <c r="AH523" s="25"/>
      <c r="AI523" s="25"/>
      <c r="AJ523" s="25"/>
      <c r="AK523" s="25"/>
      <c r="AL523" s="25"/>
      <c r="AM523" s="283"/>
      <c r="AN523" s="25"/>
      <c r="AO523" s="25"/>
      <c r="AP523" s="25"/>
      <c r="AQ523" s="25"/>
      <c r="AR523" s="283"/>
      <c r="AS523" s="25"/>
      <c r="AT523" s="316"/>
      <c r="AU523" s="25"/>
      <c r="AV523" s="316"/>
      <c r="AW523" s="283"/>
      <c r="AX523" s="316"/>
      <c r="AY523" s="25"/>
      <c r="AZ523" s="25"/>
      <c r="BA523" s="25"/>
      <c r="BB523" s="25"/>
      <c r="BC523" s="283"/>
      <c r="BD523" s="25"/>
      <c r="BE523" s="25"/>
      <c r="BF523" s="25"/>
      <c r="BG523" s="25"/>
      <c r="BH523" s="283"/>
      <c r="BI523" s="25"/>
      <c r="BJ523" s="316"/>
      <c r="BK523" s="25"/>
      <c r="BL523" s="316"/>
      <c r="BM523" s="283"/>
      <c r="BN523" s="316"/>
    </row>
    <row r="524" spans="6:66" x14ac:dyDescent="0.2">
      <c r="F524" s="25"/>
      <c r="G524" s="25"/>
      <c r="H524" s="25"/>
      <c r="I524" s="283"/>
      <c r="J524" s="25"/>
      <c r="K524" s="25"/>
      <c r="L524" s="25"/>
      <c r="M524" s="25"/>
      <c r="N524" s="283"/>
      <c r="O524" s="25"/>
      <c r="P524" s="25"/>
      <c r="Q524" s="25"/>
      <c r="R524" s="25"/>
      <c r="S524" s="25"/>
      <c r="T524" s="25"/>
      <c r="U524" s="25"/>
      <c r="V524" s="25"/>
      <c r="W524" s="283"/>
      <c r="X524" s="25"/>
      <c r="Y524" s="25"/>
      <c r="Z524" s="25"/>
      <c r="AA524" s="25"/>
      <c r="AB524" s="283"/>
      <c r="AC524" s="25"/>
      <c r="AD524" s="25"/>
      <c r="AE524" s="25"/>
      <c r="AF524" s="25"/>
      <c r="AG524" s="283"/>
      <c r="AH524" s="25"/>
      <c r="AI524" s="25"/>
      <c r="AJ524" s="25"/>
      <c r="AK524" s="25"/>
      <c r="AL524" s="25"/>
      <c r="AM524" s="283"/>
      <c r="AN524" s="25"/>
      <c r="AO524" s="25"/>
      <c r="AP524" s="25"/>
      <c r="AQ524" s="25"/>
      <c r="AR524" s="283"/>
      <c r="AS524" s="25"/>
      <c r="AT524" s="316"/>
      <c r="AU524" s="25"/>
      <c r="AV524" s="316"/>
      <c r="AW524" s="283"/>
      <c r="AX524" s="316"/>
      <c r="AY524" s="25"/>
      <c r="AZ524" s="25"/>
      <c r="BA524" s="25"/>
      <c r="BB524" s="25"/>
      <c r="BC524" s="283"/>
      <c r="BD524" s="25"/>
      <c r="BE524" s="25"/>
      <c r="BF524" s="25"/>
      <c r="BG524" s="25"/>
      <c r="BH524" s="283"/>
      <c r="BI524" s="25"/>
      <c r="BJ524" s="316"/>
      <c r="BK524" s="25"/>
      <c r="BL524" s="316"/>
      <c r="BM524" s="283"/>
      <c r="BN524" s="316"/>
    </row>
    <row r="525" spans="6:66" x14ac:dyDescent="0.2">
      <c r="F525" s="25"/>
      <c r="G525" s="25"/>
      <c r="H525" s="25"/>
      <c r="I525" s="283"/>
      <c r="J525" s="25"/>
      <c r="K525" s="25"/>
      <c r="L525" s="25"/>
      <c r="M525" s="25"/>
      <c r="N525" s="283"/>
      <c r="O525" s="25"/>
      <c r="P525" s="25"/>
      <c r="Q525" s="25"/>
      <c r="R525" s="25"/>
      <c r="S525" s="25"/>
      <c r="T525" s="25"/>
      <c r="U525" s="25"/>
      <c r="V525" s="25"/>
      <c r="W525" s="283"/>
      <c r="X525" s="25"/>
      <c r="Y525" s="25"/>
      <c r="Z525" s="25"/>
      <c r="AA525" s="25"/>
      <c r="AB525" s="283"/>
      <c r="AC525" s="25"/>
      <c r="AD525" s="25"/>
      <c r="AE525" s="25"/>
      <c r="AF525" s="25"/>
      <c r="AG525" s="283"/>
      <c r="AH525" s="25"/>
      <c r="AI525" s="25"/>
      <c r="AJ525" s="25"/>
      <c r="AK525" s="25"/>
      <c r="AL525" s="25"/>
      <c r="AM525" s="283"/>
      <c r="AN525" s="25"/>
      <c r="AO525" s="25"/>
      <c r="AP525" s="25"/>
      <c r="AQ525" s="25"/>
      <c r="AR525" s="283"/>
      <c r="AS525" s="25"/>
      <c r="AT525" s="316"/>
      <c r="AU525" s="25"/>
      <c r="AV525" s="316"/>
      <c r="AW525" s="283"/>
      <c r="AX525" s="316"/>
      <c r="AY525" s="25"/>
      <c r="AZ525" s="25"/>
      <c r="BA525" s="25"/>
      <c r="BB525" s="25"/>
      <c r="BC525" s="283"/>
      <c r="BD525" s="25"/>
      <c r="BE525" s="25"/>
      <c r="BF525" s="25"/>
      <c r="BG525" s="25"/>
      <c r="BH525" s="283"/>
      <c r="BI525" s="25"/>
      <c r="BJ525" s="316"/>
      <c r="BK525" s="25"/>
      <c r="BL525" s="316"/>
      <c r="BM525" s="283"/>
      <c r="BN525" s="316"/>
    </row>
    <row r="526" spans="6:66" x14ac:dyDescent="0.2">
      <c r="F526" s="25"/>
      <c r="G526" s="25"/>
      <c r="H526" s="25"/>
      <c r="I526" s="283"/>
      <c r="J526" s="25"/>
      <c r="K526" s="25"/>
      <c r="L526" s="25"/>
      <c r="M526" s="25"/>
      <c r="N526" s="283"/>
      <c r="O526" s="25"/>
      <c r="P526" s="25"/>
      <c r="Q526" s="25"/>
      <c r="R526" s="25"/>
      <c r="S526" s="25"/>
      <c r="T526" s="25"/>
      <c r="U526" s="25"/>
      <c r="V526" s="25"/>
      <c r="W526" s="283"/>
      <c r="X526" s="25"/>
      <c r="Y526" s="25"/>
      <c r="Z526" s="25"/>
      <c r="AA526" s="25"/>
      <c r="AB526" s="283"/>
      <c r="AC526" s="25"/>
      <c r="AD526" s="25"/>
      <c r="AE526" s="25"/>
      <c r="AF526" s="25"/>
      <c r="AG526" s="283"/>
      <c r="AH526" s="25"/>
      <c r="AI526" s="25"/>
      <c r="AJ526" s="25"/>
      <c r="AK526" s="25"/>
      <c r="AL526" s="25"/>
      <c r="AM526" s="283"/>
      <c r="AN526" s="25"/>
      <c r="AO526" s="25"/>
      <c r="AP526" s="25"/>
      <c r="AQ526" s="25"/>
      <c r="AR526" s="283"/>
      <c r="AS526" s="25"/>
      <c r="AT526" s="316"/>
      <c r="AU526" s="25"/>
      <c r="AV526" s="316"/>
      <c r="AW526" s="283"/>
      <c r="AX526" s="316"/>
      <c r="AY526" s="25"/>
      <c r="AZ526" s="25"/>
      <c r="BA526" s="25"/>
      <c r="BB526" s="25"/>
      <c r="BC526" s="283"/>
      <c r="BD526" s="25"/>
      <c r="BE526" s="25"/>
      <c r="BF526" s="25"/>
      <c r="BG526" s="25"/>
      <c r="BH526" s="283"/>
      <c r="BI526" s="25"/>
      <c r="BJ526" s="316"/>
      <c r="BK526" s="25"/>
      <c r="BL526" s="316"/>
      <c r="BM526" s="283"/>
      <c r="BN526" s="316"/>
    </row>
    <row r="527" spans="6:66" x14ac:dyDescent="0.2">
      <c r="F527" s="25"/>
      <c r="G527" s="25"/>
      <c r="H527" s="25"/>
      <c r="I527" s="283"/>
      <c r="J527" s="25"/>
      <c r="K527" s="25"/>
      <c r="L527" s="25"/>
      <c r="M527" s="25"/>
      <c r="N527" s="283"/>
      <c r="O527" s="25"/>
      <c r="P527" s="25"/>
      <c r="Q527" s="25"/>
      <c r="R527" s="25"/>
      <c r="S527" s="25"/>
      <c r="T527" s="25"/>
      <c r="U527" s="25"/>
      <c r="V527" s="25"/>
      <c r="W527" s="283"/>
      <c r="X527" s="25"/>
      <c r="Y527" s="25"/>
      <c r="Z527" s="25"/>
      <c r="AA527" s="25"/>
      <c r="AB527" s="283"/>
      <c r="AC527" s="25"/>
      <c r="AD527" s="25"/>
      <c r="AE527" s="25"/>
      <c r="AF527" s="25"/>
      <c r="AG527" s="283"/>
      <c r="AH527" s="25"/>
      <c r="AI527" s="25"/>
      <c r="AJ527" s="25"/>
      <c r="AK527" s="25"/>
      <c r="AL527" s="25"/>
      <c r="AM527" s="283"/>
      <c r="AN527" s="25"/>
      <c r="AO527" s="25"/>
      <c r="AP527" s="25"/>
      <c r="AQ527" s="25"/>
      <c r="AR527" s="283"/>
      <c r="AS527" s="25"/>
      <c r="AT527" s="316"/>
      <c r="AU527" s="25"/>
      <c r="AV527" s="316"/>
      <c r="AW527" s="283"/>
      <c r="AX527" s="316"/>
      <c r="AY527" s="25"/>
      <c r="AZ527" s="25"/>
      <c r="BA527" s="25"/>
      <c r="BB527" s="25"/>
      <c r="BC527" s="283"/>
      <c r="BD527" s="25"/>
      <c r="BE527" s="25"/>
      <c r="BF527" s="25"/>
      <c r="BG527" s="25"/>
      <c r="BH527" s="283"/>
      <c r="BI527" s="25"/>
      <c r="BJ527" s="316"/>
      <c r="BK527" s="25"/>
      <c r="BL527" s="316"/>
      <c r="BM527" s="283"/>
      <c r="BN527" s="316"/>
    </row>
    <row r="528" spans="6:66" x14ac:dyDescent="0.2">
      <c r="F528" s="25"/>
      <c r="G528" s="25"/>
      <c r="H528" s="25"/>
      <c r="I528" s="283"/>
      <c r="J528" s="25"/>
      <c r="K528" s="25"/>
      <c r="L528" s="25"/>
      <c r="M528" s="25"/>
      <c r="N528" s="283"/>
      <c r="O528" s="25"/>
      <c r="P528" s="25"/>
      <c r="Q528" s="25"/>
      <c r="R528" s="25"/>
      <c r="S528" s="25"/>
      <c r="T528" s="25"/>
      <c r="U528" s="25"/>
      <c r="V528" s="25"/>
      <c r="W528" s="283"/>
      <c r="X528" s="25"/>
      <c r="Y528" s="25"/>
      <c r="Z528" s="25"/>
      <c r="AA528" s="25"/>
      <c r="AB528" s="283"/>
      <c r="AC528" s="25"/>
      <c r="AD528" s="25"/>
      <c r="AE528" s="25"/>
      <c r="AF528" s="25"/>
      <c r="AG528" s="283"/>
      <c r="AH528" s="25"/>
      <c r="AI528" s="25"/>
      <c r="AJ528" s="25"/>
      <c r="AK528" s="25"/>
      <c r="AL528" s="25"/>
      <c r="AM528" s="283"/>
      <c r="AN528" s="25"/>
      <c r="AO528" s="25"/>
      <c r="AP528" s="25"/>
      <c r="AQ528" s="25"/>
      <c r="AR528" s="283"/>
      <c r="AS528" s="25"/>
      <c r="AT528" s="316"/>
      <c r="AU528" s="25"/>
      <c r="AV528" s="316"/>
      <c r="AW528" s="283"/>
      <c r="AX528" s="316"/>
      <c r="AY528" s="25"/>
      <c r="AZ528" s="25"/>
      <c r="BA528" s="25"/>
      <c r="BB528" s="25"/>
      <c r="BC528" s="283"/>
      <c r="BD528" s="25"/>
      <c r="BE528" s="25"/>
      <c r="BF528" s="25"/>
      <c r="BG528" s="25"/>
      <c r="BH528" s="283"/>
      <c r="BI528" s="25"/>
      <c r="BJ528" s="316"/>
      <c r="BK528" s="25"/>
      <c r="BL528" s="316"/>
      <c r="BM528" s="283"/>
      <c r="BN528" s="316"/>
    </row>
    <row r="529" spans="6:66" x14ac:dyDescent="0.2">
      <c r="F529" s="105"/>
      <c r="G529" s="105"/>
      <c r="H529" s="105"/>
      <c r="J529" s="176"/>
      <c r="K529" s="105"/>
      <c r="L529" s="105"/>
      <c r="M529" s="105"/>
      <c r="O529" s="176"/>
      <c r="P529" s="105"/>
      <c r="Q529" s="105"/>
      <c r="R529" s="105"/>
      <c r="S529" s="176"/>
      <c r="T529" s="105"/>
      <c r="U529" s="105"/>
      <c r="V529" s="105"/>
      <c r="X529" s="176"/>
      <c r="Y529" s="105"/>
      <c r="Z529" s="105"/>
      <c r="AA529" s="105"/>
      <c r="AC529" s="176"/>
      <c r="AD529" s="358"/>
      <c r="AE529" s="105"/>
      <c r="AF529" s="358"/>
      <c r="AH529" s="105"/>
      <c r="AI529" s="176"/>
      <c r="AJ529" s="105"/>
      <c r="AK529" s="105"/>
      <c r="AL529" s="105"/>
      <c r="AN529" s="176"/>
      <c r="AO529" s="105"/>
      <c r="AP529" s="105"/>
      <c r="AQ529" s="105"/>
      <c r="AS529" s="176"/>
      <c r="AT529" s="145"/>
      <c r="AU529" s="105"/>
      <c r="AV529" s="145"/>
      <c r="AX529" s="145"/>
      <c r="AY529" s="176"/>
      <c r="AZ529" s="105"/>
      <c r="BA529" s="105"/>
      <c r="BB529" s="105"/>
      <c r="BD529" s="176"/>
      <c r="BE529" s="105"/>
      <c r="BF529" s="105"/>
      <c r="BG529" s="105"/>
      <c r="BI529" s="176"/>
      <c r="BJ529" s="145"/>
      <c r="BK529" s="105"/>
      <c r="BL529" s="145"/>
      <c r="BN529" s="145"/>
    </row>
    <row r="530" spans="6:66" x14ac:dyDescent="0.2">
      <c r="F530" s="25"/>
      <c r="G530" s="25"/>
      <c r="H530" s="25"/>
      <c r="I530" s="283"/>
      <c r="J530" s="25"/>
      <c r="K530" s="25"/>
      <c r="L530" s="25"/>
      <c r="M530" s="25"/>
      <c r="N530" s="283"/>
      <c r="O530" s="25"/>
      <c r="P530" s="25"/>
      <c r="Q530" s="25"/>
      <c r="R530" s="25"/>
      <c r="S530" s="25"/>
      <c r="T530" s="25"/>
      <c r="U530" s="25"/>
      <c r="V530" s="25"/>
      <c r="W530" s="283"/>
      <c r="X530" s="25"/>
      <c r="Y530" s="25"/>
      <c r="Z530" s="25"/>
      <c r="AA530" s="25"/>
      <c r="AB530" s="283"/>
      <c r="AC530" s="25"/>
      <c r="AD530" s="25"/>
      <c r="AE530" s="25"/>
      <c r="AF530" s="25"/>
      <c r="AG530" s="283"/>
      <c r="AH530" s="25"/>
      <c r="AI530" s="25"/>
      <c r="AJ530" s="25"/>
      <c r="AK530" s="25"/>
      <c r="AL530" s="25"/>
      <c r="AM530" s="283"/>
      <c r="AN530" s="25"/>
      <c r="AO530" s="25"/>
      <c r="AP530" s="25"/>
      <c r="AQ530" s="25"/>
      <c r="AR530" s="283"/>
      <c r="AS530" s="25"/>
      <c r="AT530" s="316"/>
      <c r="AU530" s="25"/>
      <c r="AV530" s="316"/>
      <c r="AW530" s="283"/>
      <c r="AX530" s="316"/>
      <c r="AY530" s="25"/>
      <c r="AZ530" s="25"/>
      <c r="BA530" s="25"/>
      <c r="BB530" s="25"/>
      <c r="BC530" s="283"/>
      <c r="BD530" s="25"/>
      <c r="BE530" s="25"/>
      <c r="BF530" s="25"/>
      <c r="BG530" s="25"/>
      <c r="BH530" s="283"/>
      <c r="BI530" s="25"/>
      <c r="BJ530" s="316"/>
      <c r="BK530" s="25"/>
      <c r="BL530" s="316"/>
      <c r="BM530" s="283"/>
      <c r="BN530" s="316"/>
    </row>
    <row r="531" spans="6:66" x14ac:dyDescent="0.2">
      <c r="F531" s="25"/>
      <c r="G531" s="25"/>
      <c r="H531" s="25"/>
      <c r="I531" s="283"/>
      <c r="J531" s="25"/>
      <c r="K531" s="25"/>
      <c r="L531" s="25"/>
      <c r="M531" s="25"/>
      <c r="N531" s="283"/>
      <c r="O531" s="25"/>
      <c r="P531" s="25"/>
      <c r="Q531" s="25"/>
      <c r="R531" s="25"/>
      <c r="S531" s="25"/>
      <c r="T531" s="25"/>
      <c r="U531" s="25"/>
      <c r="V531" s="25"/>
      <c r="W531" s="283"/>
      <c r="X531" s="25"/>
      <c r="Y531" s="25"/>
      <c r="Z531" s="25"/>
      <c r="AA531" s="25"/>
      <c r="AB531" s="283"/>
      <c r="AC531" s="25"/>
      <c r="AD531" s="25"/>
      <c r="AE531" s="25"/>
      <c r="AF531" s="25"/>
      <c r="AG531" s="283"/>
      <c r="AH531" s="25"/>
      <c r="AI531" s="25"/>
      <c r="AJ531" s="25"/>
      <c r="AK531" s="25"/>
      <c r="AL531" s="25"/>
      <c r="AM531" s="283"/>
      <c r="AN531" s="25"/>
      <c r="AO531" s="25"/>
      <c r="AP531" s="25"/>
      <c r="AQ531" s="25"/>
      <c r="AR531" s="283"/>
      <c r="AS531" s="25"/>
      <c r="AT531" s="316"/>
      <c r="AU531" s="25"/>
      <c r="AV531" s="316"/>
      <c r="AW531" s="283"/>
      <c r="AX531" s="316"/>
      <c r="AY531" s="25"/>
      <c r="AZ531" s="25"/>
      <c r="BA531" s="25"/>
      <c r="BB531" s="25"/>
      <c r="BC531" s="283"/>
      <c r="BD531" s="25"/>
      <c r="BE531" s="25"/>
      <c r="BF531" s="25"/>
      <c r="BG531" s="25"/>
      <c r="BH531" s="283"/>
      <c r="BI531" s="25"/>
      <c r="BJ531" s="316"/>
      <c r="BK531" s="25"/>
      <c r="BL531" s="316"/>
      <c r="BM531" s="283"/>
      <c r="BN531" s="316"/>
    </row>
    <row r="532" spans="6:66" x14ac:dyDescent="0.2">
      <c r="F532" s="105"/>
      <c r="G532" s="105"/>
      <c r="H532" s="105"/>
      <c r="J532" s="176"/>
      <c r="K532" s="105"/>
      <c r="L532" s="105"/>
      <c r="M532" s="105"/>
      <c r="O532" s="176"/>
      <c r="P532" s="105"/>
      <c r="Q532" s="105"/>
      <c r="R532" s="105"/>
      <c r="S532" s="176"/>
      <c r="T532" s="105"/>
      <c r="U532" s="105"/>
      <c r="V532" s="105"/>
      <c r="X532" s="176"/>
      <c r="Y532" s="105"/>
      <c r="Z532" s="105"/>
      <c r="AA532" s="105"/>
      <c r="AC532" s="176"/>
      <c r="AD532" s="358"/>
      <c r="AE532" s="105"/>
      <c r="AF532" s="358"/>
      <c r="AH532" s="105"/>
      <c r="AI532" s="176"/>
      <c r="AJ532" s="105"/>
      <c r="AK532" s="105"/>
      <c r="AL532" s="105"/>
      <c r="AN532" s="176"/>
      <c r="AO532" s="105"/>
      <c r="AP532" s="105"/>
      <c r="AQ532" s="105"/>
      <c r="AS532" s="176"/>
      <c r="AT532" s="145"/>
      <c r="AU532" s="105"/>
      <c r="AV532" s="145"/>
      <c r="AX532" s="145"/>
      <c r="AY532" s="176"/>
      <c r="AZ532" s="105"/>
      <c r="BA532" s="105"/>
      <c r="BB532" s="105"/>
      <c r="BD532" s="176"/>
      <c r="BE532" s="105"/>
      <c r="BF532" s="105"/>
      <c r="BG532" s="105"/>
      <c r="BI532" s="176"/>
      <c r="BJ532" s="145"/>
      <c r="BK532" s="105"/>
      <c r="BL532" s="145"/>
      <c r="BN532" s="145"/>
    </row>
    <row r="533" spans="6:66" x14ac:dyDescent="0.2">
      <c r="F533" s="25"/>
      <c r="G533" s="25"/>
      <c r="H533" s="25"/>
      <c r="I533" s="283"/>
      <c r="J533" s="25"/>
      <c r="K533" s="25"/>
      <c r="L533" s="25"/>
      <c r="M533" s="25"/>
      <c r="N533" s="283"/>
      <c r="O533" s="25"/>
      <c r="P533" s="25"/>
      <c r="Q533" s="25"/>
      <c r="R533" s="25"/>
      <c r="S533" s="25"/>
      <c r="T533" s="25"/>
      <c r="U533" s="25"/>
      <c r="V533" s="25"/>
      <c r="W533" s="283"/>
      <c r="X533" s="25"/>
      <c r="Y533" s="25"/>
      <c r="Z533" s="25"/>
      <c r="AA533" s="25"/>
      <c r="AB533" s="283"/>
      <c r="AC533" s="25"/>
      <c r="AD533" s="25"/>
      <c r="AE533" s="25"/>
      <c r="AF533" s="25"/>
      <c r="AG533" s="283"/>
      <c r="AH533" s="25"/>
      <c r="AI533" s="25"/>
      <c r="AJ533" s="25"/>
      <c r="AK533" s="25"/>
      <c r="AL533" s="25"/>
      <c r="AM533" s="283"/>
      <c r="AN533" s="25"/>
      <c r="AO533" s="25"/>
      <c r="AP533" s="25"/>
      <c r="AQ533" s="25"/>
      <c r="AR533" s="283"/>
      <c r="AS533" s="25"/>
      <c r="AT533" s="316"/>
      <c r="AU533" s="25"/>
      <c r="AV533" s="316"/>
      <c r="AW533" s="283"/>
      <c r="AX533" s="316"/>
      <c r="AY533" s="25"/>
      <c r="AZ533" s="25"/>
      <c r="BA533" s="25"/>
      <c r="BB533" s="25"/>
      <c r="BC533" s="283"/>
      <c r="BD533" s="25"/>
      <c r="BE533" s="25"/>
      <c r="BF533" s="25"/>
      <c r="BG533" s="25"/>
      <c r="BH533" s="283"/>
      <c r="BI533" s="25"/>
      <c r="BJ533" s="316"/>
      <c r="BK533" s="25"/>
      <c r="BL533" s="316"/>
      <c r="BM533" s="283"/>
      <c r="BN533" s="316"/>
    </row>
    <row r="534" spans="6:66" x14ac:dyDescent="0.2">
      <c r="F534" s="25"/>
      <c r="G534" s="25"/>
      <c r="H534" s="25"/>
      <c r="I534" s="283"/>
      <c r="J534" s="25"/>
      <c r="K534" s="25"/>
      <c r="L534" s="25"/>
      <c r="M534" s="25"/>
      <c r="N534" s="283"/>
      <c r="O534" s="25"/>
      <c r="P534" s="25"/>
      <c r="Q534" s="25"/>
      <c r="R534" s="25"/>
      <c r="S534" s="25"/>
      <c r="T534" s="25"/>
      <c r="U534" s="25"/>
      <c r="V534" s="25"/>
      <c r="W534" s="283"/>
      <c r="X534" s="25"/>
      <c r="Y534" s="25"/>
      <c r="Z534" s="25"/>
      <c r="AA534" s="25"/>
      <c r="AB534" s="283"/>
      <c r="AC534" s="25"/>
      <c r="AD534" s="25"/>
      <c r="AE534" s="25"/>
      <c r="AF534" s="25"/>
      <c r="AG534" s="283"/>
      <c r="AH534" s="25"/>
      <c r="AI534" s="25"/>
      <c r="AJ534" s="25"/>
      <c r="AK534" s="25"/>
      <c r="AL534" s="25"/>
      <c r="AM534" s="283"/>
      <c r="AN534" s="25"/>
      <c r="AO534" s="25"/>
      <c r="AP534" s="25"/>
      <c r="AQ534" s="25"/>
      <c r="AR534" s="283"/>
      <c r="AS534" s="25"/>
      <c r="AT534" s="316"/>
      <c r="AU534" s="25"/>
      <c r="AV534" s="316"/>
      <c r="AW534" s="283"/>
      <c r="AX534" s="316"/>
      <c r="AY534" s="25"/>
      <c r="AZ534" s="25"/>
      <c r="BA534" s="25"/>
      <c r="BB534" s="25"/>
      <c r="BC534" s="283"/>
      <c r="BD534" s="25"/>
      <c r="BE534" s="25"/>
      <c r="BF534" s="25"/>
      <c r="BG534" s="25"/>
      <c r="BH534" s="283"/>
      <c r="BI534" s="25"/>
      <c r="BJ534" s="316"/>
      <c r="BK534" s="25"/>
      <c r="BL534" s="316"/>
      <c r="BM534" s="283"/>
      <c r="BN534" s="316"/>
    </row>
    <row r="535" spans="6:66" x14ac:dyDescent="0.2">
      <c r="F535" s="105"/>
      <c r="G535" s="105"/>
      <c r="H535" s="105"/>
      <c r="J535" s="176"/>
      <c r="K535" s="105"/>
      <c r="L535" s="105"/>
      <c r="M535" s="105"/>
      <c r="O535" s="176"/>
      <c r="P535" s="105"/>
      <c r="Q535" s="105"/>
      <c r="R535" s="105"/>
      <c r="S535" s="176"/>
      <c r="T535" s="105"/>
      <c r="U535" s="105"/>
      <c r="V535" s="105"/>
      <c r="X535" s="176"/>
      <c r="Y535" s="105"/>
      <c r="Z535" s="105"/>
      <c r="AA535" s="105"/>
      <c r="AC535" s="176"/>
      <c r="AD535" s="358"/>
      <c r="AE535" s="105"/>
      <c r="AF535" s="358"/>
      <c r="AH535" s="105"/>
      <c r="AI535" s="176"/>
      <c r="AJ535" s="105"/>
      <c r="AK535" s="105"/>
      <c r="AL535" s="105"/>
      <c r="AN535" s="176"/>
      <c r="AO535" s="105"/>
      <c r="AP535" s="105"/>
      <c r="AQ535" s="105"/>
      <c r="AS535" s="176"/>
      <c r="AT535" s="145"/>
      <c r="AU535" s="105"/>
      <c r="AV535" s="145"/>
      <c r="AX535" s="145"/>
      <c r="AY535" s="176"/>
      <c r="AZ535" s="105"/>
      <c r="BA535" s="105"/>
      <c r="BB535" s="105"/>
      <c r="BD535" s="176"/>
      <c r="BE535" s="105"/>
      <c r="BF535" s="105"/>
      <c r="BG535" s="105"/>
      <c r="BI535" s="176"/>
      <c r="BJ535" s="145"/>
      <c r="BK535" s="105"/>
      <c r="BL535" s="145"/>
      <c r="BN535" s="145"/>
    </row>
    <row r="536" spans="6:66" x14ac:dyDescent="0.2">
      <c r="F536" s="105"/>
      <c r="G536" s="105"/>
      <c r="H536" s="105"/>
      <c r="J536" s="176"/>
      <c r="K536" s="105"/>
      <c r="L536" s="105"/>
      <c r="M536" s="105"/>
      <c r="O536" s="176"/>
      <c r="P536" s="105"/>
      <c r="Q536" s="105"/>
      <c r="R536" s="105"/>
      <c r="S536" s="176"/>
      <c r="T536" s="105"/>
      <c r="U536" s="105"/>
      <c r="V536" s="105"/>
      <c r="X536" s="176"/>
      <c r="Y536" s="105"/>
      <c r="Z536" s="105"/>
      <c r="AA536" s="105"/>
      <c r="AC536" s="176"/>
      <c r="AD536" s="358"/>
      <c r="AE536" s="105"/>
      <c r="AF536" s="358"/>
      <c r="AH536" s="105"/>
      <c r="AI536" s="176"/>
      <c r="AJ536" s="105"/>
      <c r="AK536" s="105"/>
      <c r="AL536" s="105"/>
      <c r="AN536" s="176"/>
      <c r="AO536" s="105"/>
      <c r="AP536" s="105"/>
      <c r="AQ536" s="105"/>
      <c r="AS536" s="176"/>
      <c r="AT536" s="145"/>
      <c r="AU536" s="105"/>
      <c r="AV536" s="145"/>
      <c r="AX536" s="145"/>
      <c r="AY536" s="176"/>
      <c r="AZ536" s="105"/>
      <c r="BA536" s="105"/>
      <c r="BB536" s="105"/>
      <c r="BD536" s="176"/>
      <c r="BE536" s="105"/>
      <c r="BF536" s="105"/>
      <c r="BG536" s="105"/>
      <c r="BI536" s="176"/>
      <c r="BJ536" s="145"/>
      <c r="BK536" s="105"/>
      <c r="BL536" s="145"/>
      <c r="BN536" s="145"/>
    </row>
    <row r="537" spans="6:66" x14ac:dyDescent="0.2">
      <c r="F537" s="25"/>
      <c r="G537" s="25"/>
      <c r="H537" s="25"/>
      <c r="I537" s="283"/>
      <c r="J537" s="25"/>
      <c r="K537" s="25"/>
      <c r="L537" s="25"/>
      <c r="M537" s="25"/>
      <c r="N537" s="283"/>
      <c r="O537" s="25"/>
      <c r="P537" s="25"/>
      <c r="Q537" s="25"/>
      <c r="R537" s="25"/>
      <c r="S537" s="25"/>
      <c r="T537" s="25"/>
      <c r="U537" s="25"/>
      <c r="V537" s="25"/>
      <c r="W537" s="283"/>
      <c r="X537" s="25"/>
      <c r="Y537" s="25"/>
      <c r="Z537" s="25"/>
      <c r="AA537" s="25"/>
      <c r="AB537" s="283"/>
      <c r="AC537" s="25"/>
      <c r="AD537" s="25"/>
      <c r="AE537" s="25"/>
      <c r="AF537" s="25"/>
      <c r="AG537" s="283"/>
      <c r="AH537" s="25"/>
      <c r="AI537" s="25"/>
      <c r="AJ537" s="25"/>
      <c r="AK537" s="25"/>
      <c r="AL537" s="25"/>
      <c r="AM537" s="283"/>
      <c r="AN537" s="25"/>
      <c r="AO537" s="25"/>
      <c r="AP537" s="25"/>
      <c r="AQ537" s="25"/>
      <c r="AR537" s="283"/>
      <c r="AS537" s="25"/>
      <c r="AT537" s="316"/>
      <c r="AU537" s="25"/>
      <c r="AV537" s="316"/>
      <c r="AW537" s="283"/>
      <c r="AX537" s="316"/>
      <c r="AY537" s="25"/>
      <c r="AZ537" s="25"/>
      <c r="BA537" s="25"/>
      <c r="BB537" s="25"/>
      <c r="BC537" s="283"/>
      <c r="BD537" s="25"/>
      <c r="BE537" s="25"/>
      <c r="BF537" s="25"/>
      <c r="BG537" s="25"/>
      <c r="BH537" s="283"/>
      <c r="BI537" s="25"/>
      <c r="BJ537" s="316"/>
      <c r="BK537" s="25"/>
      <c r="BL537" s="316"/>
      <c r="BM537" s="283"/>
      <c r="BN537" s="316"/>
    </row>
    <row r="538" spans="6:66" x14ac:dyDescent="0.2">
      <c r="F538" s="25"/>
      <c r="G538" s="25"/>
      <c r="H538" s="25"/>
      <c r="I538" s="283"/>
      <c r="J538" s="25"/>
      <c r="K538" s="25"/>
      <c r="L538" s="25"/>
      <c r="M538" s="25"/>
      <c r="N538" s="283"/>
      <c r="O538" s="25"/>
      <c r="P538" s="25"/>
      <c r="Q538" s="25"/>
      <c r="R538" s="25"/>
      <c r="S538" s="25"/>
      <c r="T538" s="25"/>
      <c r="U538" s="25"/>
      <c r="V538" s="25"/>
      <c r="W538" s="283"/>
      <c r="X538" s="25"/>
      <c r="Y538" s="25"/>
      <c r="Z538" s="25"/>
      <c r="AA538" s="25"/>
      <c r="AB538" s="283"/>
      <c r="AC538" s="25"/>
      <c r="AD538" s="25"/>
      <c r="AE538" s="25"/>
      <c r="AF538" s="25"/>
      <c r="AG538" s="283"/>
      <c r="AH538" s="25"/>
      <c r="AI538" s="25"/>
      <c r="AJ538" s="25"/>
      <c r="AK538" s="25"/>
      <c r="AL538" s="25"/>
      <c r="AM538" s="283"/>
      <c r="AN538" s="25"/>
      <c r="AO538" s="25"/>
      <c r="AP538" s="25"/>
      <c r="AQ538" s="25"/>
      <c r="AR538" s="283"/>
      <c r="AS538" s="25"/>
      <c r="AT538" s="316"/>
      <c r="AU538" s="25"/>
      <c r="AV538" s="316"/>
      <c r="AW538" s="283"/>
      <c r="AX538" s="316"/>
      <c r="AY538" s="25"/>
      <c r="AZ538" s="25"/>
      <c r="BA538" s="25"/>
      <c r="BB538" s="25"/>
      <c r="BC538" s="283"/>
      <c r="BD538" s="25"/>
      <c r="BE538" s="25"/>
      <c r="BF538" s="25"/>
      <c r="BG538" s="25"/>
      <c r="BH538" s="283"/>
      <c r="BI538" s="25"/>
      <c r="BJ538" s="316"/>
      <c r="BK538" s="25"/>
      <c r="BL538" s="316"/>
      <c r="BM538" s="283"/>
      <c r="BN538" s="316"/>
    </row>
    <row r="539" spans="6:66" x14ac:dyDescent="0.2">
      <c r="F539" s="25"/>
      <c r="G539" s="25"/>
      <c r="H539" s="25"/>
      <c r="I539" s="283"/>
      <c r="J539" s="25"/>
      <c r="K539" s="25"/>
      <c r="L539" s="25"/>
      <c r="M539" s="25"/>
      <c r="N539" s="283"/>
      <c r="O539" s="25"/>
      <c r="P539" s="25"/>
      <c r="Q539" s="25"/>
      <c r="R539" s="25"/>
      <c r="S539" s="25"/>
      <c r="T539" s="25"/>
      <c r="U539" s="25"/>
      <c r="V539" s="25"/>
      <c r="W539" s="283"/>
      <c r="X539" s="25"/>
      <c r="Y539" s="25"/>
      <c r="Z539" s="25"/>
      <c r="AA539" s="25"/>
      <c r="AB539" s="283"/>
      <c r="AC539" s="25"/>
      <c r="AD539" s="25"/>
      <c r="AE539" s="25"/>
      <c r="AF539" s="25"/>
      <c r="AG539" s="283"/>
      <c r="AH539" s="25"/>
      <c r="AI539" s="25"/>
      <c r="AJ539" s="25"/>
      <c r="AK539" s="25"/>
      <c r="AL539" s="25"/>
      <c r="AM539" s="283"/>
      <c r="AN539" s="25"/>
      <c r="AO539" s="25"/>
      <c r="AP539" s="25"/>
      <c r="AQ539" s="25"/>
      <c r="AR539" s="283"/>
      <c r="AS539" s="25"/>
      <c r="AT539" s="316"/>
      <c r="AU539" s="25"/>
      <c r="AV539" s="316"/>
      <c r="AW539" s="283"/>
      <c r="AX539" s="316"/>
      <c r="AY539" s="25"/>
      <c r="AZ539" s="25"/>
      <c r="BA539" s="25"/>
      <c r="BB539" s="25"/>
      <c r="BC539" s="283"/>
      <c r="BD539" s="25"/>
      <c r="BE539" s="25"/>
      <c r="BF539" s="25"/>
      <c r="BG539" s="25"/>
      <c r="BH539" s="283"/>
      <c r="BI539" s="25"/>
      <c r="BJ539" s="316"/>
      <c r="BK539" s="25"/>
      <c r="BL539" s="316"/>
      <c r="BM539" s="283"/>
      <c r="BN539" s="316"/>
    </row>
    <row r="540" spans="6:66" x14ac:dyDescent="0.2">
      <c r="F540" s="25"/>
      <c r="G540" s="25"/>
      <c r="H540" s="25"/>
      <c r="I540" s="283"/>
      <c r="J540" s="25"/>
      <c r="K540" s="25"/>
      <c r="L540" s="25"/>
      <c r="M540" s="25"/>
      <c r="N540" s="283"/>
      <c r="O540" s="25"/>
      <c r="P540" s="25"/>
      <c r="Q540" s="25"/>
      <c r="R540" s="25"/>
      <c r="S540" s="25"/>
      <c r="T540" s="25"/>
      <c r="U540" s="25"/>
      <c r="V540" s="25"/>
      <c r="W540" s="283"/>
      <c r="X540" s="25"/>
      <c r="Y540" s="25"/>
      <c r="Z540" s="25"/>
      <c r="AA540" s="25"/>
      <c r="AB540" s="283"/>
      <c r="AC540" s="25"/>
      <c r="AD540" s="25"/>
      <c r="AE540" s="25"/>
      <c r="AF540" s="25"/>
      <c r="AG540" s="283"/>
      <c r="AH540" s="25"/>
      <c r="AI540" s="25"/>
      <c r="AJ540" s="25"/>
      <c r="AK540" s="25"/>
      <c r="AL540" s="25"/>
      <c r="AM540" s="283"/>
      <c r="AN540" s="25"/>
      <c r="AO540" s="25"/>
      <c r="AP540" s="25"/>
      <c r="AQ540" s="25"/>
      <c r="AR540" s="283"/>
      <c r="AS540" s="25"/>
      <c r="AT540" s="316"/>
      <c r="AU540" s="25"/>
      <c r="AV540" s="316"/>
      <c r="AW540" s="283"/>
      <c r="AX540" s="316"/>
      <c r="AY540" s="25"/>
      <c r="AZ540" s="25"/>
      <c r="BA540" s="25"/>
      <c r="BB540" s="25"/>
      <c r="BC540" s="283"/>
      <c r="BD540" s="25"/>
      <c r="BE540" s="25"/>
      <c r="BF540" s="25"/>
      <c r="BG540" s="25"/>
      <c r="BH540" s="283"/>
      <c r="BI540" s="25"/>
      <c r="BJ540" s="316"/>
      <c r="BK540" s="25"/>
      <c r="BL540" s="316"/>
      <c r="BM540" s="283"/>
      <c r="BN540" s="316"/>
    </row>
    <row r="541" spans="6:66" x14ac:dyDescent="0.2">
      <c r="F541" s="105"/>
      <c r="G541" s="105"/>
      <c r="H541" s="105"/>
      <c r="J541" s="176"/>
      <c r="K541" s="105"/>
      <c r="L541" s="105"/>
      <c r="M541" s="105"/>
      <c r="O541" s="176"/>
      <c r="P541" s="105"/>
      <c r="Q541" s="105"/>
      <c r="R541" s="105"/>
      <c r="S541" s="176"/>
      <c r="T541" s="105"/>
      <c r="U541" s="105"/>
      <c r="V541" s="105"/>
      <c r="X541" s="176"/>
      <c r="Y541" s="105"/>
      <c r="Z541" s="105"/>
      <c r="AA541" s="105"/>
      <c r="AC541" s="176"/>
      <c r="AD541" s="358"/>
      <c r="AE541" s="105"/>
      <c r="AF541" s="358"/>
      <c r="AH541" s="105"/>
      <c r="AI541" s="176"/>
      <c r="AJ541" s="105"/>
      <c r="AK541" s="105"/>
      <c r="AL541" s="105"/>
      <c r="AN541" s="176"/>
      <c r="AO541" s="105"/>
      <c r="AP541" s="105"/>
      <c r="AQ541" s="105"/>
      <c r="AS541" s="176"/>
      <c r="AT541" s="145"/>
      <c r="AU541" s="105"/>
      <c r="AV541" s="145"/>
      <c r="AX541" s="145"/>
      <c r="AY541" s="176"/>
      <c r="AZ541" s="105"/>
      <c r="BA541" s="105"/>
      <c r="BB541" s="105"/>
      <c r="BD541" s="176"/>
      <c r="BE541" s="105"/>
      <c r="BF541" s="105"/>
      <c r="BG541" s="105"/>
      <c r="BI541" s="176"/>
      <c r="BJ541" s="145"/>
      <c r="BK541" s="105"/>
      <c r="BL541" s="145"/>
      <c r="BN541" s="145"/>
    </row>
    <row r="542" spans="6:66" x14ac:dyDescent="0.2">
      <c r="F542" s="105"/>
      <c r="G542" s="105"/>
      <c r="H542" s="105"/>
      <c r="J542" s="176"/>
      <c r="K542" s="105"/>
      <c r="L542" s="105"/>
      <c r="M542" s="105"/>
      <c r="O542" s="176"/>
      <c r="P542" s="105"/>
      <c r="Q542" s="105"/>
      <c r="R542" s="105"/>
      <c r="S542" s="176"/>
      <c r="T542" s="105"/>
      <c r="U542" s="105"/>
      <c r="V542" s="105"/>
      <c r="X542" s="176"/>
      <c r="Y542" s="105"/>
      <c r="Z542" s="105"/>
      <c r="AA542" s="105"/>
      <c r="AC542" s="176"/>
      <c r="AD542" s="358"/>
      <c r="AE542" s="105"/>
      <c r="AF542" s="358"/>
      <c r="AH542" s="105"/>
      <c r="AI542" s="176"/>
      <c r="AJ542" s="105"/>
      <c r="AK542" s="105"/>
      <c r="AL542" s="105"/>
      <c r="AN542" s="176"/>
      <c r="AO542" s="105"/>
      <c r="AP542" s="105"/>
      <c r="AQ542" s="105"/>
      <c r="AS542" s="176"/>
      <c r="AT542" s="145"/>
      <c r="AU542" s="105"/>
      <c r="AV542" s="145"/>
      <c r="AX542" s="145"/>
      <c r="AY542" s="176"/>
      <c r="AZ542" s="105"/>
      <c r="BA542" s="105"/>
      <c r="BB542" s="105"/>
      <c r="BD542" s="176"/>
      <c r="BE542" s="105"/>
      <c r="BF542" s="105"/>
      <c r="BG542" s="105"/>
      <c r="BI542" s="176"/>
      <c r="BJ542" s="145"/>
      <c r="BK542" s="105"/>
      <c r="BL542" s="145"/>
      <c r="BN542" s="145"/>
    </row>
    <row r="543" spans="6:66" x14ac:dyDescent="0.2">
      <c r="F543" s="25"/>
      <c r="G543" s="25"/>
      <c r="H543" s="25"/>
      <c r="I543" s="283"/>
      <c r="J543" s="25"/>
      <c r="K543" s="25"/>
      <c r="L543" s="25"/>
      <c r="M543" s="25"/>
      <c r="N543" s="283"/>
      <c r="O543" s="25"/>
      <c r="P543" s="25"/>
      <c r="Q543" s="25"/>
      <c r="R543" s="25"/>
      <c r="S543" s="25"/>
      <c r="T543" s="25"/>
      <c r="U543" s="25"/>
      <c r="V543" s="25"/>
      <c r="W543" s="283"/>
      <c r="X543" s="25"/>
      <c r="Y543" s="25"/>
      <c r="Z543" s="25"/>
      <c r="AA543" s="25"/>
      <c r="AB543" s="283"/>
      <c r="AC543" s="25"/>
      <c r="AD543" s="25"/>
      <c r="AE543" s="25"/>
      <c r="AF543" s="25"/>
      <c r="AG543" s="283"/>
      <c r="AH543" s="25"/>
      <c r="AI543" s="25"/>
      <c r="AJ543" s="25"/>
      <c r="AK543" s="25"/>
      <c r="AL543" s="25"/>
      <c r="AM543" s="283"/>
      <c r="AN543" s="25"/>
      <c r="AO543" s="25"/>
      <c r="AP543" s="25"/>
      <c r="AQ543" s="25"/>
      <c r="AR543" s="283"/>
      <c r="AS543" s="25"/>
      <c r="AT543" s="316"/>
      <c r="AU543" s="25"/>
      <c r="AV543" s="316"/>
      <c r="AW543" s="283"/>
      <c r="AX543" s="316"/>
      <c r="AY543" s="25"/>
      <c r="AZ543" s="25"/>
      <c r="BA543" s="25"/>
      <c r="BB543" s="25"/>
      <c r="BC543" s="283"/>
      <c r="BD543" s="25"/>
      <c r="BE543" s="25"/>
      <c r="BF543" s="25"/>
      <c r="BG543" s="25"/>
      <c r="BH543" s="283"/>
      <c r="BI543" s="25"/>
      <c r="BJ543" s="316"/>
      <c r="BK543" s="25"/>
      <c r="BL543" s="316"/>
      <c r="BM543" s="283"/>
      <c r="BN543" s="316"/>
    </row>
    <row r="544" spans="6:66" x14ac:dyDescent="0.2">
      <c r="F544" s="25"/>
      <c r="G544" s="25"/>
      <c r="H544" s="25"/>
      <c r="I544" s="283"/>
      <c r="J544" s="25"/>
      <c r="K544" s="25"/>
      <c r="L544" s="25"/>
      <c r="M544" s="25"/>
      <c r="N544" s="283"/>
      <c r="O544" s="25"/>
      <c r="P544" s="25"/>
      <c r="Q544" s="25"/>
      <c r="R544" s="25"/>
      <c r="S544" s="25"/>
      <c r="T544" s="25"/>
      <c r="U544" s="25"/>
      <c r="V544" s="25"/>
      <c r="W544" s="283"/>
      <c r="X544" s="25"/>
      <c r="Y544" s="25"/>
      <c r="Z544" s="25"/>
      <c r="AA544" s="25"/>
      <c r="AB544" s="283"/>
      <c r="AC544" s="25"/>
      <c r="AD544" s="25"/>
      <c r="AE544" s="25"/>
      <c r="AF544" s="25"/>
      <c r="AG544" s="283"/>
      <c r="AH544" s="25"/>
      <c r="AI544" s="25"/>
      <c r="AJ544" s="25"/>
      <c r="AK544" s="25"/>
      <c r="AL544" s="25"/>
      <c r="AM544" s="283"/>
      <c r="AN544" s="25"/>
      <c r="AO544" s="25"/>
      <c r="AP544" s="25"/>
      <c r="AQ544" s="25"/>
      <c r="AR544" s="283"/>
      <c r="AS544" s="25"/>
      <c r="AT544" s="316"/>
      <c r="AU544" s="25"/>
      <c r="AV544" s="316"/>
      <c r="AW544" s="283"/>
      <c r="AX544" s="316"/>
      <c r="AY544" s="25"/>
      <c r="AZ544" s="25"/>
      <c r="BA544" s="25"/>
      <c r="BB544" s="25"/>
      <c r="BC544" s="283"/>
      <c r="BD544" s="25"/>
      <c r="BE544" s="25"/>
      <c r="BF544" s="25"/>
      <c r="BG544" s="25"/>
      <c r="BH544" s="283"/>
      <c r="BI544" s="25"/>
      <c r="BJ544" s="316"/>
      <c r="BK544" s="25"/>
      <c r="BL544" s="316"/>
      <c r="BM544" s="283"/>
      <c r="BN544" s="316"/>
    </row>
    <row r="545" spans="6:66" x14ac:dyDescent="0.2">
      <c r="F545" s="105"/>
      <c r="G545" s="105"/>
      <c r="H545" s="105"/>
      <c r="J545" s="176"/>
      <c r="K545" s="105"/>
      <c r="L545" s="105"/>
      <c r="M545" s="105"/>
      <c r="O545" s="176"/>
      <c r="P545" s="105"/>
      <c r="Q545" s="105"/>
      <c r="R545" s="105"/>
      <c r="S545" s="176"/>
      <c r="T545" s="105"/>
      <c r="U545" s="105"/>
      <c r="V545" s="105"/>
      <c r="X545" s="176"/>
      <c r="Y545" s="105"/>
      <c r="Z545" s="105"/>
      <c r="AA545" s="105"/>
      <c r="AC545" s="176"/>
      <c r="AD545" s="358"/>
      <c r="AE545" s="105"/>
      <c r="AF545" s="358"/>
      <c r="AH545" s="105"/>
      <c r="AI545" s="176"/>
      <c r="AJ545" s="105"/>
      <c r="AK545" s="105"/>
      <c r="AL545" s="105"/>
      <c r="AN545" s="176"/>
      <c r="AO545" s="105"/>
      <c r="AP545" s="105"/>
      <c r="AQ545" s="105"/>
      <c r="AS545" s="176"/>
      <c r="AT545" s="145"/>
      <c r="AU545" s="105"/>
      <c r="AV545" s="145"/>
      <c r="AX545" s="145"/>
      <c r="AY545" s="176"/>
      <c r="AZ545" s="105"/>
      <c r="BA545" s="105"/>
      <c r="BB545" s="105"/>
      <c r="BD545" s="176"/>
      <c r="BE545" s="105"/>
      <c r="BF545" s="105"/>
      <c r="BG545" s="105"/>
      <c r="BI545" s="176"/>
      <c r="BJ545" s="145"/>
      <c r="BK545" s="105"/>
      <c r="BL545" s="145"/>
      <c r="BN545" s="145"/>
    </row>
    <row r="546" spans="6:66" x14ac:dyDescent="0.2">
      <c r="F546" s="25"/>
      <c r="G546" s="25"/>
      <c r="H546" s="25"/>
      <c r="I546" s="283"/>
      <c r="J546" s="25"/>
      <c r="K546" s="25"/>
      <c r="L546" s="25"/>
      <c r="M546" s="25"/>
      <c r="N546" s="283"/>
      <c r="O546" s="25"/>
      <c r="P546" s="25"/>
      <c r="Q546" s="25"/>
      <c r="R546" s="25"/>
      <c r="S546" s="25"/>
      <c r="T546" s="25"/>
      <c r="U546" s="25"/>
      <c r="V546" s="25"/>
      <c r="W546" s="283"/>
      <c r="X546" s="25"/>
      <c r="Y546" s="25"/>
      <c r="Z546" s="25"/>
      <c r="AA546" s="25"/>
      <c r="AB546" s="283"/>
      <c r="AC546" s="25"/>
      <c r="AD546" s="25"/>
      <c r="AE546" s="25"/>
      <c r="AF546" s="25"/>
      <c r="AG546" s="283"/>
      <c r="AH546" s="25"/>
      <c r="AI546" s="25"/>
      <c r="AJ546" s="25"/>
      <c r="AK546" s="25"/>
      <c r="AL546" s="25"/>
      <c r="AM546" s="283"/>
      <c r="AN546" s="25"/>
      <c r="AO546" s="25"/>
      <c r="AP546" s="25"/>
      <c r="AQ546" s="25"/>
      <c r="AR546" s="283"/>
      <c r="AS546" s="25"/>
      <c r="AT546" s="316"/>
      <c r="AU546" s="25"/>
      <c r="AV546" s="316"/>
      <c r="AW546" s="283"/>
      <c r="AX546" s="316"/>
      <c r="AY546" s="25"/>
      <c r="AZ546" s="25"/>
      <c r="BA546" s="25"/>
      <c r="BB546" s="25"/>
      <c r="BC546" s="283"/>
      <c r="BD546" s="25"/>
      <c r="BE546" s="25"/>
      <c r="BF546" s="25"/>
      <c r="BG546" s="25"/>
      <c r="BH546" s="283"/>
      <c r="BI546" s="25"/>
      <c r="BJ546" s="316"/>
      <c r="BK546" s="25"/>
      <c r="BL546" s="316"/>
      <c r="BM546" s="283"/>
      <c r="BN546" s="316"/>
    </row>
    <row r="547" spans="6:66" x14ac:dyDescent="0.2">
      <c r="F547" s="25"/>
      <c r="G547" s="25"/>
      <c r="H547" s="25"/>
      <c r="I547" s="283"/>
      <c r="J547" s="25"/>
      <c r="K547" s="25"/>
      <c r="L547" s="25"/>
      <c r="M547" s="25"/>
      <c r="N547" s="283"/>
      <c r="O547" s="25"/>
      <c r="P547" s="25"/>
      <c r="Q547" s="25"/>
      <c r="R547" s="25"/>
      <c r="S547" s="25"/>
      <c r="T547" s="25"/>
      <c r="U547" s="25"/>
      <c r="V547" s="25"/>
      <c r="W547" s="283"/>
      <c r="X547" s="25"/>
      <c r="Y547" s="25"/>
      <c r="Z547" s="25"/>
      <c r="AA547" s="25"/>
      <c r="AB547" s="283"/>
      <c r="AC547" s="25"/>
      <c r="AD547" s="25"/>
      <c r="AE547" s="25"/>
      <c r="AF547" s="25"/>
      <c r="AG547" s="283"/>
      <c r="AH547" s="25"/>
      <c r="AI547" s="25"/>
      <c r="AJ547" s="25"/>
      <c r="AK547" s="25"/>
      <c r="AL547" s="25"/>
      <c r="AM547" s="283"/>
      <c r="AN547" s="25"/>
      <c r="AO547" s="25"/>
      <c r="AP547" s="25"/>
      <c r="AQ547" s="25"/>
      <c r="AR547" s="283"/>
      <c r="AS547" s="25"/>
      <c r="AT547" s="316"/>
      <c r="AU547" s="25"/>
      <c r="AV547" s="316"/>
      <c r="AW547" s="283"/>
      <c r="AX547" s="316"/>
      <c r="AY547" s="25"/>
      <c r="AZ547" s="25"/>
      <c r="BA547" s="25"/>
      <c r="BB547" s="25"/>
      <c r="BC547" s="283"/>
      <c r="BD547" s="25"/>
      <c r="BE547" s="25"/>
      <c r="BF547" s="25"/>
      <c r="BG547" s="25"/>
      <c r="BH547" s="283"/>
      <c r="BI547" s="25"/>
      <c r="BJ547" s="316"/>
      <c r="BK547" s="25"/>
      <c r="BL547" s="316"/>
      <c r="BM547" s="283"/>
      <c r="BN547" s="316"/>
    </row>
    <row r="548" spans="6:66" x14ac:dyDescent="0.2">
      <c r="F548" s="105"/>
      <c r="G548" s="105"/>
      <c r="H548" s="105"/>
      <c r="J548" s="176"/>
      <c r="K548" s="105"/>
      <c r="L548" s="105"/>
      <c r="M548" s="105"/>
      <c r="O548" s="176"/>
      <c r="P548" s="105"/>
      <c r="Q548" s="105"/>
      <c r="R548" s="105"/>
      <c r="S548" s="176"/>
      <c r="T548" s="105"/>
      <c r="U548" s="105"/>
      <c r="V548" s="105"/>
      <c r="X548" s="176"/>
      <c r="Y548" s="105"/>
      <c r="Z548" s="105"/>
      <c r="AA548" s="105"/>
      <c r="AC548" s="176"/>
      <c r="AD548" s="358"/>
      <c r="AE548" s="105"/>
      <c r="AF548" s="358"/>
      <c r="AH548" s="105"/>
      <c r="AI548" s="176"/>
      <c r="AJ548" s="105"/>
      <c r="AK548" s="105"/>
      <c r="AL548" s="105"/>
      <c r="AN548" s="176"/>
      <c r="AO548" s="105"/>
      <c r="AP548" s="105"/>
      <c r="AQ548" s="105"/>
      <c r="AS548" s="176"/>
      <c r="AT548" s="145"/>
      <c r="AU548" s="105"/>
      <c r="AV548" s="145"/>
      <c r="AX548" s="145"/>
      <c r="AY548" s="176"/>
      <c r="AZ548" s="105"/>
      <c r="BA548" s="105"/>
      <c r="BB548" s="105"/>
      <c r="BD548" s="176"/>
      <c r="BE548" s="105"/>
      <c r="BF548" s="105"/>
      <c r="BG548" s="105"/>
      <c r="BI548" s="176"/>
      <c r="BJ548" s="145"/>
      <c r="BK548" s="105"/>
      <c r="BL548" s="145"/>
      <c r="BN548" s="145"/>
    </row>
    <row r="549" spans="6:66" x14ac:dyDescent="0.2">
      <c r="F549" s="105"/>
      <c r="G549" s="105"/>
      <c r="H549" s="105"/>
      <c r="J549" s="176"/>
      <c r="K549" s="105"/>
      <c r="L549" s="105"/>
      <c r="M549" s="105"/>
      <c r="O549" s="176"/>
      <c r="P549" s="105"/>
      <c r="Q549" s="105"/>
      <c r="R549" s="105"/>
      <c r="S549" s="176"/>
      <c r="T549" s="105"/>
      <c r="U549" s="105"/>
      <c r="V549" s="105"/>
      <c r="X549" s="176"/>
      <c r="Y549" s="105"/>
      <c r="Z549" s="105"/>
      <c r="AA549" s="105"/>
      <c r="AC549" s="176"/>
      <c r="AD549" s="358"/>
      <c r="AE549" s="105"/>
      <c r="AF549" s="358"/>
      <c r="AH549" s="105"/>
      <c r="AI549" s="176"/>
      <c r="AJ549" s="105"/>
      <c r="AK549" s="105"/>
      <c r="AL549" s="105"/>
      <c r="AN549" s="176"/>
      <c r="AO549" s="105"/>
      <c r="AP549" s="105"/>
      <c r="AQ549" s="105"/>
      <c r="AS549" s="176"/>
      <c r="AT549" s="145"/>
      <c r="AU549" s="105"/>
      <c r="AV549" s="145"/>
      <c r="AX549" s="145"/>
      <c r="AY549" s="176"/>
      <c r="AZ549" s="105"/>
      <c r="BA549" s="105"/>
      <c r="BB549" s="105"/>
      <c r="BD549" s="176"/>
      <c r="BE549" s="105"/>
      <c r="BF549" s="105"/>
      <c r="BG549" s="105"/>
      <c r="BI549" s="176"/>
      <c r="BJ549" s="145"/>
      <c r="BK549" s="105"/>
      <c r="BL549" s="145"/>
      <c r="BN549" s="145"/>
    </row>
    <row r="550" spans="6:66" x14ac:dyDescent="0.2">
      <c r="F550" s="105"/>
      <c r="G550" s="105"/>
      <c r="H550" s="105"/>
      <c r="J550" s="176"/>
      <c r="K550" s="105"/>
      <c r="L550" s="105"/>
      <c r="M550" s="105"/>
      <c r="O550" s="176"/>
      <c r="P550" s="105"/>
      <c r="Q550" s="105"/>
      <c r="R550" s="105"/>
      <c r="S550" s="176"/>
      <c r="T550" s="105"/>
      <c r="U550" s="105"/>
      <c r="V550" s="105"/>
      <c r="X550" s="176"/>
      <c r="Y550" s="105"/>
      <c r="Z550" s="105"/>
      <c r="AA550" s="105"/>
      <c r="AC550" s="176"/>
      <c r="AD550" s="358"/>
      <c r="AE550" s="105"/>
      <c r="AF550" s="358"/>
      <c r="AH550" s="105"/>
      <c r="AI550" s="176"/>
      <c r="AJ550" s="105"/>
      <c r="AK550" s="105"/>
      <c r="AL550" s="105"/>
      <c r="AN550" s="176"/>
      <c r="AO550" s="105"/>
      <c r="AP550" s="105"/>
      <c r="AQ550" s="105"/>
      <c r="AS550" s="176"/>
      <c r="AT550" s="145"/>
      <c r="AU550" s="105"/>
      <c r="AV550" s="145"/>
      <c r="AX550" s="145"/>
      <c r="AY550" s="176"/>
      <c r="AZ550" s="105"/>
      <c r="BA550" s="105"/>
      <c r="BB550" s="105"/>
      <c r="BD550" s="176"/>
      <c r="BE550" s="105"/>
      <c r="BF550" s="105"/>
      <c r="BG550" s="105"/>
      <c r="BI550" s="176"/>
      <c r="BJ550" s="145"/>
      <c r="BK550" s="105"/>
      <c r="BL550" s="145"/>
      <c r="BN550" s="145"/>
    </row>
    <row r="551" spans="6:66" x14ac:dyDescent="0.2">
      <c r="F551" s="105"/>
      <c r="G551" s="105"/>
      <c r="H551" s="105"/>
      <c r="J551" s="176"/>
      <c r="K551" s="105"/>
      <c r="L551" s="105"/>
      <c r="M551" s="105"/>
      <c r="O551" s="176"/>
      <c r="P551" s="105"/>
      <c r="Q551" s="105"/>
      <c r="R551" s="105"/>
      <c r="S551" s="176"/>
      <c r="T551" s="105"/>
      <c r="U551" s="105"/>
      <c r="V551" s="105"/>
      <c r="X551" s="176"/>
      <c r="Y551" s="105"/>
      <c r="Z551" s="105"/>
      <c r="AA551" s="105"/>
      <c r="AC551" s="176"/>
      <c r="AD551" s="358"/>
      <c r="AE551" s="105"/>
      <c r="AF551" s="358"/>
      <c r="AH551" s="105"/>
      <c r="AI551" s="176"/>
      <c r="AJ551" s="105"/>
      <c r="AK551" s="105"/>
      <c r="AL551" s="105"/>
      <c r="AN551" s="176"/>
      <c r="AO551" s="105"/>
      <c r="AP551" s="105"/>
      <c r="AQ551" s="105"/>
      <c r="AS551" s="176"/>
      <c r="AT551" s="145"/>
      <c r="AU551" s="105"/>
      <c r="AV551" s="145"/>
      <c r="AX551" s="145"/>
      <c r="AY551" s="176"/>
      <c r="AZ551" s="105"/>
      <c r="BA551" s="105"/>
      <c r="BB551" s="105"/>
      <c r="BD551" s="176"/>
      <c r="BE551" s="105"/>
      <c r="BF551" s="105"/>
      <c r="BG551" s="105"/>
      <c r="BI551" s="176"/>
      <c r="BJ551" s="145"/>
      <c r="BK551" s="105"/>
      <c r="BL551" s="145"/>
      <c r="BN551" s="145"/>
    </row>
    <row r="552" spans="6:66" x14ac:dyDescent="0.2">
      <c r="F552" s="105"/>
      <c r="G552" s="105"/>
      <c r="H552" s="105"/>
      <c r="J552" s="176"/>
      <c r="K552" s="105"/>
      <c r="L552" s="105"/>
      <c r="M552" s="105"/>
      <c r="O552" s="176"/>
      <c r="P552" s="105"/>
      <c r="Q552" s="105"/>
      <c r="R552" s="105"/>
      <c r="S552" s="176"/>
      <c r="T552" s="105"/>
      <c r="U552" s="105"/>
      <c r="V552" s="105"/>
      <c r="X552" s="176"/>
      <c r="Y552" s="105"/>
      <c r="Z552" s="105"/>
      <c r="AA552" s="105"/>
      <c r="AC552" s="176"/>
      <c r="AD552" s="358"/>
      <c r="AE552" s="105"/>
      <c r="AF552" s="358"/>
      <c r="AH552" s="105"/>
      <c r="AI552" s="176"/>
      <c r="AJ552" s="105"/>
      <c r="AK552" s="105"/>
      <c r="AL552" s="105"/>
      <c r="AN552" s="176"/>
      <c r="AO552" s="105"/>
      <c r="AP552" s="105"/>
      <c r="AQ552" s="105"/>
      <c r="AS552" s="176"/>
      <c r="AT552" s="145"/>
      <c r="AU552" s="105"/>
      <c r="AV552" s="145"/>
      <c r="AX552" s="145"/>
      <c r="AY552" s="176"/>
      <c r="AZ552" s="105"/>
      <c r="BA552" s="105"/>
      <c r="BB552" s="105"/>
      <c r="BD552" s="176"/>
      <c r="BE552" s="105"/>
      <c r="BF552" s="105"/>
      <c r="BG552" s="105"/>
      <c r="BI552" s="176"/>
      <c r="BJ552" s="145"/>
      <c r="BK552" s="105"/>
      <c r="BL552" s="145"/>
      <c r="BN552" s="145"/>
    </row>
    <row r="553" spans="6:66" x14ac:dyDescent="0.2">
      <c r="F553" s="105"/>
      <c r="G553" s="105"/>
      <c r="H553" s="105"/>
      <c r="J553" s="176"/>
      <c r="K553" s="105"/>
      <c r="L553" s="105"/>
      <c r="M553" s="105"/>
      <c r="O553" s="176"/>
      <c r="P553" s="105"/>
      <c r="Q553" s="105"/>
      <c r="R553" s="105"/>
      <c r="S553" s="176"/>
      <c r="T553" s="105"/>
      <c r="U553" s="105"/>
      <c r="V553" s="105"/>
      <c r="X553" s="176"/>
      <c r="Y553" s="105"/>
      <c r="Z553" s="105"/>
      <c r="AA553" s="105"/>
      <c r="AC553" s="176"/>
      <c r="AD553" s="358"/>
      <c r="AE553" s="105"/>
      <c r="AF553" s="358"/>
      <c r="AH553" s="105"/>
      <c r="AI553" s="176"/>
      <c r="AJ553" s="105"/>
      <c r="AK553" s="105"/>
      <c r="AL553" s="105"/>
      <c r="AN553" s="176"/>
      <c r="AO553" s="105"/>
      <c r="AP553" s="105"/>
      <c r="AQ553" s="105"/>
      <c r="AS553" s="176"/>
      <c r="AT553" s="145"/>
      <c r="AU553" s="105"/>
      <c r="AV553" s="145"/>
      <c r="AX553" s="145"/>
      <c r="AY553" s="176"/>
      <c r="AZ553" s="105"/>
      <c r="BA553" s="105"/>
      <c r="BB553" s="105"/>
      <c r="BD553" s="176"/>
      <c r="BE553" s="105"/>
      <c r="BF553" s="105"/>
      <c r="BG553" s="105"/>
      <c r="BI553" s="176"/>
      <c r="BJ553" s="145"/>
      <c r="BK553" s="105"/>
      <c r="BL553" s="145"/>
      <c r="BN553" s="145"/>
    </row>
    <row r="554" spans="6:66" x14ac:dyDescent="0.2">
      <c r="F554" s="25"/>
      <c r="G554" s="25"/>
      <c r="H554" s="25"/>
      <c r="I554" s="283"/>
      <c r="J554" s="25"/>
      <c r="K554" s="25"/>
      <c r="L554" s="25"/>
      <c r="M554" s="25"/>
      <c r="N554" s="283"/>
      <c r="O554" s="25"/>
      <c r="P554" s="25"/>
      <c r="Q554" s="25"/>
      <c r="R554" s="25"/>
      <c r="S554" s="25"/>
      <c r="T554" s="25"/>
      <c r="U554" s="25"/>
      <c r="V554" s="25"/>
      <c r="W554" s="283"/>
      <c r="X554" s="25"/>
      <c r="Y554" s="25"/>
      <c r="Z554" s="25"/>
      <c r="AA554" s="25"/>
      <c r="AB554" s="283"/>
      <c r="AC554" s="25"/>
      <c r="AD554" s="25"/>
      <c r="AE554" s="25"/>
      <c r="AF554" s="25"/>
      <c r="AG554" s="283"/>
      <c r="AH554" s="25"/>
      <c r="AI554" s="25"/>
      <c r="AJ554" s="25"/>
      <c r="AK554" s="25"/>
      <c r="AL554" s="25"/>
      <c r="AM554" s="283"/>
      <c r="AN554" s="25"/>
      <c r="AO554" s="25"/>
      <c r="AP554" s="25"/>
      <c r="AQ554" s="25"/>
      <c r="AR554" s="283"/>
      <c r="AS554" s="25"/>
      <c r="AT554" s="316"/>
      <c r="AU554" s="25"/>
      <c r="AV554" s="316"/>
      <c r="AW554" s="283"/>
      <c r="AX554" s="316"/>
      <c r="AY554" s="25"/>
      <c r="AZ554" s="25"/>
      <c r="BA554" s="25"/>
      <c r="BB554" s="25"/>
      <c r="BC554" s="283"/>
      <c r="BD554" s="25"/>
      <c r="BE554" s="25"/>
      <c r="BF554" s="25"/>
      <c r="BG554" s="25"/>
      <c r="BH554" s="283"/>
      <c r="BI554" s="25"/>
      <c r="BJ554" s="316"/>
      <c r="BK554" s="25"/>
      <c r="BL554" s="316"/>
      <c r="BM554" s="283"/>
      <c r="BN554" s="316"/>
    </row>
    <row r="555" spans="6:66" x14ac:dyDescent="0.2">
      <c r="F555" s="25"/>
      <c r="G555" s="25"/>
      <c r="H555" s="25"/>
      <c r="I555" s="283"/>
      <c r="J555" s="25"/>
      <c r="K555" s="25"/>
      <c r="L555" s="25"/>
      <c r="M555" s="25"/>
      <c r="N555" s="283"/>
      <c r="O555" s="25"/>
      <c r="P555" s="25"/>
      <c r="Q555" s="25"/>
      <c r="R555" s="25"/>
      <c r="S555" s="25"/>
      <c r="T555" s="25"/>
      <c r="U555" s="25"/>
      <c r="V555" s="25"/>
      <c r="W555" s="283"/>
      <c r="X555" s="25"/>
      <c r="Y555" s="25"/>
      <c r="Z555" s="25"/>
      <c r="AA555" s="25"/>
      <c r="AB555" s="283"/>
      <c r="AC555" s="25"/>
      <c r="AD555" s="25"/>
      <c r="AE555" s="25"/>
      <c r="AF555" s="25"/>
      <c r="AG555" s="283"/>
      <c r="AH555" s="25"/>
      <c r="AI555" s="25"/>
      <c r="AJ555" s="25"/>
      <c r="AK555" s="25"/>
      <c r="AL555" s="25"/>
      <c r="AM555" s="283"/>
      <c r="AN555" s="25"/>
      <c r="AO555" s="25"/>
      <c r="AP555" s="25"/>
      <c r="AQ555" s="25"/>
      <c r="AR555" s="283"/>
      <c r="AS555" s="25"/>
      <c r="AT555" s="316"/>
      <c r="AU555" s="25"/>
      <c r="AV555" s="316"/>
      <c r="AW555" s="283"/>
      <c r="AX555" s="316"/>
      <c r="AY555" s="25"/>
      <c r="AZ555" s="25"/>
      <c r="BA555" s="25"/>
      <c r="BB555" s="25"/>
      <c r="BC555" s="283"/>
      <c r="BD555" s="25"/>
      <c r="BE555" s="25"/>
      <c r="BF555" s="25"/>
      <c r="BG555" s="25"/>
      <c r="BH555" s="283"/>
      <c r="BI555" s="25"/>
      <c r="BJ555" s="316"/>
      <c r="BK555" s="25"/>
      <c r="BL555" s="316"/>
      <c r="BM555" s="283"/>
      <c r="BN555" s="316"/>
    </row>
    <row r="556" spans="6:66" x14ac:dyDescent="0.2">
      <c r="F556" s="105"/>
      <c r="G556" s="105"/>
      <c r="H556" s="105"/>
      <c r="J556" s="176"/>
      <c r="K556" s="105"/>
      <c r="L556" s="105"/>
      <c r="M556" s="105"/>
      <c r="O556" s="176"/>
      <c r="P556" s="105"/>
      <c r="Q556" s="105"/>
      <c r="R556" s="105"/>
      <c r="S556" s="176"/>
      <c r="T556" s="105"/>
      <c r="U556" s="105"/>
      <c r="V556" s="105"/>
      <c r="X556" s="176"/>
      <c r="Y556" s="105"/>
      <c r="Z556" s="105"/>
      <c r="AA556" s="105"/>
      <c r="AC556" s="176"/>
      <c r="AD556" s="358"/>
      <c r="AE556" s="105"/>
      <c r="AF556" s="358"/>
      <c r="AH556" s="105"/>
      <c r="AI556" s="176"/>
      <c r="AJ556" s="105"/>
      <c r="AK556" s="105"/>
      <c r="AL556" s="105"/>
      <c r="AN556" s="176"/>
      <c r="AO556" s="105"/>
      <c r="AP556" s="105"/>
      <c r="AQ556" s="105"/>
      <c r="AS556" s="176"/>
      <c r="AT556" s="145"/>
      <c r="AU556" s="105"/>
      <c r="AV556" s="145"/>
      <c r="AX556" s="145"/>
      <c r="AY556" s="176"/>
      <c r="AZ556" s="105"/>
      <c r="BA556" s="105"/>
      <c r="BB556" s="105"/>
      <c r="BD556" s="176"/>
      <c r="BE556" s="105"/>
      <c r="BF556" s="105"/>
      <c r="BG556" s="105"/>
      <c r="BI556" s="176"/>
      <c r="BJ556" s="145"/>
      <c r="BK556" s="105"/>
      <c r="BL556" s="145"/>
      <c r="BN556" s="145"/>
    </row>
    <row r="557" spans="6:66" x14ac:dyDescent="0.2">
      <c r="F557" s="25"/>
      <c r="G557" s="25"/>
      <c r="H557" s="25"/>
      <c r="I557" s="283"/>
      <c r="J557" s="25"/>
      <c r="K557" s="25"/>
      <c r="L557" s="25"/>
      <c r="M557" s="25"/>
      <c r="N557" s="283"/>
      <c r="O557" s="25"/>
      <c r="P557" s="25"/>
      <c r="Q557" s="25"/>
      <c r="R557" s="25"/>
      <c r="S557" s="25"/>
      <c r="T557" s="25"/>
      <c r="U557" s="25"/>
      <c r="V557" s="25"/>
      <c r="W557" s="283"/>
      <c r="X557" s="25"/>
      <c r="Y557" s="25"/>
      <c r="Z557" s="25"/>
      <c r="AA557" s="25"/>
      <c r="AB557" s="283"/>
      <c r="AC557" s="25"/>
      <c r="AD557" s="25"/>
      <c r="AE557" s="25"/>
      <c r="AF557" s="25"/>
      <c r="AG557" s="283"/>
      <c r="AH557" s="25"/>
      <c r="AI557" s="25"/>
      <c r="AJ557" s="25"/>
      <c r="AK557" s="25"/>
      <c r="AL557" s="25"/>
      <c r="AM557" s="283"/>
      <c r="AN557" s="25"/>
      <c r="AO557" s="25"/>
      <c r="AP557" s="25"/>
      <c r="AQ557" s="25"/>
      <c r="AR557" s="283"/>
      <c r="AS557" s="25"/>
      <c r="AT557" s="316"/>
      <c r="AU557" s="25"/>
      <c r="AV557" s="316"/>
      <c r="AW557" s="283"/>
      <c r="AX557" s="316"/>
      <c r="AY557" s="25"/>
      <c r="AZ557" s="25"/>
      <c r="BA557" s="25"/>
      <c r="BB557" s="25"/>
      <c r="BC557" s="283"/>
      <c r="BD557" s="25"/>
      <c r="BE557" s="25"/>
      <c r="BF557" s="25"/>
      <c r="BG557" s="25"/>
      <c r="BH557" s="283"/>
      <c r="BI557" s="25"/>
      <c r="BJ557" s="316"/>
      <c r="BK557" s="25"/>
      <c r="BL557" s="316"/>
      <c r="BM557" s="283"/>
      <c r="BN557" s="316"/>
    </row>
    <row r="558" spans="6:66" x14ac:dyDescent="0.2">
      <c r="F558" s="25"/>
      <c r="G558" s="25"/>
      <c r="H558" s="25"/>
      <c r="I558" s="283"/>
      <c r="J558" s="25"/>
      <c r="K558" s="25"/>
      <c r="L558" s="25"/>
      <c r="M558" s="25"/>
      <c r="N558" s="283"/>
      <c r="O558" s="25"/>
      <c r="P558" s="25"/>
      <c r="Q558" s="25"/>
      <c r="R558" s="25"/>
      <c r="S558" s="25"/>
      <c r="T558" s="25"/>
      <c r="U558" s="25"/>
      <c r="V558" s="25"/>
      <c r="W558" s="283"/>
      <c r="X558" s="25"/>
      <c r="Y558" s="25"/>
      <c r="Z558" s="25"/>
      <c r="AA558" s="25"/>
      <c r="AB558" s="283"/>
      <c r="AC558" s="25"/>
      <c r="AD558" s="25"/>
      <c r="AE558" s="25"/>
      <c r="AF558" s="25"/>
      <c r="AG558" s="283"/>
      <c r="AH558" s="25"/>
      <c r="AI558" s="25"/>
      <c r="AJ558" s="25"/>
      <c r="AK558" s="25"/>
      <c r="AL558" s="25"/>
      <c r="AM558" s="283"/>
      <c r="AN558" s="25"/>
      <c r="AO558" s="25"/>
      <c r="AP558" s="25"/>
      <c r="AQ558" s="25"/>
      <c r="AR558" s="283"/>
      <c r="AS558" s="25"/>
      <c r="AT558" s="316"/>
      <c r="AU558" s="25"/>
      <c r="AV558" s="316"/>
      <c r="AW558" s="283"/>
      <c r="AX558" s="316"/>
      <c r="AY558" s="25"/>
      <c r="AZ558" s="25"/>
      <c r="BA558" s="25"/>
      <c r="BB558" s="25"/>
      <c r="BC558" s="283"/>
      <c r="BD558" s="25"/>
      <c r="BE558" s="25"/>
      <c r="BF558" s="25"/>
      <c r="BG558" s="25"/>
      <c r="BH558" s="283"/>
      <c r="BI558" s="25"/>
      <c r="BJ558" s="316"/>
      <c r="BK558" s="25"/>
      <c r="BL558" s="316"/>
      <c r="BM558" s="283"/>
      <c r="BN558" s="316"/>
    </row>
    <row r="559" spans="6:66" x14ac:dyDescent="0.2">
      <c r="F559" s="25"/>
      <c r="G559" s="25"/>
      <c r="H559" s="25"/>
      <c r="I559" s="283"/>
      <c r="J559" s="25"/>
      <c r="K559" s="25"/>
      <c r="L559" s="25"/>
      <c r="M559" s="25"/>
      <c r="N559" s="283"/>
      <c r="O559" s="25"/>
      <c r="P559" s="25"/>
      <c r="Q559" s="25"/>
      <c r="R559" s="25"/>
      <c r="S559" s="25"/>
      <c r="T559" s="25"/>
      <c r="U559" s="25"/>
      <c r="V559" s="25"/>
      <c r="W559" s="283"/>
      <c r="X559" s="25"/>
      <c r="Y559" s="25"/>
      <c r="Z559" s="25"/>
      <c r="AA559" s="25"/>
      <c r="AB559" s="283"/>
      <c r="AC559" s="25"/>
      <c r="AD559" s="25"/>
      <c r="AE559" s="25"/>
      <c r="AF559" s="25"/>
      <c r="AG559" s="283"/>
      <c r="AH559" s="25"/>
      <c r="AI559" s="25"/>
      <c r="AJ559" s="25"/>
      <c r="AK559" s="25"/>
      <c r="AL559" s="25"/>
      <c r="AM559" s="283"/>
      <c r="AN559" s="25"/>
      <c r="AO559" s="25"/>
      <c r="AP559" s="25"/>
      <c r="AQ559" s="25"/>
      <c r="AR559" s="283"/>
      <c r="AS559" s="25"/>
      <c r="AT559" s="316"/>
      <c r="AU559" s="25"/>
      <c r="AV559" s="316"/>
      <c r="AW559" s="283"/>
      <c r="AX559" s="316"/>
      <c r="AY559" s="25"/>
      <c r="AZ559" s="25"/>
      <c r="BA559" s="25"/>
      <c r="BB559" s="25"/>
      <c r="BC559" s="283"/>
      <c r="BD559" s="25"/>
      <c r="BE559" s="25"/>
      <c r="BF559" s="25"/>
      <c r="BG559" s="25"/>
      <c r="BH559" s="283"/>
      <c r="BI559" s="25"/>
      <c r="BJ559" s="316"/>
      <c r="BK559" s="25"/>
      <c r="BL559" s="316"/>
      <c r="BM559" s="283"/>
      <c r="BN559" s="316"/>
    </row>
    <row r="560" spans="6:66" x14ac:dyDescent="0.2">
      <c r="F560" s="25"/>
      <c r="G560" s="25"/>
      <c r="H560" s="25"/>
      <c r="I560" s="283"/>
      <c r="J560" s="25"/>
      <c r="K560" s="25"/>
      <c r="L560" s="25"/>
      <c r="M560" s="25"/>
      <c r="N560" s="283"/>
      <c r="O560" s="25"/>
      <c r="P560" s="25"/>
      <c r="Q560" s="25"/>
      <c r="R560" s="25"/>
      <c r="S560" s="25"/>
      <c r="T560" s="25"/>
      <c r="U560" s="25"/>
      <c r="V560" s="25"/>
      <c r="W560" s="283"/>
      <c r="X560" s="25"/>
      <c r="Y560" s="25"/>
      <c r="Z560" s="25"/>
      <c r="AA560" s="25"/>
      <c r="AB560" s="283"/>
      <c r="AC560" s="25"/>
      <c r="AD560" s="25"/>
      <c r="AE560" s="25"/>
      <c r="AF560" s="25"/>
      <c r="AG560" s="283"/>
      <c r="AH560" s="25"/>
      <c r="AI560" s="25"/>
      <c r="AJ560" s="25"/>
      <c r="AK560" s="25"/>
      <c r="AL560" s="25"/>
      <c r="AM560" s="283"/>
      <c r="AN560" s="25"/>
      <c r="AO560" s="25"/>
      <c r="AP560" s="25"/>
      <c r="AQ560" s="25"/>
      <c r="AR560" s="283"/>
      <c r="AS560" s="25"/>
      <c r="AT560" s="316"/>
      <c r="AU560" s="25"/>
      <c r="AV560" s="316"/>
      <c r="AW560" s="283"/>
      <c r="AX560" s="316"/>
      <c r="AY560" s="25"/>
      <c r="AZ560" s="25"/>
      <c r="BA560" s="25"/>
      <c r="BB560" s="25"/>
      <c r="BC560" s="283"/>
      <c r="BD560" s="25"/>
      <c r="BE560" s="25"/>
      <c r="BF560" s="25"/>
      <c r="BG560" s="25"/>
      <c r="BH560" s="283"/>
      <c r="BI560" s="25"/>
      <c r="BJ560" s="316"/>
      <c r="BK560" s="25"/>
      <c r="BL560" s="316"/>
      <c r="BM560" s="283"/>
      <c r="BN560" s="316"/>
    </row>
    <row r="561" spans="6:66" x14ac:dyDescent="0.2">
      <c r="F561" s="25"/>
      <c r="G561" s="25"/>
      <c r="H561" s="25"/>
      <c r="I561" s="283"/>
      <c r="J561" s="25"/>
      <c r="K561" s="25"/>
      <c r="L561" s="25"/>
      <c r="M561" s="25"/>
      <c r="N561" s="283"/>
      <c r="O561" s="25"/>
      <c r="P561" s="25"/>
      <c r="Q561" s="25"/>
      <c r="R561" s="25"/>
      <c r="S561" s="25"/>
      <c r="T561" s="25"/>
      <c r="U561" s="25"/>
      <c r="V561" s="25"/>
      <c r="W561" s="283"/>
      <c r="X561" s="25"/>
      <c r="Y561" s="25"/>
      <c r="Z561" s="25"/>
      <c r="AA561" s="25"/>
      <c r="AB561" s="283"/>
      <c r="AC561" s="25"/>
      <c r="AD561" s="25"/>
      <c r="AE561" s="25"/>
      <c r="AF561" s="25"/>
      <c r="AG561" s="283"/>
      <c r="AH561" s="25"/>
      <c r="AI561" s="25"/>
      <c r="AJ561" s="25"/>
      <c r="AK561" s="25"/>
      <c r="AL561" s="25"/>
      <c r="AM561" s="283"/>
      <c r="AN561" s="25"/>
      <c r="AO561" s="25"/>
      <c r="AP561" s="25"/>
      <c r="AQ561" s="25"/>
      <c r="AR561" s="283"/>
      <c r="AS561" s="25"/>
      <c r="AT561" s="316"/>
      <c r="AU561" s="25"/>
      <c r="AV561" s="316"/>
      <c r="AW561" s="283"/>
      <c r="AX561" s="316"/>
      <c r="AY561" s="25"/>
      <c r="AZ561" s="25"/>
      <c r="BA561" s="25"/>
      <c r="BB561" s="25"/>
      <c r="BC561" s="283"/>
      <c r="BD561" s="25"/>
      <c r="BE561" s="25"/>
      <c r="BF561" s="25"/>
      <c r="BG561" s="25"/>
      <c r="BH561" s="283"/>
      <c r="BI561" s="25"/>
      <c r="BJ561" s="316"/>
      <c r="BK561" s="25"/>
      <c r="BL561" s="316"/>
      <c r="BM561" s="283"/>
      <c r="BN561" s="316"/>
    </row>
    <row r="562" spans="6:66" x14ac:dyDescent="0.2">
      <c r="F562" s="105"/>
      <c r="G562" s="105"/>
      <c r="H562" s="105"/>
      <c r="J562" s="176"/>
      <c r="K562" s="105"/>
      <c r="L562" s="105"/>
      <c r="M562" s="105"/>
      <c r="O562" s="176"/>
      <c r="P562" s="105"/>
      <c r="Q562" s="105"/>
      <c r="R562" s="105"/>
      <c r="S562" s="176"/>
      <c r="T562" s="105"/>
      <c r="U562" s="105"/>
      <c r="V562" s="105"/>
      <c r="X562" s="176"/>
      <c r="Y562" s="105"/>
      <c r="Z562" s="105"/>
      <c r="AA562" s="105"/>
      <c r="AC562" s="176"/>
      <c r="AD562" s="358"/>
      <c r="AE562" s="105"/>
      <c r="AF562" s="358"/>
      <c r="AH562" s="105"/>
      <c r="AI562" s="176"/>
      <c r="AJ562" s="105"/>
      <c r="AK562" s="105"/>
      <c r="AL562" s="105"/>
      <c r="AN562" s="176"/>
      <c r="AO562" s="105"/>
      <c r="AP562" s="105"/>
      <c r="AQ562" s="105"/>
      <c r="AS562" s="176"/>
      <c r="AT562" s="145"/>
      <c r="AU562" s="105"/>
      <c r="AV562" s="145"/>
      <c r="AX562" s="145"/>
      <c r="AY562" s="176"/>
      <c r="AZ562" s="105"/>
      <c r="BA562" s="105"/>
      <c r="BB562" s="105"/>
      <c r="BD562" s="176"/>
      <c r="BE562" s="105"/>
      <c r="BF562" s="105"/>
      <c r="BG562" s="105"/>
      <c r="BI562" s="176"/>
      <c r="BJ562" s="145"/>
      <c r="BK562" s="105"/>
      <c r="BL562" s="145"/>
      <c r="BN562" s="145"/>
    </row>
    <row r="563" spans="6:66" x14ac:dyDescent="0.2">
      <c r="F563" s="25"/>
      <c r="G563" s="25"/>
      <c r="H563" s="25"/>
      <c r="I563" s="283"/>
      <c r="J563" s="25"/>
      <c r="K563" s="25"/>
      <c r="L563" s="25"/>
      <c r="M563" s="25"/>
      <c r="N563" s="283"/>
      <c r="O563" s="25"/>
      <c r="P563" s="25"/>
      <c r="Q563" s="25"/>
      <c r="R563" s="25"/>
      <c r="S563" s="25"/>
      <c r="T563" s="25"/>
      <c r="U563" s="25"/>
      <c r="V563" s="25"/>
      <c r="W563" s="283"/>
      <c r="X563" s="25"/>
      <c r="Y563" s="25"/>
      <c r="Z563" s="25"/>
      <c r="AA563" s="25"/>
      <c r="AB563" s="283"/>
      <c r="AC563" s="25"/>
      <c r="AD563" s="25"/>
      <c r="AE563" s="25"/>
      <c r="AF563" s="25"/>
      <c r="AG563" s="283"/>
      <c r="AH563" s="25"/>
      <c r="AI563" s="25"/>
      <c r="AJ563" s="25"/>
      <c r="AK563" s="25"/>
      <c r="AL563" s="25"/>
      <c r="AM563" s="283"/>
      <c r="AN563" s="25"/>
      <c r="AO563" s="25"/>
      <c r="AP563" s="25"/>
      <c r="AQ563" s="25"/>
      <c r="AR563" s="283"/>
      <c r="AS563" s="25"/>
      <c r="AT563" s="316"/>
      <c r="AU563" s="25"/>
      <c r="AV563" s="316"/>
      <c r="AW563" s="283"/>
      <c r="AX563" s="316"/>
      <c r="AY563" s="25"/>
      <c r="AZ563" s="25"/>
      <c r="BA563" s="25"/>
      <c r="BB563" s="25"/>
      <c r="BC563" s="283"/>
      <c r="BD563" s="25"/>
      <c r="BE563" s="25"/>
      <c r="BF563" s="25"/>
      <c r="BG563" s="25"/>
      <c r="BH563" s="283"/>
      <c r="BI563" s="25"/>
      <c r="BJ563" s="316"/>
      <c r="BK563" s="25"/>
      <c r="BL563" s="316"/>
      <c r="BM563" s="283"/>
      <c r="BN563" s="316"/>
    </row>
    <row r="564" spans="6:66" x14ac:dyDescent="0.2">
      <c r="F564" s="25"/>
      <c r="G564" s="25"/>
      <c r="H564" s="25"/>
      <c r="I564" s="283"/>
      <c r="J564" s="25"/>
      <c r="K564" s="25"/>
      <c r="L564" s="25"/>
      <c r="M564" s="25"/>
      <c r="N564" s="283"/>
      <c r="O564" s="25"/>
      <c r="P564" s="25"/>
      <c r="Q564" s="25"/>
      <c r="R564" s="25"/>
      <c r="S564" s="25"/>
      <c r="T564" s="25"/>
      <c r="U564" s="25"/>
      <c r="V564" s="25"/>
      <c r="W564" s="283"/>
      <c r="X564" s="25"/>
      <c r="Y564" s="25"/>
      <c r="Z564" s="25"/>
      <c r="AA564" s="25"/>
      <c r="AB564" s="283"/>
      <c r="AC564" s="25"/>
      <c r="AD564" s="25"/>
      <c r="AE564" s="25"/>
      <c r="AF564" s="25"/>
      <c r="AG564" s="283"/>
      <c r="AH564" s="25"/>
      <c r="AI564" s="25"/>
      <c r="AJ564" s="25"/>
      <c r="AK564" s="25"/>
      <c r="AL564" s="25"/>
      <c r="AM564" s="283"/>
      <c r="AN564" s="25"/>
      <c r="AO564" s="25"/>
      <c r="AP564" s="25"/>
      <c r="AQ564" s="25"/>
      <c r="AR564" s="283"/>
      <c r="AS564" s="25"/>
      <c r="AT564" s="316"/>
      <c r="AU564" s="25"/>
      <c r="AV564" s="316"/>
      <c r="AW564" s="283"/>
      <c r="AX564" s="316"/>
      <c r="AY564" s="25"/>
      <c r="AZ564" s="25"/>
      <c r="BA564" s="25"/>
      <c r="BB564" s="25"/>
      <c r="BC564" s="283"/>
      <c r="BD564" s="25"/>
      <c r="BE564" s="25"/>
      <c r="BF564" s="25"/>
      <c r="BG564" s="25"/>
      <c r="BH564" s="283"/>
      <c r="BI564" s="25"/>
      <c r="BJ564" s="316"/>
      <c r="BK564" s="25"/>
      <c r="BL564" s="316"/>
      <c r="BM564" s="283"/>
      <c r="BN564" s="316"/>
    </row>
    <row r="565" spans="6:66" x14ac:dyDescent="0.2">
      <c r="F565" s="25"/>
      <c r="G565" s="25"/>
      <c r="H565" s="25"/>
      <c r="I565" s="283"/>
      <c r="J565" s="25"/>
      <c r="K565" s="25"/>
      <c r="L565" s="25"/>
      <c r="M565" s="25"/>
      <c r="N565" s="283"/>
      <c r="O565" s="25"/>
      <c r="P565" s="25"/>
      <c r="Q565" s="25"/>
      <c r="R565" s="25"/>
      <c r="S565" s="25"/>
      <c r="T565" s="25"/>
      <c r="U565" s="25"/>
      <c r="V565" s="25"/>
      <c r="W565" s="283"/>
      <c r="X565" s="25"/>
      <c r="Y565" s="25"/>
      <c r="Z565" s="25"/>
      <c r="AA565" s="25"/>
      <c r="AB565" s="283"/>
      <c r="AC565" s="25"/>
      <c r="AD565" s="25"/>
      <c r="AE565" s="25"/>
      <c r="AF565" s="25"/>
      <c r="AG565" s="283"/>
      <c r="AH565" s="25"/>
      <c r="AI565" s="25"/>
      <c r="AJ565" s="25"/>
      <c r="AK565" s="25"/>
      <c r="AL565" s="25"/>
      <c r="AM565" s="283"/>
      <c r="AN565" s="25"/>
      <c r="AO565" s="25"/>
      <c r="AP565" s="25"/>
      <c r="AQ565" s="25"/>
      <c r="AR565" s="283"/>
      <c r="AS565" s="25"/>
      <c r="AT565" s="316"/>
      <c r="AU565" s="25"/>
      <c r="AV565" s="316"/>
      <c r="AW565" s="283"/>
      <c r="AX565" s="316"/>
      <c r="AY565" s="25"/>
      <c r="AZ565" s="25"/>
      <c r="BA565" s="25"/>
      <c r="BB565" s="25"/>
      <c r="BC565" s="283"/>
      <c r="BD565" s="25"/>
      <c r="BE565" s="25"/>
      <c r="BF565" s="25"/>
      <c r="BG565" s="25"/>
      <c r="BH565" s="283"/>
      <c r="BI565" s="25"/>
      <c r="BJ565" s="316"/>
      <c r="BK565" s="25"/>
      <c r="BL565" s="316"/>
      <c r="BM565" s="283"/>
      <c r="BN565" s="316"/>
    </row>
    <row r="566" spans="6:66" x14ac:dyDescent="0.2">
      <c r="F566" s="25"/>
      <c r="G566" s="25"/>
      <c r="H566" s="25"/>
      <c r="I566" s="283"/>
      <c r="J566" s="25"/>
      <c r="K566" s="25"/>
      <c r="L566" s="25"/>
      <c r="M566" s="25"/>
      <c r="N566" s="283"/>
      <c r="O566" s="25"/>
      <c r="P566" s="25"/>
      <c r="Q566" s="25"/>
      <c r="R566" s="25"/>
      <c r="S566" s="25"/>
      <c r="T566" s="25"/>
      <c r="U566" s="25"/>
      <c r="V566" s="25"/>
      <c r="W566" s="283"/>
      <c r="X566" s="25"/>
      <c r="Y566" s="25"/>
      <c r="Z566" s="25"/>
      <c r="AA566" s="25"/>
      <c r="AB566" s="283"/>
      <c r="AC566" s="25"/>
      <c r="AD566" s="25"/>
      <c r="AE566" s="25"/>
      <c r="AF566" s="25"/>
      <c r="AG566" s="283"/>
      <c r="AH566" s="25"/>
      <c r="AI566" s="25"/>
      <c r="AJ566" s="25"/>
      <c r="AK566" s="25"/>
      <c r="AL566" s="25"/>
      <c r="AM566" s="283"/>
      <c r="AN566" s="25"/>
      <c r="AO566" s="25"/>
      <c r="AP566" s="25"/>
      <c r="AQ566" s="25"/>
      <c r="AR566" s="283"/>
      <c r="AS566" s="25"/>
      <c r="AT566" s="316"/>
      <c r="AU566" s="25"/>
      <c r="AV566" s="316"/>
      <c r="AW566" s="283"/>
      <c r="AX566" s="316"/>
      <c r="AY566" s="25"/>
      <c r="AZ566" s="25"/>
      <c r="BA566" s="25"/>
      <c r="BB566" s="25"/>
      <c r="BC566" s="283"/>
      <c r="BD566" s="25"/>
      <c r="BE566" s="25"/>
      <c r="BF566" s="25"/>
      <c r="BG566" s="25"/>
      <c r="BH566" s="283"/>
      <c r="BI566" s="25"/>
      <c r="BJ566" s="316"/>
      <c r="BK566" s="25"/>
      <c r="BL566" s="316"/>
      <c r="BM566" s="283"/>
      <c r="BN566" s="316"/>
    </row>
    <row r="567" spans="6:66" x14ac:dyDescent="0.2">
      <c r="F567" s="105"/>
      <c r="G567" s="105"/>
      <c r="H567" s="105"/>
      <c r="J567" s="176"/>
      <c r="K567" s="105"/>
      <c r="L567" s="105"/>
      <c r="M567" s="105"/>
      <c r="O567" s="176"/>
      <c r="P567" s="105"/>
      <c r="Q567" s="105"/>
      <c r="R567" s="105"/>
      <c r="S567" s="176"/>
      <c r="T567" s="105"/>
      <c r="U567" s="105"/>
      <c r="V567" s="105"/>
      <c r="X567" s="176"/>
      <c r="Y567" s="105"/>
      <c r="Z567" s="105"/>
      <c r="AA567" s="105"/>
      <c r="AC567" s="176"/>
      <c r="AD567" s="358"/>
      <c r="AE567" s="105"/>
      <c r="AF567" s="358"/>
      <c r="AH567" s="105"/>
      <c r="AI567" s="176"/>
      <c r="AJ567" s="105"/>
      <c r="AK567" s="105"/>
      <c r="AL567" s="105"/>
      <c r="AN567" s="176"/>
      <c r="AO567" s="105"/>
      <c r="AP567" s="105"/>
      <c r="AQ567" s="105"/>
      <c r="AS567" s="176"/>
      <c r="AT567" s="145"/>
      <c r="AU567" s="105"/>
      <c r="AV567" s="145"/>
      <c r="AX567" s="145"/>
      <c r="AY567" s="176"/>
      <c r="AZ567" s="105"/>
      <c r="BA567" s="105"/>
      <c r="BB567" s="105"/>
      <c r="BD567" s="176"/>
      <c r="BE567" s="105"/>
      <c r="BF567" s="105"/>
      <c r="BG567" s="105"/>
      <c r="BI567" s="176"/>
      <c r="BJ567" s="145"/>
      <c r="BK567" s="105"/>
      <c r="BL567" s="145"/>
      <c r="BN567" s="145"/>
    </row>
    <row r="568" spans="6:66" x14ac:dyDescent="0.2">
      <c r="F568" s="25"/>
      <c r="G568" s="25"/>
      <c r="H568" s="25"/>
      <c r="I568" s="283"/>
      <c r="J568" s="25"/>
      <c r="K568" s="25"/>
      <c r="L568" s="25"/>
      <c r="M568" s="25"/>
      <c r="N568" s="283"/>
      <c r="O568" s="25"/>
      <c r="P568" s="25"/>
      <c r="Q568" s="25"/>
      <c r="R568" s="25"/>
      <c r="S568" s="25"/>
      <c r="T568" s="25"/>
      <c r="U568" s="25"/>
      <c r="V568" s="25"/>
      <c r="W568" s="283"/>
      <c r="X568" s="25"/>
      <c r="Y568" s="25"/>
      <c r="Z568" s="25"/>
      <c r="AA568" s="25"/>
      <c r="AB568" s="283"/>
      <c r="AC568" s="25"/>
      <c r="AD568" s="25"/>
      <c r="AE568" s="25"/>
      <c r="AF568" s="25"/>
      <c r="AG568" s="283"/>
      <c r="AH568" s="25"/>
      <c r="AI568" s="25"/>
      <c r="AJ568" s="25"/>
      <c r="AK568" s="25"/>
      <c r="AL568" s="25"/>
      <c r="AM568" s="283"/>
      <c r="AN568" s="25"/>
      <c r="AO568" s="25"/>
      <c r="AP568" s="25"/>
      <c r="AQ568" s="25"/>
      <c r="AR568" s="283"/>
      <c r="AS568" s="25"/>
      <c r="AT568" s="316"/>
      <c r="AU568" s="25"/>
      <c r="AV568" s="316"/>
      <c r="AW568" s="283"/>
      <c r="AX568" s="316"/>
      <c r="AY568" s="25"/>
      <c r="AZ568" s="25"/>
      <c r="BA568" s="25"/>
      <c r="BB568" s="25"/>
      <c r="BC568" s="283"/>
      <c r="BD568" s="25"/>
      <c r="BE568" s="25"/>
      <c r="BF568" s="25"/>
      <c r="BG568" s="25"/>
      <c r="BH568" s="283"/>
      <c r="BI568" s="25"/>
      <c r="BJ568" s="316"/>
      <c r="BK568" s="25"/>
      <c r="BL568" s="316"/>
      <c r="BM568" s="283"/>
      <c r="BN568" s="316"/>
    </row>
    <row r="569" spans="6:66" x14ac:dyDescent="0.2">
      <c r="F569" s="25"/>
      <c r="G569" s="25"/>
      <c r="H569" s="25"/>
      <c r="I569" s="283"/>
      <c r="J569" s="25"/>
      <c r="K569" s="25"/>
      <c r="L569" s="25"/>
      <c r="M569" s="25"/>
      <c r="N569" s="283"/>
      <c r="O569" s="25"/>
      <c r="P569" s="25"/>
      <c r="Q569" s="25"/>
      <c r="R569" s="25"/>
      <c r="S569" s="25"/>
      <c r="T569" s="25"/>
      <c r="U569" s="25"/>
      <c r="V569" s="25"/>
      <c r="W569" s="283"/>
      <c r="X569" s="25"/>
      <c r="Y569" s="25"/>
      <c r="Z569" s="25"/>
      <c r="AA569" s="25"/>
      <c r="AB569" s="283"/>
      <c r="AC569" s="25"/>
      <c r="AD569" s="25"/>
      <c r="AE569" s="25"/>
      <c r="AF569" s="25"/>
      <c r="AG569" s="283"/>
      <c r="AH569" s="25"/>
      <c r="AI569" s="25"/>
      <c r="AJ569" s="25"/>
      <c r="AK569" s="25"/>
      <c r="AL569" s="25"/>
      <c r="AM569" s="283"/>
      <c r="AN569" s="25"/>
      <c r="AO569" s="25"/>
      <c r="AP569" s="25"/>
      <c r="AQ569" s="25"/>
      <c r="AR569" s="283"/>
      <c r="AS569" s="25"/>
      <c r="AT569" s="316"/>
      <c r="AU569" s="25"/>
      <c r="AV569" s="316"/>
      <c r="AW569" s="283"/>
      <c r="AX569" s="316"/>
      <c r="AY569" s="25"/>
      <c r="AZ569" s="25"/>
      <c r="BA569" s="25"/>
      <c r="BB569" s="25"/>
      <c r="BC569" s="283"/>
      <c r="BD569" s="25"/>
      <c r="BE569" s="25"/>
      <c r="BF569" s="25"/>
      <c r="BG569" s="25"/>
      <c r="BH569" s="283"/>
      <c r="BI569" s="25"/>
      <c r="BJ569" s="316"/>
      <c r="BK569" s="25"/>
      <c r="BL569" s="316"/>
      <c r="BM569" s="283"/>
      <c r="BN569" s="316"/>
    </row>
    <row r="570" spans="6:66" x14ac:dyDescent="0.2">
      <c r="F570" s="25"/>
      <c r="G570" s="25"/>
      <c r="H570" s="25"/>
      <c r="I570" s="283"/>
      <c r="J570" s="25"/>
      <c r="K570" s="25"/>
      <c r="L570" s="25"/>
      <c r="M570" s="25"/>
      <c r="N570" s="283"/>
      <c r="O570" s="25"/>
      <c r="P570" s="25"/>
      <c r="Q570" s="25"/>
      <c r="R570" s="25"/>
      <c r="S570" s="25"/>
      <c r="T570" s="25"/>
      <c r="U570" s="25"/>
      <c r="V570" s="25"/>
      <c r="W570" s="283"/>
      <c r="X570" s="25"/>
      <c r="Y570" s="25"/>
      <c r="Z570" s="25"/>
      <c r="AA570" s="25"/>
      <c r="AB570" s="283"/>
      <c r="AC570" s="25"/>
      <c r="AD570" s="25"/>
      <c r="AE570" s="25"/>
      <c r="AF570" s="25"/>
      <c r="AG570" s="283"/>
      <c r="AH570" s="25"/>
      <c r="AI570" s="25"/>
      <c r="AJ570" s="25"/>
      <c r="AK570" s="25"/>
      <c r="AL570" s="25"/>
      <c r="AM570" s="283"/>
      <c r="AN570" s="25"/>
      <c r="AO570" s="25"/>
      <c r="AP570" s="25"/>
      <c r="AQ570" s="25"/>
      <c r="AR570" s="283"/>
      <c r="AS570" s="25"/>
      <c r="AT570" s="316"/>
      <c r="AU570" s="25"/>
      <c r="AV570" s="316"/>
      <c r="AW570" s="283"/>
      <c r="AX570" s="316"/>
      <c r="AY570" s="25"/>
      <c r="AZ570" s="25"/>
      <c r="BA570" s="25"/>
      <c r="BB570" s="25"/>
      <c r="BC570" s="283"/>
      <c r="BD570" s="25"/>
      <c r="BE570" s="25"/>
      <c r="BF570" s="25"/>
      <c r="BG570" s="25"/>
      <c r="BH570" s="283"/>
      <c r="BI570" s="25"/>
      <c r="BJ570" s="316"/>
      <c r="BK570" s="25"/>
      <c r="BL570" s="316"/>
      <c r="BM570" s="283"/>
      <c r="BN570" s="316"/>
    </row>
    <row r="571" spans="6:66" x14ac:dyDescent="0.2">
      <c r="F571" s="25"/>
      <c r="G571" s="25"/>
      <c r="H571" s="25"/>
      <c r="I571" s="283"/>
      <c r="J571" s="25"/>
      <c r="K571" s="25"/>
      <c r="L571" s="25"/>
      <c r="M571" s="25"/>
      <c r="N571" s="283"/>
      <c r="O571" s="25"/>
      <c r="P571" s="25"/>
      <c r="Q571" s="25"/>
      <c r="R571" s="25"/>
      <c r="S571" s="25"/>
      <c r="T571" s="25"/>
      <c r="U571" s="25"/>
      <c r="V571" s="25"/>
      <c r="W571" s="283"/>
      <c r="X571" s="25"/>
      <c r="Y571" s="25"/>
      <c r="Z571" s="25"/>
      <c r="AA571" s="25"/>
      <c r="AB571" s="283"/>
      <c r="AC571" s="25"/>
      <c r="AD571" s="25"/>
      <c r="AE571" s="25"/>
      <c r="AF571" s="25"/>
      <c r="AG571" s="283"/>
      <c r="AH571" s="25"/>
      <c r="AI571" s="25"/>
      <c r="AJ571" s="25"/>
      <c r="AK571" s="25"/>
      <c r="AL571" s="25"/>
      <c r="AM571" s="283"/>
      <c r="AN571" s="25"/>
      <c r="AO571" s="25"/>
      <c r="AP571" s="25"/>
      <c r="AQ571" s="25"/>
      <c r="AR571" s="283"/>
      <c r="AS571" s="25"/>
      <c r="AT571" s="316"/>
      <c r="AU571" s="25"/>
      <c r="AV571" s="316"/>
      <c r="AW571" s="283"/>
      <c r="AX571" s="316"/>
      <c r="AY571" s="25"/>
      <c r="AZ571" s="25"/>
      <c r="BA571" s="25"/>
      <c r="BB571" s="25"/>
      <c r="BC571" s="283"/>
      <c r="BD571" s="25"/>
      <c r="BE571" s="25"/>
      <c r="BF571" s="25"/>
      <c r="BG571" s="25"/>
      <c r="BH571" s="283"/>
      <c r="BI571" s="25"/>
      <c r="BJ571" s="316"/>
      <c r="BK571" s="25"/>
      <c r="BL571" s="316"/>
      <c r="BM571" s="283"/>
      <c r="BN571" s="316"/>
    </row>
    <row r="572" spans="6:66" x14ac:dyDescent="0.2">
      <c r="F572" s="105"/>
      <c r="G572" s="105"/>
      <c r="H572" s="105"/>
      <c r="J572" s="176"/>
      <c r="K572" s="105"/>
      <c r="L572" s="105"/>
      <c r="M572" s="105"/>
      <c r="O572" s="176"/>
      <c r="P572" s="105"/>
      <c r="Q572" s="105"/>
      <c r="R572" s="105"/>
      <c r="S572" s="176"/>
      <c r="T572" s="105"/>
      <c r="U572" s="105"/>
      <c r="V572" s="105"/>
      <c r="X572" s="176"/>
      <c r="Y572" s="105"/>
      <c r="Z572" s="105"/>
      <c r="AA572" s="105"/>
      <c r="AC572" s="176"/>
      <c r="AD572" s="358"/>
      <c r="AE572" s="105"/>
      <c r="AF572" s="358"/>
      <c r="AH572" s="105"/>
      <c r="AI572" s="176"/>
      <c r="AJ572" s="105"/>
      <c r="AK572" s="105"/>
      <c r="AL572" s="105"/>
      <c r="AN572" s="176"/>
      <c r="AO572" s="105"/>
      <c r="AP572" s="105"/>
      <c r="AQ572" s="105"/>
      <c r="AS572" s="176"/>
      <c r="AT572" s="145"/>
      <c r="AU572" s="105"/>
      <c r="AV572" s="145"/>
      <c r="AX572" s="145"/>
      <c r="AY572" s="176"/>
      <c r="AZ572" s="105"/>
      <c r="BA572" s="105"/>
      <c r="BB572" s="105"/>
      <c r="BD572" s="176"/>
      <c r="BE572" s="105"/>
      <c r="BF572" s="105"/>
      <c r="BG572" s="105"/>
      <c r="BI572" s="176"/>
      <c r="BJ572" s="145"/>
      <c r="BK572" s="105"/>
      <c r="BL572" s="145"/>
      <c r="BN572" s="145"/>
    </row>
    <row r="573" spans="6:66" x14ac:dyDescent="0.2">
      <c r="F573" s="105"/>
      <c r="G573" s="105"/>
      <c r="H573" s="105"/>
      <c r="J573" s="176"/>
      <c r="K573" s="105"/>
      <c r="L573" s="105"/>
      <c r="M573" s="105"/>
      <c r="O573" s="176"/>
      <c r="P573" s="105"/>
      <c r="Q573" s="105"/>
      <c r="R573" s="105"/>
      <c r="S573" s="176"/>
      <c r="T573" s="105"/>
      <c r="U573" s="105"/>
      <c r="V573" s="105"/>
      <c r="X573" s="176"/>
      <c r="Y573" s="105"/>
      <c r="Z573" s="105"/>
      <c r="AA573" s="105"/>
      <c r="AC573" s="176"/>
      <c r="AD573" s="358"/>
      <c r="AE573" s="105"/>
      <c r="AF573" s="358"/>
      <c r="AH573" s="105"/>
      <c r="AI573" s="176"/>
      <c r="AJ573" s="105"/>
      <c r="AK573" s="105"/>
      <c r="AL573" s="105"/>
      <c r="AN573" s="176"/>
      <c r="AO573" s="105"/>
      <c r="AP573" s="105"/>
      <c r="AQ573" s="105"/>
      <c r="AS573" s="176"/>
      <c r="AT573" s="145"/>
      <c r="AU573" s="105"/>
      <c r="AV573" s="145"/>
      <c r="AX573" s="145"/>
      <c r="AY573" s="176"/>
      <c r="AZ573" s="105"/>
      <c r="BA573" s="105"/>
      <c r="BB573" s="105"/>
      <c r="BD573" s="176"/>
      <c r="BE573" s="105"/>
      <c r="BF573" s="105"/>
      <c r="BG573" s="105"/>
      <c r="BI573" s="176"/>
      <c r="BJ573" s="145"/>
      <c r="BK573" s="105"/>
      <c r="BL573" s="145"/>
      <c r="BN573" s="145"/>
    </row>
    <row r="574" spans="6:66" x14ac:dyDescent="0.2">
      <c r="F574" s="25"/>
      <c r="G574" s="25"/>
      <c r="H574" s="25"/>
      <c r="I574" s="283"/>
      <c r="J574" s="25"/>
      <c r="K574" s="25"/>
      <c r="L574" s="25"/>
      <c r="M574" s="25"/>
      <c r="N574" s="283"/>
      <c r="O574" s="25"/>
      <c r="P574" s="25"/>
      <c r="Q574" s="25"/>
      <c r="R574" s="25"/>
      <c r="S574" s="25"/>
      <c r="T574" s="25"/>
      <c r="U574" s="25"/>
      <c r="V574" s="25"/>
      <c r="W574" s="283"/>
      <c r="X574" s="25"/>
      <c r="Y574" s="25"/>
      <c r="Z574" s="25"/>
      <c r="AA574" s="25"/>
      <c r="AB574" s="283"/>
      <c r="AC574" s="25"/>
      <c r="AD574" s="25"/>
      <c r="AE574" s="25"/>
      <c r="AF574" s="25"/>
      <c r="AG574" s="283"/>
      <c r="AH574" s="25"/>
      <c r="AI574" s="25"/>
      <c r="AJ574" s="25"/>
      <c r="AK574" s="25"/>
      <c r="AL574" s="25"/>
      <c r="AM574" s="283"/>
      <c r="AN574" s="25"/>
      <c r="AO574" s="25"/>
      <c r="AP574" s="25"/>
      <c r="AQ574" s="25"/>
      <c r="AR574" s="283"/>
      <c r="AS574" s="25"/>
      <c r="AT574" s="316"/>
      <c r="AU574" s="25"/>
      <c r="AV574" s="316"/>
      <c r="AW574" s="283"/>
      <c r="AX574" s="316"/>
      <c r="AY574" s="25"/>
      <c r="AZ574" s="25"/>
      <c r="BA574" s="25"/>
      <c r="BB574" s="25"/>
      <c r="BC574" s="283"/>
      <c r="BD574" s="25"/>
      <c r="BE574" s="25"/>
      <c r="BF574" s="25"/>
      <c r="BG574" s="25"/>
      <c r="BH574" s="283"/>
      <c r="BI574" s="25"/>
      <c r="BJ574" s="316"/>
      <c r="BK574" s="25"/>
      <c r="BL574" s="316"/>
      <c r="BM574" s="283"/>
      <c r="BN574" s="316"/>
    </row>
    <row r="575" spans="6:66" x14ac:dyDescent="0.2">
      <c r="F575" s="25"/>
      <c r="G575" s="25"/>
      <c r="H575" s="25"/>
      <c r="I575" s="283"/>
      <c r="J575" s="25"/>
      <c r="K575" s="25"/>
      <c r="L575" s="25"/>
      <c r="M575" s="25"/>
      <c r="N575" s="283"/>
      <c r="O575" s="25"/>
      <c r="P575" s="25"/>
      <c r="Q575" s="25"/>
      <c r="R575" s="25"/>
      <c r="S575" s="25"/>
      <c r="T575" s="25"/>
      <c r="U575" s="25"/>
      <c r="V575" s="25"/>
      <c r="W575" s="283"/>
      <c r="X575" s="25"/>
      <c r="Y575" s="25"/>
      <c r="Z575" s="25"/>
      <c r="AA575" s="25"/>
      <c r="AB575" s="283"/>
      <c r="AC575" s="25"/>
      <c r="AD575" s="25"/>
      <c r="AE575" s="25"/>
      <c r="AF575" s="25"/>
      <c r="AG575" s="283"/>
      <c r="AH575" s="25"/>
      <c r="AI575" s="25"/>
      <c r="AJ575" s="25"/>
      <c r="AK575" s="25"/>
      <c r="AL575" s="25"/>
      <c r="AM575" s="283"/>
      <c r="AN575" s="25"/>
      <c r="AO575" s="25"/>
      <c r="AP575" s="25"/>
      <c r="AQ575" s="25"/>
      <c r="AR575" s="283"/>
      <c r="AS575" s="25"/>
      <c r="AT575" s="316"/>
      <c r="AU575" s="25"/>
      <c r="AV575" s="316"/>
      <c r="AW575" s="283"/>
      <c r="AX575" s="316"/>
      <c r="AY575" s="25"/>
      <c r="AZ575" s="25"/>
      <c r="BA575" s="25"/>
      <c r="BB575" s="25"/>
      <c r="BC575" s="283"/>
      <c r="BD575" s="25"/>
      <c r="BE575" s="25"/>
      <c r="BF575" s="25"/>
      <c r="BG575" s="25"/>
      <c r="BH575" s="283"/>
      <c r="BI575" s="25"/>
      <c r="BJ575" s="316"/>
      <c r="BK575" s="25"/>
      <c r="BL575" s="316"/>
      <c r="BM575" s="283"/>
      <c r="BN575" s="316"/>
    </row>
    <row r="576" spans="6:66" x14ac:dyDescent="0.2">
      <c r="F576" s="105"/>
      <c r="G576" s="105"/>
      <c r="H576" s="105"/>
      <c r="J576" s="176"/>
      <c r="K576" s="105"/>
      <c r="L576" s="105"/>
      <c r="M576" s="105"/>
      <c r="O576" s="176"/>
      <c r="P576" s="105"/>
      <c r="Q576" s="105"/>
      <c r="R576" s="105"/>
      <c r="S576" s="176"/>
      <c r="T576" s="105"/>
      <c r="U576" s="105"/>
      <c r="V576" s="105"/>
      <c r="X576" s="176"/>
      <c r="Y576" s="105"/>
      <c r="Z576" s="105"/>
      <c r="AA576" s="105"/>
      <c r="AC576" s="176"/>
      <c r="AD576" s="358"/>
      <c r="AE576" s="105"/>
      <c r="AF576" s="358"/>
      <c r="AH576" s="105"/>
      <c r="AI576" s="176"/>
      <c r="AJ576" s="105"/>
      <c r="AK576" s="105"/>
      <c r="AL576" s="105"/>
      <c r="AN576" s="176"/>
      <c r="AO576" s="105"/>
      <c r="AP576" s="105"/>
      <c r="AQ576" s="105"/>
      <c r="AS576" s="176"/>
      <c r="AT576" s="145"/>
      <c r="AU576" s="105"/>
      <c r="AV576" s="145"/>
      <c r="AX576" s="145"/>
      <c r="AY576" s="176"/>
      <c r="AZ576" s="105"/>
      <c r="BA576" s="105"/>
      <c r="BB576" s="105"/>
      <c r="BD576" s="176"/>
      <c r="BE576" s="105"/>
      <c r="BF576" s="105"/>
      <c r="BG576" s="105"/>
      <c r="BI576" s="176"/>
      <c r="BJ576" s="145"/>
      <c r="BK576" s="105"/>
      <c r="BL576" s="145"/>
      <c r="BN576" s="145"/>
    </row>
    <row r="577" spans="6:66" x14ac:dyDescent="0.2">
      <c r="F577" s="105"/>
      <c r="G577" s="105"/>
      <c r="H577" s="105"/>
      <c r="J577" s="176"/>
      <c r="K577" s="105"/>
      <c r="L577" s="105"/>
      <c r="M577" s="105"/>
      <c r="O577" s="176"/>
      <c r="P577" s="105"/>
      <c r="Q577" s="105"/>
      <c r="R577" s="105"/>
      <c r="S577" s="176"/>
      <c r="T577" s="105"/>
      <c r="U577" s="105"/>
      <c r="V577" s="105"/>
      <c r="X577" s="176"/>
      <c r="Y577" s="105"/>
      <c r="Z577" s="105"/>
      <c r="AA577" s="105"/>
      <c r="AC577" s="176"/>
      <c r="AD577" s="358"/>
      <c r="AE577" s="105"/>
      <c r="AF577" s="358"/>
      <c r="AH577" s="105"/>
      <c r="AI577" s="176"/>
      <c r="AJ577" s="105"/>
      <c r="AK577" s="105"/>
      <c r="AL577" s="105"/>
      <c r="AN577" s="176"/>
      <c r="AO577" s="105"/>
      <c r="AP577" s="105"/>
      <c r="AQ577" s="105"/>
      <c r="AS577" s="176"/>
      <c r="AT577" s="145"/>
      <c r="AU577" s="105"/>
      <c r="AV577" s="145"/>
      <c r="AX577" s="145"/>
      <c r="AY577" s="176"/>
      <c r="AZ577" s="105"/>
      <c r="BA577" s="105"/>
      <c r="BB577" s="105"/>
      <c r="BD577" s="176"/>
      <c r="BE577" s="105"/>
      <c r="BF577" s="105"/>
      <c r="BG577" s="105"/>
      <c r="BI577" s="176"/>
      <c r="BJ577" s="145"/>
      <c r="BK577" s="105"/>
      <c r="BL577" s="145"/>
      <c r="BN577" s="145"/>
    </row>
    <row r="578" spans="6:66" x14ac:dyDescent="0.2">
      <c r="F578" s="25"/>
      <c r="G578" s="25"/>
      <c r="H578" s="25"/>
      <c r="I578" s="283"/>
      <c r="J578" s="25"/>
      <c r="K578" s="25"/>
      <c r="L578" s="25"/>
      <c r="M578" s="25"/>
      <c r="N578" s="283"/>
      <c r="O578" s="25"/>
      <c r="P578" s="25"/>
      <c r="Q578" s="25"/>
      <c r="R578" s="25"/>
      <c r="S578" s="25"/>
      <c r="T578" s="25"/>
      <c r="U578" s="25"/>
      <c r="V578" s="25"/>
      <c r="W578" s="283"/>
      <c r="X578" s="25"/>
      <c r="Y578" s="25"/>
      <c r="Z578" s="25"/>
      <c r="AA578" s="25"/>
      <c r="AB578" s="283"/>
      <c r="AC578" s="25"/>
      <c r="AD578" s="25"/>
      <c r="AE578" s="25"/>
      <c r="AF578" s="25"/>
      <c r="AG578" s="283"/>
      <c r="AH578" s="25"/>
      <c r="AI578" s="25"/>
      <c r="AJ578" s="25"/>
      <c r="AK578" s="25"/>
      <c r="AL578" s="25"/>
      <c r="AM578" s="283"/>
      <c r="AN578" s="25"/>
      <c r="AO578" s="25"/>
      <c r="AP578" s="25"/>
      <c r="AQ578" s="25"/>
      <c r="AR578" s="283"/>
      <c r="AS578" s="25"/>
      <c r="AT578" s="316"/>
      <c r="AU578" s="25"/>
      <c r="AV578" s="316"/>
      <c r="AW578" s="283"/>
      <c r="AX578" s="316"/>
      <c r="AY578" s="25"/>
      <c r="AZ578" s="25"/>
      <c r="BA578" s="25"/>
      <c r="BB578" s="25"/>
      <c r="BC578" s="283"/>
      <c r="BD578" s="25"/>
      <c r="BE578" s="25"/>
      <c r="BF578" s="25"/>
      <c r="BG578" s="25"/>
      <c r="BH578" s="283"/>
      <c r="BI578" s="25"/>
      <c r="BJ578" s="316"/>
      <c r="BK578" s="25"/>
      <c r="BL578" s="316"/>
      <c r="BM578" s="283"/>
      <c r="BN578" s="316"/>
    </row>
    <row r="579" spans="6:66" x14ac:dyDescent="0.2">
      <c r="F579" s="25"/>
      <c r="G579" s="25"/>
      <c r="H579" s="25"/>
      <c r="I579" s="283"/>
      <c r="J579" s="25"/>
      <c r="K579" s="25"/>
      <c r="L579" s="25"/>
      <c r="M579" s="25"/>
      <c r="N579" s="283"/>
      <c r="O579" s="25"/>
      <c r="P579" s="25"/>
      <c r="Q579" s="25"/>
      <c r="R579" s="25"/>
      <c r="S579" s="25"/>
      <c r="T579" s="25"/>
      <c r="U579" s="25"/>
      <c r="V579" s="25"/>
      <c r="W579" s="283"/>
      <c r="X579" s="25"/>
      <c r="Y579" s="25"/>
      <c r="Z579" s="25"/>
      <c r="AA579" s="25"/>
      <c r="AB579" s="283"/>
      <c r="AC579" s="25"/>
      <c r="AD579" s="25"/>
      <c r="AE579" s="25"/>
      <c r="AF579" s="25"/>
      <c r="AG579" s="283"/>
      <c r="AH579" s="25"/>
      <c r="AI579" s="25"/>
      <c r="AJ579" s="25"/>
      <c r="AK579" s="25"/>
      <c r="AL579" s="25"/>
      <c r="AM579" s="283"/>
      <c r="AN579" s="25"/>
      <c r="AO579" s="25"/>
      <c r="AP579" s="25"/>
      <c r="AQ579" s="25"/>
      <c r="AR579" s="283"/>
      <c r="AS579" s="25"/>
      <c r="AT579" s="316"/>
      <c r="AU579" s="25"/>
      <c r="AV579" s="316"/>
      <c r="AW579" s="283"/>
      <c r="AX579" s="316"/>
      <c r="AY579" s="25"/>
      <c r="AZ579" s="25"/>
      <c r="BA579" s="25"/>
      <c r="BB579" s="25"/>
      <c r="BC579" s="283"/>
      <c r="BD579" s="25"/>
      <c r="BE579" s="25"/>
      <c r="BF579" s="25"/>
      <c r="BG579" s="25"/>
      <c r="BH579" s="283"/>
      <c r="BI579" s="25"/>
      <c r="BJ579" s="316"/>
      <c r="BK579" s="25"/>
      <c r="BL579" s="316"/>
      <c r="BM579" s="283"/>
      <c r="BN579" s="316"/>
    </row>
    <row r="580" spans="6:66" x14ac:dyDescent="0.2">
      <c r="F580" s="105"/>
      <c r="G580" s="105"/>
      <c r="H580" s="105"/>
      <c r="J580" s="176"/>
      <c r="K580" s="105"/>
      <c r="L580" s="105"/>
      <c r="M580" s="105"/>
      <c r="O580" s="176"/>
      <c r="P580" s="105"/>
      <c r="Q580" s="105"/>
      <c r="R580" s="105"/>
      <c r="S580" s="176"/>
      <c r="T580" s="105"/>
      <c r="U580" s="105"/>
      <c r="V580" s="105"/>
      <c r="X580" s="176"/>
      <c r="Y580" s="105"/>
      <c r="Z580" s="105"/>
      <c r="AA580" s="105"/>
      <c r="AC580" s="176"/>
      <c r="AD580" s="358"/>
      <c r="AE580" s="105"/>
      <c r="AF580" s="358"/>
      <c r="AH580" s="105"/>
      <c r="AI580" s="176"/>
      <c r="AJ580" s="105"/>
      <c r="AK580" s="105"/>
      <c r="AL580" s="105"/>
      <c r="AN580" s="176"/>
      <c r="AO580" s="105"/>
      <c r="AP580" s="105"/>
      <c r="AQ580" s="105"/>
      <c r="AS580" s="176"/>
      <c r="AT580" s="145"/>
      <c r="AU580" s="105"/>
      <c r="AV580" s="145"/>
      <c r="AX580" s="145"/>
      <c r="AY580" s="176"/>
      <c r="AZ580" s="105"/>
      <c r="BA580" s="105"/>
      <c r="BB580" s="105"/>
      <c r="BD580" s="176"/>
      <c r="BE580" s="105"/>
      <c r="BF580" s="105"/>
      <c r="BG580" s="105"/>
      <c r="BI580" s="176"/>
      <c r="BJ580" s="145"/>
      <c r="BK580" s="105"/>
      <c r="BL580" s="145"/>
      <c r="BN580" s="145"/>
    </row>
    <row r="581" spans="6:66" x14ac:dyDescent="0.2">
      <c r="F581" s="105"/>
      <c r="G581" s="105"/>
      <c r="H581" s="105"/>
      <c r="J581" s="176"/>
      <c r="K581" s="105"/>
      <c r="L581" s="105"/>
      <c r="M581" s="105"/>
      <c r="O581" s="176"/>
      <c r="P581" s="105"/>
      <c r="Q581" s="105"/>
      <c r="R581" s="105"/>
      <c r="S581" s="176"/>
      <c r="T581" s="105"/>
      <c r="U581" s="105"/>
      <c r="V581" s="105"/>
      <c r="X581" s="176"/>
      <c r="Y581" s="105"/>
      <c r="Z581" s="105"/>
      <c r="AA581" s="105"/>
      <c r="AC581" s="176"/>
      <c r="AD581" s="358"/>
      <c r="AE581" s="105"/>
      <c r="AF581" s="358"/>
      <c r="AH581" s="105"/>
      <c r="AI581" s="176"/>
      <c r="AJ581" s="105"/>
      <c r="AK581" s="105"/>
      <c r="AL581" s="105"/>
      <c r="AN581" s="176"/>
      <c r="AO581" s="105"/>
      <c r="AP581" s="105"/>
      <c r="AQ581" s="105"/>
      <c r="AS581" s="176"/>
      <c r="AT581" s="145"/>
      <c r="AU581" s="105"/>
      <c r="AV581" s="145"/>
      <c r="AX581" s="145"/>
      <c r="AY581" s="176"/>
      <c r="AZ581" s="105"/>
      <c r="BA581" s="105"/>
      <c r="BB581" s="105"/>
      <c r="BD581" s="176"/>
      <c r="BE581" s="105"/>
      <c r="BF581" s="105"/>
      <c r="BG581" s="105"/>
      <c r="BI581" s="176"/>
      <c r="BJ581" s="145"/>
      <c r="BK581" s="105"/>
      <c r="BL581" s="145"/>
      <c r="BN581" s="145"/>
    </row>
    <row r="582" spans="6:66" x14ac:dyDescent="0.2">
      <c r="F582" s="105"/>
      <c r="G582" s="105"/>
      <c r="H582" s="105"/>
      <c r="J582" s="176"/>
      <c r="K582" s="105"/>
      <c r="L582" s="105"/>
      <c r="M582" s="105"/>
      <c r="O582" s="176"/>
      <c r="P582" s="105"/>
      <c r="Q582" s="105"/>
      <c r="R582" s="105"/>
      <c r="S582" s="176"/>
      <c r="T582" s="105"/>
      <c r="U582" s="105"/>
      <c r="V582" s="105"/>
      <c r="X582" s="176"/>
      <c r="Y582" s="105"/>
      <c r="Z582" s="105"/>
      <c r="AA582" s="105"/>
      <c r="AC582" s="176"/>
      <c r="AD582" s="358"/>
      <c r="AE582" s="105"/>
      <c r="AF582" s="358"/>
      <c r="AH582" s="105"/>
      <c r="AI582" s="176"/>
      <c r="AJ582" s="105"/>
      <c r="AK582" s="105"/>
      <c r="AL582" s="105"/>
      <c r="AN582" s="176"/>
      <c r="AO582" s="105"/>
      <c r="AP582" s="105"/>
      <c r="AQ582" s="105"/>
      <c r="AS582" s="176"/>
      <c r="AT582" s="145"/>
      <c r="AU582" s="105"/>
      <c r="AV582" s="145"/>
      <c r="AX582" s="145"/>
      <c r="AY582" s="176"/>
      <c r="AZ582" s="105"/>
      <c r="BA582" s="105"/>
      <c r="BB582" s="105"/>
      <c r="BD582" s="176"/>
      <c r="BE582" s="105"/>
      <c r="BF582" s="105"/>
      <c r="BG582" s="105"/>
      <c r="BI582" s="176"/>
      <c r="BJ582" s="145"/>
      <c r="BK582" s="105"/>
      <c r="BL582" s="145"/>
      <c r="BN582" s="145"/>
    </row>
    <row r="583" spans="6:66" x14ac:dyDescent="0.2">
      <c r="F583" s="105"/>
      <c r="G583" s="105"/>
      <c r="H583" s="105"/>
      <c r="J583" s="176"/>
      <c r="K583" s="105"/>
      <c r="L583" s="105"/>
      <c r="M583" s="105"/>
      <c r="O583" s="176"/>
      <c r="P583" s="105"/>
      <c r="Q583" s="105"/>
      <c r="R583" s="105"/>
      <c r="S583" s="176"/>
      <c r="T583" s="105"/>
      <c r="U583" s="105"/>
      <c r="V583" s="105"/>
      <c r="X583" s="176"/>
      <c r="Y583" s="105"/>
      <c r="Z583" s="105"/>
      <c r="AA583" s="105"/>
      <c r="AC583" s="176"/>
      <c r="AD583" s="358"/>
      <c r="AE583" s="105"/>
      <c r="AF583" s="358"/>
      <c r="AH583" s="105"/>
      <c r="AI583" s="176"/>
      <c r="AJ583" s="105"/>
      <c r="AK583" s="105"/>
      <c r="AL583" s="105"/>
      <c r="AN583" s="176"/>
      <c r="AO583" s="105"/>
      <c r="AP583" s="105"/>
      <c r="AQ583" s="105"/>
      <c r="AS583" s="176"/>
      <c r="AT583" s="145"/>
      <c r="AU583" s="105"/>
      <c r="AV583" s="145"/>
      <c r="AX583" s="145"/>
      <c r="AY583" s="176"/>
      <c r="AZ583" s="105"/>
      <c r="BA583" s="105"/>
      <c r="BB583" s="105"/>
      <c r="BD583" s="176"/>
      <c r="BE583" s="105"/>
      <c r="BF583" s="105"/>
      <c r="BG583" s="105"/>
      <c r="BI583" s="176"/>
      <c r="BJ583" s="145"/>
      <c r="BK583" s="105"/>
      <c r="BL583" s="145"/>
      <c r="BN583" s="145"/>
    </row>
    <row r="584" spans="6:66" x14ac:dyDescent="0.2">
      <c r="F584" s="105"/>
      <c r="G584" s="105"/>
      <c r="H584" s="105"/>
      <c r="J584" s="176"/>
      <c r="K584" s="105"/>
      <c r="L584" s="105"/>
      <c r="M584" s="105"/>
      <c r="O584" s="176"/>
      <c r="P584" s="105"/>
      <c r="Q584" s="105"/>
      <c r="R584" s="105"/>
      <c r="S584" s="176"/>
      <c r="T584" s="105"/>
      <c r="U584" s="105"/>
      <c r="V584" s="105"/>
      <c r="X584" s="176"/>
      <c r="Y584" s="105"/>
      <c r="Z584" s="105"/>
      <c r="AA584" s="105"/>
      <c r="AC584" s="176"/>
      <c r="AD584" s="358"/>
      <c r="AE584" s="105"/>
      <c r="AF584" s="358"/>
      <c r="AH584" s="105"/>
      <c r="AI584" s="176"/>
      <c r="AJ584" s="105"/>
      <c r="AK584" s="105"/>
      <c r="AL584" s="105"/>
      <c r="AN584" s="176"/>
      <c r="AO584" s="105"/>
      <c r="AP584" s="105"/>
      <c r="AQ584" s="105"/>
      <c r="AS584" s="176"/>
      <c r="AT584" s="145"/>
      <c r="AU584" s="105"/>
      <c r="AV584" s="145"/>
      <c r="AX584" s="145"/>
      <c r="AY584" s="176"/>
      <c r="AZ584" s="105"/>
      <c r="BA584" s="105"/>
      <c r="BB584" s="105"/>
      <c r="BD584" s="176"/>
      <c r="BE584" s="105"/>
      <c r="BF584" s="105"/>
      <c r="BG584" s="105"/>
      <c r="BI584" s="176"/>
      <c r="BJ584" s="145"/>
      <c r="BK584" s="105"/>
      <c r="BL584" s="145"/>
      <c r="BN584" s="145"/>
    </row>
    <row r="585" spans="6:66" x14ac:dyDescent="0.2">
      <c r="F585" s="105"/>
      <c r="G585" s="105"/>
      <c r="H585" s="105"/>
      <c r="J585" s="176"/>
      <c r="K585" s="105"/>
      <c r="L585" s="105"/>
      <c r="M585" s="105"/>
      <c r="O585" s="176"/>
      <c r="P585" s="105"/>
      <c r="Q585" s="105"/>
      <c r="R585" s="105"/>
      <c r="S585" s="176"/>
      <c r="T585" s="105"/>
      <c r="U585" s="105"/>
      <c r="V585" s="105"/>
      <c r="X585" s="176"/>
      <c r="Y585" s="105"/>
      <c r="Z585" s="105"/>
      <c r="AA585" s="105"/>
      <c r="AC585" s="176"/>
      <c r="AD585" s="358"/>
      <c r="AE585" s="105"/>
      <c r="AF585" s="358"/>
      <c r="AH585" s="105"/>
      <c r="AI585" s="176"/>
      <c r="AJ585" s="105"/>
      <c r="AK585" s="105"/>
      <c r="AL585" s="105"/>
      <c r="AN585" s="176"/>
      <c r="AO585" s="105"/>
      <c r="AP585" s="105"/>
      <c r="AQ585" s="105"/>
      <c r="AS585" s="176"/>
      <c r="AT585" s="145"/>
      <c r="AU585" s="105"/>
      <c r="AV585" s="145"/>
      <c r="AX585" s="145"/>
      <c r="AY585" s="176"/>
      <c r="AZ585" s="105"/>
      <c r="BA585" s="105"/>
      <c r="BB585" s="105"/>
      <c r="BD585" s="176"/>
      <c r="BE585" s="105"/>
      <c r="BF585" s="105"/>
      <c r="BG585" s="105"/>
      <c r="BI585" s="176"/>
      <c r="BJ585" s="145"/>
      <c r="BK585" s="105"/>
      <c r="BL585" s="145"/>
      <c r="BN585" s="145"/>
    </row>
    <row r="586" spans="6:66" x14ac:dyDescent="0.2">
      <c r="F586" s="105"/>
      <c r="G586" s="105"/>
      <c r="H586" s="105"/>
      <c r="J586" s="176"/>
      <c r="K586" s="105"/>
      <c r="L586" s="105"/>
      <c r="M586" s="105"/>
      <c r="O586" s="176"/>
      <c r="P586" s="105"/>
      <c r="Q586" s="105"/>
      <c r="R586" s="105"/>
      <c r="S586" s="176"/>
      <c r="T586" s="105"/>
      <c r="U586" s="105"/>
      <c r="V586" s="105"/>
      <c r="X586" s="176"/>
      <c r="Y586" s="105"/>
      <c r="Z586" s="105"/>
      <c r="AA586" s="105"/>
      <c r="AC586" s="176"/>
      <c r="AD586" s="358"/>
      <c r="AE586" s="105"/>
      <c r="AF586" s="358"/>
      <c r="AH586" s="105"/>
      <c r="AI586" s="176"/>
      <c r="AJ586" s="105"/>
      <c r="AK586" s="105"/>
      <c r="AL586" s="105"/>
      <c r="AN586" s="176"/>
      <c r="AO586" s="105"/>
      <c r="AP586" s="105"/>
      <c r="AQ586" s="105"/>
      <c r="AS586" s="176"/>
      <c r="AT586" s="145"/>
      <c r="AU586" s="105"/>
      <c r="AV586" s="145"/>
      <c r="AX586" s="145"/>
      <c r="AY586" s="176"/>
      <c r="AZ586" s="105"/>
      <c r="BA586" s="105"/>
      <c r="BB586" s="105"/>
      <c r="BD586" s="176"/>
      <c r="BE586" s="105"/>
      <c r="BF586" s="105"/>
      <c r="BG586" s="105"/>
      <c r="BI586" s="176"/>
      <c r="BJ586" s="145"/>
      <c r="BK586" s="105"/>
      <c r="BL586" s="145"/>
      <c r="BN586" s="145"/>
    </row>
    <row r="587" spans="6:66" x14ac:dyDescent="0.2">
      <c r="F587" s="25"/>
      <c r="G587" s="25"/>
      <c r="H587" s="25"/>
      <c r="I587" s="283"/>
      <c r="J587" s="25"/>
      <c r="K587" s="25"/>
      <c r="L587" s="25"/>
      <c r="M587" s="25"/>
      <c r="N587" s="283"/>
      <c r="O587" s="25"/>
      <c r="P587" s="25"/>
      <c r="Q587" s="25"/>
      <c r="R587" s="25"/>
      <c r="S587" s="25"/>
      <c r="T587" s="25"/>
      <c r="U587" s="25"/>
      <c r="V587" s="25"/>
      <c r="W587" s="283"/>
      <c r="X587" s="25"/>
      <c r="Y587" s="25"/>
      <c r="Z587" s="25"/>
      <c r="AA587" s="25"/>
      <c r="AB587" s="283"/>
      <c r="AC587" s="25"/>
      <c r="AD587" s="25"/>
      <c r="AE587" s="25"/>
      <c r="AF587" s="25"/>
      <c r="AG587" s="283"/>
      <c r="AH587" s="25"/>
      <c r="AI587" s="25"/>
      <c r="AJ587" s="25"/>
      <c r="AK587" s="25"/>
      <c r="AL587" s="25"/>
      <c r="AM587" s="283"/>
      <c r="AN587" s="25"/>
      <c r="AO587" s="25"/>
      <c r="AP587" s="25"/>
      <c r="AQ587" s="25"/>
      <c r="AR587" s="283"/>
      <c r="AS587" s="25"/>
      <c r="AT587" s="316"/>
      <c r="AU587" s="25"/>
      <c r="AV587" s="316"/>
      <c r="AW587" s="283"/>
      <c r="AX587" s="316"/>
      <c r="AY587" s="25"/>
      <c r="AZ587" s="25"/>
      <c r="BA587" s="25"/>
      <c r="BB587" s="25"/>
      <c r="BC587" s="283"/>
      <c r="BD587" s="25"/>
      <c r="BE587" s="25"/>
      <c r="BF587" s="25"/>
      <c r="BG587" s="25"/>
      <c r="BH587" s="283"/>
      <c r="BI587" s="25"/>
      <c r="BJ587" s="316"/>
      <c r="BK587" s="25"/>
      <c r="BL587" s="316"/>
      <c r="BM587" s="283"/>
      <c r="BN587" s="316"/>
    </row>
    <row r="588" spans="6:66" x14ac:dyDescent="0.2">
      <c r="F588" s="25"/>
      <c r="G588" s="25"/>
      <c r="H588" s="25"/>
      <c r="I588" s="283"/>
      <c r="J588" s="25"/>
      <c r="K588" s="25"/>
      <c r="L588" s="25"/>
      <c r="M588" s="25"/>
      <c r="N588" s="283"/>
      <c r="O588" s="25"/>
      <c r="P588" s="25"/>
      <c r="Q588" s="25"/>
      <c r="R588" s="25"/>
      <c r="S588" s="25"/>
      <c r="T588" s="25"/>
      <c r="U588" s="25"/>
      <c r="V588" s="25"/>
      <c r="W588" s="283"/>
      <c r="X588" s="25"/>
      <c r="Y588" s="25"/>
      <c r="Z588" s="25"/>
      <c r="AA588" s="25"/>
      <c r="AB588" s="283"/>
      <c r="AC588" s="25"/>
      <c r="AD588" s="25"/>
      <c r="AE588" s="25"/>
      <c r="AF588" s="25"/>
      <c r="AG588" s="283"/>
      <c r="AH588" s="25"/>
      <c r="AI588" s="25"/>
      <c r="AJ588" s="25"/>
      <c r="AK588" s="25"/>
      <c r="AL588" s="25"/>
      <c r="AM588" s="283"/>
      <c r="AN588" s="25"/>
      <c r="AO588" s="25"/>
      <c r="AP588" s="25"/>
      <c r="AQ588" s="25"/>
      <c r="AR588" s="283"/>
      <c r="AS588" s="25"/>
      <c r="AT588" s="316"/>
      <c r="AU588" s="25"/>
      <c r="AV588" s="316"/>
      <c r="AW588" s="283"/>
      <c r="AX588" s="316"/>
      <c r="AY588" s="25"/>
      <c r="AZ588" s="25"/>
      <c r="BA588" s="25"/>
      <c r="BB588" s="25"/>
      <c r="BC588" s="283"/>
      <c r="BD588" s="25"/>
      <c r="BE588" s="25"/>
      <c r="BF588" s="25"/>
      <c r="BG588" s="25"/>
      <c r="BH588" s="283"/>
      <c r="BI588" s="25"/>
      <c r="BJ588" s="316"/>
      <c r="BK588" s="25"/>
      <c r="BL588" s="316"/>
      <c r="BM588" s="283"/>
      <c r="BN588" s="316"/>
    </row>
    <row r="589" spans="6:66" x14ac:dyDescent="0.2">
      <c r="F589" s="25"/>
      <c r="G589" s="25"/>
      <c r="H589" s="25"/>
      <c r="I589" s="283"/>
      <c r="J589" s="25"/>
      <c r="K589" s="25"/>
      <c r="L589" s="25"/>
      <c r="M589" s="25"/>
      <c r="N589" s="283"/>
      <c r="O589" s="25"/>
      <c r="P589" s="25"/>
      <c r="Q589" s="25"/>
      <c r="R589" s="25"/>
      <c r="S589" s="25"/>
      <c r="T589" s="25"/>
      <c r="U589" s="25"/>
      <c r="V589" s="25"/>
      <c r="W589" s="283"/>
      <c r="X589" s="25"/>
      <c r="Y589" s="25"/>
      <c r="Z589" s="25"/>
      <c r="AA589" s="25"/>
      <c r="AB589" s="283"/>
      <c r="AC589" s="25"/>
      <c r="AD589" s="25"/>
      <c r="AE589" s="25"/>
      <c r="AF589" s="25"/>
      <c r="AG589" s="283"/>
      <c r="AH589" s="25"/>
      <c r="AI589" s="25"/>
      <c r="AJ589" s="25"/>
      <c r="AK589" s="25"/>
      <c r="AL589" s="25"/>
      <c r="AM589" s="283"/>
      <c r="AN589" s="25"/>
      <c r="AO589" s="25"/>
      <c r="AP589" s="25"/>
      <c r="AQ589" s="25"/>
      <c r="AR589" s="283"/>
      <c r="AS589" s="25"/>
      <c r="AT589" s="316"/>
      <c r="AU589" s="25"/>
      <c r="AV589" s="316"/>
      <c r="AW589" s="283"/>
      <c r="AX589" s="316"/>
      <c r="AY589" s="25"/>
      <c r="AZ589" s="25"/>
      <c r="BA589" s="25"/>
      <c r="BB589" s="25"/>
      <c r="BC589" s="283"/>
      <c r="BD589" s="25"/>
      <c r="BE589" s="25"/>
      <c r="BF589" s="25"/>
      <c r="BG589" s="25"/>
      <c r="BH589" s="283"/>
      <c r="BI589" s="25"/>
      <c r="BJ589" s="316"/>
      <c r="BK589" s="25"/>
      <c r="BL589" s="316"/>
      <c r="BM589" s="283"/>
      <c r="BN589" s="316"/>
    </row>
    <row r="590" spans="6:66" x14ac:dyDescent="0.2">
      <c r="F590" s="25"/>
      <c r="G590" s="25"/>
      <c r="H590" s="25"/>
      <c r="I590" s="283"/>
      <c r="J590" s="25"/>
      <c r="K590" s="25"/>
      <c r="L590" s="25"/>
      <c r="M590" s="25"/>
      <c r="N590" s="283"/>
      <c r="O590" s="25"/>
      <c r="P590" s="25"/>
      <c r="Q590" s="25"/>
      <c r="R590" s="25"/>
      <c r="S590" s="25"/>
      <c r="T590" s="25"/>
      <c r="U590" s="25"/>
      <c r="V590" s="25"/>
      <c r="W590" s="283"/>
      <c r="X590" s="25"/>
      <c r="Y590" s="25"/>
      <c r="Z590" s="25"/>
      <c r="AA590" s="25"/>
      <c r="AB590" s="283"/>
      <c r="AC590" s="25"/>
      <c r="AD590" s="25"/>
      <c r="AE590" s="25"/>
      <c r="AF590" s="25"/>
      <c r="AG590" s="283"/>
      <c r="AH590" s="25"/>
      <c r="AI590" s="25"/>
      <c r="AJ590" s="25"/>
      <c r="AK590" s="25"/>
      <c r="AL590" s="25"/>
      <c r="AM590" s="283"/>
      <c r="AN590" s="25"/>
      <c r="AO590" s="25"/>
      <c r="AP590" s="25"/>
      <c r="AQ590" s="25"/>
      <c r="AR590" s="283"/>
      <c r="AS590" s="25"/>
      <c r="AT590" s="316"/>
      <c r="AU590" s="25"/>
      <c r="AV590" s="316"/>
      <c r="AW590" s="283"/>
      <c r="AX590" s="316"/>
      <c r="AY590" s="25"/>
      <c r="AZ590" s="25"/>
      <c r="BA590" s="25"/>
      <c r="BB590" s="25"/>
      <c r="BC590" s="283"/>
      <c r="BD590" s="25"/>
      <c r="BE590" s="25"/>
      <c r="BF590" s="25"/>
      <c r="BG590" s="25"/>
      <c r="BH590" s="283"/>
      <c r="BI590" s="25"/>
      <c r="BJ590" s="316"/>
      <c r="BK590" s="25"/>
      <c r="BL590" s="316"/>
      <c r="BM590" s="283"/>
      <c r="BN590" s="316"/>
    </row>
    <row r="591" spans="6:66" x14ac:dyDescent="0.2">
      <c r="F591" s="25"/>
      <c r="G591" s="25"/>
      <c r="H591" s="25"/>
      <c r="I591" s="283"/>
      <c r="J591" s="25"/>
      <c r="K591" s="25"/>
      <c r="L591" s="25"/>
      <c r="M591" s="25"/>
      <c r="N591" s="283"/>
      <c r="O591" s="25"/>
      <c r="P591" s="25"/>
      <c r="Q591" s="25"/>
      <c r="R591" s="25"/>
      <c r="S591" s="25"/>
      <c r="T591" s="25"/>
      <c r="U591" s="25"/>
      <c r="V591" s="25"/>
      <c r="W591" s="283"/>
      <c r="X591" s="25"/>
      <c r="Y591" s="25"/>
      <c r="Z591" s="25"/>
      <c r="AA591" s="25"/>
      <c r="AB591" s="283"/>
      <c r="AC591" s="25"/>
      <c r="AD591" s="25"/>
      <c r="AE591" s="25"/>
      <c r="AF591" s="25"/>
      <c r="AG591" s="283"/>
      <c r="AH591" s="25"/>
      <c r="AI591" s="25"/>
      <c r="AJ591" s="25"/>
      <c r="AK591" s="25"/>
      <c r="AL591" s="25"/>
      <c r="AM591" s="283"/>
      <c r="AN591" s="25"/>
      <c r="AO591" s="25"/>
      <c r="AP591" s="25"/>
      <c r="AQ591" s="25"/>
      <c r="AR591" s="283"/>
      <c r="AS591" s="25"/>
      <c r="AT591" s="316"/>
      <c r="AU591" s="25"/>
      <c r="AV591" s="316"/>
      <c r="AW591" s="283"/>
      <c r="AX591" s="316"/>
      <c r="AY591" s="25"/>
      <c r="AZ591" s="25"/>
      <c r="BA591" s="25"/>
      <c r="BB591" s="25"/>
      <c r="BC591" s="283"/>
      <c r="BD591" s="25"/>
      <c r="BE591" s="25"/>
      <c r="BF591" s="25"/>
      <c r="BG591" s="25"/>
      <c r="BH591" s="283"/>
      <c r="BI591" s="25"/>
      <c r="BJ591" s="316"/>
      <c r="BK591" s="25"/>
      <c r="BL591" s="316"/>
      <c r="BM591" s="283"/>
      <c r="BN591" s="316"/>
    </row>
    <row r="592" spans="6:66" x14ac:dyDescent="0.2">
      <c r="F592" s="105"/>
      <c r="G592" s="105"/>
      <c r="H592" s="105"/>
      <c r="J592" s="176"/>
      <c r="K592" s="105"/>
      <c r="L592" s="105"/>
      <c r="M592" s="105"/>
      <c r="O592" s="176"/>
      <c r="P592" s="105"/>
      <c r="Q592" s="105"/>
      <c r="R592" s="105"/>
      <c r="S592" s="176"/>
      <c r="T592" s="105"/>
      <c r="U592" s="105"/>
      <c r="V592" s="105"/>
      <c r="X592" s="176"/>
      <c r="Y592" s="105"/>
      <c r="Z592" s="105"/>
      <c r="AA592" s="105"/>
      <c r="AC592" s="176"/>
      <c r="AD592" s="358"/>
      <c r="AE592" s="105"/>
      <c r="AF592" s="358"/>
      <c r="AH592" s="105"/>
      <c r="AI592" s="176"/>
      <c r="AJ592" s="105"/>
      <c r="AK592" s="105"/>
      <c r="AL592" s="105"/>
      <c r="AN592" s="176"/>
      <c r="AO592" s="105"/>
      <c r="AP592" s="105"/>
      <c r="AQ592" s="105"/>
      <c r="AS592" s="176"/>
      <c r="AT592" s="145"/>
      <c r="AU592" s="105"/>
      <c r="AV592" s="145"/>
      <c r="AX592" s="145"/>
      <c r="AY592" s="176"/>
      <c r="AZ592" s="105"/>
      <c r="BA592" s="105"/>
      <c r="BB592" s="105"/>
      <c r="BD592" s="176"/>
      <c r="BE592" s="105"/>
      <c r="BF592" s="105"/>
      <c r="BG592" s="105"/>
      <c r="BI592" s="176"/>
      <c r="BJ592" s="145"/>
      <c r="BK592" s="105"/>
      <c r="BL592" s="145"/>
      <c r="BN592" s="145"/>
    </row>
    <row r="593" spans="6:66" x14ac:dyDescent="0.2">
      <c r="F593" s="105"/>
      <c r="G593" s="105"/>
      <c r="H593" s="105"/>
      <c r="J593" s="176"/>
      <c r="K593" s="105"/>
      <c r="L593" s="105"/>
      <c r="M593" s="105"/>
      <c r="O593" s="176"/>
      <c r="P593" s="105"/>
      <c r="Q593" s="105"/>
      <c r="R593" s="105"/>
      <c r="S593" s="176"/>
      <c r="T593" s="105"/>
      <c r="U593" s="105"/>
      <c r="V593" s="105"/>
      <c r="X593" s="176"/>
      <c r="Y593" s="105"/>
      <c r="Z593" s="105"/>
      <c r="AA593" s="105"/>
      <c r="AC593" s="176"/>
      <c r="AD593" s="358"/>
      <c r="AE593" s="105"/>
      <c r="AF593" s="358"/>
      <c r="AH593" s="105"/>
      <c r="AI593" s="176"/>
      <c r="AJ593" s="105"/>
      <c r="AK593" s="105"/>
      <c r="AL593" s="105"/>
      <c r="AN593" s="176"/>
      <c r="AO593" s="105"/>
      <c r="AP593" s="105"/>
      <c r="AQ593" s="105"/>
      <c r="AS593" s="176"/>
      <c r="AT593" s="145"/>
      <c r="AU593" s="105"/>
      <c r="AV593" s="145"/>
      <c r="AX593" s="145"/>
      <c r="AY593" s="176"/>
      <c r="AZ593" s="105"/>
      <c r="BA593" s="105"/>
      <c r="BB593" s="105"/>
      <c r="BD593" s="176"/>
      <c r="BE593" s="105"/>
      <c r="BF593" s="105"/>
      <c r="BG593" s="105"/>
      <c r="BI593" s="176"/>
      <c r="BJ593" s="145"/>
      <c r="BK593" s="105"/>
      <c r="BL593" s="145"/>
      <c r="BN593" s="145"/>
    </row>
    <row r="594" spans="6:66" x14ac:dyDescent="0.2">
      <c r="F594" s="105"/>
      <c r="G594" s="105"/>
      <c r="H594" s="105"/>
      <c r="J594" s="176"/>
      <c r="K594" s="105"/>
      <c r="L594" s="105"/>
      <c r="M594" s="105"/>
      <c r="O594" s="176"/>
      <c r="P594" s="105"/>
      <c r="Q594" s="105"/>
      <c r="R594" s="105"/>
      <c r="S594" s="176"/>
      <c r="T594" s="105"/>
      <c r="U594" s="105"/>
      <c r="V594" s="105"/>
      <c r="X594" s="176"/>
      <c r="Y594" s="105"/>
      <c r="Z594" s="105"/>
      <c r="AA594" s="105"/>
      <c r="AC594" s="176"/>
      <c r="AD594" s="358"/>
      <c r="AE594" s="105"/>
      <c r="AF594" s="358"/>
      <c r="AH594" s="105"/>
      <c r="AI594" s="176"/>
      <c r="AJ594" s="105"/>
      <c r="AK594" s="105"/>
      <c r="AL594" s="105"/>
      <c r="AN594" s="176"/>
      <c r="AO594" s="105"/>
      <c r="AP594" s="105"/>
      <c r="AQ594" s="105"/>
      <c r="AS594" s="176"/>
      <c r="AT594" s="145"/>
      <c r="AU594" s="105"/>
      <c r="AV594" s="145"/>
      <c r="AX594" s="145"/>
      <c r="AY594" s="176"/>
      <c r="AZ594" s="105"/>
      <c r="BA594" s="105"/>
      <c r="BB594" s="105"/>
      <c r="BD594" s="176"/>
      <c r="BE594" s="105"/>
      <c r="BF594" s="105"/>
      <c r="BG594" s="105"/>
      <c r="BI594" s="176"/>
      <c r="BJ594" s="145"/>
      <c r="BK594" s="105"/>
      <c r="BL594" s="145"/>
      <c r="BN594" s="145"/>
    </row>
    <row r="595" spans="6:66" x14ac:dyDescent="0.2">
      <c r="F595" s="25"/>
      <c r="G595" s="25"/>
      <c r="H595" s="25"/>
      <c r="I595" s="283"/>
      <c r="J595" s="25"/>
      <c r="K595" s="25"/>
      <c r="L595" s="25"/>
      <c r="M595" s="25"/>
      <c r="N595" s="283"/>
      <c r="O595" s="25"/>
      <c r="P595" s="25"/>
      <c r="Q595" s="25"/>
      <c r="R595" s="25"/>
      <c r="S595" s="25"/>
      <c r="T595" s="25"/>
      <c r="U595" s="25"/>
      <c r="V595" s="25"/>
      <c r="W595" s="283"/>
      <c r="X595" s="25"/>
      <c r="Y595" s="25"/>
      <c r="Z595" s="25"/>
      <c r="AA595" s="25"/>
      <c r="AB595" s="283"/>
      <c r="AC595" s="25"/>
      <c r="AD595" s="25"/>
      <c r="AE595" s="25"/>
      <c r="AF595" s="25"/>
      <c r="AG595" s="283"/>
      <c r="AH595" s="25"/>
      <c r="AI595" s="25"/>
      <c r="AJ595" s="25"/>
      <c r="AK595" s="25"/>
      <c r="AL595" s="25"/>
      <c r="AM595" s="283"/>
      <c r="AN595" s="25"/>
      <c r="AO595" s="25"/>
      <c r="AP595" s="25"/>
      <c r="AQ595" s="25"/>
      <c r="AR595" s="283"/>
      <c r="AS595" s="25"/>
      <c r="AT595" s="316"/>
      <c r="AU595" s="25"/>
      <c r="AV595" s="316"/>
      <c r="AW595" s="283"/>
      <c r="AX595" s="316"/>
      <c r="AY595" s="25"/>
      <c r="AZ595" s="25"/>
      <c r="BA595" s="25"/>
      <c r="BB595" s="25"/>
      <c r="BC595" s="283"/>
      <c r="BD595" s="25"/>
      <c r="BE595" s="25"/>
      <c r="BF595" s="25"/>
      <c r="BG595" s="25"/>
      <c r="BH595" s="283"/>
      <c r="BI595" s="25"/>
      <c r="BJ595" s="316"/>
      <c r="BK595" s="25"/>
      <c r="BL595" s="316"/>
      <c r="BM595" s="283"/>
      <c r="BN595" s="316"/>
    </row>
    <row r="596" spans="6:66" x14ac:dyDescent="0.2">
      <c r="F596" s="25"/>
      <c r="G596" s="25"/>
      <c r="H596" s="25"/>
      <c r="I596" s="283"/>
      <c r="J596" s="25"/>
      <c r="K596" s="25"/>
      <c r="L596" s="25"/>
      <c r="M596" s="25"/>
      <c r="N596" s="283"/>
      <c r="O596" s="25"/>
      <c r="P596" s="25"/>
      <c r="Q596" s="25"/>
      <c r="R596" s="25"/>
      <c r="S596" s="25"/>
      <c r="T596" s="25"/>
      <c r="U596" s="25"/>
      <c r="V596" s="25"/>
      <c r="W596" s="283"/>
      <c r="X596" s="25"/>
      <c r="Y596" s="25"/>
      <c r="Z596" s="25"/>
      <c r="AA596" s="25"/>
      <c r="AB596" s="283"/>
      <c r="AC596" s="25"/>
      <c r="AD596" s="25"/>
      <c r="AE596" s="25"/>
      <c r="AF596" s="25"/>
      <c r="AG596" s="283"/>
      <c r="AH596" s="25"/>
      <c r="AI596" s="25"/>
      <c r="AJ596" s="25"/>
      <c r="AK596" s="25"/>
      <c r="AL596" s="25"/>
      <c r="AM596" s="283"/>
      <c r="AN596" s="25"/>
      <c r="AO596" s="25"/>
      <c r="AP596" s="25"/>
      <c r="AQ596" s="25"/>
      <c r="AR596" s="283"/>
      <c r="AS596" s="25"/>
      <c r="AT596" s="316"/>
      <c r="AU596" s="25"/>
      <c r="AV596" s="316"/>
      <c r="AW596" s="283"/>
      <c r="AX596" s="316"/>
      <c r="AY596" s="25"/>
      <c r="AZ596" s="25"/>
      <c r="BA596" s="25"/>
      <c r="BB596" s="25"/>
      <c r="BC596" s="283"/>
      <c r="BD596" s="25"/>
      <c r="BE596" s="25"/>
      <c r="BF596" s="25"/>
      <c r="BG596" s="25"/>
      <c r="BH596" s="283"/>
      <c r="BI596" s="25"/>
      <c r="BJ596" s="316"/>
      <c r="BK596" s="25"/>
      <c r="BL596" s="316"/>
      <c r="BM596" s="283"/>
      <c r="BN596" s="316"/>
    </row>
    <row r="597" spans="6:66" x14ac:dyDescent="0.2">
      <c r="F597" s="25"/>
      <c r="G597" s="25"/>
      <c r="H597" s="25"/>
      <c r="I597" s="283"/>
      <c r="J597" s="25"/>
      <c r="K597" s="25"/>
      <c r="L597" s="25"/>
      <c r="M597" s="25"/>
      <c r="N597" s="283"/>
      <c r="O597" s="25"/>
      <c r="P597" s="25"/>
      <c r="Q597" s="25"/>
      <c r="R597" s="25"/>
      <c r="S597" s="25"/>
      <c r="T597" s="25"/>
      <c r="U597" s="25"/>
      <c r="V597" s="25"/>
      <c r="W597" s="283"/>
      <c r="X597" s="25"/>
      <c r="Y597" s="25"/>
      <c r="Z597" s="25"/>
      <c r="AA597" s="25"/>
      <c r="AB597" s="283"/>
      <c r="AC597" s="25"/>
      <c r="AD597" s="25"/>
      <c r="AE597" s="25"/>
      <c r="AF597" s="25"/>
      <c r="AG597" s="283"/>
      <c r="AH597" s="25"/>
      <c r="AI597" s="25"/>
      <c r="AJ597" s="25"/>
      <c r="AK597" s="25"/>
      <c r="AL597" s="25"/>
      <c r="AM597" s="283"/>
      <c r="AN597" s="25"/>
      <c r="AO597" s="25"/>
      <c r="AP597" s="25"/>
      <c r="AQ597" s="25"/>
      <c r="AR597" s="283"/>
      <c r="AS597" s="25"/>
      <c r="AT597" s="316"/>
      <c r="AU597" s="25"/>
      <c r="AV597" s="316"/>
      <c r="AW597" s="283"/>
      <c r="AX597" s="316"/>
      <c r="AY597" s="25"/>
      <c r="AZ597" s="25"/>
      <c r="BA597" s="25"/>
      <c r="BB597" s="25"/>
      <c r="BC597" s="283"/>
      <c r="BD597" s="25"/>
      <c r="BE597" s="25"/>
      <c r="BF597" s="25"/>
      <c r="BG597" s="25"/>
      <c r="BH597" s="283"/>
      <c r="BI597" s="25"/>
      <c r="BJ597" s="316"/>
      <c r="BK597" s="25"/>
      <c r="BL597" s="316"/>
      <c r="BM597" s="283"/>
      <c r="BN597" s="316"/>
    </row>
    <row r="598" spans="6:66" x14ac:dyDescent="0.2">
      <c r="F598" s="105"/>
      <c r="G598" s="105"/>
      <c r="H598" s="105"/>
      <c r="J598" s="176"/>
      <c r="K598" s="105"/>
      <c r="L598" s="105"/>
      <c r="M598" s="105"/>
      <c r="O598" s="176"/>
      <c r="P598" s="105"/>
      <c r="Q598" s="105"/>
      <c r="R598" s="105"/>
      <c r="S598" s="176"/>
      <c r="T598" s="105"/>
      <c r="U598" s="105"/>
      <c r="V598" s="105"/>
      <c r="X598" s="176"/>
      <c r="Y598" s="105"/>
      <c r="Z598" s="105"/>
      <c r="AA598" s="105"/>
      <c r="AC598" s="176"/>
      <c r="AD598" s="358"/>
      <c r="AE598" s="105"/>
      <c r="AF598" s="358"/>
      <c r="AH598" s="105"/>
      <c r="AI598" s="176"/>
      <c r="AJ598" s="105"/>
      <c r="AK598" s="105"/>
      <c r="AL598" s="105"/>
      <c r="AN598" s="176"/>
      <c r="AO598" s="105"/>
      <c r="AP598" s="105"/>
      <c r="AQ598" s="105"/>
      <c r="AS598" s="176"/>
      <c r="AT598" s="145"/>
      <c r="AU598" s="105"/>
      <c r="AV598" s="145"/>
      <c r="AX598" s="145"/>
      <c r="AY598" s="176"/>
      <c r="AZ598" s="105"/>
      <c r="BA598" s="105"/>
      <c r="BB598" s="105"/>
      <c r="BD598" s="176"/>
      <c r="BE598" s="105"/>
      <c r="BF598" s="105"/>
      <c r="BG598" s="105"/>
      <c r="BI598" s="176"/>
      <c r="BJ598" s="145"/>
      <c r="BK598" s="105"/>
      <c r="BL598" s="145"/>
      <c r="BN598" s="145"/>
    </row>
    <row r="599" spans="6:66" x14ac:dyDescent="0.2">
      <c r="F599" s="25"/>
      <c r="G599" s="25"/>
      <c r="H599" s="25"/>
      <c r="I599" s="283"/>
      <c r="J599" s="25"/>
      <c r="K599" s="25"/>
      <c r="L599" s="25"/>
      <c r="M599" s="25"/>
      <c r="N599" s="283"/>
      <c r="O599" s="25"/>
      <c r="P599" s="25"/>
      <c r="Q599" s="25"/>
      <c r="R599" s="25"/>
      <c r="S599" s="25"/>
      <c r="T599" s="25"/>
      <c r="U599" s="25"/>
      <c r="V599" s="25"/>
      <c r="W599" s="283"/>
      <c r="X599" s="25"/>
      <c r="Y599" s="25"/>
      <c r="Z599" s="25"/>
      <c r="AA599" s="25"/>
      <c r="AB599" s="283"/>
      <c r="AC599" s="25"/>
      <c r="AD599" s="25"/>
      <c r="AE599" s="25"/>
      <c r="AF599" s="25"/>
      <c r="AG599" s="283"/>
      <c r="AH599" s="25"/>
      <c r="AI599" s="25"/>
      <c r="AJ599" s="25"/>
      <c r="AK599" s="25"/>
      <c r="AL599" s="25"/>
      <c r="AM599" s="283"/>
      <c r="AN599" s="25"/>
      <c r="AO599" s="25"/>
      <c r="AP599" s="25"/>
      <c r="AQ599" s="25"/>
      <c r="AR599" s="283"/>
      <c r="AS599" s="25"/>
      <c r="AT599" s="316"/>
      <c r="AU599" s="25"/>
      <c r="AV599" s="316"/>
      <c r="AW599" s="283"/>
      <c r="AX599" s="316"/>
      <c r="AY599" s="25"/>
      <c r="AZ599" s="25"/>
      <c r="BA599" s="25"/>
      <c r="BB599" s="25"/>
      <c r="BC599" s="283"/>
      <c r="BD599" s="25"/>
      <c r="BE599" s="25"/>
      <c r="BF599" s="25"/>
      <c r="BG599" s="25"/>
      <c r="BH599" s="283"/>
      <c r="BI599" s="25"/>
      <c r="BJ599" s="316"/>
      <c r="BK599" s="25"/>
      <c r="BL599" s="316"/>
      <c r="BM599" s="283"/>
      <c r="BN599" s="316"/>
    </row>
    <row r="600" spans="6:66" x14ac:dyDescent="0.2">
      <c r="F600" s="105"/>
      <c r="G600" s="105"/>
      <c r="H600" s="105"/>
      <c r="J600" s="176"/>
      <c r="K600" s="105"/>
      <c r="L600" s="105"/>
      <c r="M600" s="105"/>
      <c r="O600" s="176"/>
      <c r="P600" s="105"/>
      <c r="Q600" s="105"/>
      <c r="R600" s="105"/>
      <c r="S600" s="176"/>
      <c r="T600" s="105"/>
      <c r="U600" s="105"/>
      <c r="V600" s="105"/>
      <c r="X600" s="176"/>
      <c r="Y600" s="105"/>
      <c r="Z600" s="105"/>
      <c r="AA600" s="105"/>
      <c r="AC600" s="176"/>
      <c r="AD600" s="358"/>
      <c r="AE600" s="105"/>
      <c r="AF600" s="358"/>
      <c r="AH600" s="105"/>
      <c r="AI600" s="176"/>
      <c r="AJ600" s="105"/>
      <c r="AK600" s="105"/>
      <c r="AL600" s="105"/>
      <c r="AN600" s="176"/>
      <c r="AO600" s="105"/>
      <c r="AP600" s="105"/>
      <c r="AQ600" s="105"/>
      <c r="AS600" s="176"/>
      <c r="AT600" s="145"/>
      <c r="AU600" s="105"/>
      <c r="AV600" s="145"/>
      <c r="AX600" s="145"/>
      <c r="AY600" s="176"/>
      <c r="AZ600" s="105"/>
      <c r="BA600" s="105"/>
      <c r="BB600" s="105"/>
      <c r="BD600" s="176"/>
      <c r="BE600" s="105"/>
      <c r="BF600" s="105"/>
      <c r="BG600" s="105"/>
      <c r="BI600" s="176"/>
      <c r="BJ600" s="145"/>
      <c r="BK600" s="105"/>
      <c r="BL600" s="145"/>
      <c r="BN600" s="145"/>
    </row>
    <row r="601" spans="6:66" x14ac:dyDescent="0.2">
      <c r="F601" s="105"/>
      <c r="G601" s="105"/>
      <c r="H601" s="105"/>
      <c r="J601" s="176"/>
      <c r="K601" s="105"/>
      <c r="L601" s="105"/>
      <c r="M601" s="105"/>
      <c r="O601" s="176"/>
      <c r="P601" s="105"/>
      <c r="Q601" s="105"/>
      <c r="R601" s="105"/>
      <c r="S601" s="176"/>
      <c r="T601" s="105"/>
      <c r="U601" s="105"/>
      <c r="V601" s="105"/>
      <c r="X601" s="176"/>
      <c r="Y601" s="105"/>
      <c r="Z601" s="105"/>
      <c r="AA601" s="105"/>
      <c r="AC601" s="176"/>
      <c r="AD601" s="358"/>
      <c r="AE601" s="105"/>
      <c r="AF601" s="358"/>
      <c r="AH601" s="105"/>
      <c r="AI601" s="176"/>
      <c r="AJ601" s="105"/>
      <c r="AK601" s="105"/>
      <c r="AL601" s="105"/>
      <c r="AN601" s="176"/>
      <c r="AO601" s="105"/>
      <c r="AP601" s="105"/>
      <c r="AQ601" s="105"/>
      <c r="AS601" s="176"/>
      <c r="AT601" s="145"/>
      <c r="AU601" s="105"/>
      <c r="AV601" s="145"/>
      <c r="AX601" s="145"/>
      <c r="AY601" s="176"/>
      <c r="AZ601" s="105"/>
      <c r="BA601" s="105"/>
      <c r="BB601" s="105"/>
      <c r="BD601" s="176"/>
      <c r="BE601" s="105"/>
      <c r="BF601" s="105"/>
      <c r="BG601" s="105"/>
      <c r="BI601" s="176"/>
      <c r="BJ601" s="145"/>
      <c r="BK601" s="105"/>
      <c r="BL601" s="145"/>
      <c r="BN601" s="145"/>
    </row>
    <row r="602" spans="6:66" x14ac:dyDescent="0.2">
      <c r="F602" s="25"/>
      <c r="G602" s="25"/>
      <c r="H602" s="25"/>
      <c r="I602" s="283"/>
      <c r="J602" s="25"/>
      <c r="K602" s="25"/>
      <c r="L602" s="25"/>
      <c r="M602" s="25"/>
      <c r="N602" s="283"/>
      <c r="O602" s="25"/>
      <c r="P602" s="25"/>
      <c r="Q602" s="25"/>
      <c r="R602" s="25"/>
      <c r="S602" s="25"/>
      <c r="T602" s="25"/>
      <c r="U602" s="25"/>
      <c r="V602" s="25"/>
      <c r="W602" s="283"/>
      <c r="X602" s="25"/>
      <c r="Y602" s="25"/>
      <c r="Z602" s="25"/>
      <c r="AA602" s="25"/>
      <c r="AB602" s="283"/>
      <c r="AC602" s="25"/>
      <c r="AD602" s="25"/>
      <c r="AE602" s="25"/>
      <c r="AF602" s="25"/>
      <c r="AG602" s="283"/>
      <c r="AH602" s="25"/>
      <c r="AI602" s="25"/>
      <c r="AJ602" s="25"/>
      <c r="AK602" s="25"/>
      <c r="AL602" s="25"/>
      <c r="AM602" s="283"/>
      <c r="AN602" s="25"/>
      <c r="AO602" s="25"/>
      <c r="AP602" s="25"/>
      <c r="AQ602" s="25"/>
      <c r="AR602" s="283"/>
      <c r="AS602" s="25"/>
      <c r="AT602" s="316"/>
      <c r="AU602" s="25"/>
      <c r="AV602" s="316"/>
      <c r="AW602" s="283"/>
      <c r="AX602" s="316"/>
      <c r="AY602" s="25"/>
      <c r="AZ602" s="25"/>
      <c r="BA602" s="25"/>
      <c r="BB602" s="25"/>
      <c r="BC602" s="283"/>
      <c r="BD602" s="25"/>
      <c r="BE602" s="25"/>
      <c r="BF602" s="25"/>
      <c r="BG602" s="25"/>
      <c r="BH602" s="283"/>
      <c r="BI602" s="25"/>
      <c r="BJ602" s="316"/>
      <c r="BK602" s="25"/>
      <c r="BL602" s="316"/>
      <c r="BM602" s="283"/>
      <c r="BN602" s="316"/>
    </row>
    <row r="603" spans="6:66" x14ac:dyDescent="0.2">
      <c r="F603" s="25"/>
      <c r="G603" s="25"/>
      <c r="H603" s="25"/>
      <c r="I603" s="283"/>
      <c r="J603" s="25"/>
      <c r="K603" s="25"/>
      <c r="L603" s="25"/>
      <c r="M603" s="25"/>
      <c r="N603" s="283"/>
      <c r="O603" s="25"/>
      <c r="P603" s="25"/>
      <c r="Q603" s="25"/>
      <c r="R603" s="25"/>
      <c r="S603" s="25"/>
      <c r="T603" s="25"/>
      <c r="U603" s="25"/>
      <c r="V603" s="25"/>
      <c r="W603" s="283"/>
      <c r="X603" s="25"/>
      <c r="Y603" s="25"/>
      <c r="Z603" s="25"/>
      <c r="AA603" s="25"/>
      <c r="AB603" s="283"/>
      <c r="AC603" s="25"/>
      <c r="AD603" s="25"/>
      <c r="AE603" s="25"/>
      <c r="AF603" s="25"/>
      <c r="AG603" s="283"/>
      <c r="AH603" s="25"/>
      <c r="AI603" s="25"/>
      <c r="AJ603" s="25"/>
      <c r="AK603" s="25"/>
      <c r="AL603" s="25"/>
      <c r="AM603" s="283"/>
      <c r="AN603" s="25"/>
      <c r="AO603" s="25"/>
      <c r="AP603" s="25"/>
      <c r="AQ603" s="25"/>
      <c r="AR603" s="283"/>
      <c r="AS603" s="25"/>
      <c r="AT603" s="316"/>
      <c r="AU603" s="25"/>
      <c r="AV603" s="316"/>
      <c r="AW603" s="283"/>
      <c r="AX603" s="316"/>
      <c r="AY603" s="25"/>
      <c r="AZ603" s="25"/>
      <c r="BA603" s="25"/>
      <c r="BB603" s="25"/>
      <c r="BC603" s="283"/>
      <c r="BD603" s="25"/>
      <c r="BE603" s="25"/>
      <c r="BF603" s="25"/>
      <c r="BG603" s="25"/>
      <c r="BH603" s="283"/>
      <c r="BI603" s="25"/>
      <c r="BJ603" s="316"/>
      <c r="BK603" s="25"/>
      <c r="BL603" s="316"/>
      <c r="BM603" s="283"/>
      <c r="BN603" s="316"/>
    </row>
    <row r="604" spans="6:66" x14ac:dyDescent="0.2">
      <c r="F604" s="25"/>
      <c r="G604" s="25"/>
      <c r="H604" s="25"/>
      <c r="I604" s="283"/>
      <c r="J604" s="25"/>
      <c r="K604" s="25"/>
      <c r="L604" s="25"/>
      <c r="M604" s="25"/>
      <c r="N604" s="283"/>
      <c r="O604" s="25"/>
      <c r="P604" s="25"/>
      <c r="Q604" s="25"/>
      <c r="R604" s="25"/>
      <c r="S604" s="25"/>
      <c r="T604" s="25"/>
      <c r="U604" s="25"/>
      <c r="V604" s="25"/>
      <c r="W604" s="283"/>
      <c r="X604" s="25"/>
      <c r="Y604" s="25"/>
      <c r="Z604" s="25"/>
      <c r="AA604" s="25"/>
      <c r="AB604" s="283"/>
      <c r="AC604" s="25"/>
      <c r="AD604" s="25"/>
      <c r="AE604" s="25"/>
      <c r="AF604" s="25"/>
      <c r="AG604" s="283"/>
      <c r="AH604" s="25"/>
      <c r="AI604" s="25"/>
      <c r="AJ604" s="25"/>
      <c r="AK604" s="25"/>
      <c r="AL604" s="25"/>
      <c r="AM604" s="283"/>
      <c r="AN604" s="25"/>
      <c r="AO604" s="25"/>
      <c r="AP604" s="25"/>
      <c r="AQ604" s="25"/>
      <c r="AR604" s="283"/>
      <c r="AS604" s="25"/>
      <c r="AT604" s="316"/>
      <c r="AU604" s="25"/>
      <c r="AV604" s="316"/>
      <c r="AW604" s="283"/>
      <c r="AX604" s="316"/>
      <c r="AY604" s="25"/>
      <c r="AZ604" s="25"/>
      <c r="BA604" s="25"/>
      <c r="BB604" s="25"/>
      <c r="BC604" s="283"/>
      <c r="BD604" s="25"/>
      <c r="BE604" s="25"/>
      <c r="BF604" s="25"/>
      <c r="BG604" s="25"/>
      <c r="BH604" s="283"/>
      <c r="BI604" s="25"/>
      <c r="BJ604" s="316"/>
      <c r="BK604" s="25"/>
      <c r="BL604" s="316"/>
      <c r="BM604" s="283"/>
      <c r="BN604" s="316"/>
    </row>
    <row r="605" spans="6:66" x14ac:dyDescent="0.2">
      <c r="F605" s="25"/>
      <c r="G605" s="25"/>
      <c r="H605" s="25"/>
      <c r="I605" s="283"/>
      <c r="J605" s="25"/>
      <c r="K605" s="25"/>
      <c r="L605" s="25"/>
      <c r="M605" s="25"/>
      <c r="N605" s="283"/>
      <c r="O605" s="25"/>
      <c r="P605" s="25"/>
      <c r="Q605" s="25"/>
      <c r="R605" s="25"/>
      <c r="S605" s="25"/>
      <c r="T605" s="25"/>
      <c r="U605" s="25"/>
      <c r="V605" s="25"/>
      <c r="W605" s="283"/>
      <c r="X605" s="25"/>
      <c r="Y605" s="25"/>
      <c r="Z605" s="25"/>
      <c r="AA605" s="25"/>
      <c r="AB605" s="283"/>
      <c r="AC605" s="25"/>
      <c r="AD605" s="25"/>
      <c r="AE605" s="25"/>
      <c r="AF605" s="25"/>
      <c r="AG605" s="283"/>
      <c r="AH605" s="25"/>
      <c r="AI605" s="25"/>
      <c r="AJ605" s="25"/>
      <c r="AK605" s="25"/>
      <c r="AL605" s="25"/>
      <c r="AM605" s="283"/>
      <c r="AN605" s="25"/>
      <c r="AO605" s="25"/>
      <c r="AP605" s="25"/>
      <c r="AQ605" s="25"/>
      <c r="AR605" s="283"/>
      <c r="AS605" s="25"/>
      <c r="AT605" s="316"/>
      <c r="AU605" s="25"/>
      <c r="AV605" s="316"/>
      <c r="AW605" s="283"/>
      <c r="AX605" s="316"/>
      <c r="AY605" s="25"/>
      <c r="AZ605" s="25"/>
      <c r="BA605" s="25"/>
      <c r="BB605" s="25"/>
      <c r="BC605" s="283"/>
      <c r="BD605" s="25"/>
      <c r="BE605" s="25"/>
      <c r="BF605" s="25"/>
      <c r="BG605" s="25"/>
      <c r="BH605" s="283"/>
      <c r="BI605" s="25"/>
      <c r="BJ605" s="316"/>
      <c r="BK605" s="25"/>
      <c r="BL605" s="316"/>
      <c r="BM605" s="283"/>
      <c r="BN605" s="316"/>
    </row>
    <row r="606" spans="6:66" x14ac:dyDescent="0.2">
      <c r="F606" s="105"/>
      <c r="G606" s="105"/>
      <c r="H606" s="105"/>
      <c r="J606" s="176"/>
      <c r="K606" s="105"/>
      <c r="L606" s="105"/>
      <c r="M606" s="105"/>
      <c r="O606" s="176"/>
      <c r="P606" s="105"/>
      <c r="Q606" s="105"/>
      <c r="R606" s="105"/>
      <c r="S606" s="176"/>
      <c r="T606" s="105"/>
      <c r="U606" s="105"/>
      <c r="V606" s="105"/>
      <c r="X606" s="176"/>
      <c r="Y606" s="105"/>
      <c r="Z606" s="105"/>
      <c r="AA606" s="105"/>
      <c r="AC606" s="176"/>
      <c r="AD606" s="358"/>
      <c r="AE606" s="105"/>
      <c r="AF606" s="358"/>
      <c r="AH606" s="105"/>
      <c r="AI606" s="176"/>
      <c r="AJ606" s="105"/>
      <c r="AK606" s="105"/>
      <c r="AL606" s="105"/>
      <c r="AN606" s="176"/>
      <c r="AO606" s="105"/>
      <c r="AP606" s="105"/>
      <c r="AQ606" s="105"/>
      <c r="AS606" s="176"/>
      <c r="AT606" s="145"/>
      <c r="AU606" s="105"/>
      <c r="AV606" s="145"/>
      <c r="AX606" s="145"/>
      <c r="AY606" s="176"/>
      <c r="AZ606" s="105"/>
      <c r="BA606" s="105"/>
      <c r="BB606" s="105"/>
      <c r="BD606" s="176"/>
      <c r="BE606" s="105"/>
      <c r="BF606" s="105"/>
      <c r="BG606" s="105"/>
      <c r="BI606" s="176"/>
      <c r="BJ606" s="145"/>
      <c r="BK606" s="105"/>
      <c r="BL606" s="145"/>
      <c r="BN606" s="145"/>
    </row>
    <row r="607" spans="6:66" x14ac:dyDescent="0.2">
      <c r="F607" s="105"/>
      <c r="G607" s="105"/>
      <c r="H607" s="105"/>
      <c r="J607" s="176"/>
      <c r="K607" s="105"/>
      <c r="L607" s="105"/>
      <c r="M607" s="105"/>
      <c r="O607" s="176"/>
      <c r="P607" s="105"/>
      <c r="Q607" s="105"/>
      <c r="R607" s="105"/>
      <c r="S607" s="176"/>
      <c r="T607" s="105"/>
      <c r="U607" s="105"/>
      <c r="V607" s="105"/>
      <c r="X607" s="176"/>
      <c r="Y607" s="105"/>
      <c r="Z607" s="105"/>
      <c r="AA607" s="105"/>
      <c r="AC607" s="176"/>
      <c r="AD607" s="358"/>
      <c r="AE607" s="105"/>
      <c r="AF607" s="358"/>
      <c r="AH607" s="105"/>
      <c r="AI607" s="176"/>
      <c r="AJ607" s="105"/>
      <c r="AK607" s="105"/>
      <c r="AL607" s="105"/>
      <c r="AN607" s="176"/>
      <c r="AO607" s="105"/>
      <c r="AP607" s="105"/>
      <c r="AQ607" s="105"/>
      <c r="AS607" s="176"/>
      <c r="AT607" s="145"/>
      <c r="AU607" s="105"/>
      <c r="AV607" s="145"/>
      <c r="AX607" s="145"/>
      <c r="AY607" s="176"/>
      <c r="AZ607" s="105"/>
      <c r="BA607" s="105"/>
      <c r="BB607" s="105"/>
      <c r="BD607" s="176"/>
      <c r="BE607" s="105"/>
      <c r="BF607" s="105"/>
      <c r="BG607" s="105"/>
      <c r="BI607" s="176"/>
      <c r="BJ607" s="145"/>
      <c r="BK607" s="105"/>
      <c r="BL607" s="145"/>
      <c r="BN607" s="145"/>
    </row>
    <row r="608" spans="6:66" x14ac:dyDescent="0.2">
      <c r="F608" s="105"/>
      <c r="G608" s="105"/>
      <c r="H608" s="105"/>
      <c r="J608" s="176"/>
      <c r="K608" s="105"/>
      <c r="L608" s="105"/>
      <c r="M608" s="105"/>
      <c r="O608" s="176"/>
      <c r="P608" s="105"/>
      <c r="Q608" s="105"/>
      <c r="R608" s="105"/>
      <c r="S608" s="176"/>
      <c r="T608" s="105"/>
      <c r="U608" s="105"/>
      <c r="V608" s="105"/>
      <c r="X608" s="176"/>
      <c r="Y608" s="105"/>
      <c r="Z608" s="105"/>
      <c r="AA608" s="105"/>
      <c r="AC608" s="176"/>
      <c r="AD608" s="358"/>
      <c r="AE608" s="105"/>
      <c r="AF608" s="358"/>
      <c r="AH608" s="105"/>
      <c r="AI608" s="176"/>
      <c r="AJ608" s="105"/>
      <c r="AK608" s="105"/>
      <c r="AL608" s="105"/>
      <c r="AN608" s="176"/>
      <c r="AO608" s="105"/>
      <c r="AP608" s="105"/>
      <c r="AQ608" s="105"/>
      <c r="AS608" s="176"/>
      <c r="AT608" s="145"/>
      <c r="AU608" s="105"/>
      <c r="AV608" s="145"/>
      <c r="AX608" s="145"/>
      <c r="AY608" s="176"/>
      <c r="AZ608" s="105"/>
      <c r="BA608" s="105"/>
      <c r="BB608" s="105"/>
      <c r="BD608" s="176"/>
      <c r="BE608" s="105"/>
      <c r="BF608" s="105"/>
      <c r="BG608" s="105"/>
      <c r="BI608" s="176"/>
      <c r="BJ608" s="145"/>
      <c r="BK608" s="105"/>
      <c r="BL608" s="145"/>
      <c r="BN608" s="145"/>
    </row>
    <row r="609" spans="6:66" x14ac:dyDescent="0.2">
      <c r="F609" s="25"/>
      <c r="G609" s="25"/>
      <c r="H609" s="25"/>
      <c r="I609" s="283"/>
      <c r="J609" s="25"/>
      <c r="K609" s="25"/>
      <c r="L609" s="25"/>
      <c r="M609" s="25"/>
      <c r="N609" s="283"/>
      <c r="O609" s="25"/>
      <c r="P609" s="25"/>
      <c r="Q609" s="25"/>
      <c r="R609" s="25"/>
      <c r="S609" s="25"/>
      <c r="T609" s="25"/>
      <c r="U609" s="25"/>
      <c r="V609" s="25"/>
      <c r="W609" s="283"/>
      <c r="X609" s="25"/>
      <c r="Y609" s="25"/>
      <c r="Z609" s="25"/>
      <c r="AA609" s="25"/>
      <c r="AB609" s="283"/>
      <c r="AC609" s="25"/>
      <c r="AD609" s="25"/>
      <c r="AE609" s="25"/>
      <c r="AF609" s="25"/>
      <c r="AG609" s="283"/>
      <c r="AH609" s="25"/>
      <c r="AI609" s="25"/>
      <c r="AJ609" s="25"/>
      <c r="AK609" s="25"/>
      <c r="AL609" s="25"/>
      <c r="AM609" s="283"/>
      <c r="AN609" s="25"/>
      <c r="AO609" s="25"/>
      <c r="AP609" s="25"/>
      <c r="AQ609" s="25"/>
      <c r="AR609" s="283"/>
      <c r="AS609" s="25"/>
      <c r="AT609" s="316"/>
      <c r="AU609" s="25"/>
      <c r="AV609" s="316"/>
      <c r="AW609" s="283"/>
      <c r="AX609" s="316"/>
      <c r="AY609" s="25"/>
      <c r="AZ609" s="25"/>
      <c r="BA609" s="25"/>
      <c r="BB609" s="25"/>
      <c r="BC609" s="283"/>
      <c r="BD609" s="25"/>
      <c r="BE609" s="25"/>
      <c r="BF609" s="25"/>
      <c r="BG609" s="25"/>
      <c r="BH609" s="283"/>
      <c r="BI609" s="25"/>
      <c r="BJ609" s="316"/>
      <c r="BK609" s="25"/>
      <c r="BL609" s="316"/>
      <c r="BM609" s="283"/>
      <c r="BN609" s="316"/>
    </row>
    <row r="610" spans="6:66" x14ac:dyDescent="0.2">
      <c r="F610" s="25"/>
      <c r="G610" s="25"/>
      <c r="H610" s="25"/>
      <c r="I610" s="283"/>
      <c r="J610" s="25"/>
      <c r="K610" s="25"/>
      <c r="L610" s="25"/>
      <c r="M610" s="25"/>
      <c r="N610" s="283"/>
      <c r="O610" s="25"/>
      <c r="P610" s="25"/>
      <c r="Q610" s="25"/>
      <c r="R610" s="25"/>
      <c r="S610" s="25"/>
      <c r="T610" s="25"/>
      <c r="U610" s="25"/>
      <c r="V610" s="25"/>
      <c r="W610" s="283"/>
      <c r="X610" s="25"/>
      <c r="Y610" s="25"/>
      <c r="Z610" s="25"/>
      <c r="AA610" s="25"/>
      <c r="AB610" s="283"/>
      <c r="AC610" s="25"/>
      <c r="AD610" s="25"/>
      <c r="AE610" s="25"/>
      <c r="AF610" s="25"/>
      <c r="AG610" s="283"/>
      <c r="AH610" s="25"/>
      <c r="AI610" s="25"/>
      <c r="AJ610" s="25"/>
      <c r="AK610" s="25"/>
      <c r="AL610" s="25"/>
      <c r="AM610" s="283"/>
      <c r="AN610" s="25"/>
      <c r="AO610" s="25"/>
      <c r="AP610" s="25"/>
      <c r="AQ610" s="25"/>
      <c r="AR610" s="283"/>
      <c r="AS610" s="25"/>
      <c r="AT610" s="316"/>
      <c r="AU610" s="25"/>
      <c r="AV610" s="316"/>
      <c r="AW610" s="283"/>
      <c r="AX610" s="316"/>
      <c r="AY610" s="25"/>
      <c r="AZ610" s="25"/>
      <c r="BA610" s="25"/>
      <c r="BB610" s="25"/>
      <c r="BC610" s="283"/>
      <c r="BD610" s="25"/>
      <c r="BE610" s="25"/>
      <c r="BF610" s="25"/>
      <c r="BG610" s="25"/>
      <c r="BH610" s="283"/>
      <c r="BI610" s="25"/>
      <c r="BJ610" s="316"/>
      <c r="BK610" s="25"/>
      <c r="BL610" s="316"/>
      <c r="BM610" s="283"/>
      <c r="BN610" s="316"/>
    </row>
    <row r="611" spans="6:66" x14ac:dyDescent="0.2">
      <c r="F611" s="105"/>
      <c r="G611" s="105"/>
      <c r="H611" s="105"/>
      <c r="J611" s="176"/>
      <c r="K611" s="105"/>
      <c r="L611" s="105"/>
      <c r="M611" s="105"/>
      <c r="O611" s="176"/>
      <c r="P611" s="105"/>
      <c r="Q611" s="105"/>
      <c r="R611" s="105"/>
      <c r="S611" s="176"/>
      <c r="T611" s="105"/>
      <c r="U611" s="105"/>
      <c r="V611" s="105"/>
      <c r="X611" s="176"/>
      <c r="Y611" s="105"/>
      <c r="Z611" s="105"/>
      <c r="AA611" s="105"/>
      <c r="AC611" s="176"/>
      <c r="AD611" s="358"/>
      <c r="AE611" s="105"/>
      <c r="AF611" s="358"/>
      <c r="AH611" s="105"/>
      <c r="AI611" s="176"/>
      <c r="AJ611" s="105"/>
      <c r="AK611" s="105"/>
      <c r="AL611" s="105"/>
      <c r="AN611" s="176"/>
      <c r="AO611" s="105"/>
      <c r="AP611" s="105"/>
      <c r="AQ611" s="105"/>
      <c r="AS611" s="176"/>
      <c r="AT611" s="145"/>
      <c r="AU611" s="105"/>
      <c r="AV611" s="145"/>
      <c r="AX611" s="145"/>
      <c r="AY611" s="176"/>
      <c r="AZ611" s="105"/>
      <c r="BA611" s="105"/>
      <c r="BB611" s="105"/>
      <c r="BD611" s="176"/>
      <c r="BE611" s="105"/>
      <c r="BF611" s="105"/>
      <c r="BG611" s="105"/>
      <c r="BI611" s="176"/>
      <c r="BJ611" s="145"/>
      <c r="BK611" s="105"/>
      <c r="BL611" s="145"/>
      <c r="BN611" s="145"/>
    </row>
    <row r="612" spans="6:66" x14ac:dyDescent="0.2">
      <c r="F612" s="25"/>
      <c r="G612" s="25"/>
      <c r="H612" s="25"/>
      <c r="I612" s="283"/>
      <c r="J612" s="25"/>
      <c r="K612" s="25"/>
      <c r="L612" s="25"/>
      <c r="M612" s="25"/>
      <c r="N612" s="283"/>
      <c r="O612" s="25"/>
      <c r="P612" s="25"/>
      <c r="Q612" s="25"/>
      <c r="R612" s="25"/>
      <c r="S612" s="25"/>
      <c r="T612" s="25"/>
      <c r="U612" s="25"/>
      <c r="V612" s="25"/>
      <c r="W612" s="283"/>
      <c r="X612" s="25"/>
      <c r="Y612" s="25"/>
      <c r="Z612" s="25"/>
      <c r="AA612" s="25"/>
      <c r="AB612" s="283"/>
      <c r="AC612" s="25"/>
      <c r="AD612" s="25"/>
      <c r="AE612" s="25"/>
      <c r="AF612" s="25"/>
      <c r="AG612" s="283"/>
      <c r="AH612" s="25"/>
      <c r="AI612" s="25"/>
      <c r="AJ612" s="25"/>
      <c r="AK612" s="25"/>
      <c r="AL612" s="25"/>
      <c r="AM612" s="283"/>
      <c r="AN612" s="25"/>
      <c r="AO612" s="25"/>
      <c r="AP612" s="25"/>
      <c r="AQ612" s="25"/>
      <c r="AR612" s="283"/>
      <c r="AS612" s="25"/>
      <c r="AT612" s="316"/>
      <c r="AU612" s="25"/>
      <c r="AV612" s="316"/>
      <c r="AW612" s="283"/>
      <c r="AX612" s="316"/>
      <c r="AY612" s="25"/>
      <c r="AZ612" s="25"/>
      <c r="BA612" s="25"/>
      <c r="BB612" s="25"/>
      <c r="BC612" s="283"/>
      <c r="BD612" s="25"/>
      <c r="BE612" s="25"/>
      <c r="BF612" s="25"/>
      <c r="BG612" s="25"/>
      <c r="BH612" s="283"/>
      <c r="BI612" s="25"/>
      <c r="BJ612" s="316"/>
      <c r="BK612" s="25"/>
      <c r="BL612" s="316"/>
      <c r="BM612" s="283"/>
      <c r="BN612" s="316"/>
    </row>
    <row r="613" spans="6:66" x14ac:dyDescent="0.2">
      <c r="F613" s="25"/>
      <c r="G613" s="25"/>
      <c r="H613" s="25"/>
      <c r="I613" s="283"/>
      <c r="J613" s="25"/>
      <c r="K613" s="25"/>
      <c r="L613" s="25"/>
      <c r="M613" s="25"/>
      <c r="N613" s="283"/>
      <c r="O613" s="25"/>
      <c r="P613" s="25"/>
      <c r="Q613" s="25"/>
      <c r="R613" s="25"/>
      <c r="S613" s="25"/>
      <c r="T613" s="25"/>
      <c r="U613" s="25"/>
      <c r="V613" s="25"/>
      <c r="W613" s="283"/>
      <c r="X613" s="25"/>
      <c r="Y613" s="25"/>
      <c r="Z613" s="25"/>
      <c r="AA613" s="25"/>
      <c r="AB613" s="283"/>
      <c r="AC613" s="25"/>
      <c r="AD613" s="25"/>
      <c r="AE613" s="25"/>
      <c r="AF613" s="25"/>
      <c r="AG613" s="283"/>
      <c r="AH613" s="25"/>
      <c r="AI613" s="25"/>
      <c r="AJ613" s="25"/>
      <c r="AK613" s="25"/>
      <c r="AL613" s="25"/>
      <c r="AM613" s="283"/>
      <c r="AN613" s="25"/>
      <c r="AO613" s="25"/>
      <c r="AP613" s="25"/>
      <c r="AQ613" s="25"/>
      <c r="AR613" s="283"/>
      <c r="AS613" s="25"/>
      <c r="AT613" s="316"/>
      <c r="AU613" s="25"/>
      <c r="AV613" s="316"/>
      <c r="AW613" s="283"/>
      <c r="AX613" s="316"/>
      <c r="AY613" s="25"/>
      <c r="AZ613" s="25"/>
      <c r="BA613" s="25"/>
      <c r="BB613" s="25"/>
      <c r="BC613" s="283"/>
      <c r="BD613" s="25"/>
      <c r="BE613" s="25"/>
      <c r="BF613" s="25"/>
      <c r="BG613" s="25"/>
      <c r="BH613" s="283"/>
      <c r="BI613" s="25"/>
      <c r="BJ613" s="316"/>
      <c r="BK613" s="25"/>
      <c r="BL613" s="316"/>
      <c r="BM613" s="283"/>
      <c r="BN613" s="316"/>
    </row>
    <row r="614" spans="6:66" x14ac:dyDescent="0.2">
      <c r="F614" s="105"/>
      <c r="G614" s="105"/>
      <c r="H614" s="105"/>
      <c r="J614" s="176"/>
      <c r="K614" s="105"/>
      <c r="L614" s="105"/>
      <c r="M614" s="105"/>
      <c r="O614" s="176"/>
      <c r="P614" s="105"/>
      <c r="Q614" s="105"/>
      <c r="R614" s="105"/>
      <c r="S614" s="176"/>
      <c r="T614" s="105"/>
      <c r="U614" s="105"/>
      <c r="V614" s="105"/>
      <c r="X614" s="176"/>
      <c r="Y614" s="105"/>
      <c r="Z614" s="105"/>
      <c r="AA614" s="105"/>
      <c r="AC614" s="176"/>
      <c r="AD614" s="358"/>
      <c r="AE614" s="105"/>
      <c r="AF614" s="358"/>
      <c r="AH614" s="105"/>
      <c r="AI614" s="176"/>
      <c r="AJ614" s="105"/>
      <c r="AK614" s="105"/>
      <c r="AL614" s="105"/>
      <c r="AN614" s="176"/>
      <c r="AO614" s="105"/>
      <c r="AP614" s="105"/>
      <c r="AQ614" s="105"/>
      <c r="AS614" s="176"/>
      <c r="AT614" s="145"/>
      <c r="AU614" s="105"/>
      <c r="AV614" s="145"/>
      <c r="AX614" s="145"/>
      <c r="AY614" s="176"/>
      <c r="AZ614" s="105"/>
      <c r="BA614" s="105"/>
      <c r="BB614" s="105"/>
      <c r="BD614" s="176"/>
      <c r="BE614" s="105"/>
      <c r="BF614" s="105"/>
      <c r="BG614" s="105"/>
      <c r="BI614" s="176"/>
      <c r="BJ614" s="145"/>
      <c r="BK614" s="105"/>
      <c r="BL614" s="145"/>
      <c r="BN614" s="145"/>
    </row>
    <row r="615" spans="6:66" x14ac:dyDescent="0.2">
      <c r="F615" s="25"/>
      <c r="G615" s="25"/>
      <c r="H615" s="25"/>
      <c r="I615" s="283"/>
      <c r="J615" s="25"/>
      <c r="K615" s="25"/>
      <c r="L615" s="25"/>
      <c r="M615" s="25"/>
      <c r="N615" s="283"/>
      <c r="O615" s="25"/>
      <c r="P615" s="25"/>
      <c r="Q615" s="25"/>
      <c r="R615" s="25"/>
      <c r="S615" s="25"/>
      <c r="T615" s="25"/>
      <c r="U615" s="25"/>
      <c r="V615" s="25"/>
      <c r="W615" s="283"/>
      <c r="X615" s="25"/>
      <c r="Y615" s="25"/>
      <c r="Z615" s="25"/>
      <c r="AA615" s="25"/>
      <c r="AB615" s="283"/>
      <c r="AC615" s="25"/>
      <c r="AD615" s="25"/>
      <c r="AE615" s="25"/>
      <c r="AF615" s="25"/>
      <c r="AG615" s="283"/>
      <c r="AH615" s="25"/>
      <c r="AI615" s="25"/>
      <c r="AJ615" s="25"/>
      <c r="AK615" s="25"/>
      <c r="AL615" s="25"/>
      <c r="AM615" s="283"/>
      <c r="AN615" s="25"/>
      <c r="AO615" s="25"/>
      <c r="AP615" s="25"/>
      <c r="AQ615" s="25"/>
      <c r="AR615" s="283"/>
      <c r="AS615" s="25"/>
      <c r="AT615" s="316"/>
      <c r="AU615" s="25"/>
      <c r="AV615" s="316"/>
      <c r="AW615" s="283"/>
      <c r="AX615" s="316"/>
      <c r="AY615" s="25"/>
      <c r="AZ615" s="25"/>
      <c r="BA615" s="25"/>
      <c r="BB615" s="25"/>
      <c r="BC615" s="283"/>
      <c r="BD615" s="25"/>
      <c r="BE615" s="25"/>
      <c r="BF615" s="25"/>
      <c r="BG615" s="25"/>
      <c r="BH615" s="283"/>
      <c r="BI615" s="25"/>
      <c r="BJ615" s="316"/>
      <c r="BK615" s="25"/>
      <c r="BL615" s="316"/>
      <c r="BM615" s="283"/>
      <c r="BN615" s="316"/>
    </row>
    <row r="616" spans="6:66" x14ac:dyDescent="0.2">
      <c r="F616" s="25"/>
      <c r="G616" s="25"/>
      <c r="H616" s="25"/>
      <c r="I616" s="283"/>
      <c r="J616" s="25"/>
      <c r="K616" s="25"/>
      <c r="L616" s="25"/>
      <c r="M616" s="25"/>
      <c r="N616" s="283"/>
      <c r="O616" s="25"/>
      <c r="P616" s="25"/>
      <c r="Q616" s="25"/>
      <c r="R616" s="25"/>
      <c r="S616" s="25"/>
      <c r="T616" s="25"/>
      <c r="U616" s="25"/>
      <c r="V616" s="25"/>
      <c r="W616" s="283"/>
      <c r="X616" s="25"/>
      <c r="Y616" s="25"/>
      <c r="Z616" s="25"/>
      <c r="AA616" s="25"/>
      <c r="AB616" s="283"/>
      <c r="AC616" s="25"/>
      <c r="AD616" s="25"/>
      <c r="AE616" s="25"/>
      <c r="AF616" s="25"/>
      <c r="AG616" s="283"/>
      <c r="AH616" s="25"/>
      <c r="AI616" s="25"/>
      <c r="AJ616" s="25"/>
      <c r="AK616" s="25"/>
      <c r="AL616" s="25"/>
      <c r="AM616" s="283"/>
      <c r="AN616" s="25"/>
      <c r="AO616" s="25"/>
      <c r="AP616" s="25"/>
      <c r="AQ616" s="25"/>
      <c r="AR616" s="283"/>
      <c r="AS616" s="25"/>
      <c r="AT616" s="316"/>
      <c r="AU616" s="25"/>
      <c r="AV616" s="316"/>
      <c r="AW616" s="283"/>
      <c r="AX616" s="316"/>
      <c r="AY616" s="25"/>
      <c r="AZ616" s="25"/>
      <c r="BA616" s="25"/>
      <c r="BB616" s="25"/>
      <c r="BC616" s="283"/>
      <c r="BD616" s="25"/>
      <c r="BE616" s="25"/>
      <c r="BF616" s="25"/>
      <c r="BG616" s="25"/>
      <c r="BH616" s="283"/>
      <c r="BI616" s="25"/>
      <c r="BJ616" s="316"/>
      <c r="BK616" s="25"/>
      <c r="BL616" s="316"/>
      <c r="BM616" s="283"/>
      <c r="BN616" s="316"/>
    </row>
    <row r="617" spans="6:66" x14ac:dyDescent="0.2">
      <c r="F617" s="25"/>
      <c r="G617" s="25"/>
      <c r="H617" s="25"/>
      <c r="I617" s="283"/>
      <c r="J617" s="25"/>
      <c r="K617" s="25"/>
      <c r="L617" s="25"/>
      <c r="M617" s="25"/>
      <c r="N617" s="283"/>
      <c r="O617" s="25"/>
      <c r="P617" s="25"/>
      <c r="Q617" s="25"/>
      <c r="R617" s="25"/>
      <c r="S617" s="25"/>
      <c r="T617" s="25"/>
      <c r="U617" s="25"/>
      <c r="V617" s="25"/>
      <c r="W617" s="283"/>
      <c r="X617" s="25"/>
      <c r="Y617" s="25"/>
      <c r="Z617" s="25"/>
      <c r="AA617" s="25"/>
      <c r="AB617" s="283"/>
      <c r="AC617" s="25"/>
      <c r="AD617" s="25"/>
      <c r="AE617" s="25"/>
      <c r="AF617" s="25"/>
      <c r="AG617" s="283"/>
      <c r="AH617" s="25"/>
      <c r="AI617" s="25"/>
      <c r="AJ617" s="25"/>
      <c r="AK617" s="25"/>
      <c r="AL617" s="25"/>
      <c r="AM617" s="283"/>
      <c r="AN617" s="25"/>
      <c r="AO617" s="25"/>
      <c r="AP617" s="25"/>
      <c r="AQ617" s="25"/>
      <c r="AR617" s="283"/>
      <c r="AS617" s="25"/>
      <c r="AT617" s="316"/>
      <c r="AU617" s="25"/>
      <c r="AV617" s="316"/>
      <c r="AW617" s="283"/>
      <c r="AX617" s="316"/>
      <c r="AY617" s="25"/>
      <c r="AZ617" s="25"/>
      <c r="BA617" s="25"/>
      <c r="BB617" s="25"/>
      <c r="BC617" s="283"/>
      <c r="BD617" s="25"/>
      <c r="BE617" s="25"/>
      <c r="BF617" s="25"/>
      <c r="BG617" s="25"/>
      <c r="BH617" s="283"/>
      <c r="BI617" s="25"/>
      <c r="BJ617" s="316"/>
      <c r="BK617" s="25"/>
      <c r="BL617" s="316"/>
      <c r="BM617" s="283"/>
      <c r="BN617" s="316"/>
    </row>
    <row r="618" spans="6:66" x14ac:dyDescent="0.2">
      <c r="F618" s="25"/>
      <c r="G618" s="25"/>
      <c r="H618" s="25"/>
      <c r="I618" s="283"/>
      <c r="J618" s="25"/>
      <c r="K618" s="25"/>
      <c r="L618" s="25"/>
      <c r="M618" s="25"/>
      <c r="N618" s="283"/>
      <c r="O618" s="25"/>
      <c r="P618" s="25"/>
      <c r="Q618" s="25"/>
      <c r="R618" s="25"/>
      <c r="S618" s="25"/>
      <c r="T618" s="25"/>
      <c r="U618" s="25"/>
      <c r="V618" s="25"/>
      <c r="W618" s="283"/>
      <c r="X618" s="25"/>
      <c r="Y618" s="25"/>
      <c r="Z618" s="25"/>
      <c r="AA618" s="25"/>
      <c r="AB618" s="283"/>
      <c r="AC618" s="25"/>
      <c r="AD618" s="25"/>
      <c r="AE618" s="25"/>
      <c r="AF618" s="25"/>
      <c r="AG618" s="283"/>
      <c r="AH618" s="25"/>
      <c r="AI618" s="25"/>
      <c r="AJ618" s="25"/>
      <c r="AK618" s="25"/>
      <c r="AL618" s="25"/>
      <c r="AM618" s="283"/>
      <c r="AN618" s="25"/>
      <c r="AO618" s="25"/>
      <c r="AP618" s="25"/>
      <c r="AQ618" s="25"/>
      <c r="AR618" s="283"/>
      <c r="AS618" s="25"/>
      <c r="AT618" s="316"/>
      <c r="AU618" s="25"/>
      <c r="AV618" s="316"/>
      <c r="AW618" s="283"/>
      <c r="AX618" s="316"/>
      <c r="AY618" s="25"/>
      <c r="AZ618" s="25"/>
      <c r="BA618" s="25"/>
      <c r="BB618" s="25"/>
      <c r="BC618" s="283"/>
      <c r="BD618" s="25"/>
      <c r="BE618" s="25"/>
      <c r="BF618" s="25"/>
      <c r="BG618" s="25"/>
      <c r="BH618" s="283"/>
      <c r="BI618" s="25"/>
      <c r="BJ618" s="316"/>
      <c r="BK618" s="25"/>
      <c r="BL618" s="316"/>
      <c r="BM618" s="283"/>
      <c r="BN618" s="316"/>
    </row>
    <row r="619" spans="6:66" x14ac:dyDescent="0.2">
      <c r="F619" s="25"/>
      <c r="G619" s="25"/>
      <c r="H619" s="25"/>
      <c r="I619" s="283"/>
      <c r="J619" s="25"/>
      <c r="K619" s="25"/>
      <c r="L619" s="25"/>
      <c r="M619" s="25"/>
      <c r="N619" s="283"/>
      <c r="O619" s="25"/>
      <c r="P619" s="25"/>
      <c r="Q619" s="25"/>
      <c r="R619" s="25"/>
      <c r="S619" s="25"/>
      <c r="T619" s="25"/>
      <c r="U619" s="25"/>
      <c r="V619" s="25"/>
      <c r="W619" s="283"/>
      <c r="X619" s="25"/>
      <c r="Y619" s="25"/>
      <c r="Z619" s="25"/>
      <c r="AA619" s="25"/>
      <c r="AB619" s="283"/>
      <c r="AC619" s="25"/>
      <c r="AD619" s="25"/>
      <c r="AE619" s="25"/>
      <c r="AF619" s="25"/>
      <c r="AG619" s="283"/>
      <c r="AH619" s="25"/>
      <c r="AI619" s="25"/>
      <c r="AJ619" s="25"/>
      <c r="AK619" s="25"/>
      <c r="AL619" s="25"/>
      <c r="AM619" s="283"/>
      <c r="AN619" s="25"/>
      <c r="AO619" s="25"/>
      <c r="AP619" s="25"/>
      <c r="AQ619" s="25"/>
      <c r="AR619" s="283"/>
      <c r="AS619" s="25"/>
      <c r="AT619" s="316"/>
      <c r="AU619" s="25"/>
      <c r="AV619" s="316"/>
      <c r="AW619" s="283"/>
      <c r="AX619" s="316"/>
      <c r="AY619" s="25"/>
      <c r="AZ619" s="25"/>
      <c r="BA619" s="25"/>
      <c r="BB619" s="25"/>
      <c r="BC619" s="283"/>
      <c r="BD619" s="25"/>
      <c r="BE619" s="25"/>
      <c r="BF619" s="25"/>
      <c r="BG619" s="25"/>
      <c r="BH619" s="283"/>
      <c r="BI619" s="25"/>
      <c r="BJ619" s="316"/>
      <c r="BK619" s="25"/>
      <c r="BL619" s="316"/>
      <c r="BM619" s="283"/>
      <c r="BN619" s="316"/>
    </row>
    <row r="620" spans="6:66" x14ac:dyDescent="0.2">
      <c r="F620" s="25"/>
      <c r="G620" s="25"/>
      <c r="H620" s="25"/>
      <c r="I620" s="283"/>
      <c r="J620" s="25"/>
      <c r="K620" s="25"/>
      <c r="L620" s="25"/>
      <c r="M620" s="25"/>
      <c r="N620" s="283"/>
      <c r="O620" s="25"/>
      <c r="P620" s="25"/>
      <c r="Q620" s="25"/>
      <c r="R620" s="25"/>
      <c r="S620" s="25"/>
      <c r="T620" s="25"/>
      <c r="U620" s="25"/>
      <c r="V620" s="25"/>
      <c r="W620" s="283"/>
      <c r="X620" s="25"/>
      <c r="Y620" s="25"/>
      <c r="Z620" s="25"/>
      <c r="AA620" s="25"/>
      <c r="AB620" s="283"/>
      <c r="AC620" s="25"/>
      <c r="AD620" s="25"/>
      <c r="AE620" s="25"/>
      <c r="AF620" s="25"/>
      <c r="AG620" s="283"/>
      <c r="AH620" s="25"/>
      <c r="AI620" s="25"/>
      <c r="AJ620" s="25"/>
      <c r="AK620" s="25"/>
      <c r="AL620" s="25"/>
      <c r="AM620" s="283"/>
      <c r="AN620" s="25"/>
      <c r="AO620" s="25"/>
      <c r="AP620" s="25"/>
      <c r="AQ620" s="25"/>
      <c r="AR620" s="283"/>
      <c r="AS620" s="25"/>
      <c r="AT620" s="316"/>
      <c r="AU620" s="25"/>
      <c r="AV620" s="316"/>
      <c r="AW620" s="283"/>
      <c r="AX620" s="316"/>
      <c r="AY620" s="25"/>
      <c r="AZ620" s="25"/>
      <c r="BA620" s="25"/>
      <c r="BB620" s="25"/>
      <c r="BC620" s="283"/>
      <c r="BD620" s="25"/>
      <c r="BE620" s="25"/>
      <c r="BF620" s="25"/>
      <c r="BG620" s="25"/>
      <c r="BH620" s="283"/>
      <c r="BI620" s="25"/>
      <c r="BJ620" s="316"/>
      <c r="BK620" s="25"/>
      <c r="BL620" s="316"/>
      <c r="BM620" s="283"/>
      <c r="BN620" s="316"/>
    </row>
    <row r="621" spans="6:66" x14ac:dyDescent="0.2">
      <c r="F621" s="25"/>
      <c r="G621" s="25"/>
      <c r="H621" s="25"/>
      <c r="I621" s="283"/>
      <c r="J621" s="25"/>
      <c r="K621" s="25"/>
      <c r="L621" s="25"/>
      <c r="M621" s="25"/>
      <c r="N621" s="283"/>
      <c r="O621" s="25"/>
      <c r="P621" s="25"/>
      <c r="Q621" s="25"/>
      <c r="R621" s="25"/>
      <c r="S621" s="25"/>
      <c r="T621" s="25"/>
      <c r="U621" s="25"/>
      <c r="V621" s="25"/>
      <c r="W621" s="283"/>
      <c r="X621" s="25"/>
      <c r="Y621" s="25"/>
      <c r="Z621" s="25"/>
      <c r="AA621" s="25"/>
      <c r="AB621" s="283"/>
      <c r="AC621" s="25"/>
      <c r="AD621" s="25"/>
      <c r="AE621" s="25"/>
      <c r="AF621" s="25"/>
      <c r="AG621" s="283"/>
      <c r="AH621" s="25"/>
      <c r="AI621" s="25"/>
      <c r="AJ621" s="25"/>
      <c r="AK621" s="25"/>
      <c r="AL621" s="25"/>
      <c r="AM621" s="283"/>
      <c r="AN621" s="25"/>
      <c r="AO621" s="25"/>
      <c r="AP621" s="25"/>
      <c r="AQ621" s="25"/>
      <c r="AR621" s="283"/>
      <c r="AS621" s="25"/>
      <c r="AT621" s="316"/>
      <c r="AU621" s="25"/>
      <c r="AV621" s="316"/>
      <c r="AW621" s="283"/>
      <c r="AX621" s="316"/>
      <c r="AY621" s="25"/>
      <c r="AZ621" s="25"/>
      <c r="BA621" s="25"/>
      <c r="BB621" s="25"/>
      <c r="BC621" s="283"/>
      <c r="BD621" s="25"/>
      <c r="BE621" s="25"/>
      <c r="BF621" s="25"/>
      <c r="BG621" s="25"/>
      <c r="BH621" s="283"/>
      <c r="BI621" s="25"/>
      <c r="BJ621" s="316"/>
      <c r="BK621" s="25"/>
      <c r="BL621" s="316"/>
      <c r="BM621" s="283"/>
      <c r="BN621" s="316"/>
    </row>
    <row r="622" spans="6:66" x14ac:dyDescent="0.2">
      <c r="F622" s="25"/>
      <c r="G622" s="25"/>
      <c r="H622" s="25"/>
      <c r="I622" s="283"/>
      <c r="J622" s="25"/>
      <c r="K622" s="25"/>
      <c r="L622" s="25"/>
      <c r="M622" s="25"/>
      <c r="N622" s="283"/>
      <c r="O622" s="25"/>
      <c r="P622" s="25"/>
      <c r="Q622" s="25"/>
      <c r="R622" s="25"/>
      <c r="S622" s="25"/>
      <c r="T622" s="25"/>
      <c r="U622" s="25"/>
      <c r="V622" s="25"/>
      <c r="W622" s="283"/>
      <c r="X622" s="25"/>
      <c r="Y622" s="25"/>
      <c r="Z622" s="25"/>
      <c r="AA622" s="25"/>
      <c r="AB622" s="283"/>
      <c r="AC622" s="25"/>
      <c r="AD622" s="25"/>
      <c r="AE622" s="25"/>
      <c r="AF622" s="25"/>
      <c r="AG622" s="283"/>
      <c r="AH622" s="25"/>
      <c r="AI622" s="25"/>
      <c r="AJ622" s="25"/>
      <c r="AK622" s="25"/>
      <c r="AL622" s="25"/>
      <c r="AM622" s="283"/>
      <c r="AN622" s="25"/>
      <c r="AO622" s="25"/>
      <c r="AP622" s="25"/>
      <c r="AQ622" s="25"/>
      <c r="AR622" s="283"/>
      <c r="AS622" s="25"/>
      <c r="AT622" s="316"/>
      <c r="AU622" s="25"/>
      <c r="AV622" s="316"/>
      <c r="AW622" s="283"/>
      <c r="AX622" s="316"/>
      <c r="AY622" s="25"/>
      <c r="AZ622" s="25"/>
      <c r="BA622" s="25"/>
      <c r="BB622" s="25"/>
      <c r="BC622" s="283"/>
      <c r="BD622" s="25"/>
      <c r="BE622" s="25"/>
      <c r="BF622" s="25"/>
      <c r="BG622" s="25"/>
      <c r="BH622" s="283"/>
      <c r="BI622" s="25"/>
      <c r="BJ622" s="316"/>
      <c r="BK622" s="25"/>
      <c r="BL622" s="316"/>
      <c r="BM622" s="283"/>
      <c r="BN622" s="316"/>
    </row>
    <row r="623" spans="6:66" x14ac:dyDescent="0.2">
      <c r="F623" s="25"/>
      <c r="G623" s="25"/>
      <c r="H623" s="25"/>
      <c r="I623" s="283"/>
      <c r="J623" s="25"/>
      <c r="K623" s="25"/>
      <c r="L623" s="25"/>
      <c r="M623" s="25"/>
      <c r="N623" s="283"/>
      <c r="O623" s="25"/>
      <c r="P623" s="25"/>
      <c r="Q623" s="25"/>
      <c r="R623" s="25"/>
      <c r="S623" s="25"/>
      <c r="T623" s="25"/>
      <c r="U623" s="25"/>
      <c r="V623" s="25"/>
      <c r="W623" s="283"/>
      <c r="X623" s="25"/>
      <c r="Y623" s="25"/>
      <c r="Z623" s="25"/>
      <c r="AA623" s="25"/>
      <c r="AB623" s="283"/>
      <c r="AC623" s="25"/>
      <c r="AD623" s="25"/>
      <c r="AE623" s="25"/>
      <c r="AF623" s="25"/>
      <c r="AG623" s="283"/>
      <c r="AH623" s="25"/>
      <c r="AI623" s="25"/>
      <c r="AJ623" s="25"/>
      <c r="AK623" s="25"/>
      <c r="AL623" s="25"/>
      <c r="AM623" s="283"/>
      <c r="AN623" s="25"/>
      <c r="AO623" s="25"/>
      <c r="AP623" s="25"/>
      <c r="AQ623" s="25"/>
      <c r="AR623" s="283"/>
      <c r="AS623" s="25"/>
      <c r="AT623" s="316"/>
      <c r="AU623" s="25"/>
      <c r="AV623" s="316"/>
      <c r="AW623" s="283"/>
      <c r="AX623" s="316"/>
      <c r="AY623" s="25"/>
      <c r="AZ623" s="25"/>
      <c r="BA623" s="25"/>
      <c r="BB623" s="25"/>
      <c r="BC623" s="283"/>
      <c r="BD623" s="25"/>
      <c r="BE623" s="25"/>
      <c r="BF623" s="25"/>
      <c r="BG623" s="25"/>
      <c r="BH623" s="283"/>
      <c r="BI623" s="25"/>
      <c r="BJ623" s="316"/>
      <c r="BK623" s="25"/>
      <c r="BL623" s="316"/>
      <c r="BM623" s="283"/>
      <c r="BN623" s="316"/>
    </row>
    <row r="624" spans="6:66" x14ac:dyDescent="0.2">
      <c r="F624" s="25"/>
      <c r="G624" s="25"/>
      <c r="H624" s="25"/>
      <c r="I624" s="283"/>
      <c r="J624" s="25"/>
      <c r="K624" s="25"/>
      <c r="L624" s="25"/>
      <c r="M624" s="25"/>
      <c r="N624" s="283"/>
      <c r="O624" s="25"/>
      <c r="P624" s="25"/>
      <c r="Q624" s="25"/>
      <c r="R624" s="25"/>
      <c r="S624" s="25"/>
      <c r="T624" s="25"/>
      <c r="U624" s="25"/>
      <c r="V624" s="25"/>
      <c r="W624" s="283"/>
      <c r="X624" s="25"/>
      <c r="Y624" s="25"/>
      <c r="Z624" s="25"/>
      <c r="AA624" s="25"/>
      <c r="AB624" s="283"/>
      <c r="AC624" s="25"/>
      <c r="AD624" s="25"/>
      <c r="AE624" s="25"/>
      <c r="AF624" s="25"/>
      <c r="AG624" s="283"/>
      <c r="AH624" s="25"/>
      <c r="AI624" s="25"/>
      <c r="AJ624" s="25"/>
      <c r="AK624" s="25"/>
      <c r="AL624" s="25"/>
      <c r="AM624" s="283"/>
      <c r="AN624" s="25"/>
      <c r="AO624" s="25"/>
      <c r="AP624" s="25"/>
      <c r="AQ624" s="25"/>
      <c r="AR624" s="283"/>
      <c r="AS624" s="25"/>
      <c r="AT624" s="316"/>
      <c r="AU624" s="25"/>
      <c r="AV624" s="316"/>
      <c r="AW624" s="283"/>
      <c r="AX624" s="316"/>
      <c r="AY624" s="25"/>
      <c r="AZ624" s="25"/>
      <c r="BA624" s="25"/>
      <c r="BB624" s="25"/>
      <c r="BC624" s="283"/>
      <c r="BD624" s="25"/>
      <c r="BE624" s="25"/>
      <c r="BF624" s="25"/>
      <c r="BG624" s="25"/>
      <c r="BH624" s="283"/>
      <c r="BI624" s="25"/>
      <c r="BJ624" s="316"/>
      <c r="BK624" s="25"/>
      <c r="BL624" s="316"/>
      <c r="BM624" s="283"/>
      <c r="BN624" s="316"/>
    </row>
    <row r="625" spans="6:66" x14ac:dyDescent="0.2">
      <c r="F625" s="105"/>
      <c r="G625" s="105"/>
      <c r="H625" s="105"/>
      <c r="J625" s="176"/>
      <c r="K625" s="105"/>
      <c r="L625" s="105"/>
      <c r="M625" s="105"/>
      <c r="O625" s="176"/>
      <c r="P625" s="105"/>
      <c r="Q625" s="105"/>
      <c r="R625" s="105"/>
      <c r="S625" s="176"/>
      <c r="T625" s="105"/>
      <c r="U625" s="105"/>
      <c r="V625" s="105"/>
      <c r="X625" s="176"/>
      <c r="Y625" s="105"/>
      <c r="Z625" s="105"/>
      <c r="AA625" s="105"/>
      <c r="AC625" s="176"/>
      <c r="AD625" s="358"/>
      <c r="AE625" s="105"/>
      <c r="AF625" s="358"/>
      <c r="AH625" s="105"/>
      <c r="AI625" s="176"/>
      <c r="AJ625" s="105"/>
      <c r="AK625" s="105"/>
      <c r="AL625" s="105"/>
      <c r="AN625" s="176"/>
      <c r="AO625" s="105"/>
      <c r="AP625" s="105"/>
      <c r="AQ625" s="105"/>
      <c r="AS625" s="176"/>
      <c r="AT625" s="145"/>
      <c r="AU625" s="105"/>
      <c r="AV625" s="145"/>
      <c r="AX625" s="145"/>
      <c r="AY625" s="176"/>
      <c r="AZ625" s="105"/>
      <c r="BA625" s="105"/>
      <c r="BB625" s="105"/>
      <c r="BD625" s="176"/>
      <c r="BE625" s="105"/>
      <c r="BF625" s="105"/>
      <c r="BG625" s="105"/>
      <c r="BI625" s="176"/>
      <c r="BJ625" s="145"/>
      <c r="BK625" s="105"/>
      <c r="BL625" s="145"/>
      <c r="BN625" s="145"/>
    </row>
    <row r="626" spans="6:66" x14ac:dyDescent="0.2">
      <c r="F626" s="105"/>
      <c r="G626" s="105"/>
      <c r="H626" s="105"/>
      <c r="J626" s="176"/>
      <c r="K626" s="105"/>
      <c r="L626" s="105"/>
      <c r="M626" s="105"/>
      <c r="O626" s="176"/>
      <c r="P626" s="105"/>
      <c r="Q626" s="105"/>
      <c r="R626" s="105"/>
      <c r="S626" s="176"/>
      <c r="T626" s="105"/>
      <c r="U626" s="105"/>
      <c r="V626" s="105"/>
      <c r="X626" s="176"/>
      <c r="Y626" s="105"/>
      <c r="Z626" s="105"/>
      <c r="AA626" s="105"/>
      <c r="AC626" s="176"/>
      <c r="AD626" s="358"/>
      <c r="AE626" s="105"/>
      <c r="AF626" s="358"/>
      <c r="AH626" s="105"/>
      <c r="AI626" s="176"/>
      <c r="AJ626" s="105"/>
      <c r="AK626" s="105"/>
      <c r="AL626" s="105"/>
      <c r="AN626" s="176"/>
      <c r="AO626" s="105"/>
      <c r="AP626" s="105"/>
      <c r="AQ626" s="105"/>
      <c r="AS626" s="176"/>
      <c r="AT626" s="145"/>
      <c r="AU626" s="105"/>
      <c r="AV626" s="145"/>
      <c r="AX626" s="145"/>
      <c r="AY626" s="176"/>
      <c r="AZ626" s="105"/>
      <c r="BA626" s="105"/>
      <c r="BB626" s="105"/>
      <c r="BD626" s="176"/>
      <c r="BE626" s="105"/>
      <c r="BF626" s="105"/>
      <c r="BG626" s="105"/>
      <c r="BI626" s="176"/>
      <c r="BJ626" s="145"/>
      <c r="BK626" s="105"/>
      <c r="BL626" s="145"/>
      <c r="BN626" s="145"/>
    </row>
    <row r="627" spans="6:66" x14ac:dyDescent="0.2">
      <c r="F627" s="105"/>
      <c r="G627" s="105"/>
      <c r="H627" s="105"/>
      <c r="J627" s="176"/>
      <c r="K627" s="105"/>
      <c r="L627" s="105"/>
      <c r="M627" s="105"/>
      <c r="O627" s="176"/>
      <c r="P627" s="105"/>
      <c r="Q627" s="105"/>
      <c r="R627" s="105"/>
      <c r="S627" s="176"/>
      <c r="T627" s="105"/>
      <c r="U627" s="105"/>
      <c r="V627" s="105"/>
      <c r="X627" s="176"/>
      <c r="Y627" s="105"/>
      <c r="Z627" s="105"/>
      <c r="AA627" s="105"/>
      <c r="AC627" s="176"/>
      <c r="AD627" s="358"/>
      <c r="AE627" s="105"/>
      <c r="AF627" s="358"/>
      <c r="AH627" s="105"/>
      <c r="AI627" s="176"/>
      <c r="AJ627" s="105"/>
      <c r="AK627" s="105"/>
      <c r="AL627" s="105"/>
      <c r="AN627" s="176"/>
      <c r="AO627" s="105"/>
      <c r="AP627" s="105"/>
      <c r="AQ627" s="105"/>
      <c r="AS627" s="176"/>
      <c r="AT627" s="145"/>
      <c r="AU627" s="105"/>
      <c r="AV627" s="145"/>
      <c r="AX627" s="145"/>
      <c r="AY627" s="176"/>
      <c r="AZ627" s="105"/>
      <c r="BA627" s="105"/>
      <c r="BB627" s="105"/>
      <c r="BD627" s="176"/>
      <c r="BE627" s="105"/>
      <c r="BF627" s="105"/>
      <c r="BG627" s="105"/>
      <c r="BI627" s="176"/>
      <c r="BJ627" s="145"/>
      <c r="BK627" s="105"/>
      <c r="BL627" s="145"/>
      <c r="BN627" s="145"/>
    </row>
    <row r="628" spans="6:66" x14ac:dyDescent="0.2">
      <c r="F628" s="25"/>
      <c r="G628" s="25"/>
      <c r="H628" s="25"/>
      <c r="I628" s="283"/>
      <c r="J628" s="25"/>
      <c r="K628" s="25"/>
      <c r="L628" s="25"/>
      <c r="M628" s="25"/>
      <c r="N628" s="283"/>
      <c r="O628" s="25"/>
      <c r="P628" s="25"/>
      <c r="Q628" s="25"/>
      <c r="R628" s="25"/>
      <c r="S628" s="25"/>
      <c r="T628" s="25"/>
      <c r="U628" s="25"/>
      <c r="V628" s="25"/>
      <c r="W628" s="283"/>
      <c r="X628" s="25"/>
      <c r="Y628" s="25"/>
      <c r="Z628" s="25"/>
      <c r="AA628" s="25"/>
      <c r="AB628" s="283"/>
      <c r="AC628" s="25"/>
      <c r="AD628" s="25"/>
      <c r="AE628" s="25"/>
      <c r="AF628" s="25"/>
      <c r="AG628" s="283"/>
      <c r="AH628" s="25"/>
      <c r="AI628" s="25"/>
      <c r="AJ628" s="25"/>
      <c r="AK628" s="25"/>
      <c r="AL628" s="25"/>
      <c r="AM628" s="283"/>
      <c r="AN628" s="25"/>
      <c r="AO628" s="25"/>
      <c r="AP628" s="25"/>
      <c r="AQ628" s="25"/>
      <c r="AR628" s="283"/>
      <c r="AS628" s="25"/>
      <c r="AT628" s="316"/>
      <c r="AU628" s="25"/>
      <c r="AV628" s="316"/>
      <c r="AW628" s="283"/>
      <c r="AX628" s="316"/>
      <c r="AY628" s="25"/>
      <c r="AZ628" s="25"/>
      <c r="BA628" s="25"/>
      <c r="BB628" s="25"/>
      <c r="BC628" s="283"/>
      <c r="BD628" s="25"/>
      <c r="BE628" s="25"/>
      <c r="BF628" s="25"/>
      <c r="BG628" s="25"/>
      <c r="BH628" s="283"/>
      <c r="BI628" s="25"/>
      <c r="BJ628" s="316"/>
      <c r="BK628" s="25"/>
      <c r="BL628" s="316"/>
      <c r="BM628" s="283"/>
      <c r="BN628" s="316"/>
    </row>
    <row r="629" spans="6:66" x14ac:dyDescent="0.2">
      <c r="F629" s="25"/>
      <c r="G629" s="25"/>
      <c r="H629" s="25"/>
      <c r="I629" s="283"/>
      <c r="J629" s="25"/>
      <c r="K629" s="25"/>
      <c r="L629" s="25"/>
      <c r="M629" s="25"/>
      <c r="N629" s="283"/>
      <c r="O629" s="25"/>
      <c r="P629" s="25"/>
      <c r="Q629" s="25"/>
      <c r="R629" s="25"/>
      <c r="S629" s="25"/>
      <c r="T629" s="25"/>
      <c r="U629" s="25"/>
      <c r="V629" s="25"/>
      <c r="W629" s="283"/>
      <c r="X629" s="25"/>
      <c r="Y629" s="25"/>
      <c r="Z629" s="25"/>
      <c r="AA629" s="25"/>
      <c r="AB629" s="283"/>
      <c r="AC629" s="25"/>
      <c r="AD629" s="25"/>
      <c r="AE629" s="25"/>
      <c r="AF629" s="25"/>
      <c r="AG629" s="283"/>
      <c r="AH629" s="25"/>
      <c r="AI629" s="25"/>
      <c r="AJ629" s="25"/>
      <c r="AK629" s="25"/>
      <c r="AL629" s="25"/>
      <c r="AM629" s="283"/>
      <c r="AN629" s="25"/>
      <c r="AO629" s="25"/>
      <c r="AP629" s="25"/>
      <c r="AQ629" s="25"/>
      <c r="AR629" s="283"/>
      <c r="AS629" s="25"/>
      <c r="AT629" s="316"/>
      <c r="AU629" s="25"/>
      <c r="AV629" s="316"/>
      <c r="AW629" s="283"/>
      <c r="AX629" s="316"/>
      <c r="AY629" s="25"/>
      <c r="AZ629" s="25"/>
      <c r="BA629" s="25"/>
      <c r="BB629" s="25"/>
      <c r="BC629" s="283"/>
      <c r="BD629" s="25"/>
      <c r="BE629" s="25"/>
      <c r="BF629" s="25"/>
      <c r="BG629" s="25"/>
      <c r="BH629" s="283"/>
      <c r="BI629" s="25"/>
      <c r="BJ629" s="316"/>
      <c r="BK629" s="25"/>
      <c r="BL629" s="316"/>
      <c r="BM629" s="283"/>
      <c r="BN629" s="316"/>
    </row>
    <row r="630" spans="6:66" x14ac:dyDescent="0.2">
      <c r="F630" s="105"/>
      <c r="G630" s="105"/>
      <c r="H630" s="105"/>
      <c r="J630" s="176"/>
      <c r="K630" s="105"/>
      <c r="L630" s="105"/>
      <c r="M630" s="105"/>
      <c r="O630" s="176"/>
      <c r="P630" s="105"/>
      <c r="Q630" s="105"/>
      <c r="R630" s="105"/>
      <c r="S630" s="176"/>
      <c r="T630" s="105"/>
      <c r="U630" s="105"/>
      <c r="V630" s="105"/>
      <c r="X630" s="176"/>
      <c r="Y630" s="105"/>
      <c r="Z630" s="105"/>
      <c r="AA630" s="105"/>
      <c r="AC630" s="176"/>
      <c r="AD630" s="358"/>
      <c r="AE630" s="105"/>
      <c r="AF630" s="358"/>
      <c r="AH630" s="105"/>
      <c r="AI630" s="176"/>
      <c r="AJ630" s="105"/>
      <c r="AK630" s="105"/>
      <c r="AL630" s="105"/>
      <c r="AN630" s="176"/>
      <c r="AO630" s="105"/>
      <c r="AP630" s="105"/>
      <c r="AQ630" s="105"/>
      <c r="AS630" s="176"/>
      <c r="AT630" s="145"/>
      <c r="AU630" s="105"/>
      <c r="AV630" s="145"/>
      <c r="AX630" s="145"/>
      <c r="AY630" s="176"/>
      <c r="AZ630" s="105"/>
      <c r="BA630" s="105"/>
      <c r="BB630" s="105"/>
      <c r="BD630" s="176"/>
      <c r="BE630" s="105"/>
      <c r="BF630" s="105"/>
      <c r="BG630" s="105"/>
      <c r="BI630" s="176"/>
      <c r="BJ630" s="145"/>
      <c r="BK630" s="105"/>
      <c r="BL630" s="145"/>
      <c r="BN630" s="145"/>
    </row>
    <row r="631" spans="6:66" x14ac:dyDescent="0.2">
      <c r="F631" s="105"/>
      <c r="G631" s="105"/>
      <c r="H631" s="105"/>
      <c r="J631" s="176"/>
      <c r="K631" s="105"/>
      <c r="L631" s="105"/>
      <c r="M631" s="105"/>
      <c r="O631" s="176"/>
      <c r="P631" s="105"/>
      <c r="Q631" s="105"/>
      <c r="R631" s="105"/>
      <c r="S631" s="176"/>
      <c r="T631" s="105"/>
      <c r="U631" s="105"/>
      <c r="V631" s="105"/>
      <c r="X631" s="176"/>
      <c r="Y631" s="105"/>
      <c r="Z631" s="105"/>
      <c r="AA631" s="105"/>
      <c r="AC631" s="176"/>
      <c r="AD631" s="358"/>
      <c r="AE631" s="105"/>
      <c r="AF631" s="358"/>
      <c r="AH631" s="105"/>
      <c r="AI631" s="176"/>
      <c r="AJ631" s="105"/>
      <c r="AK631" s="105"/>
      <c r="AL631" s="105"/>
      <c r="AN631" s="176"/>
      <c r="AO631" s="105"/>
      <c r="AP631" s="105"/>
      <c r="AQ631" s="105"/>
      <c r="AS631" s="176"/>
      <c r="AT631" s="145"/>
      <c r="AU631" s="105"/>
      <c r="AV631" s="145"/>
      <c r="AX631" s="145"/>
      <c r="AY631" s="176"/>
      <c r="AZ631" s="105"/>
      <c r="BA631" s="105"/>
      <c r="BB631" s="105"/>
      <c r="BD631" s="176"/>
      <c r="BE631" s="105"/>
      <c r="BF631" s="105"/>
      <c r="BG631" s="105"/>
      <c r="BI631" s="176"/>
      <c r="BJ631" s="145"/>
      <c r="BK631" s="105"/>
      <c r="BL631" s="145"/>
      <c r="BN631" s="145"/>
    </row>
    <row r="632" spans="6:66" x14ac:dyDescent="0.2">
      <c r="F632" s="105"/>
      <c r="G632" s="105"/>
      <c r="H632" s="105"/>
      <c r="J632" s="176"/>
      <c r="K632" s="105"/>
      <c r="L632" s="105"/>
      <c r="M632" s="105"/>
      <c r="O632" s="176"/>
      <c r="P632" s="105"/>
      <c r="Q632" s="105"/>
      <c r="R632" s="105"/>
      <c r="S632" s="176"/>
      <c r="T632" s="105"/>
      <c r="U632" s="105"/>
      <c r="V632" s="105"/>
      <c r="X632" s="176"/>
      <c r="Y632" s="105"/>
      <c r="Z632" s="105"/>
      <c r="AA632" s="105"/>
      <c r="AC632" s="176"/>
      <c r="AD632" s="358"/>
      <c r="AE632" s="105"/>
      <c r="AF632" s="358"/>
      <c r="AH632" s="105"/>
      <c r="AI632" s="176"/>
      <c r="AJ632" s="105"/>
      <c r="AK632" s="105"/>
      <c r="AL632" s="105"/>
      <c r="AN632" s="176"/>
      <c r="AO632" s="105"/>
      <c r="AP632" s="105"/>
      <c r="AQ632" s="105"/>
      <c r="AS632" s="176"/>
      <c r="AT632" s="145"/>
      <c r="AU632" s="105"/>
      <c r="AV632" s="145"/>
      <c r="AX632" s="145"/>
      <c r="AY632" s="176"/>
      <c r="AZ632" s="105"/>
      <c r="BA632" s="105"/>
      <c r="BB632" s="105"/>
      <c r="BD632" s="176"/>
      <c r="BE632" s="105"/>
      <c r="BF632" s="105"/>
      <c r="BG632" s="105"/>
      <c r="BI632" s="176"/>
      <c r="BJ632" s="145"/>
      <c r="BK632" s="105"/>
      <c r="BL632" s="145"/>
      <c r="BN632" s="145"/>
    </row>
    <row r="633" spans="6:66" x14ac:dyDescent="0.2">
      <c r="F633" s="25"/>
      <c r="G633" s="25"/>
      <c r="H633" s="25"/>
      <c r="I633" s="283"/>
      <c r="J633" s="25"/>
      <c r="K633" s="25"/>
      <c r="L633" s="25"/>
      <c r="M633" s="25"/>
      <c r="N633" s="283"/>
      <c r="O633" s="25"/>
      <c r="P633" s="25"/>
      <c r="Q633" s="25"/>
      <c r="R633" s="25"/>
      <c r="S633" s="25"/>
      <c r="T633" s="25"/>
      <c r="U633" s="25"/>
      <c r="V633" s="25"/>
      <c r="W633" s="283"/>
      <c r="X633" s="25"/>
      <c r="Y633" s="25"/>
      <c r="Z633" s="25"/>
      <c r="AA633" s="25"/>
      <c r="AB633" s="283"/>
      <c r="AC633" s="25"/>
      <c r="AD633" s="25"/>
      <c r="AE633" s="25"/>
      <c r="AF633" s="25"/>
      <c r="AG633" s="283"/>
      <c r="AH633" s="25"/>
      <c r="AI633" s="25"/>
      <c r="AJ633" s="25"/>
      <c r="AK633" s="25"/>
      <c r="AL633" s="25"/>
      <c r="AM633" s="283"/>
      <c r="AN633" s="25"/>
      <c r="AO633" s="25"/>
      <c r="AP633" s="25"/>
      <c r="AQ633" s="25"/>
      <c r="AR633" s="283"/>
      <c r="AS633" s="25"/>
      <c r="AT633" s="316"/>
      <c r="AU633" s="25"/>
      <c r="AV633" s="316"/>
      <c r="AW633" s="283"/>
      <c r="AX633" s="316"/>
      <c r="AY633" s="25"/>
      <c r="AZ633" s="25"/>
      <c r="BA633" s="25"/>
      <c r="BB633" s="25"/>
      <c r="BC633" s="283"/>
      <c r="BD633" s="25"/>
      <c r="BE633" s="25"/>
      <c r="BF633" s="25"/>
      <c r="BG633" s="25"/>
      <c r="BH633" s="283"/>
      <c r="BI633" s="25"/>
      <c r="BJ633" s="316"/>
      <c r="BK633" s="25"/>
      <c r="BL633" s="316"/>
      <c r="BM633" s="283"/>
      <c r="BN633" s="316"/>
    </row>
    <row r="634" spans="6:66" x14ac:dyDescent="0.2">
      <c r="F634" s="25"/>
      <c r="G634" s="25"/>
      <c r="H634" s="25"/>
      <c r="I634" s="283"/>
      <c r="J634" s="25"/>
      <c r="K634" s="25"/>
      <c r="L634" s="25"/>
      <c r="M634" s="25"/>
      <c r="N634" s="283"/>
      <c r="O634" s="25"/>
      <c r="P634" s="25"/>
      <c r="Q634" s="25"/>
      <c r="R634" s="25"/>
      <c r="S634" s="25"/>
      <c r="T634" s="25"/>
      <c r="U634" s="25"/>
      <c r="V634" s="25"/>
      <c r="W634" s="283"/>
      <c r="X634" s="25"/>
      <c r="Y634" s="25"/>
      <c r="Z634" s="25"/>
      <c r="AA634" s="25"/>
      <c r="AB634" s="283"/>
      <c r="AC634" s="25"/>
      <c r="AD634" s="25"/>
      <c r="AE634" s="25"/>
      <c r="AF634" s="25"/>
      <c r="AG634" s="283"/>
      <c r="AH634" s="25"/>
      <c r="AI634" s="25"/>
      <c r="AJ634" s="25"/>
      <c r="AK634" s="25"/>
      <c r="AL634" s="25"/>
      <c r="AM634" s="283"/>
      <c r="AN634" s="25"/>
      <c r="AO634" s="25"/>
      <c r="AP634" s="25"/>
      <c r="AQ634" s="25"/>
      <c r="AR634" s="283"/>
      <c r="AS634" s="25"/>
      <c r="AT634" s="316"/>
      <c r="AU634" s="25"/>
      <c r="AV634" s="316"/>
      <c r="AW634" s="283"/>
      <c r="AX634" s="316"/>
      <c r="AY634" s="25"/>
      <c r="AZ634" s="25"/>
      <c r="BA634" s="25"/>
      <c r="BB634" s="25"/>
      <c r="BC634" s="283"/>
      <c r="BD634" s="25"/>
      <c r="BE634" s="25"/>
      <c r="BF634" s="25"/>
      <c r="BG634" s="25"/>
      <c r="BH634" s="283"/>
      <c r="BI634" s="25"/>
      <c r="BJ634" s="316"/>
      <c r="BK634" s="25"/>
      <c r="BL634" s="316"/>
      <c r="BM634" s="283"/>
      <c r="BN634" s="316"/>
    </row>
    <row r="635" spans="6:66" x14ac:dyDescent="0.2">
      <c r="F635" s="105"/>
      <c r="G635" s="105"/>
      <c r="H635" s="105"/>
      <c r="J635" s="176"/>
      <c r="K635" s="105"/>
      <c r="L635" s="105"/>
      <c r="M635" s="105"/>
      <c r="O635" s="176"/>
      <c r="P635" s="105"/>
      <c r="Q635" s="105"/>
      <c r="R635" s="105"/>
      <c r="S635" s="176"/>
      <c r="T635" s="105"/>
      <c r="U635" s="105"/>
      <c r="V635" s="105"/>
      <c r="X635" s="176"/>
      <c r="Y635" s="105"/>
      <c r="Z635" s="105"/>
      <c r="AA635" s="105"/>
      <c r="AC635" s="176"/>
      <c r="AD635" s="358"/>
      <c r="AE635" s="105"/>
      <c r="AF635" s="358"/>
      <c r="AH635" s="105"/>
      <c r="AI635" s="176"/>
      <c r="AJ635" s="105"/>
      <c r="AK635" s="105"/>
      <c r="AL635" s="105"/>
      <c r="AN635" s="176"/>
      <c r="AO635" s="105"/>
      <c r="AP635" s="105"/>
      <c r="AQ635" s="105"/>
      <c r="AS635" s="176"/>
      <c r="AT635" s="145"/>
      <c r="AU635" s="105"/>
      <c r="AV635" s="145"/>
      <c r="AX635" s="145"/>
      <c r="AY635" s="176"/>
      <c r="AZ635" s="105"/>
      <c r="BA635" s="105"/>
      <c r="BB635" s="105"/>
      <c r="BD635" s="176"/>
      <c r="BE635" s="105"/>
      <c r="BF635" s="105"/>
      <c r="BG635" s="105"/>
      <c r="BI635" s="176"/>
      <c r="BJ635" s="145"/>
      <c r="BK635" s="105"/>
      <c r="BL635" s="145"/>
      <c r="BN635" s="145"/>
    </row>
    <row r="636" spans="6:66" x14ac:dyDescent="0.2">
      <c r="F636" s="25"/>
      <c r="G636" s="25"/>
      <c r="H636" s="25"/>
      <c r="I636" s="283"/>
      <c r="J636" s="25"/>
      <c r="K636" s="25"/>
      <c r="L636" s="25"/>
      <c r="M636" s="25"/>
      <c r="N636" s="283"/>
      <c r="O636" s="25"/>
      <c r="P636" s="25"/>
      <c r="Q636" s="25"/>
      <c r="R636" s="25"/>
      <c r="S636" s="25"/>
      <c r="T636" s="25"/>
      <c r="U636" s="25"/>
      <c r="V636" s="25"/>
      <c r="W636" s="283"/>
      <c r="X636" s="25"/>
      <c r="Y636" s="25"/>
      <c r="Z636" s="25"/>
      <c r="AA636" s="25"/>
      <c r="AB636" s="283"/>
      <c r="AC636" s="25"/>
      <c r="AD636" s="25"/>
      <c r="AE636" s="25"/>
      <c r="AF636" s="25"/>
      <c r="AG636" s="283"/>
      <c r="AH636" s="25"/>
      <c r="AI636" s="25"/>
      <c r="AJ636" s="25"/>
      <c r="AK636" s="25"/>
      <c r="AL636" s="25"/>
      <c r="AM636" s="283"/>
      <c r="AN636" s="25"/>
      <c r="AO636" s="25"/>
      <c r="AP636" s="25"/>
      <c r="AQ636" s="25"/>
      <c r="AR636" s="283"/>
      <c r="AS636" s="25"/>
      <c r="AT636" s="316"/>
      <c r="AU636" s="25"/>
      <c r="AV636" s="316"/>
      <c r="AW636" s="283"/>
      <c r="AX636" s="316"/>
      <c r="AY636" s="25"/>
      <c r="AZ636" s="25"/>
      <c r="BA636" s="25"/>
      <c r="BB636" s="25"/>
      <c r="BC636" s="283"/>
      <c r="BD636" s="25"/>
      <c r="BE636" s="25"/>
      <c r="BF636" s="25"/>
      <c r="BG636" s="25"/>
      <c r="BH636" s="283"/>
      <c r="BI636" s="25"/>
      <c r="BJ636" s="316"/>
      <c r="BK636" s="25"/>
      <c r="BL636" s="316"/>
      <c r="BM636" s="283"/>
      <c r="BN636" s="316"/>
    </row>
    <row r="637" spans="6:66" x14ac:dyDescent="0.2">
      <c r="F637" s="25"/>
      <c r="G637" s="25"/>
      <c r="H637" s="25"/>
      <c r="I637" s="283"/>
      <c r="J637" s="25"/>
      <c r="K637" s="25"/>
      <c r="L637" s="25"/>
      <c r="M637" s="25"/>
      <c r="N637" s="283"/>
      <c r="O637" s="25"/>
      <c r="P637" s="25"/>
      <c r="Q637" s="25"/>
      <c r="R637" s="25"/>
      <c r="S637" s="25"/>
      <c r="T637" s="25"/>
      <c r="U637" s="25"/>
      <c r="V637" s="25"/>
      <c r="W637" s="283"/>
      <c r="X637" s="25"/>
      <c r="Y637" s="25"/>
      <c r="Z637" s="25"/>
      <c r="AA637" s="25"/>
      <c r="AB637" s="283"/>
      <c r="AC637" s="25"/>
      <c r="AD637" s="25"/>
      <c r="AE637" s="25"/>
      <c r="AF637" s="25"/>
      <c r="AG637" s="283"/>
      <c r="AH637" s="25"/>
      <c r="AI637" s="25"/>
      <c r="AJ637" s="25"/>
      <c r="AK637" s="25"/>
      <c r="AL637" s="25"/>
      <c r="AM637" s="283"/>
      <c r="AN637" s="25"/>
      <c r="AO637" s="25"/>
      <c r="AP637" s="25"/>
      <c r="AQ637" s="25"/>
      <c r="AR637" s="283"/>
      <c r="AS637" s="25"/>
      <c r="AT637" s="316"/>
      <c r="AU637" s="25"/>
      <c r="AV637" s="316"/>
      <c r="AW637" s="283"/>
      <c r="AX637" s="316"/>
      <c r="AY637" s="25"/>
      <c r="AZ637" s="25"/>
      <c r="BA637" s="25"/>
      <c r="BB637" s="25"/>
      <c r="BC637" s="283"/>
      <c r="BD637" s="25"/>
      <c r="BE637" s="25"/>
      <c r="BF637" s="25"/>
      <c r="BG637" s="25"/>
      <c r="BH637" s="283"/>
      <c r="BI637" s="25"/>
      <c r="BJ637" s="316"/>
      <c r="BK637" s="25"/>
      <c r="BL637" s="316"/>
      <c r="BM637" s="283"/>
      <c r="BN637" s="316"/>
    </row>
    <row r="638" spans="6:66" x14ac:dyDescent="0.2">
      <c r="F638" s="25"/>
      <c r="G638" s="25"/>
      <c r="H638" s="25"/>
      <c r="I638" s="283"/>
      <c r="J638" s="25"/>
      <c r="K638" s="25"/>
      <c r="L638" s="25"/>
      <c r="M638" s="25"/>
      <c r="N638" s="283"/>
      <c r="O638" s="25"/>
      <c r="P638" s="25"/>
      <c r="Q638" s="25"/>
      <c r="R638" s="25"/>
      <c r="S638" s="25"/>
      <c r="T638" s="25"/>
      <c r="U638" s="25"/>
      <c r="V638" s="25"/>
      <c r="W638" s="283"/>
      <c r="X638" s="25"/>
      <c r="Y638" s="25"/>
      <c r="Z638" s="25"/>
      <c r="AA638" s="25"/>
      <c r="AB638" s="283"/>
      <c r="AC638" s="25"/>
      <c r="AD638" s="25"/>
      <c r="AE638" s="25"/>
      <c r="AF638" s="25"/>
      <c r="AG638" s="283"/>
      <c r="AH638" s="25"/>
      <c r="AI638" s="25"/>
      <c r="AJ638" s="25"/>
      <c r="AK638" s="25"/>
      <c r="AL638" s="25"/>
      <c r="AM638" s="283"/>
      <c r="AN638" s="25"/>
      <c r="AO638" s="25"/>
      <c r="AP638" s="25"/>
      <c r="AQ638" s="25"/>
      <c r="AR638" s="283"/>
      <c r="AS638" s="25"/>
      <c r="AT638" s="316"/>
      <c r="AU638" s="25"/>
      <c r="AV638" s="316"/>
      <c r="AW638" s="283"/>
      <c r="AX638" s="316"/>
      <c r="AY638" s="25"/>
      <c r="AZ638" s="25"/>
      <c r="BA638" s="25"/>
      <c r="BB638" s="25"/>
      <c r="BC638" s="283"/>
      <c r="BD638" s="25"/>
      <c r="BE638" s="25"/>
      <c r="BF638" s="25"/>
      <c r="BG638" s="25"/>
      <c r="BH638" s="283"/>
      <c r="BI638" s="25"/>
      <c r="BJ638" s="316"/>
      <c r="BK638" s="25"/>
      <c r="BL638" s="316"/>
      <c r="BM638" s="283"/>
      <c r="BN638" s="316"/>
    </row>
    <row r="639" spans="6:66" x14ac:dyDescent="0.2">
      <c r="F639" s="25"/>
      <c r="G639" s="25"/>
      <c r="H639" s="25"/>
      <c r="I639" s="283"/>
      <c r="J639" s="25"/>
      <c r="K639" s="25"/>
      <c r="L639" s="25"/>
      <c r="M639" s="25"/>
      <c r="N639" s="283"/>
      <c r="O639" s="25"/>
      <c r="P639" s="25"/>
      <c r="Q639" s="25"/>
      <c r="R639" s="25"/>
      <c r="S639" s="25"/>
      <c r="T639" s="25"/>
      <c r="U639" s="25"/>
      <c r="V639" s="25"/>
      <c r="W639" s="283"/>
      <c r="X639" s="25"/>
      <c r="Y639" s="25"/>
      <c r="Z639" s="25"/>
      <c r="AA639" s="25"/>
      <c r="AB639" s="283"/>
      <c r="AC639" s="25"/>
      <c r="AD639" s="25"/>
      <c r="AE639" s="25"/>
      <c r="AF639" s="25"/>
      <c r="AG639" s="283"/>
      <c r="AH639" s="25"/>
      <c r="AI639" s="25"/>
      <c r="AJ639" s="25"/>
      <c r="AK639" s="25"/>
      <c r="AL639" s="25"/>
      <c r="AM639" s="283"/>
      <c r="AN639" s="25"/>
      <c r="AO639" s="25"/>
      <c r="AP639" s="25"/>
      <c r="AQ639" s="25"/>
      <c r="AR639" s="283"/>
      <c r="AS639" s="25"/>
      <c r="AT639" s="316"/>
      <c r="AU639" s="25"/>
      <c r="AV639" s="316"/>
      <c r="AW639" s="283"/>
      <c r="AX639" s="316"/>
      <c r="AY639" s="25"/>
      <c r="AZ639" s="25"/>
      <c r="BA639" s="25"/>
      <c r="BB639" s="25"/>
      <c r="BC639" s="283"/>
      <c r="BD639" s="25"/>
      <c r="BE639" s="25"/>
      <c r="BF639" s="25"/>
      <c r="BG639" s="25"/>
      <c r="BH639" s="283"/>
      <c r="BI639" s="25"/>
      <c r="BJ639" s="316"/>
      <c r="BK639" s="25"/>
      <c r="BL639" s="316"/>
      <c r="BM639" s="283"/>
      <c r="BN639" s="316"/>
    </row>
    <row r="640" spans="6:66" x14ac:dyDescent="0.2">
      <c r="F640" s="25"/>
      <c r="G640" s="25"/>
      <c r="H640" s="25"/>
      <c r="I640" s="283"/>
      <c r="J640" s="25"/>
      <c r="K640" s="25"/>
      <c r="L640" s="25"/>
      <c r="M640" s="25"/>
      <c r="N640" s="283"/>
      <c r="O640" s="25"/>
      <c r="P640" s="25"/>
      <c r="Q640" s="25"/>
      <c r="R640" s="25"/>
      <c r="S640" s="25"/>
      <c r="T640" s="25"/>
      <c r="U640" s="25"/>
      <c r="V640" s="25"/>
      <c r="W640" s="283"/>
      <c r="X640" s="25"/>
      <c r="Y640" s="25"/>
      <c r="Z640" s="25"/>
      <c r="AA640" s="25"/>
      <c r="AB640" s="283"/>
      <c r="AC640" s="25"/>
      <c r="AD640" s="25"/>
      <c r="AE640" s="25"/>
      <c r="AF640" s="25"/>
      <c r="AG640" s="283"/>
      <c r="AH640" s="25"/>
      <c r="AI640" s="25"/>
      <c r="AJ640" s="25"/>
      <c r="AK640" s="25"/>
      <c r="AL640" s="25"/>
      <c r="AM640" s="283"/>
      <c r="AN640" s="25"/>
      <c r="AO640" s="25"/>
      <c r="AP640" s="25"/>
      <c r="AQ640" s="25"/>
      <c r="AR640" s="283"/>
      <c r="AS640" s="25"/>
      <c r="AT640" s="316"/>
      <c r="AU640" s="25"/>
      <c r="AV640" s="316"/>
      <c r="AW640" s="283"/>
      <c r="AX640" s="316"/>
      <c r="AY640" s="25"/>
      <c r="AZ640" s="25"/>
      <c r="BA640" s="25"/>
      <c r="BB640" s="25"/>
      <c r="BC640" s="283"/>
      <c r="BD640" s="25"/>
      <c r="BE640" s="25"/>
      <c r="BF640" s="25"/>
      <c r="BG640" s="25"/>
      <c r="BH640" s="283"/>
      <c r="BI640" s="25"/>
      <c r="BJ640" s="316"/>
      <c r="BK640" s="25"/>
      <c r="BL640" s="316"/>
      <c r="BM640" s="283"/>
      <c r="BN640" s="316"/>
    </row>
    <row r="641" spans="6:66" x14ac:dyDescent="0.2">
      <c r="F641" s="25"/>
      <c r="G641" s="25"/>
      <c r="H641" s="25"/>
      <c r="I641" s="283"/>
      <c r="J641" s="25"/>
      <c r="K641" s="25"/>
      <c r="L641" s="25"/>
      <c r="M641" s="25"/>
      <c r="N641" s="283"/>
      <c r="O641" s="25"/>
      <c r="P641" s="25"/>
      <c r="Q641" s="25"/>
      <c r="R641" s="25"/>
      <c r="S641" s="25"/>
      <c r="T641" s="25"/>
      <c r="U641" s="25"/>
      <c r="V641" s="25"/>
      <c r="W641" s="283"/>
      <c r="X641" s="25"/>
      <c r="Y641" s="25"/>
      <c r="Z641" s="25"/>
      <c r="AA641" s="25"/>
      <c r="AB641" s="283"/>
      <c r="AC641" s="25"/>
      <c r="AD641" s="25"/>
      <c r="AE641" s="25"/>
      <c r="AF641" s="25"/>
      <c r="AG641" s="283"/>
      <c r="AH641" s="25"/>
      <c r="AI641" s="25"/>
      <c r="AJ641" s="25"/>
      <c r="AK641" s="25"/>
      <c r="AL641" s="25"/>
      <c r="AM641" s="283"/>
      <c r="AN641" s="25"/>
      <c r="AO641" s="25"/>
      <c r="AP641" s="25"/>
      <c r="AQ641" s="25"/>
      <c r="AR641" s="283"/>
      <c r="AS641" s="25"/>
      <c r="AT641" s="316"/>
      <c r="AU641" s="25"/>
      <c r="AV641" s="316"/>
      <c r="AW641" s="283"/>
      <c r="AX641" s="316"/>
      <c r="AY641" s="25"/>
      <c r="AZ641" s="25"/>
      <c r="BA641" s="25"/>
      <c r="BB641" s="25"/>
      <c r="BC641" s="283"/>
      <c r="BD641" s="25"/>
      <c r="BE641" s="25"/>
      <c r="BF641" s="25"/>
      <c r="BG641" s="25"/>
      <c r="BH641" s="283"/>
      <c r="BI641" s="25"/>
      <c r="BJ641" s="316"/>
      <c r="BK641" s="25"/>
      <c r="BL641" s="316"/>
      <c r="BM641" s="283"/>
      <c r="BN641" s="316"/>
    </row>
    <row r="642" spans="6:66" x14ac:dyDescent="0.2">
      <c r="F642" s="105"/>
      <c r="G642" s="105"/>
      <c r="H642" s="105"/>
      <c r="J642" s="176"/>
      <c r="K642" s="105"/>
      <c r="L642" s="105"/>
      <c r="M642" s="105"/>
      <c r="O642" s="176"/>
      <c r="P642" s="105"/>
      <c r="Q642" s="105"/>
      <c r="R642" s="105"/>
      <c r="S642" s="176"/>
      <c r="T642" s="105"/>
      <c r="U642" s="105"/>
      <c r="V642" s="105"/>
      <c r="X642" s="176"/>
      <c r="Y642" s="105"/>
      <c r="Z642" s="105"/>
      <c r="AA642" s="105"/>
      <c r="AC642" s="176"/>
      <c r="AD642" s="358"/>
      <c r="AE642" s="105"/>
      <c r="AF642" s="358"/>
      <c r="AH642" s="105"/>
      <c r="AI642" s="176"/>
      <c r="AJ642" s="105"/>
      <c r="AK642" s="105"/>
      <c r="AL642" s="105"/>
      <c r="AN642" s="176"/>
      <c r="AO642" s="105"/>
      <c r="AP642" s="105"/>
      <c r="AQ642" s="105"/>
      <c r="AS642" s="176"/>
      <c r="AT642" s="145"/>
      <c r="AU642" s="105"/>
      <c r="AV642" s="145"/>
      <c r="AX642" s="145"/>
      <c r="AY642" s="176"/>
      <c r="AZ642" s="105"/>
      <c r="BA642" s="105"/>
      <c r="BB642" s="105"/>
      <c r="BD642" s="176"/>
      <c r="BE642" s="105"/>
      <c r="BF642" s="105"/>
      <c r="BG642" s="105"/>
      <c r="BI642" s="176"/>
      <c r="BJ642" s="145"/>
      <c r="BK642" s="105"/>
      <c r="BL642" s="145"/>
      <c r="BN642" s="145"/>
    </row>
    <row r="643" spans="6:66" x14ac:dyDescent="0.2">
      <c r="F643" s="25"/>
      <c r="G643" s="25"/>
      <c r="H643" s="25"/>
      <c r="I643" s="283"/>
      <c r="J643" s="25"/>
      <c r="K643" s="25"/>
      <c r="L643" s="25"/>
      <c r="M643" s="25"/>
      <c r="N643" s="283"/>
      <c r="O643" s="25"/>
      <c r="P643" s="25"/>
      <c r="Q643" s="25"/>
      <c r="R643" s="25"/>
      <c r="S643" s="25"/>
      <c r="T643" s="25"/>
      <c r="U643" s="25"/>
      <c r="V643" s="25"/>
      <c r="W643" s="283"/>
      <c r="X643" s="25"/>
      <c r="Y643" s="25"/>
      <c r="Z643" s="25"/>
      <c r="AA643" s="25"/>
      <c r="AB643" s="283"/>
      <c r="AC643" s="25"/>
      <c r="AD643" s="25"/>
      <c r="AE643" s="25"/>
      <c r="AF643" s="25"/>
      <c r="AG643" s="283"/>
      <c r="AH643" s="25"/>
      <c r="AI643" s="25"/>
      <c r="AJ643" s="25"/>
      <c r="AK643" s="25"/>
      <c r="AL643" s="25"/>
      <c r="AM643" s="283"/>
      <c r="AN643" s="25"/>
      <c r="AO643" s="25"/>
      <c r="AP643" s="25"/>
      <c r="AQ643" s="25"/>
      <c r="AR643" s="283"/>
      <c r="AS643" s="25"/>
      <c r="AT643" s="316"/>
      <c r="AU643" s="25"/>
      <c r="AV643" s="316"/>
      <c r="AW643" s="283"/>
      <c r="AX643" s="316"/>
      <c r="AY643" s="25"/>
      <c r="AZ643" s="25"/>
      <c r="BA643" s="25"/>
      <c r="BB643" s="25"/>
      <c r="BC643" s="283"/>
      <c r="BD643" s="25"/>
      <c r="BE643" s="25"/>
      <c r="BF643" s="25"/>
      <c r="BG643" s="25"/>
      <c r="BH643" s="283"/>
      <c r="BI643" s="25"/>
      <c r="BJ643" s="316"/>
      <c r="BK643" s="25"/>
      <c r="BL643" s="316"/>
      <c r="BM643" s="283"/>
      <c r="BN643" s="316"/>
    </row>
    <row r="644" spans="6:66" x14ac:dyDescent="0.2">
      <c r="F644" s="25"/>
      <c r="G644" s="25"/>
      <c r="H644" s="25"/>
      <c r="I644" s="283"/>
      <c r="J644" s="25"/>
      <c r="K644" s="25"/>
      <c r="L644" s="25"/>
      <c r="M644" s="25"/>
      <c r="N644" s="283"/>
      <c r="O644" s="25"/>
      <c r="P644" s="25"/>
      <c r="Q644" s="25"/>
      <c r="R644" s="25"/>
      <c r="S644" s="25"/>
      <c r="T644" s="25"/>
      <c r="U644" s="25"/>
      <c r="V644" s="25"/>
      <c r="W644" s="283"/>
      <c r="X644" s="25"/>
      <c r="Y644" s="25"/>
      <c r="Z644" s="25"/>
      <c r="AA644" s="25"/>
      <c r="AB644" s="283"/>
      <c r="AC644" s="25"/>
      <c r="AD644" s="25"/>
      <c r="AE644" s="25"/>
      <c r="AF644" s="25"/>
      <c r="AG644" s="283"/>
      <c r="AH644" s="25"/>
      <c r="AI644" s="25"/>
      <c r="AJ644" s="25"/>
      <c r="AK644" s="25"/>
      <c r="AL644" s="25"/>
      <c r="AM644" s="283"/>
      <c r="AN644" s="25"/>
      <c r="AO644" s="25"/>
      <c r="AP644" s="25"/>
      <c r="AQ644" s="25"/>
      <c r="AR644" s="283"/>
      <c r="AS644" s="25"/>
      <c r="AT644" s="316"/>
      <c r="AU644" s="25"/>
      <c r="AV644" s="316"/>
      <c r="AW644" s="283"/>
      <c r="AX644" s="316"/>
      <c r="AY644" s="25"/>
      <c r="AZ644" s="25"/>
      <c r="BA644" s="25"/>
      <c r="BB644" s="25"/>
      <c r="BC644" s="283"/>
      <c r="BD644" s="25"/>
      <c r="BE644" s="25"/>
      <c r="BF644" s="25"/>
      <c r="BG644" s="25"/>
      <c r="BH644" s="283"/>
      <c r="BI644" s="25"/>
      <c r="BJ644" s="316"/>
      <c r="BK644" s="25"/>
      <c r="BL644" s="316"/>
      <c r="BM644" s="283"/>
      <c r="BN644" s="316"/>
    </row>
    <row r="645" spans="6:66" x14ac:dyDescent="0.2">
      <c r="F645" s="105"/>
      <c r="G645" s="105"/>
      <c r="H645" s="105"/>
      <c r="J645" s="176"/>
      <c r="K645" s="105"/>
      <c r="L645" s="105"/>
      <c r="M645" s="105"/>
      <c r="O645" s="176"/>
      <c r="P645" s="105"/>
      <c r="Q645" s="105"/>
      <c r="R645" s="105"/>
      <c r="S645" s="176"/>
      <c r="T645" s="105"/>
      <c r="U645" s="105"/>
      <c r="V645" s="105"/>
      <c r="X645" s="176"/>
      <c r="Y645" s="105"/>
      <c r="Z645" s="105"/>
      <c r="AA645" s="105"/>
      <c r="AC645" s="176"/>
      <c r="AD645" s="358"/>
      <c r="AE645" s="105"/>
      <c r="AF645" s="358"/>
      <c r="AH645" s="105"/>
      <c r="AI645" s="176"/>
      <c r="AJ645" s="105"/>
      <c r="AK645" s="105"/>
      <c r="AL645" s="105"/>
      <c r="AN645" s="176"/>
      <c r="AO645" s="105"/>
      <c r="AP645" s="105"/>
      <c r="AQ645" s="105"/>
      <c r="AS645" s="176"/>
      <c r="AT645" s="145"/>
      <c r="AU645" s="105"/>
      <c r="AV645" s="145"/>
      <c r="AX645" s="145"/>
      <c r="AY645" s="176"/>
      <c r="AZ645" s="105"/>
      <c r="BA645" s="105"/>
      <c r="BB645" s="105"/>
      <c r="BD645" s="176"/>
      <c r="BE645" s="105"/>
      <c r="BF645" s="105"/>
      <c r="BG645" s="105"/>
      <c r="BI645" s="176"/>
      <c r="BJ645" s="145"/>
      <c r="BK645" s="105"/>
      <c r="BL645" s="145"/>
      <c r="BN645" s="145"/>
    </row>
    <row r="646" spans="6:66" x14ac:dyDescent="0.2">
      <c r="F646" s="105"/>
      <c r="G646" s="105"/>
      <c r="H646" s="105"/>
      <c r="J646" s="176"/>
      <c r="K646" s="105"/>
      <c r="L646" s="105"/>
      <c r="M646" s="105"/>
      <c r="O646" s="176"/>
      <c r="P646" s="105"/>
      <c r="Q646" s="105"/>
      <c r="R646" s="105"/>
      <c r="S646" s="176"/>
      <c r="T646" s="105"/>
      <c r="U646" s="105"/>
      <c r="V646" s="105"/>
      <c r="X646" s="176"/>
      <c r="Y646" s="105"/>
      <c r="Z646" s="105"/>
      <c r="AA646" s="105"/>
      <c r="AC646" s="176"/>
      <c r="AD646" s="358"/>
      <c r="AE646" s="105"/>
      <c r="AF646" s="358"/>
      <c r="AH646" s="105"/>
      <c r="AI646" s="176"/>
      <c r="AJ646" s="105"/>
      <c r="AK646" s="105"/>
      <c r="AL646" s="105"/>
      <c r="AN646" s="176"/>
      <c r="AO646" s="105"/>
      <c r="AP646" s="105"/>
      <c r="AQ646" s="105"/>
      <c r="AS646" s="176"/>
      <c r="AT646" s="145"/>
      <c r="AU646" s="105"/>
      <c r="AV646" s="145"/>
      <c r="AX646" s="145"/>
      <c r="AY646" s="176"/>
      <c r="AZ646" s="105"/>
      <c r="BA646" s="105"/>
      <c r="BB646" s="105"/>
      <c r="BD646" s="176"/>
      <c r="BE646" s="105"/>
      <c r="BF646" s="105"/>
      <c r="BG646" s="105"/>
      <c r="BI646" s="176"/>
      <c r="BJ646" s="145"/>
      <c r="BK646" s="105"/>
      <c r="BL646" s="145"/>
      <c r="BN646" s="145"/>
    </row>
    <row r="647" spans="6:66" x14ac:dyDescent="0.2">
      <c r="F647" s="105"/>
      <c r="G647" s="105"/>
      <c r="H647" s="105"/>
      <c r="J647" s="176"/>
      <c r="K647" s="105"/>
      <c r="L647" s="105"/>
      <c r="M647" s="105"/>
      <c r="O647" s="176"/>
      <c r="P647" s="105"/>
      <c r="Q647" s="105"/>
      <c r="R647" s="105"/>
      <c r="S647" s="176"/>
      <c r="T647" s="105"/>
      <c r="U647" s="105"/>
      <c r="V647" s="105"/>
      <c r="X647" s="176"/>
      <c r="Y647" s="105"/>
      <c r="Z647" s="105"/>
      <c r="AA647" s="105"/>
      <c r="AC647" s="176"/>
      <c r="AD647" s="358"/>
      <c r="AE647" s="105"/>
      <c r="AF647" s="358"/>
      <c r="AH647" s="105"/>
      <c r="AI647" s="176"/>
      <c r="AJ647" s="105"/>
      <c r="AK647" s="105"/>
      <c r="AL647" s="105"/>
      <c r="AN647" s="176"/>
      <c r="AO647" s="105"/>
      <c r="AP647" s="105"/>
      <c r="AQ647" s="105"/>
      <c r="AS647" s="176"/>
      <c r="AT647" s="145"/>
      <c r="AU647" s="105"/>
      <c r="AV647" s="145"/>
      <c r="AX647" s="145"/>
      <c r="AY647" s="176"/>
      <c r="AZ647" s="105"/>
      <c r="BA647" s="105"/>
      <c r="BB647" s="105"/>
      <c r="BD647" s="176"/>
      <c r="BE647" s="105"/>
      <c r="BF647" s="105"/>
      <c r="BG647" s="105"/>
      <c r="BI647" s="176"/>
      <c r="BJ647" s="145"/>
      <c r="BK647" s="105"/>
      <c r="BL647" s="145"/>
      <c r="BN647" s="145"/>
    </row>
    <row r="648" spans="6:66" x14ac:dyDescent="0.2">
      <c r="F648" s="25"/>
      <c r="G648" s="25"/>
      <c r="H648" s="25"/>
      <c r="I648" s="283"/>
      <c r="J648" s="25"/>
      <c r="K648" s="25"/>
      <c r="L648" s="25"/>
      <c r="M648" s="25"/>
      <c r="N648" s="283"/>
      <c r="O648" s="25"/>
      <c r="P648" s="25"/>
      <c r="Q648" s="25"/>
      <c r="R648" s="25"/>
      <c r="S648" s="25"/>
      <c r="T648" s="25"/>
      <c r="U648" s="25"/>
      <c r="V648" s="25"/>
      <c r="W648" s="283"/>
      <c r="X648" s="25"/>
      <c r="Y648" s="25"/>
      <c r="Z648" s="25"/>
      <c r="AA648" s="25"/>
      <c r="AB648" s="283"/>
      <c r="AC648" s="25"/>
      <c r="AD648" s="25"/>
      <c r="AE648" s="25"/>
      <c r="AF648" s="25"/>
      <c r="AG648" s="283"/>
      <c r="AH648" s="25"/>
      <c r="AI648" s="25"/>
      <c r="AJ648" s="25"/>
      <c r="AK648" s="25"/>
      <c r="AL648" s="25"/>
      <c r="AM648" s="283"/>
      <c r="AN648" s="25"/>
      <c r="AO648" s="25"/>
      <c r="AP648" s="25"/>
      <c r="AQ648" s="25"/>
      <c r="AR648" s="283"/>
      <c r="AS648" s="25"/>
      <c r="AT648" s="316"/>
      <c r="AU648" s="25"/>
      <c r="AV648" s="316"/>
      <c r="AW648" s="283"/>
      <c r="AX648" s="316"/>
      <c r="AY648" s="25"/>
      <c r="AZ648" s="25"/>
      <c r="BA648" s="25"/>
      <c r="BB648" s="25"/>
      <c r="BC648" s="283"/>
      <c r="BD648" s="25"/>
      <c r="BE648" s="25"/>
      <c r="BF648" s="25"/>
      <c r="BG648" s="25"/>
      <c r="BH648" s="283"/>
      <c r="BI648" s="25"/>
      <c r="BJ648" s="316"/>
      <c r="BK648" s="25"/>
      <c r="BL648" s="316"/>
      <c r="BM648" s="283"/>
      <c r="BN648" s="316"/>
    </row>
    <row r="649" spans="6:66" x14ac:dyDescent="0.2">
      <c r="F649" s="25"/>
      <c r="G649" s="25"/>
      <c r="H649" s="25"/>
      <c r="I649" s="283"/>
      <c r="J649" s="25"/>
      <c r="K649" s="25"/>
      <c r="L649" s="25"/>
      <c r="M649" s="25"/>
      <c r="N649" s="283"/>
      <c r="O649" s="25"/>
      <c r="P649" s="25"/>
      <c r="Q649" s="25"/>
      <c r="R649" s="25"/>
      <c r="S649" s="25"/>
      <c r="T649" s="25"/>
      <c r="U649" s="25"/>
      <c r="V649" s="25"/>
      <c r="W649" s="283"/>
      <c r="X649" s="25"/>
      <c r="Y649" s="25"/>
      <c r="Z649" s="25"/>
      <c r="AA649" s="25"/>
      <c r="AB649" s="283"/>
      <c r="AC649" s="25"/>
      <c r="AD649" s="25"/>
      <c r="AE649" s="25"/>
      <c r="AF649" s="25"/>
      <c r="AG649" s="283"/>
      <c r="AH649" s="25"/>
      <c r="AI649" s="25"/>
      <c r="AJ649" s="25"/>
      <c r="AK649" s="25"/>
      <c r="AL649" s="25"/>
      <c r="AM649" s="283"/>
      <c r="AN649" s="25"/>
      <c r="AO649" s="25"/>
      <c r="AP649" s="25"/>
      <c r="AQ649" s="25"/>
      <c r="AR649" s="283"/>
      <c r="AS649" s="25"/>
      <c r="AT649" s="316"/>
      <c r="AU649" s="25"/>
      <c r="AV649" s="316"/>
      <c r="AW649" s="283"/>
      <c r="AX649" s="316"/>
      <c r="AY649" s="25"/>
      <c r="AZ649" s="25"/>
      <c r="BA649" s="25"/>
      <c r="BB649" s="25"/>
      <c r="BC649" s="283"/>
      <c r="BD649" s="25"/>
      <c r="BE649" s="25"/>
      <c r="BF649" s="25"/>
      <c r="BG649" s="25"/>
      <c r="BH649" s="283"/>
      <c r="BI649" s="25"/>
      <c r="BJ649" s="316"/>
      <c r="BK649" s="25"/>
      <c r="BL649" s="316"/>
      <c r="BM649" s="283"/>
      <c r="BN649" s="316"/>
    </row>
    <row r="650" spans="6:66" x14ac:dyDescent="0.2">
      <c r="F650" s="105"/>
      <c r="G650" s="105"/>
      <c r="H650" s="105"/>
      <c r="J650" s="176"/>
      <c r="K650" s="105"/>
      <c r="L650" s="105"/>
      <c r="M650" s="105"/>
      <c r="O650" s="176"/>
      <c r="P650" s="105"/>
      <c r="Q650" s="105"/>
      <c r="R650" s="105"/>
      <c r="S650" s="176"/>
      <c r="T650" s="105"/>
      <c r="U650" s="105"/>
      <c r="V650" s="105"/>
      <c r="X650" s="176"/>
      <c r="Y650" s="105"/>
      <c r="Z650" s="105"/>
      <c r="AA650" s="105"/>
      <c r="AC650" s="176"/>
      <c r="AD650" s="358"/>
      <c r="AE650" s="105"/>
      <c r="AF650" s="358"/>
      <c r="AH650" s="105"/>
      <c r="AI650" s="176"/>
      <c r="AJ650" s="105"/>
      <c r="AK650" s="105"/>
      <c r="AL650" s="105"/>
      <c r="AN650" s="176"/>
      <c r="AO650" s="105"/>
      <c r="AP650" s="105"/>
      <c r="AQ650" s="105"/>
      <c r="AS650" s="176"/>
      <c r="AT650" s="145"/>
      <c r="AU650" s="105"/>
      <c r="AV650" s="145"/>
      <c r="AX650" s="145"/>
      <c r="AY650" s="176"/>
      <c r="AZ650" s="105"/>
      <c r="BA650" s="105"/>
      <c r="BB650" s="105"/>
      <c r="BD650" s="176"/>
      <c r="BE650" s="105"/>
      <c r="BF650" s="105"/>
      <c r="BG650" s="105"/>
      <c r="BI650" s="176"/>
      <c r="BJ650" s="145"/>
      <c r="BK650" s="105"/>
      <c r="BL650" s="145"/>
      <c r="BN650" s="145"/>
    </row>
    <row r="651" spans="6:66" x14ac:dyDescent="0.2">
      <c r="F651" s="25"/>
      <c r="G651" s="25"/>
      <c r="H651" s="25"/>
      <c r="I651" s="283"/>
      <c r="J651" s="25"/>
      <c r="K651" s="25"/>
      <c r="L651" s="25"/>
      <c r="M651" s="25"/>
      <c r="N651" s="283"/>
      <c r="O651" s="25"/>
      <c r="P651" s="25"/>
      <c r="Q651" s="25"/>
      <c r="R651" s="25"/>
      <c r="S651" s="25"/>
      <c r="T651" s="25"/>
      <c r="U651" s="25"/>
      <c r="V651" s="25"/>
      <c r="W651" s="283"/>
      <c r="X651" s="25"/>
      <c r="Y651" s="25"/>
      <c r="Z651" s="25"/>
      <c r="AA651" s="25"/>
      <c r="AB651" s="283"/>
      <c r="AC651" s="25"/>
      <c r="AD651" s="25"/>
      <c r="AE651" s="25"/>
      <c r="AF651" s="25"/>
      <c r="AG651" s="283"/>
      <c r="AH651" s="25"/>
      <c r="AI651" s="25"/>
      <c r="AJ651" s="25"/>
      <c r="AK651" s="25"/>
      <c r="AL651" s="25"/>
      <c r="AM651" s="283"/>
      <c r="AN651" s="25"/>
      <c r="AO651" s="25"/>
      <c r="AP651" s="25"/>
      <c r="AQ651" s="25"/>
      <c r="AR651" s="283"/>
      <c r="AS651" s="25"/>
      <c r="AT651" s="316"/>
      <c r="AU651" s="25"/>
      <c r="AV651" s="316"/>
      <c r="AW651" s="283"/>
      <c r="AX651" s="316"/>
      <c r="AY651" s="25"/>
      <c r="AZ651" s="25"/>
      <c r="BA651" s="25"/>
      <c r="BB651" s="25"/>
      <c r="BC651" s="283"/>
      <c r="BD651" s="25"/>
      <c r="BE651" s="25"/>
      <c r="BF651" s="25"/>
      <c r="BG651" s="25"/>
      <c r="BH651" s="283"/>
      <c r="BI651" s="25"/>
      <c r="BJ651" s="316"/>
      <c r="BK651" s="25"/>
      <c r="BL651" s="316"/>
      <c r="BM651" s="283"/>
      <c r="BN651" s="316"/>
    </row>
    <row r="652" spans="6:66" x14ac:dyDescent="0.2">
      <c r="F652" s="25"/>
      <c r="G652" s="25"/>
      <c r="H652" s="25"/>
      <c r="I652" s="283"/>
      <c r="J652" s="25"/>
      <c r="K652" s="25"/>
      <c r="L652" s="25"/>
      <c r="M652" s="25"/>
      <c r="N652" s="283"/>
      <c r="O652" s="25"/>
      <c r="P652" s="25"/>
      <c r="Q652" s="25"/>
      <c r="R652" s="25"/>
      <c r="S652" s="25"/>
      <c r="T652" s="25"/>
      <c r="U652" s="25"/>
      <c r="V652" s="25"/>
      <c r="W652" s="283"/>
      <c r="X652" s="25"/>
      <c r="Y652" s="25"/>
      <c r="Z652" s="25"/>
      <c r="AA652" s="25"/>
      <c r="AB652" s="283"/>
      <c r="AC652" s="25"/>
      <c r="AD652" s="25"/>
      <c r="AE652" s="25"/>
      <c r="AF652" s="25"/>
      <c r="AG652" s="283"/>
      <c r="AH652" s="25"/>
      <c r="AI652" s="25"/>
      <c r="AJ652" s="25"/>
      <c r="AK652" s="25"/>
      <c r="AL652" s="25"/>
      <c r="AM652" s="283"/>
      <c r="AN652" s="25"/>
      <c r="AO652" s="25"/>
      <c r="AP652" s="25"/>
      <c r="AQ652" s="25"/>
      <c r="AR652" s="283"/>
      <c r="AS652" s="25"/>
      <c r="AT652" s="316"/>
      <c r="AU652" s="25"/>
      <c r="AV652" s="316"/>
      <c r="AW652" s="283"/>
      <c r="AX652" s="316"/>
      <c r="AY652" s="25"/>
      <c r="AZ652" s="25"/>
      <c r="BA652" s="25"/>
      <c r="BB652" s="25"/>
      <c r="BC652" s="283"/>
      <c r="BD652" s="25"/>
      <c r="BE652" s="25"/>
      <c r="BF652" s="25"/>
      <c r="BG652" s="25"/>
      <c r="BH652" s="283"/>
      <c r="BI652" s="25"/>
      <c r="BJ652" s="316"/>
      <c r="BK652" s="25"/>
      <c r="BL652" s="316"/>
      <c r="BM652" s="283"/>
      <c r="BN652" s="316"/>
    </row>
    <row r="653" spans="6:66" x14ac:dyDescent="0.2">
      <c r="F653" s="25"/>
      <c r="G653" s="25"/>
      <c r="H653" s="25"/>
      <c r="I653" s="283"/>
      <c r="J653" s="25"/>
      <c r="K653" s="25"/>
      <c r="L653" s="25"/>
      <c r="M653" s="25"/>
      <c r="N653" s="283"/>
      <c r="O653" s="25"/>
      <c r="P653" s="25"/>
      <c r="Q653" s="25"/>
      <c r="R653" s="25"/>
      <c r="S653" s="25"/>
      <c r="T653" s="25"/>
      <c r="U653" s="25"/>
      <c r="V653" s="25"/>
      <c r="W653" s="283"/>
      <c r="X653" s="25"/>
      <c r="Y653" s="25"/>
      <c r="Z653" s="25"/>
      <c r="AA653" s="25"/>
      <c r="AB653" s="283"/>
      <c r="AC653" s="25"/>
      <c r="AD653" s="25"/>
      <c r="AE653" s="25"/>
      <c r="AF653" s="25"/>
      <c r="AG653" s="283"/>
      <c r="AH653" s="25"/>
      <c r="AI653" s="25"/>
      <c r="AJ653" s="25"/>
      <c r="AK653" s="25"/>
      <c r="AL653" s="25"/>
      <c r="AM653" s="283"/>
      <c r="AN653" s="25"/>
      <c r="AO653" s="25"/>
      <c r="AP653" s="25"/>
      <c r="AQ653" s="25"/>
      <c r="AR653" s="283"/>
      <c r="AS653" s="25"/>
      <c r="AT653" s="316"/>
      <c r="AU653" s="25"/>
      <c r="AV653" s="316"/>
      <c r="AW653" s="283"/>
      <c r="AX653" s="316"/>
      <c r="AY653" s="25"/>
      <c r="AZ653" s="25"/>
      <c r="BA653" s="25"/>
      <c r="BB653" s="25"/>
      <c r="BC653" s="283"/>
      <c r="BD653" s="25"/>
      <c r="BE653" s="25"/>
      <c r="BF653" s="25"/>
      <c r="BG653" s="25"/>
      <c r="BH653" s="283"/>
      <c r="BI653" s="25"/>
      <c r="BJ653" s="316"/>
      <c r="BK653" s="25"/>
      <c r="BL653" s="316"/>
      <c r="BM653" s="283"/>
      <c r="BN653" s="316"/>
    </row>
    <row r="654" spans="6:66" x14ac:dyDescent="0.2">
      <c r="F654" s="25"/>
      <c r="G654" s="25"/>
      <c r="H654" s="25"/>
      <c r="I654" s="283"/>
      <c r="J654" s="25"/>
      <c r="K654" s="25"/>
      <c r="L654" s="25"/>
      <c r="M654" s="25"/>
      <c r="N654" s="283"/>
      <c r="O654" s="25"/>
      <c r="P654" s="25"/>
      <c r="Q654" s="25"/>
      <c r="R654" s="25"/>
      <c r="S654" s="25"/>
      <c r="T654" s="25"/>
      <c r="U654" s="25"/>
      <c r="V654" s="25"/>
      <c r="W654" s="283"/>
      <c r="X654" s="25"/>
      <c r="Y654" s="25"/>
      <c r="Z654" s="25"/>
      <c r="AA654" s="25"/>
      <c r="AB654" s="283"/>
      <c r="AC654" s="25"/>
      <c r="AD654" s="25"/>
      <c r="AE654" s="25"/>
      <c r="AF654" s="25"/>
      <c r="AG654" s="283"/>
      <c r="AH654" s="25"/>
      <c r="AI654" s="25"/>
      <c r="AJ654" s="25"/>
      <c r="AK654" s="25"/>
      <c r="AL654" s="25"/>
      <c r="AM654" s="283"/>
      <c r="AN654" s="25"/>
      <c r="AO654" s="25"/>
      <c r="AP654" s="25"/>
      <c r="AQ654" s="25"/>
      <c r="AR654" s="283"/>
      <c r="AS654" s="25"/>
      <c r="AT654" s="316"/>
      <c r="AU654" s="25"/>
      <c r="AV654" s="316"/>
      <c r="AW654" s="283"/>
      <c r="AX654" s="316"/>
      <c r="AY654" s="25"/>
      <c r="AZ654" s="25"/>
      <c r="BA654" s="25"/>
      <c r="BB654" s="25"/>
      <c r="BC654" s="283"/>
      <c r="BD654" s="25"/>
      <c r="BE654" s="25"/>
      <c r="BF654" s="25"/>
      <c r="BG654" s="25"/>
      <c r="BH654" s="283"/>
      <c r="BI654" s="25"/>
      <c r="BJ654" s="316"/>
      <c r="BK654" s="25"/>
      <c r="BL654" s="316"/>
      <c r="BM654" s="283"/>
      <c r="BN654" s="316"/>
    </row>
    <row r="655" spans="6:66" x14ac:dyDescent="0.2">
      <c r="F655" s="25"/>
      <c r="G655" s="25"/>
      <c r="H655" s="25"/>
      <c r="I655" s="283"/>
      <c r="J655" s="25"/>
      <c r="K655" s="25"/>
      <c r="L655" s="25"/>
      <c r="M655" s="25"/>
      <c r="N655" s="283"/>
      <c r="O655" s="25"/>
      <c r="P655" s="25"/>
      <c r="Q655" s="25"/>
      <c r="R655" s="25"/>
      <c r="S655" s="25"/>
      <c r="T655" s="25"/>
      <c r="U655" s="25"/>
      <c r="V655" s="25"/>
      <c r="W655" s="283"/>
      <c r="X655" s="25"/>
      <c r="Y655" s="25"/>
      <c r="Z655" s="25"/>
      <c r="AA655" s="25"/>
      <c r="AB655" s="283"/>
      <c r="AC655" s="25"/>
      <c r="AD655" s="25"/>
      <c r="AE655" s="25"/>
      <c r="AF655" s="25"/>
      <c r="AG655" s="283"/>
      <c r="AH655" s="25"/>
      <c r="AI655" s="25"/>
      <c r="AJ655" s="25"/>
      <c r="AK655" s="25"/>
      <c r="AL655" s="25"/>
      <c r="AM655" s="283"/>
      <c r="AN655" s="25"/>
      <c r="AO655" s="25"/>
      <c r="AP655" s="25"/>
      <c r="AQ655" s="25"/>
      <c r="AR655" s="283"/>
      <c r="AS655" s="25"/>
      <c r="AT655" s="316"/>
      <c r="AU655" s="25"/>
      <c r="AV655" s="316"/>
      <c r="AW655" s="283"/>
      <c r="AX655" s="316"/>
      <c r="AY655" s="25"/>
      <c r="AZ655" s="25"/>
      <c r="BA655" s="25"/>
      <c r="BB655" s="25"/>
      <c r="BC655" s="283"/>
      <c r="BD655" s="25"/>
      <c r="BE655" s="25"/>
      <c r="BF655" s="25"/>
      <c r="BG655" s="25"/>
      <c r="BH655" s="283"/>
      <c r="BI655" s="25"/>
      <c r="BJ655" s="316"/>
      <c r="BK655" s="25"/>
      <c r="BL655" s="316"/>
      <c r="BM655" s="283"/>
      <c r="BN655" s="316"/>
    </row>
    <row r="656" spans="6:66" x14ac:dyDescent="0.2">
      <c r="F656" s="25"/>
      <c r="G656" s="25"/>
      <c r="H656" s="25"/>
      <c r="I656" s="283"/>
      <c r="J656" s="25"/>
      <c r="K656" s="25"/>
      <c r="L656" s="25"/>
      <c r="M656" s="25"/>
      <c r="N656" s="283"/>
      <c r="O656" s="25"/>
      <c r="P656" s="25"/>
      <c r="Q656" s="25"/>
      <c r="R656" s="25"/>
      <c r="S656" s="25"/>
      <c r="T656" s="25"/>
      <c r="U656" s="25"/>
      <c r="V656" s="25"/>
      <c r="W656" s="283"/>
      <c r="X656" s="25"/>
      <c r="Y656" s="25"/>
      <c r="Z656" s="25"/>
      <c r="AA656" s="25"/>
      <c r="AB656" s="283"/>
      <c r="AC656" s="25"/>
      <c r="AD656" s="25"/>
      <c r="AE656" s="25"/>
      <c r="AF656" s="25"/>
      <c r="AG656" s="283"/>
      <c r="AH656" s="25"/>
      <c r="AI656" s="25"/>
      <c r="AJ656" s="25"/>
      <c r="AK656" s="25"/>
      <c r="AL656" s="25"/>
      <c r="AM656" s="283"/>
      <c r="AN656" s="25"/>
      <c r="AO656" s="25"/>
      <c r="AP656" s="25"/>
      <c r="AQ656" s="25"/>
      <c r="AR656" s="283"/>
      <c r="AS656" s="25"/>
      <c r="AT656" s="316"/>
      <c r="AU656" s="25"/>
      <c r="AV656" s="316"/>
      <c r="AW656" s="283"/>
      <c r="AX656" s="316"/>
      <c r="AY656" s="25"/>
      <c r="AZ656" s="25"/>
      <c r="BA656" s="25"/>
      <c r="BB656" s="25"/>
      <c r="BC656" s="283"/>
      <c r="BD656" s="25"/>
      <c r="BE656" s="25"/>
      <c r="BF656" s="25"/>
      <c r="BG656" s="25"/>
      <c r="BH656" s="283"/>
      <c r="BI656" s="25"/>
      <c r="BJ656" s="316"/>
      <c r="BK656" s="25"/>
      <c r="BL656" s="316"/>
      <c r="BM656" s="283"/>
      <c r="BN656" s="316"/>
    </row>
    <row r="657" spans="6:66" x14ac:dyDescent="0.2">
      <c r="F657" s="25"/>
      <c r="G657" s="25"/>
      <c r="H657" s="25"/>
      <c r="I657" s="283"/>
      <c r="J657" s="25"/>
      <c r="K657" s="25"/>
      <c r="L657" s="25"/>
      <c r="M657" s="25"/>
      <c r="N657" s="283"/>
      <c r="O657" s="25"/>
      <c r="P657" s="25"/>
      <c r="Q657" s="25"/>
      <c r="R657" s="25"/>
      <c r="S657" s="25"/>
      <c r="T657" s="25"/>
      <c r="U657" s="25"/>
      <c r="V657" s="25"/>
      <c r="W657" s="283"/>
      <c r="X657" s="25"/>
      <c r="Y657" s="25"/>
      <c r="Z657" s="25"/>
      <c r="AA657" s="25"/>
      <c r="AB657" s="283"/>
      <c r="AC657" s="25"/>
      <c r="AD657" s="25"/>
      <c r="AE657" s="25"/>
      <c r="AF657" s="25"/>
      <c r="AG657" s="283"/>
      <c r="AH657" s="25"/>
      <c r="AI657" s="25"/>
      <c r="AJ657" s="25"/>
      <c r="AK657" s="25"/>
      <c r="AL657" s="25"/>
      <c r="AM657" s="283"/>
      <c r="AN657" s="25"/>
      <c r="AO657" s="25"/>
      <c r="AP657" s="25"/>
      <c r="AQ657" s="25"/>
      <c r="AR657" s="283"/>
      <c r="AS657" s="25"/>
      <c r="AT657" s="316"/>
      <c r="AU657" s="25"/>
      <c r="AV657" s="316"/>
      <c r="AW657" s="283"/>
      <c r="AX657" s="316"/>
      <c r="AY657" s="25"/>
      <c r="AZ657" s="25"/>
      <c r="BA657" s="25"/>
      <c r="BB657" s="25"/>
      <c r="BC657" s="283"/>
      <c r="BD657" s="25"/>
      <c r="BE657" s="25"/>
      <c r="BF657" s="25"/>
      <c r="BG657" s="25"/>
      <c r="BH657" s="283"/>
      <c r="BI657" s="25"/>
      <c r="BJ657" s="316"/>
      <c r="BK657" s="25"/>
      <c r="BL657" s="316"/>
      <c r="BM657" s="283"/>
      <c r="BN657" s="316"/>
    </row>
    <row r="658" spans="6:66" x14ac:dyDescent="0.2">
      <c r="F658" s="25"/>
      <c r="G658" s="25"/>
      <c r="H658" s="25"/>
      <c r="I658" s="283"/>
      <c r="J658" s="25"/>
      <c r="K658" s="25"/>
      <c r="L658" s="25"/>
      <c r="M658" s="25"/>
      <c r="N658" s="283"/>
      <c r="O658" s="25"/>
      <c r="P658" s="25"/>
      <c r="Q658" s="25"/>
      <c r="R658" s="25"/>
      <c r="S658" s="25"/>
      <c r="T658" s="25"/>
      <c r="U658" s="25"/>
      <c r="V658" s="25"/>
      <c r="W658" s="283"/>
      <c r="X658" s="25"/>
      <c r="Y658" s="25"/>
      <c r="Z658" s="25"/>
      <c r="AA658" s="25"/>
      <c r="AB658" s="283"/>
      <c r="AC658" s="25"/>
      <c r="AD658" s="25"/>
      <c r="AE658" s="25"/>
      <c r="AF658" s="25"/>
      <c r="AG658" s="283"/>
      <c r="AH658" s="25"/>
      <c r="AI658" s="25"/>
      <c r="AJ658" s="25"/>
      <c r="AK658" s="25"/>
      <c r="AL658" s="25"/>
      <c r="AM658" s="283"/>
      <c r="AN658" s="25"/>
      <c r="AO658" s="25"/>
      <c r="AP658" s="25"/>
      <c r="AQ658" s="25"/>
      <c r="AR658" s="283"/>
      <c r="AS658" s="25"/>
      <c r="AT658" s="316"/>
      <c r="AU658" s="25"/>
      <c r="AV658" s="316"/>
      <c r="AW658" s="283"/>
      <c r="AX658" s="316"/>
      <c r="AY658" s="25"/>
      <c r="AZ658" s="25"/>
      <c r="BA658" s="25"/>
      <c r="BB658" s="25"/>
      <c r="BC658" s="283"/>
      <c r="BD658" s="25"/>
      <c r="BE658" s="25"/>
      <c r="BF658" s="25"/>
      <c r="BG658" s="25"/>
      <c r="BH658" s="283"/>
      <c r="BI658" s="25"/>
      <c r="BJ658" s="316"/>
      <c r="BK658" s="25"/>
      <c r="BL658" s="316"/>
      <c r="BM658" s="283"/>
      <c r="BN658" s="316"/>
    </row>
    <row r="659" spans="6:66" x14ac:dyDescent="0.2">
      <c r="F659" s="25"/>
      <c r="G659" s="25"/>
      <c r="H659" s="25"/>
      <c r="I659" s="283"/>
      <c r="J659" s="25"/>
      <c r="K659" s="25"/>
      <c r="L659" s="25"/>
      <c r="M659" s="25"/>
      <c r="N659" s="283"/>
      <c r="O659" s="25"/>
      <c r="P659" s="25"/>
      <c r="Q659" s="25"/>
      <c r="R659" s="25"/>
      <c r="S659" s="25"/>
      <c r="T659" s="25"/>
      <c r="U659" s="25"/>
      <c r="V659" s="25"/>
      <c r="W659" s="283"/>
      <c r="X659" s="25"/>
      <c r="Y659" s="25"/>
      <c r="Z659" s="25"/>
      <c r="AA659" s="25"/>
      <c r="AB659" s="283"/>
      <c r="AC659" s="25"/>
      <c r="AD659" s="25"/>
      <c r="AE659" s="25"/>
      <c r="AF659" s="25"/>
      <c r="AG659" s="283"/>
      <c r="AH659" s="25"/>
      <c r="AI659" s="25"/>
      <c r="AJ659" s="25"/>
      <c r="AK659" s="25"/>
      <c r="AL659" s="25"/>
      <c r="AM659" s="283"/>
      <c r="AN659" s="25"/>
      <c r="AO659" s="25"/>
      <c r="AP659" s="25"/>
      <c r="AQ659" s="25"/>
      <c r="AR659" s="283"/>
      <c r="AS659" s="25"/>
      <c r="AT659" s="316"/>
      <c r="AU659" s="25"/>
      <c r="AV659" s="316"/>
      <c r="AW659" s="283"/>
      <c r="AX659" s="316"/>
      <c r="AY659" s="25"/>
      <c r="AZ659" s="25"/>
      <c r="BA659" s="25"/>
      <c r="BB659" s="25"/>
      <c r="BC659" s="283"/>
      <c r="BD659" s="25"/>
      <c r="BE659" s="25"/>
      <c r="BF659" s="25"/>
      <c r="BG659" s="25"/>
      <c r="BH659" s="283"/>
      <c r="BI659" s="25"/>
      <c r="BJ659" s="316"/>
      <c r="BK659" s="25"/>
      <c r="BL659" s="316"/>
      <c r="BM659" s="283"/>
      <c r="BN659" s="316"/>
    </row>
    <row r="660" spans="6:66" x14ac:dyDescent="0.2">
      <c r="F660" s="25"/>
      <c r="G660" s="25"/>
      <c r="H660" s="25"/>
      <c r="I660" s="283"/>
      <c r="J660" s="25"/>
      <c r="K660" s="25"/>
      <c r="L660" s="25"/>
      <c r="M660" s="25"/>
      <c r="N660" s="283"/>
      <c r="O660" s="25"/>
      <c r="P660" s="25"/>
      <c r="Q660" s="25"/>
      <c r="R660" s="25"/>
      <c r="S660" s="25"/>
      <c r="T660" s="25"/>
      <c r="U660" s="25"/>
      <c r="V660" s="25"/>
      <c r="W660" s="283"/>
      <c r="X660" s="25"/>
      <c r="Y660" s="25"/>
      <c r="Z660" s="25"/>
      <c r="AA660" s="25"/>
      <c r="AB660" s="283"/>
      <c r="AC660" s="25"/>
      <c r="AD660" s="25"/>
      <c r="AE660" s="25"/>
      <c r="AF660" s="25"/>
      <c r="AG660" s="283"/>
      <c r="AH660" s="25"/>
      <c r="AI660" s="25"/>
      <c r="AJ660" s="25"/>
      <c r="AK660" s="25"/>
      <c r="AL660" s="25"/>
      <c r="AM660" s="283"/>
      <c r="AN660" s="25"/>
      <c r="AO660" s="25"/>
      <c r="AP660" s="25"/>
      <c r="AQ660" s="25"/>
      <c r="AR660" s="283"/>
      <c r="AS660" s="25"/>
      <c r="AT660" s="316"/>
      <c r="AU660" s="25"/>
      <c r="AV660" s="316"/>
      <c r="AW660" s="283"/>
      <c r="AX660" s="316"/>
      <c r="AY660" s="25"/>
      <c r="AZ660" s="25"/>
      <c r="BA660" s="25"/>
      <c r="BB660" s="25"/>
      <c r="BC660" s="283"/>
      <c r="BD660" s="25"/>
      <c r="BE660" s="25"/>
      <c r="BF660" s="25"/>
      <c r="BG660" s="25"/>
      <c r="BH660" s="283"/>
      <c r="BI660" s="25"/>
      <c r="BJ660" s="316"/>
      <c r="BK660" s="25"/>
      <c r="BL660" s="316"/>
      <c r="BM660" s="283"/>
      <c r="BN660" s="316"/>
    </row>
    <row r="661" spans="6:66" x14ac:dyDescent="0.2">
      <c r="F661" s="25"/>
      <c r="G661" s="25"/>
      <c r="H661" s="25"/>
      <c r="I661" s="283"/>
      <c r="J661" s="25"/>
      <c r="K661" s="25"/>
      <c r="L661" s="25"/>
      <c r="M661" s="25"/>
      <c r="N661" s="283"/>
      <c r="O661" s="25"/>
      <c r="P661" s="25"/>
      <c r="Q661" s="25"/>
      <c r="R661" s="25"/>
      <c r="S661" s="25"/>
      <c r="T661" s="25"/>
      <c r="U661" s="25"/>
      <c r="V661" s="25"/>
      <c r="W661" s="283"/>
      <c r="X661" s="25"/>
      <c r="Y661" s="25"/>
      <c r="Z661" s="25"/>
      <c r="AA661" s="25"/>
      <c r="AB661" s="283"/>
      <c r="AC661" s="25"/>
      <c r="AD661" s="25"/>
      <c r="AE661" s="25"/>
      <c r="AF661" s="25"/>
      <c r="AG661" s="283"/>
      <c r="AH661" s="25"/>
      <c r="AI661" s="25"/>
      <c r="AJ661" s="25"/>
      <c r="AK661" s="25"/>
      <c r="AL661" s="25"/>
      <c r="AM661" s="283"/>
      <c r="AN661" s="25"/>
      <c r="AO661" s="25"/>
      <c r="AP661" s="25"/>
      <c r="AQ661" s="25"/>
      <c r="AR661" s="283"/>
      <c r="AS661" s="25"/>
      <c r="AT661" s="316"/>
      <c r="AU661" s="25"/>
      <c r="AV661" s="316"/>
      <c r="AW661" s="283"/>
      <c r="AX661" s="316"/>
      <c r="AY661" s="25"/>
      <c r="AZ661" s="25"/>
      <c r="BA661" s="25"/>
      <c r="BB661" s="25"/>
      <c r="BC661" s="283"/>
      <c r="BD661" s="25"/>
      <c r="BE661" s="25"/>
      <c r="BF661" s="25"/>
      <c r="BG661" s="25"/>
      <c r="BH661" s="283"/>
      <c r="BI661" s="25"/>
      <c r="BJ661" s="316"/>
      <c r="BK661" s="25"/>
      <c r="BL661" s="316"/>
      <c r="BM661" s="283"/>
      <c r="BN661" s="316"/>
    </row>
    <row r="662" spans="6:66" x14ac:dyDescent="0.2">
      <c r="F662" s="25"/>
      <c r="G662" s="25"/>
      <c r="H662" s="25"/>
      <c r="I662" s="283"/>
      <c r="J662" s="25"/>
      <c r="K662" s="25"/>
      <c r="L662" s="25"/>
      <c r="M662" s="25"/>
      <c r="N662" s="283"/>
      <c r="O662" s="25"/>
      <c r="P662" s="25"/>
      <c r="Q662" s="25"/>
      <c r="R662" s="25"/>
      <c r="S662" s="25"/>
      <c r="T662" s="25"/>
      <c r="U662" s="25"/>
      <c r="V662" s="25"/>
      <c r="W662" s="283"/>
      <c r="X662" s="25"/>
      <c r="Y662" s="25"/>
      <c r="Z662" s="25"/>
      <c r="AA662" s="25"/>
      <c r="AB662" s="283"/>
      <c r="AC662" s="25"/>
      <c r="AD662" s="25"/>
      <c r="AE662" s="25"/>
      <c r="AF662" s="25"/>
      <c r="AG662" s="283"/>
      <c r="AH662" s="25"/>
      <c r="AI662" s="25"/>
      <c r="AJ662" s="25"/>
      <c r="AK662" s="25"/>
      <c r="AL662" s="25"/>
      <c r="AM662" s="283"/>
      <c r="AN662" s="25"/>
      <c r="AO662" s="25"/>
      <c r="AP662" s="25"/>
      <c r="AQ662" s="25"/>
      <c r="AR662" s="283"/>
      <c r="AS662" s="25"/>
      <c r="AT662" s="316"/>
      <c r="AU662" s="25"/>
      <c r="AV662" s="316"/>
      <c r="AW662" s="283"/>
      <c r="AX662" s="316"/>
      <c r="AY662" s="25"/>
      <c r="AZ662" s="25"/>
      <c r="BA662" s="25"/>
      <c r="BB662" s="25"/>
      <c r="BC662" s="283"/>
      <c r="BD662" s="25"/>
      <c r="BE662" s="25"/>
      <c r="BF662" s="25"/>
      <c r="BG662" s="25"/>
      <c r="BH662" s="283"/>
      <c r="BI662" s="25"/>
      <c r="BJ662" s="316"/>
      <c r="BK662" s="25"/>
      <c r="BL662" s="316"/>
      <c r="BM662" s="283"/>
      <c r="BN662" s="316"/>
    </row>
    <row r="663" spans="6:66" x14ac:dyDescent="0.2">
      <c r="F663" s="25"/>
      <c r="G663" s="25"/>
      <c r="H663" s="25"/>
      <c r="I663" s="283"/>
      <c r="J663" s="25"/>
      <c r="K663" s="25"/>
      <c r="L663" s="25"/>
      <c r="M663" s="25"/>
      <c r="N663" s="283"/>
      <c r="O663" s="25"/>
      <c r="P663" s="25"/>
      <c r="Q663" s="25"/>
      <c r="R663" s="25"/>
      <c r="S663" s="25"/>
      <c r="T663" s="25"/>
      <c r="U663" s="25"/>
      <c r="V663" s="25"/>
      <c r="W663" s="283"/>
      <c r="X663" s="25"/>
      <c r="Y663" s="25"/>
      <c r="Z663" s="25"/>
      <c r="AA663" s="25"/>
      <c r="AB663" s="283"/>
      <c r="AC663" s="25"/>
      <c r="AD663" s="25"/>
      <c r="AE663" s="25"/>
      <c r="AF663" s="25"/>
      <c r="AG663" s="283"/>
      <c r="AH663" s="25"/>
      <c r="AI663" s="25"/>
      <c r="AJ663" s="25"/>
      <c r="AK663" s="25"/>
      <c r="AL663" s="25"/>
      <c r="AM663" s="283"/>
      <c r="AN663" s="25"/>
      <c r="AO663" s="25"/>
      <c r="AP663" s="25"/>
      <c r="AQ663" s="25"/>
      <c r="AR663" s="283"/>
      <c r="AS663" s="25"/>
      <c r="AT663" s="316"/>
      <c r="AU663" s="25"/>
      <c r="AV663" s="316"/>
      <c r="AW663" s="283"/>
      <c r="AX663" s="316"/>
      <c r="AY663" s="25"/>
      <c r="AZ663" s="25"/>
      <c r="BA663" s="25"/>
      <c r="BB663" s="25"/>
      <c r="BC663" s="283"/>
      <c r="BD663" s="25"/>
      <c r="BE663" s="25"/>
      <c r="BF663" s="25"/>
      <c r="BG663" s="25"/>
      <c r="BH663" s="283"/>
      <c r="BI663" s="25"/>
      <c r="BJ663" s="316"/>
      <c r="BK663" s="25"/>
      <c r="BL663" s="316"/>
      <c r="BM663" s="283"/>
      <c r="BN663" s="316"/>
    </row>
    <row r="664" spans="6:66" x14ac:dyDescent="0.2">
      <c r="F664" s="25"/>
      <c r="G664" s="25"/>
      <c r="H664" s="25"/>
      <c r="I664" s="283"/>
      <c r="J664" s="25"/>
      <c r="K664" s="25"/>
      <c r="L664" s="25"/>
      <c r="M664" s="25"/>
      <c r="N664" s="283"/>
      <c r="O664" s="25"/>
      <c r="P664" s="25"/>
      <c r="Q664" s="25"/>
      <c r="R664" s="25"/>
      <c r="S664" s="25"/>
      <c r="T664" s="25"/>
      <c r="U664" s="25"/>
      <c r="V664" s="25"/>
      <c r="W664" s="283"/>
      <c r="X664" s="25"/>
      <c r="Y664" s="25"/>
      <c r="Z664" s="25"/>
      <c r="AA664" s="25"/>
      <c r="AB664" s="283"/>
      <c r="AC664" s="25"/>
      <c r="AD664" s="25"/>
      <c r="AE664" s="25"/>
      <c r="AF664" s="25"/>
      <c r="AG664" s="283"/>
      <c r="AH664" s="25"/>
      <c r="AI664" s="25"/>
      <c r="AJ664" s="25"/>
      <c r="AK664" s="25"/>
      <c r="AL664" s="25"/>
      <c r="AM664" s="283"/>
      <c r="AN664" s="25"/>
      <c r="AO664" s="25"/>
      <c r="AP664" s="25"/>
      <c r="AQ664" s="25"/>
      <c r="AR664" s="283"/>
      <c r="AS664" s="25"/>
      <c r="AT664" s="316"/>
      <c r="AU664" s="25"/>
      <c r="AV664" s="316"/>
      <c r="AW664" s="283"/>
      <c r="AX664" s="316"/>
      <c r="AY664" s="25"/>
      <c r="AZ664" s="25"/>
      <c r="BA664" s="25"/>
      <c r="BB664" s="25"/>
      <c r="BC664" s="283"/>
      <c r="BD664" s="25"/>
      <c r="BE664" s="25"/>
      <c r="BF664" s="25"/>
      <c r="BG664" s="25"/>
      <c r="BH664" s="283"/>
      <c r="BI664" s="25"/>
      <c r="BJ664" s="316"/>
      <c r="BK664" s="25"/>
      <c r="BL664" s="316"/>
      <c r="BM664" s="283"/>
      <c r="BN664" s="316"/>
    </row>
    <row r="665" spans="6:66" x14ac:dyDescent="0.2">
      <c r="F665" s="25"/>
      <c r="G665" s="25"/>
      <c r="H665" s="25"/>
      <c r="I665" s="283"/>
      <c r="J665" s="25"/>
      <c r="K665" s="25"/>
      <c r="L665" s="25"/>
      <c r="M665" s="25"/>
      <c r="N665" s="283"/>
      <c r="O665" s="25"/>
      <c r="P665" s="25"/>
      <c r="Q665" s="25"/>
      <c r="R665" s="25"/>
      <c r="S665" s="25"/>
      <c r="T665" s="25"/>
      <c r="U665" s="25"/>
      <c r="V665" s="25"/>
      <c r="W665" s="283"/>
      <c r="X665" s="25"/>
      <c r="Y665" s="25"/>
      <c r="Z665" s="25"/>
      <c r="AA665" s="25"/>
      <c r="AB665" s="283"/>
      <c r="AC665" s="25"/>
      <c r="AD665" s="25"/>
      <c r="AE665" s="25"/>
      <c r="AF665" s="25"/>
      <c r="AG665" s="283"/>
      <c r="AH665" s="25"/>
      <c r="AI665" s="25"/>
      <c r="AJ665" s="25"/>
      <c r="AK665" s="25"/>
      <c r="AL665" s="25"/>
      <c r="AM665" s="283"/>
      <c r="AN665" s="25"/>
      <c r="AO665" s="25"/>
      <c r="AP665" s="25"/>
      <c r="AQ665" s="25"/>
      <c r="AR665" s="283"/>
      <c r="AS665" s="25"/>
      <c r="AT665" s="316"/>
      <c r="AU665" s="25"/>
      <c r="AV665" s="316"/>
      <c r="AW665" s="283"/>
      <c r="AX665" s="316"/>
      <c r="AY665" s="25"/>
      <c r="AZ665" s="25"/>
      <c r="BA665" s="25"/>
      <c r="BB665" s="25"/>
      <c r="BC665" s="283"/>
      <c r="BD665" s="25"/>
      <c r="BE665" s="25"/>
      <c r="BF665" s="25"/>
      <c r="BG665" s="25"/>
      <c r="BH665" s="283"/>
      <c r="BI665" s="25"/>
      <c r="BJ665" s="316"/>
      <c r="BK665" s="25"/>
      <c r="BL665" s="316"/>
      <c r="BM665" s="283"/>
      <c r="BN665" s="316"/>
    </row>
    <row r="668" spans="6:66" x14ac:dyDescent="0.2">
      <c r="F668" s="25"/>
      <c r="G668" s="25"/>
      <c r="H668" s="25"/>
      <c r="I668" s="283"/>
      <c r="J668" s="25"/>
      <c r="K668" s="25"/>
      <c r="L668" s="25"/>
      <c r="M668" s="25"/>
      <c r="N668" s="283"/>
      <c r="O668" s="25"/>
      <c r="P668" s="25"/>
      <c r="Q668" s="25"/>
      <c r="R668" s="25"/>
      <c r="S668" s="25"/>
      <c r="T668" s="25"/>
      <c r="U668" s="25"/>
      <c r="V668" s="25"/>
      <c r="W668" s="283"/>
      <c r="X668" s="25"/>
      <c r="Y668" s="25"/>
      <c r="Z668" s="25"/>
      <c r="AA668" s="25"/>
      <c r="AB668" s="283"/>
      <c r="AC668" s="25"/>
      <c r="AD668" s="25"/>
      <c r="AE668" s="25"/>
      <c r="AF668" s="25"/>
      <c r="AG668" s="283"/>
      <c r="AH668" s="25"/>
      <c r="AI668" s="25"/>
      <c r="AJ668" s="25"/>
      <c r="AK668" s="25"/>
      <c r="AL668" s="25"/>
      <c r="AM668" s="283"/>
      <c r="AN668" s="25"/>
      <c r="AO668" s="25"/>
      <c r="AP668" s="25"/>
      <c r="AQ668" s="25"/>
      <c r="AR668" s="283"/>
      <c r="AS668" s="25"/>
      <c r="AT668" s="316"/>
      <c r="AU668" s="25"/>
      <c r="AV668" s="316"/>
      <c r="AW668" s="283"/>
      <c r="AX668" s="316"/>
      <c r="AY668" s="25"/>
      <c r="AZ668" s="25"/>
      <c r="BA668" s="25"/>
      <c r="BB668" s="25"/>
      <c r="BC668" s="283"/>
      <c r="BD668" s="25"/>
      <c r="BE668" s="25"/>
      <c r="BF668" s="25"/>
      <c r="BG668" s="25"/>
      <c r="BH668" s="283"/>
      <c r="BI668" s="25"/>
      <c r="BJ668" s="316"/>
      <c r="BK668" s="25"/>
      <c r="BL668" s="316"/>
      <c r="BM668" s="283"/>
      <c r="BN668" s="316"/>
    </row>
    <row r="671" spans="6:66" x14ac:dyDescent="0.2">
      <c r="F671" s="25"/>
      <c r="G671" s="25"/>
      <c r="H671" s="25"/>
      <c r="I671" s="283"/>
      <c r="J671" s="25"/>
      <c r="K671" s="25"/>
      <c r="L671" s="25"/>
      <c r="M671" s="25"/>
      <c r="N671" s="283"/>
      <c r="O671" s="25"/>
      <c r="P671" s="25"/>
      <c r="Q671" s="25"/>
      <c r="R671" s="25"/>
      <c r="S671" s="25"/>
      <c r="T671" s="25"/>
      <c r="U671" s="25"/>
      <c r="V671" s="25"/>
      <c r="W671" s="283"/>
      <c r="X671" s="25"/>
      <c r="Y671" s="25"/>
      <c r="Z671" s="25"/>
      <c r="AA671" s="25"/>
      <c r="AB671" s="283"/>
      <c r="AC671" s="25"/>
      <c r="AD671" s="25"/>
      <c r="AE671" s="25"/>
      <c r="AF671" s="25"/>
      <c r="AG671" s="283"/>
      <c r="AH671" s="25"/>
      <c r="AI671" s="25"/>
      <c r="AJ671" s="25"/>
      <c r="AK671" s="25"/>
      <c r="AL671" s="25"/>
      <c r="AM671" s="283"/>
      <c r="AN671" s="25"/>
      <c r="AO671" s="25"/>
      <c r="AP671" s="25"/>
      <c r="AQ671" s="25"/>
      <c r="AR671" s="283"/>
      <c r="AS671" s="25"/>
      <c r="AT671" s="316"/>
      <c r="AU671" s="25"/>
      <c r="AV671" s="316"/>
      <c r="AW671" s="283"/>
      <c r="AX671" s="316"/>
      <c r="AY671" s="25"/>
      <c r="AZ671" s="25"/>
      <c r="BA671" s="25"/>
      <c r="BB671" s="25"/>
      <c r="BC671" s="283"/>
      <c r="BD671" s="25"/>
      <c r="BE671" s="25"/>
      <c r="BF671" s="25"/>
      <c r="BG671" s="25"/>
      <c r="BH671" s="283"/>
      <c r="BI671" s="25"/>
      <c r="BJ671" s="316"/>
      <c r="BK671" s="25"/>
      <c r="BL671" s="316"/>
      <c r="BM671" s="283"/>
      <c r="BN671" s="316"/>
    </row>
    <row r="673" spans="6:66" x14ac:dyDescent="0.2">
      <c r="F673" s="367"/>
      <c r="G673" s="367"/>
      <c r="H673" s="367"/>
      <c r="I673" s="374"/>
      <c r="J673" s="367"/>
      <c r="K673" s="367"/>
      <c r="L673" s="367"/>
      <c r="M673" s="367"/>
      <c r="N673" s="374"/>
      <c r="O673" s="367"/>
      <c r="P673" s="367"/>
      <c r="Q673" s="367"/>
      <c r="R673" s="367"/>
      <c r="S673" s="367"/>
      <c r="T673" s="367"/>
      <c r="U673" s="367"/>
      <c r="V673" s="367"/>
      <c r="W673" s="374"/>
      <c r="X673" s="367"/>
      <c r="Y673" s="367"/>
      <c r="Z673" s="367"/>
      <c r="AA673" s="367"/>
      <c r="AB673" s="374"/>
      <c r="AC673" s="367"/>
      <c r="AD673" s="367"/>
      <c r="AE673" s="367"/>
      <c r="AF673" s="367"/>
      <c r="AG673" s="374"/>
      <c r="AH673" s="367"/>
      <c r="AI673" s="367"/>
      <c r="AJ673" s="367"/>
      <c r="AK673" s="367"/>
      <c r="AL673" s="367"/>
      <c r="AM673" s="374"/>
      <c r="AN673" s="367"/>
      <c r="AO673" s="367"/>
      <c r="AP673" s="367"/>
      <c r="AQ673" s="367"/>
      <c r="AR673" s="374"/>
      <c r="AS673" s="367"/>
      <c r="AT673" s="375"/>
      <c r="AU673" s="367"/>
      <c r="AV673" s="375"/>
      <c r="AW673" s="374"/>
      <c r="AX673" s="375"/>
      <c r="AY673" s="367"/>
      <c r="AZ673" s="367"/>
      <c r="BA673" s="367"/>
      <c r="BB673" s="367"/>
      <c r="BC673" s="374"/>
      <c r="BD673" s="367"/>
      <c r="BE673" s="367"/>
      <c r="BF673" s="367"/>
      <c r="BG673" s="367"/>
      <c r="BH673" s="374"/>
      <c r="BI673" s="367"/>
      <c r="BJ673" s="375"/>
      <c r="BK673" s="367"/>
      <c r="BL673" s="375"/>
      <c r="BM673" s="374"/>
      <c r="BN673" s="375"/>
    </row>
    <row r="674" spans="6:66" x14ac:dyDescent="0.2">
      <c r="F674" s="284"/>
      <c r="G674" s="284"/>
      <c r="H674" s="284"/>
      <c r="I674" s="283"/>
      <c r="J674" s="198"/>
      <c r="K674" s="284"/>
      <c r="L674" s="284"/>
      <c r="M674" s="284"/>
      <c r="N674" s="283"/>
      <c r="O674" s="198"/>
      <c r="P674" s="284"/>
      <c r="Q674" s="284"/>
      <c r="R674" s="284"/>
      <c r="S674" s="198"/>
      <c r="T674" s="284"/>
      <c r="U674" s="284"/>
      <c r="V674" s="284"/>
      <c r="W674" s="283"/>
      <c r="X674" s="198"/>
      <c r="Y674" s="284"/>
      <c r="Z674" s="284"/>
      <c r="AA674" s="284"/>
      <c r="AB674" s="283"/>
      <c r="AC674" s="198"/>
      <c r="AD674" s="284"/>
      <c r="AE674" s="284"/>
      <c r="AF674" s="284"/>
      <c r="AG674" s="283"/>
      <c r="AH674" s="284"/>
      <c r="AI674" s="198"/>
      <c r="AJ674" s="284"/>
      <c r="AK674" s="284"/>
      <c r="AL674" s="284"/>
      <c r="AM674" s="283"/>
      <c r="AN674" s="198"/>
      <c r="AO674" s="284"/>
      <c r="AP674" s="284"/>
      <c r="AQ674" s="284"/>
      <c r="AR674" s="283"/>
      <c r="AS674" s="198"/>
      <c r="AT674" s="316"/>
      <c r="AU674" s="284"/>
      <c r="AV674" s="316"/>
      <c r="AW674" s="283"/>
      <c r="AX674" s="316"/>
      <c r="AY674" s="198"/>
      <c r="AZ674" s="284"/>
      <c r="BA674" s="284"/>
      <c r="BB674" s="284"/>
      <c r="BC674" s="283"/>
      <c r="BD674" s="198"/>
      <c r="BE674" s="284"/>
      <c r="BF674" s="284"/>
      <c r="BG674" s="284"/>
      <c r="BH674" s="283"/>
      <c r="BI674" s="198"/>
      <c r="BJ674" s="316"/>
      <c r="BK674" s="284"/>
      <c r="BL674" s="316"/>
      <c r="BM674" s="283"/>
      <c r="BN674" s="316"/>
    </row>
    <row r="675" spans="6:66" x14ac:dyDescent="0.2">
      <c r="F675" s="105"/>
      <c r="G675" s="105"/>
      <c r="H675" s="105"/>
      <c r="I675" s="176"/>
      <c r="J675" s="176"/>
      <c r="K675" s="105"/>
      <c r="L675" s="105"/>
      <c r="M675" s="105"/>
      <c r="N675" s="176"/>
      <c r="O675" s="176"/>
      <c r="P675" s="145"/>
      <c r="Q675" s="145"/>
      <c r="R675" s="145"/>
      <c r="S675" s="176"/>
      <c r="T675" s="105"/>
      <c r="U675" s="105"/>
      <c r="V675" s="105"/>
      <c r="W675" s="176"/>
      <c r="X675" s="176"/>
      <c r="Y675" s="105"/>
      <c r="Z675" s="105"/>
      <c r="AA675" s="105"/>
      <c r="AB675" s="176"/>
      <c r="AC675" s="176"/>
      <c r="AD675" s="145"/>
      <c r="AE675" s="145"/>
      <c r="AF675" s="145"/>
      <c r="AG675" s="285"/>
      <c r="AH675" s="145"/>
      <c r="AI675" s="176"/>
      <c r="AJ675" s="105"/>
      <c r="AK675" s="105"/>
      <c r="AL675" s="105"/>
      <c r="AM675" s="176"/>
      <c r="AN675" s="176"/>
      <c r="AO675" s="105"/>
      <c r="AP675" s="105"/>
      <c r="AQ675" s="105"/>
      <c r="AR675" s="176"/>
      <c r="AS675" s="176"/>
      <c r="AT675" s="145"/>
      <c r="AU675" s="105"/>
      <c r="AV675" s="145"/>
      <c r="AW675" s="176"/>
      <c r="AX675" s="145"/>
      <c r="AY675" s="176"/>
      <c r="AZ675" s="105"/>
      <c r="BA675" s="105"/>
      <c r="BB675" s="105"/>
      <c r="BC675" s="176"/>
      <c r="BD675" s="176"/>
      <c r="BE675" s="105"/>
      <c r="BF675" s="105"/>
      <c r="BG675" s="105"/>
      <c r="BH675" s="176"/>
      <c r="BI675" s="176"/>
      <c r="BJ675" s="145"/>
      <c r="BK675" s="105"/>
      <c r="BL675" s="145"/>
      <c r="BM675" s="176"/>
      <c r="BN675" s="145"/>
    </row>
    <row r="676" spans="6:66" x14ac:dyDescent="0.2">
      <c r="F676" s="105"/>
      <c r="G676" s="105"/>
      <c r="H676" s="105"/>
      <c r="J676" s="176"/>
      <c r="K676" s="105"/>
      <c r="L676" s="105"/>
      <c r="M676" s="105"/>
      <c r="O676" s="176"/>
      <c r="P676" s="105"/>
      <c r="Q676" s="105"/>
      <c r="R676" s="105"/>
      <c r="S676" s="176"/>
      <c r="T676" s="105"/>
      <c r="U676" s="105"/>
      <c r="V676" s="105"/>
      <c r="X676" s="176"/>
      <c r="Y676" s="105"/>
      <c r="Z676" s="105"/>
      <c r="AA676" s="105"/>
      <c r="AC676" s="176"/>
      <c r="AD676" s="358"/>
      <c r="AE676" s="105"/>
      <c r="AF676" s="358"/>
      <c r="AH676" s="105"/>
      <c r="AI676" s="176"/>
      <c r="AJ676" s="105"/>
      <c r="AK676" s="105"/>
      <c r="AL676" s="105"/>
      <c r="AN676" s="176"/>
      <c r="AO676" s="105"/>
      <c r="AP676" s="105"/>
      <c r="AQ676" s="105"/>
      <c r="AS676" s="176"/>
      <c r="AT676" s="145"/>
      <c r="AU676" s="105"/>
      <c r="AV676" s="145"/>
      <c r="AX676" s="145"/>
      <c r="AY676" s="176"/>
      <c r="AZ676" s="105"/>
      <c r="BA676" s="105"/>
      <c r="BB676" s="105"/>
      <c r="BD676" s="176"/>
      <c r="BE676" s="105"/>
      <c r="BF676" s="105"/>
      <c r="BG676" s="105"/>
      <c r="BI676" s="176"/>
      <c r="BJ676" s="145"/>
      <c r="BK676" s="105"/>
      <c r="BL676" s="145"/>
      <c r="BN676" s="145"/>
    </row>
    <row r="677" spans="6:66" x14ac:dyDescent="0.2">
      <c r="F677" s="105"/>
      <c r="G677" s="105"/>
      <c r="H677" s="105"/>
      <c r="J677" s="176"/>
      <c r="K677" s="105"/>
      <c r="L677" s="105"/>
      <c r="M677" s="105"/>
      <c r="O677" s="176"/>
      <c r="P677" s="105"/>
      <c r="Q677" s="105"/>
      <c r="R677" s="105"/>
      <c r="S677" s="176"/>
      <c r="T677" s="105"/>
      <c r="U677" s="105"/>
      <c r="V677" s="105"/>
      <c r="X677" s="176"/>
      <c r="Y677" s="105"/>
      <c r="Z677" s="105"/>
      <c r="AA677" s="105"/>
      <c r="AC677" s="176"/>
      <c r="AD677" s="358"/>
      <c r="AE677" s="105"/>
      <c r="AF677" s="358"/>
      <c r="AH677" s="105"/>
      <c r="AI677" s="176"/>
      <c r="AJ677" s="105"/>
      <c r="AK677" s="105"/>
      <c r="AL677" s="105"/>
      <c r="AN677" s="176"/>
      <c r="AO677" s="105"/>
      <c r="AP677" s="105"/>
      <c r="AQ677" s="105"/>
      <c r="AS677" s="176"/>
      <c r="AT677" s="145"/>
      <c r="AU677" s="105"/>
      <c r="AV677" s="145"/>
      <c r="AX677" s="145"/>
      <c r="AY677" s="176"/>
      <c r="AZ677" s="105"/>
      <c r="BA677" s="105"/>
      <c r="BB677" s="105"/>
      <c r="BD677" s="176"/>
      <c r="BE677" s="105"/>
      <c r="BF677" s="105"/>
      <c r="BG677" s="105"/>
      <c r="BI677" s="176"/>
      <c r="BJ677" s="145"/>
      <c r="BK677" s="105"/>
      <c r="BL677" s="145"/>
      <c r="BN677" s="145"/>
    </row>
    <row r="678" spans="6:66" x14ac:dyDescent="0.2">
      <c r="F678" s="105"/>
      <c r="G678" s="105"/>
      <c r="H678" s="105"/>
      <c r="J678" s="176"/>
      <c r="K678" s="105"/>
      <c r="L678" s="105"/>
      <c r="M678" s="105"/>
      <c r="O678" s="176"/>
      <c r="P678" s="105"/>
      <c r="Q678" s="105"/>
      <c r="R678" s="105"/>
      <c r="S678" s="176"/>
      <c r="T678" s="105"/>
      <c r="U678" s="105"/>
      <c r="V678" s="105"/>
      <c r="X678" s="176"/>
      <c r="Y678" s="105"/>
      <c r="Z678" s="105"/>
      <c r="AA678" s="105"/>
      <c r="AC678" s="176"/>
      <c r="AD678" s="358"/>
      <c r="AE678" s="105"/>
      <c r="AF678" s="358"/>
      <c r="AH678" s="105"/>
      <c r="AI678" s="176"/>
      <c r="AJ678" s="105"/>
      <c r="AK678" s="105"/>
      <c r="AL678" s="105"/>
      <c r="AN678" s="176"/>
      <c r="AO678" s="105"/>
      <c r="AP678" s="105"/>
      <c r="AQ678" s="105"/>
      <c r="AS678" s="176"/>
      <c r="AT678" s="145"/>
      <c r="AU678" s="105"/>
      <c r="AV678" s="145"/>
      <c r="AX678" s="145"/>
      <c r="AY678" s="176"/>
      <c r="AZ678" s="105"/>
      <c r="BA678" s="105"/>
      <c r="BB678" s="105"/>
      <c r="BD678" s="176"/>
      <c r="BE678" s="105"/>
      <c r="BF678" s="105"/>
      <c r="BG678" s="105"/>
      <c r="BI678" s="176"/>
      <c r="BJ678" s="145"/>
      <c r="BK678" s="105"/>
      <c r="BL678" s="145"/>
      <c r="BN678" s="145"/>
    </row>
    <row r="679" spans="6:66" x14ac:dyDescent="0.2">
      <c r="F679" s="105"/>
      <c r="G679" s="105"/>
      <c r="H679" s="105"/>
      <c r="I679" s="290"/>
      <c r="J679" s="42"/>
      <c r="K679" s="105"/>
      <c r="L679" s="105"/>
      <c r="M679" s="105"/>
      <c r="N679" s="290"/>
      <c r="O679" s="42"/>
      <c r="P679" s="145"/>
      <c r="Q679" s="145"/>
      <c r="R679" s="145"/>
      <c r="S679" s="42"/>
      <c r="T679" s="105"/>
      <c r="U679" s="105"/>
      <c r="V679" s="105"/>
      <c r="W679" s="290"/>
      <c r="X679" s="42"/>
      <c r="Y679" s="105"/>
      <c r="Z679" s="105"/>
      <c r="AA679" s="105"/>
      <c r="AB679" s="290"/>
      <c r="AC679" s="42"/>
      <c r="AD679" s="145"/>
      <c r="AE679" s="145"/>
      <c r="AF679" s="145"/>
      <c r="AG679" s="308"/>
      <c r="AH679" s="145"/>
      <c r="AI679" s="42"/>
      <c r="AJ679" s="105"/>
      <c r="AK679" s="105"/>
      <c r="AL679" s="105"/>
      <c r="AM679" s="290"/>
      <c r="AN679" s="42"/>
      <c r="AO679" s="105"/>
      <c r="AP679" s="105"/>
      <c r="AQ679" s="105"/>
      <c r="AR679" s="290"/>
      <c r="AS679" s="42"/>
      <c r="AT679" s="145"/>
      <c r="AU679" s="105"/>
      <c r="AV679" s="145"/>
      <c r="AW679" s="290"/>
      <c r="AX679" s="145"/>
      <c r="AY679" s="42"/>
      <c r="AZ679" s="105"/>
      <c r="BA679" s="105"/>
      <c r="BB679" s="105"/>
      <c r="BC679" s="290"/>
      <c r="BD679" s="42"/>
      <c r="BE679" s="105"/>
      <c r="BF679" s="105"/>
      <c r="BG679" s="105"/>
      <c r="BH679" s="290"/>
      <c r="BI679" s="42"/>
      <c r="BJ679" s="145"/>
      <c r="BK679" s="105"/>
      <c r="BL679" s="145"/>
      <c r="BM679" s="290"/>
      <c r="BN679" s="145"/>
    </row>
    <row r="680" spans="6:66" x14ac:dyDescent="0.2">
      <c r="F680" s="105"/>
      <c r="G680" s="105"/>
      <c r="H680" s="105"/>
      <c r="I680" s="290"/>
      <c r="J680" s="42"/>
      <c r="K680" s="105"/>
      <c r="L680" s="105"/>
      <c r="M680" s="105"/>
      <c r="N680" s="290"/>
      <c r="O680" s="42"/>
      <c r="P680" s="145"/>
      <c r="Q680" s="145"/>
      <c r="R680" s="145"/>
      <c r="S680" s="42"/>
      <c r="T680" s="105"/>
      <c r="U680" s="105"/>
      <c r="V680" s="105"/>
      <c r="W680" s="290"/>
      <c r="X680" s="42"/>
      <c r="Y680" s="105"/>
      <c r="Z680" s="105"/>
      <c r="AA680" s="105"/>
      <c r="AB680" s="290"/>
      <c r="AC680" s="42"/>
      <c r="AD680" s="145"/>
      <c r="AE680" s="145"/>
      <c r="AF680" s="145"/>
      <c r="AG680" s="308"/>
      <c r="AH680" s="145"/>
      <c r="AI680" s="42"/>
      <c r="AJ680" s="105"/>
      <c r="AK680" s="105"/>
      <c r="AL680" s="105"/>
      <c r="AM680" s="290"/>
      <c r="AN680" s="42"/>
      <c r="AO680" s="105"/>
      <c r="AP680" s="105"/>
      <c r="AQ680" s="105"/>
      <c r="AR680" s="290"/>
      <c r="AS680" s="42"/>
      <c r="AT680" s="145"/>
      <c r="AU680" s="105"/>
      <c r="AV680" s="145"/>
      <c r="AW680" s="290"/>
      <c r="AX680" s="145"/>
      <c r="AY680" s="42"/>
      <c r="AZ680" s="105"/>
      <c r="BA680" s="105"/>
      <c r="BB680" s="105"/>
      <c r="BC680" s="290"/>
      <c r="BD680" s="42"/>
      <c r="BE680" s="105"/>
      <c r="BF680" s="105"/>
      <c r="BG680" s="105"/>
      <c r="BH680" s="290"/>
      <c r="BI680" s="42"/>
      <c r="BJ680" s="145"/>
      <c r="BK680" s="105"/>
      <c r="BL680" s="145"/>
      <c r="BM680" s="290"/>
      <c r="BN680" s="145"/>
    </row>
    <row r="681" spans="6:66" x14ac:dyDescent="0.2">
      <c r="F681" s="105"/>
      <c r="G681" s="105"/>
      <c r="H681" s="105"/>
      <c r="J681" s="176"/>
      <c r="K681" s="105"/>
      <c r="L681" s="105"/>
      <c r="M681" s="105"/>
      <c r="O681" s="176"/>
      <c r="P681" s="105"/>
      <c r="Q681" s="105"/>
      <c r="R681" s="105"/>
      <c r="S681" s="176"/>
      <c r="T681" s="105"/>
      <c r="U681" s="105"/>
      <c r="V681" s="105"/>
      <c r="X681" s="176"/>
      <c r="Y681" s="105"/>
      <c r="Z681" s="105"/>
      <c r="AA681" s="105"/>
      <c r="AC681" s="176"/>
      <c r="AD681" s="358"/>
      <c r="AE681" s="105"/>
      <c r="AF681" s="358"/>
      <c r="AH681" s="105"/>
      <c r="AI681" s="176"/>
      <c r="AJ681" s="105"/>
      <c r="AK681" s="105"/>
      <c r="AL681" s="105"/>
      <c r="AN681" s="176"/>
      <c r="AO681" s="105"/>
      <c r="AP681" s="105"/>
      <c r="AQ681" s="105"/>
      <c r="AS681" s="176"/>
      <c r="AT681" s="145"/>
      <c r="AU681" s="105"/>
      <c r="AV681" s="145"/>
      <c r="AX681" s="145"/>
      <c r="AY681" s="176"/>
      <c r="AZ681" s="105"/>
      <c r="BA681" s="105"/>
      <c r="BB681" s="105"/>
      <c r="BD681" s="176"/>
      <c r="BE681" s="105"/>
      <c r="BF681" s="105"/>
      <c r="BG681" s="105"/>
      <c r="BI681" s="176"/>
      <c r="BJ681" s="145"/>
      <c r="BK681" s="105"/>
      <c r="BL681" s="145"/>
      <c r="BN681" s="145"/>
    </row>
    <row r="682" spans="6:66" x14ac:dyDescent="0.2">
      <c r="F682" s="105"/>
      <c r="G682" s="105"/>
      <c r="H682" s="105"/>
      <c r="J682" s="176"/>
      <c r="K682" s="105"/>
      <c r="L682" s="105"/>
      <c r="M682" s="105"/>
      <c r="O682" s="176"/>
      <c r="P682" s="105"/>
      <c r="Q682" s="105"/>
      <c r="R682" s="105"/>
      <c r="S682" s="176"/>
      <c r="T682" s="105"/>
      <c r="U682" s="105"/>
      <c r="V682" s="105"/>
      <c r="X682" s="176"/>
      <c r="Y682" s="105"/>
      <c r="Z682" s="105"/>
      <c r="AA682" s="105"/>
      <c r="AC682" s="176"/>
      <c r="AD682" s="358"/>
      <c r="AE682" s="105"/>
      <c r="AF682" s="358"/>
      <c r="AH682" s="105"/>
      <c r="AI682" s="176"/>
      <c r="AJ682" s="105"/>
      <c r="AK682" s="105"/>
      <c r="AL682" s="105"/>
      <c r="AN682" s="176"/>
      <c r="AO682" s="105"/>
      <c r="AP682" s="105"/>
      <c r="AQ682" s="105"/>
      <c r="AS682" s="176"/>
      <c r="AT682" s="145"/>
      <c r="AU682" s="105"/>
      <c r="AV682" s="145"/>
      <c r="AX682" s="145"/>
      <c r="AY682" s="176"/>
      <c r="AZ682" s="105"/>
      <c r="BA682" s="105"/>
      <c r="BB682" s="105"/>
      <c r="BD682" s="176"/>
      <c r="BE682" s="105"/>
      <c r="BF682" s="105"/>
      <c r="BG682" s="105"/>
      <c r="BI682" s="176"/>
      <c r="BJ682" s="145"/>
      <c r="BK682" s="105"/>
      <c r="BL682" s="145"/>
      <c r="BN682" s="145"/>
    </row>
    <row r="683" spans="6:66" x14ac:dyDescent="0.2">
      <c r="F683" s="105"/>
      <c r="G683" s="105"/>
      <c r="H683" s="105"/>
      <c r="J683" s="176"/>
      <c r="K683" s="105"/>
      <c r="L683" s="105"/>
      <c r="M683" s="105"/>
      <c r="O683" s="176"/>
      <c r="P683" s="105"/>
      <c r="Q683" s="105"/>
      <c r="R683" s="105"/>
      <c r="S683" s="176"/>
      <c r="T683" s="105"/>
      <c r="U683" s="105"/>
      <c r="V683" s="105"/>
      <c r="X683" s="176"/>
      <c r="Y683" s="105"/>
      <c r="Z683" s="105"/>
      <c r="AA683" s="105"/>
      <c r="AC683" s="176"/>
      <c r="AD683" s="358"/>
      <c r="AE683" s="105"/>
      <c r="AF683" s="358"/>
      <c r="AH683" s="105"/>
      <c r="AI683" s="176"/>
      <c r="AJ683" s="105"/>
      <c r="AK683" s="105"/>
      <c r="AL683" s="105"/>
      <c r="AN683" s="176"/>
      <c r="AO683" s="105"/>
      <c r="AP683" s="105"/>
      <c r="AQ683" s="105"/>
      <c r="AS683" s="176"/>
      <c r="AT683" s="145"/>
      <c r="AU683" s="105"/>
      <c r="AV683" s="145"/>
      <c r="AX683" s="145"/>
      <c r="AY683" s="176"/>
      <c r="AZ683" s="105"/>
      <c r="BA683" s="105"/>
      <c r="BB683" s="105"/>
      <c r="BD683" s="176"/>
      <c r="BE683" s="105"/>
      <c r="BF683" s="105"/>
      <c r="BG683" s="105"/>
      <c r="BI683" s="176"/>
      <c r="BJ683" s="145"/>
      <c r="BK683" s="105"/>
      <c r="BL683" s="145"/>
      <c r="BN683" s="145"/>
    </row>
    <row r="684" spans="6:66" x14ac:dyDescent="0.2">
      <c r="F684" s="105"/>
      <c r="G684" s="105"/>
      <c r="H684" s="105"/>
      <c r="J684" s="176"/>
      <c r="K684" s="105"/>
      <c r="L684" s="105"/>
      <c r="M684" s="105"/>
      <c r="O684" s="176"/>
      <c r="P684" s="105"/>
      <c r="Q684" s="105"/>
      <c r="R684" s="105"/>
      <c r="S684" s="176"/>
      <c r="T684" s="105"/>
      <c r="U684" s="105"/>
      <c r="V684" s="105"/>
      <c r="X684" s="176"/>
      <c r="Y684" s="105"/>
      <c r="Z684" s="105"/>
      <c r="AA684" s="105"/>
      <c r="AC684" s="176"/>
      <c r="AD684" s="358"/>
      <c r="AE684" s="105"/>
      <c r="AF684" s="358"/>
      <c r="AH684" s="105"/>
      <c r="AI684" s="176"/>
      <c r="AJ684" s="105"/>
      <c r="AK684" s="105"/>
      <c r="AL684" s="105"/>
      <c r="AN684" s="176"/>
      <c r="AO684" s="105"/>
      <c r="AP684" s="105"/>
      <c r="AQ684" s="105"/>
      <c r="AS684" s="176"/>
      <c r="AT684" s="145"/>
      <c r="AU684" s="105"/>
      <c r="AV684" s="145"/>
      <c r="AX684" s="145"/>
      <c r="AY684" s="176"/>
      <c r="AZ684" s="105"/>
      <c r="BA684" s="105"/>
      <c r="BB684" s="105"/>
      <c r="BD684" s="176"/>
      <c r="BE684" s="105"/>
      <c r="BF684" s="105"/>
      <c r="BG684" s="105"/>
      <c r="BI684" s="176"/>
      <c r="BJ684" s="145"/>
      <c r="BK684" s="105"/>
      <c r="BL684" s="145"/>
      <c r="BN684" s="145"/>
    </row>
    <row r="685" spans="6:66" x14ac:dyDescent="0.2">
      <c r="F685" s="105"/>
      <c r="G685" s="105"/>
      <c r="H685" s="105"/>
      <c r="I685" s="290"/>
      <c r="J685" s="42"/>
      <c r="K685" s="105"/>
      <c r="L685" s="105"/>
      <c r="M685" s="105"/>
      <c r="N685" s="290"/>
      <c r="O685" s="42"/>
      <c r="P685" s="145"/>
      <c r="Q685" s="145"/>
      <c r="R685" s="145"/>
      <c r="S685" s="42"/>
      <c r="T685" s="105"/>
      <c r="U685" s="105"/>
      <c r="V685" s="105"/>
      <c r="W685" s="290"/>
      <c r="X685" s="42"/>
      <c r="Y685" s="105"/>
      <c r="Z685" s="105"/>
      <c r="AA685" s="105"/>
      <c r="AB685" s="290"/>
      <c r="AC685" s="42"/>
      <c r="AD685" s="145"/>
      <c r="AE685" s="145"/>
      <c r="AF685" s="145"/>
      <c r="AG685" s="308"/>
      <c r="AH685" s="145"/>
      <c r="AI685" s="42"/>
      <c r="AJ685" s="105"/>
      <c r="AK685" s="105"/>
      <c r="AL685" s="105"/>
      <c r="AM685" s="290"/>
      <c r="AN685" s="42"/>
      <c r="AO685" s="105"/>
      <c r="AP685" s="105"/>
      <c r="AQ685" s="105"/>
      <c r="AR685" s="290"/>
      <c r="AS685" s="42"/>
      <c r="AT685" s="145"/>
      <c r="AU685" s="105"/>
      <c r="AV685" s="145"/>
      <c r="AW685" s="290"/>
      <c r="AX685" s="145"/>
      <c r="AY685" s="42"/>
      <c r="AZ685" s="105"/>
      <c r="BA685" s="105"/>
      <c r="BB685" s="105"/>
      <c r="BC685" s="290"/>
      <c r="BD685" s="42"/>
      <c r="BE685" s="105"/>
      <c r="BF685" s="105"/>
      <c r="BG685" s="105"/>
      <c r="BH685" s="290"/>
      <c r="BI685" s="42"/>
      <c r="BJ685" s="145"/>
      <c r="BK685" s="105"/>
      <c r="BL685" s="145"/>
      <c r="BM685" s="290"/>
      <c r="BN685" s="145"/>
    </row>
    <row r="686" spans="6:66" x14ac:dyDescent="0.2">
      <c r="F686" s="105"/>
      <c r="G686" s="105"/>
      <c r="H686" s="105"/>
      <c r="J686" s="176"/>
      <c r="K686" s="105"/>
      <c r="L686" s="105"/>
      <c r="M686" s="105"/>
      <c r="O686" s="176"/>
      <c r="P686" s="105"/>
      <c r="Q686" s="105"/>
      <c r="R686" s="105"/>
      <c r="S686" s="176"/>
      <c r="T686" s="105"/>
      <c r="U686" s="105"/>
      <c r="V686" s="105"/>
      <c r="X686" s="176"/>
      <c r="Y686" s="105"/>
      <c r="Z686" s="105"/>
      <c r="AA686" s="105"/>
      <c r="AC686" s="176"/>
      <c r="AD686" s="358"/>
      <c r="AE686" s="105"/>
      <c r="AF686" s="358"/>
      <c r="AH686" s="105"/>
      <c r="AI686" s="176"/>
      <c r="AJ686" s="105"/>
      <c r="AK686" s="105"/>
      <c r="AL686" s="105"/>
      <c r="AN686" s="176"/>
      <c r="AO686" s="105"/>
      <c r="AP686" s="105"/>
      <c r="AQ686" s="105"/>
      <c r="AS686" s="176"/>
      <c r="AT686" s="145"/>
      <c r="AU686" s="105"/>
      <c r="AV686" s="145"/>
      <c r="AX686" s="145"/>
      <c r="AY686" s="176"/>
      <c r="AZ686" s="105"/>
      <c r="BA686" s="105"/>
      <c r="BB686" s="105"/>
      <c r="BD686" s="176"/>
      <c r="BE686" s="105"/>
      <c r="BF686" s="105"/>
      <c r="BG686" s="105"/>
      <c r="BI686" s="176"/>
      <c r="BJ686" s="145"/>
      <c r="BK686" s="105"/>
      <c r="BL686" s="145"/>
      <c r="BN686" s="145"/>
    </row>
    <row r="687" spans="6:66" x14ac:dyDescent="0.2">
      <c r="F687" s="105"/>
      <c r="G687" s="105"/>
      <c r="H687" s="105"/>
      <c r="J687" s="176"/>
      <c r="K687" s="105"/>
      <c r="L687" s="105"/>
      <c r="M687" s="105"/>
      <c r="O687" s="176"/>
      <c r="P687" s="105"/>
      <c r="Q687" s="105"/>
      <c r="R687" s="105"/>
      <c r="S687" s="176"/>
      <c r="T687" s="105"/>
      <c r="U687" s="105"/>
      <c r="V687" s="105"/>
      <c r="X687" s="176"/>
      <c r="Y687" s="105"/>
      <c r="Z687" s="105"/>
      <c r="AA687" s="105"/>
      <c r="AC687" s="176"/>
      <c r="AD687" s="358"/>
      <c r="AE687" s="105"/>
      <c r="AF687" s="358"/>
      <c r="AH687" s="105"/>
      <c r="AI687" s="176"/>
      <c r="AJ687" s="105"/>
      <c r="AK687" s="105"/>
      <c r="AL687" s="105"/>
      <c r="AN687" s="176"/>
      <c r="AO687" s="105"/>
      <c r="AP687" s="105"/>
      <c r="AQ687" s="105"/>
      <c r="AS687" s="176"/>
      <c r="AT687" s="145"/>
      <c r="AU687" s="105"/>
      <c r="AV687" s="145"/>
      <c r="AX687" s="145"/>
      <c r="AY687" s="176"/>
      <c r="AZ687" s="105"/>
      <c r="BA687" s="105"/>
      <c r="BB687" s="105"/>
      <c r="BD687" s="176"/>
      <c r="BE687" s="105"/>
      <c r="BF687" s="105"/>
      <c r="BG687" s="105"/>
      <c r="BI687" s="176"/>
      <c r="BJ687" s="145"/>
      <c r="BK687" s="105"/>
      <c r="BL687" s="145"/>
      <c r="BN687" s="145"/>
    </row>
    <row r="688" spans="6:66" x14ac:dyDescent="0.2">
      <c r="F688" s="105"/>
      <c r="G688" s="105"/>
      <c r="H688" s="105"/>
      <c r="J688" s="176"/>
      <c r="K688" s="105"/>
      <c r="L688" s="105"/>
      <c r="M688" s="105"/>
      <c r="O688" s="176"/>
      <c r="P688" s="105"/>
      <c r="Q688" s="105"/>
      <c r="R688" s="105"/>
      <c r="S688" s="176"/>
      <c r="T688" s="105"/>
      <c r="U688" s="105"/>
      <c r="V688" s="105"/>
      <c r="X688" s="176"/>
      <c r="Y688" s="105"/>
      <c r="Z688" s="105"/>
      <c r="AA688" s="105"/>
      <c r="AC688" s="176"/>
      <c r="AD688" s="358"/>
      <c r="AE688" s="105"/>
      <c r="AF688" s="358"/>
      <c r="AH688" s="105"/>
      <c r="AI688" s="176"/>
      <c r="AJ688" s="105"/>
      <c r="AK688" s="105"/>
      <c r="AL688" s="105"/>
      <c r="AN688" s="176"/>
      <c r="AO688" s="105"/>
      <c r="AP688" s="105"/>
      <c r="AQ688" s="105"/>
      <c r="AS688" s="176"/>
      <c r="AT688" s="145"/>
      <c r="AU688" s="105"/>
      <c r="AV688" s="145"/>
      <c r="AX688" s="145"/>
      <c r="AY688" s="176"/>
      <c r="AZ688" s="105"/>
      <c r="BA688" s="105"/>
      <c r="BB688" s="105"/>
      <c r="BD688" s="176"/>
      <c r="BE688" s="105"/>
      <c r="BF688" s="105"/>
      <c r="BG688" s="105"/>
      <c r="BI688" s="176"/>
      <c r="BJ688" s="145"/>
      <c r="BK688" s="105"/>
      <c r="BL688" s="145"/>
      <c r="BN688" s="145"/>
    </row>
    <row r="689" spans="6:66" x14ac:dyDescent="0.2">
      <c r="F689" s="105"/>
      <c r="G689" s="105"/>
      <c r="H689" s="105"/>
      <c r="I689" s="290"/>
      <c r="J689" s="42"/>
      <c r="K689" s="105"/>
      <c r="L689" s="105"/>
      <c r="M689" s="105"/>
      <c r="N689" s="290"/>
      <c r="O689" s="42"/>
      <c r="P689" s="145"/>
      <c r="Q689" s="145"/>
      <c r="R689" s="145"/>
      <c r="S689" s="42"/>
      <c r="T689" s="105"/>
      <c r="U689" s="105"/>
      <c r="V689" s="105"/>
      <c r="W689" s="290"/>
      <c r="X689" s="42"/>
      <c r="Y689" s="105"/>
      <c r="Z689" s="105"/>
      <c r="AA689" s="105"/>
      <c r="AB689" s="290"/>
      <c r="AC689" s="42"/>
      <c r="AD689" s="145"/>
      <c r="AE689" s="145"/>
      <c r="AF689" s="145"/>
      <c r="AG689" s="308"/>
      <c r="AH689" s="145"/>
      <c r="AI689" s="42"/>
      <c r="AJ689" s="105"/>
      <c r="AK689" s="105"/>
      <c r="AL689" s="105"/>
      <c r="AM689" s="290"/>
      <c r="AN689" s="42"/>
      <c r="AO689" s="105"/>
      <c r="AP689" s="105"/>
      <c r="AQ689" s="105"/>
      <c r="AR689" s="290"/>
      <c r="AS689" s="42"/>
      <c r="AT689" s="145"/>
      <c r="AU689" s="105"/>
      <c r="AV689" s="145"/>
      <c r="AW689" s="290"/>
      <c r="AX689" s="145"/>
      <c r="AY689" s="42"/>
      <c r="AZ689" s="105"/>
      <c r="BA689" s="105"/>
      <c r="BB689" s="105"/>
      <c r="BC689" s="290"/>
      <c r="BD689" s="42"/>
      <c r="BE689" s="105"/>
      <c r="BF689" s="105"/>
      <c r="BG689" s="105"/>
      <c r="BH689" s="290"/>
      <c r="BI689" s="42"/>
      <c r="BJ689" s="145"/>
      <c r="BK689" s="105"/>
      <c r="BL689" s="145"/>
      <c r="BM689" s="290"/>
      <c r="BN689" s="145"/>
    </row>
    <row r="690" spans="6:66" x14ac:dyDescent="0.2">
      <c r="F690" s="105"/>
      <c r="G690" s="105"/>
      <c r="H690" s="105"/>
      <c r="J690" s="176"/>
      <c r="K690" s="105"/>
      <c r="L690" s="105"/>
      <c r="M690" s="105"/>
      <c r="O690" s="176"/>
      <c r="P690" s="105"/>
      <c r="Q690" s="105"/>
      <c r="R690" s="105"/>
      <c r="S690" s="176"/>
      <c r="T690" s="105"/>
      <c r="U690" s="105"/>
      <c r="V690" s="105"/>
      <c r="X690" s="176"/>
      <c r="Y690" s="105"/>
      <c r="Z690" s="105"/>
      <c r="AA690" s="105"/>
      <c r="AC690" s="176"/>
      <c r="AD690" s="358"/>
      <c r="AE690" s="105"/>
      <c r="AF690" s="358"/>
      <c r="AH690" s="105"/>
      <c r="AI690" s="176"/>
      <c r="AJ690" s="105"/>
      <c r="AK690" s="105"/>
      <c r="AL690" s="105"/>
      <c r="AN690" s="176"/>
      <c r="AO690" s="105"/>
      <c r="AP690" s="105"/>
      <c r="AQ690" s="105"/>
      <c r="AS690" s="176"/>
      <c r="AT690" s="145"/>
      <c r="AU690" s="105"/>
      <c r="AV690" s="145"/>
      <c r="AX690" s="145"/>
      <c r="AY690" s="176"/>
      <c r="AZ690" s="105"/>
      <c r="BA690" s="105"/>
      <c r="BB690" s="105"/>
      <c r="BD690" s="176"/>
      <c r="BE690" s="105"/>
      <c r="BF690" s="105"/>
      <c r="BG690" s="105"/>
      <c r="BI690" s="176"/>
      <c r="BJ690" s="145"/>
      <c r="BK690" s="105"/>
      <c r="BL690" s="145"/>
      <c r="BN690" s="145"/>
    </row>
    <row r="691" spans="6:66" x14ac:dyDescent="0.2">
      <c r="F691" s="105"/>
      <c r="G691" s="105"/>
      <c r="H691" s="105"/>
      <c r="J691" s="176"/>
      <c r="K691" s="105"/>
      <c r="L691" s="105"/>
      <c r="M691" s="105"/>
      <c r="O691" s="176"/>
      <c r="P691" s="105"/>
      <c r="Q691" s="105"/>
      <c r="R691" s="105"/>
      <c r="S691" s="176"/>
      <c r="T691" s="105"/>
      <c r="U691" s="105"/>
      <c r="V691" s="105"/>
      <c r="X691" s="176"/>
      <c r="Y691" s="105"/>
      <c r="Z691" s="105"/>
      <c r="AA691" s="105"/>
      <c r="AC691" s="176"/>
      <c r="AD691" s="358"/>
      <c r="AE691" s="105"/>
      <c r="AF691" s="358"/>
      <c r="AH691" s="105"/>
      <c r="AI691" s="176"/>
      <c r="AJ691" s="105"/>
      <c r="AK691" s="105"/>
      <c r="AL691" s="105"/>
      <c r="AN691" s="176"/>
      <c r="AO691" s="105"/>
      <c r="AP691" s="105"/>
      <c r="AQ691" s="105"/>
      <c r="AS691" s="176"/>
      <c r="AT691" s="145"/>
      <c r="AU691" s="105"/>
      <c r="AV691" s="145"/>
      <c r="AX691" s="145"/>
      <c r="AY691" s="176"/>
      <c r="AZ691" s="105"/>
      <c r="BA691" s="105"/>
      <c r="BB691" s="105"/>
      <c r="BD691" s="176"/>
      <c r="BE691" s="105"/>
      <c r="BF691" s="105"/>
      <c r="BG691" s="105"/>
      <c r="BI691" s="176"/>
      <c r="BJ691" s="145"/>
      <c r="BK691" s="105"/>
      <c r="BL691" s="145"/>
      <c r="BN691" s="145"/>
    </row>
    <row r="692" spans="6:66" x14ac:dyDescent="0.2">
      <c r="F692" s="105"/>
      <c r="G692" s="105"/>
      <c r="H692" s="105"/>
      <c r="I692" s="290"/>
      <c r="J692" s="42"/>
      <c r="K692" s="105"/>
      <c r="L692" s="105"/>
      <c r="M692" s="105"/>
      <c r="N692" s="290"/>
      <c r="O692" s="42"/>
      <c r="P692" s="145"/>
      <c r="Q692" s="145"/>
      <c r="R692" s="145"/>
      <c r="S692" s="42"/>
      <c r="T692" s="105"/>
      <c r="U692" s="105"/>
      <c r="V692" s="105"/>
      <c r="W692" s="290"/>
      <c r="X692" s="42"/>
      <c r="Y692" s="105"/>
      <c r="Z692" s="105"/>
      <c r="AA692" s="105"/>
      <c r="AB692" s="290"/>
      <c r="AC692" s="42"/>
      <c r="AD692" s="145"/>
      <c r="AE692" s="145"/>
      <c r="AF692" s="145"/>
      <c r="AG692" s="308"/>
      <c r="AH692" s="145"/>
      <c r="AI692" s="42"/>
      <c r="AJ692" s="105"/>
      <c r="AK692" s="105"/>
      <c r="AL692" s="105"/>
      <c r="AM692" s="290"/>
      <c r="AN692" s="42"/>
      <c r="AO692" s="105"/>
      <c r="AP692" s="105"/>
      <c r="AQ692" s="105"/>
      <c r="AR692" s="290"/>
      <c r="AS692" s="42"/>
      <c r="AT692" s="145"/>
      <c r="AU692" s="105"/>
      <c r="AV692" s="145"/>
      <c r="AW692" s="290"/>
      <c r="AX692" s="145"/>
      <c r="AY692" s="42"/>
      <c r="AZ692" s="105"/>
      <c r="BA692" s="105"/>
      <c r="BB692" s="105"/>
      <c r="BC692" s="290"/>
      <c r="BD692" s="42"/>
      <c r="BE692" s="105"/>
      <c r="BF692" s="105"/>
      <c r="BG692" s="105"/>
      <c r="BH692" s="290"/>
      <c r="BI692" s="42"/>
      <c r="BJ692" s="145"/>
      <c r="BK692" s="105"/>
      <c r="BL692" s="145"/>
      <c r="BM692" s="290"/>
      <c r="BN692" s="145"/>
    </row>
    <row r="693" spans="6:66" x14ac:dyDescent="0.2">
      <c r="F693" s="105"/>
      <c r="G693" s="105"/>
      <c r="H693" s="105"/>
      <c r="I693" s="290"/>
      <c r="J693" s="42"/>
      <c r="K693" s="105"/>
      <c r="L693" s="105"/>
      <c r="M693" s="105"/>
      <c r="N693" s="290"/>
      <c r="O693" s="42"/>
      <c r="P693" s="145"/>
      <c r="Q693" s="145"/>
      <c r="R693" s="145"/>
      <c r="S693" s="42"/>
      <c r="T693" s="105"/>
      <c r="U693" s="105"/>
      <c r="V693" s="105"/>
      <c r="W693" s="290"/>
      <c r="X693" s="42"/>
      <c r="Y693" s="105"/>
      <c r="Z693" s="105"/>
      <c r="AA693" s="105"/>
      <c r="AB693" s="290"/>
      <c r="AC693" s="42"/>
      <c r="AD693" s="145"/>
      <c r="AE693" s="145"/>
      <c r="AF693" s="145"/>
      <c r="AG693" s="308"/>
      <c r="AH693" s="145"/>
      <c r="AI693" s="42"/>
      <c r="AJ693" s="105"/>
      <c r="AK693" s="105"/>
      <c r="AL693" s="105"/>
      <c r="AM693" s="290"/>
      <c r="AN693" s="42"/>
      <c r="AO693" s="105"/>
      <c r="AP693" s="105"/>
      <c r="AQ693" s="105"/>
      <c r="AR693" s="290"/>
      <c r="AS693" s="42"/>
      <c r="AT693" s="145"/>
      <c r="AU693" s="105"/>
      <c r="AV693" s="145"/>
      <c r="AW693" s="290"/>
      <c r="AX693" s="145"/>
      <c r="AY693" s="42"/>
      <c r="AZ693" s="105"/>
      <c r="BA693" s="105"/>
      <c r="BB693" s="105"/>
      <c r="BC693" s="290"/>
      <c r="BD693" s="42"/>
      <c r="BE693" s="105"/>
      <c r="BF693" s="105"/>
      <c r="BG693" s="105"/>
      <c r="BH693" s="290"/>
      <c r="BI693" s="42"/>
      <c r="BJ693" s="145"/>
      <c r="BK693" s="105"/>
      <c r="BL693" s="145"/>
      <c r="BM693" s="290"/>
      <c r="BN693" s="145"/>
    </row>
    <row r="694" spans="6:66" x14ac:dyDescent="0.2">
      <c r="F694" s="105"/>
      <c r="G694" s="105"/>
      <c r="H694" s="105"/>
      <c r="I694" s="290"/>
      <c r="J694" s="42"/>
      <c r="K694" s="105"/>
      <c r="L694" s="105"/>
      <c r="M694" s="105"/>
      <c r="N694" s="290"/>
      <c r="O694" s="42"/>
      <c r="P694" s="145"/>
      <c r="Q694" s="145"/>
      <c r="R694" s="145"/>
      <c r="S694" s="42"/>
      <c r="T694" s="105"/>
      <c r="U694" s="105"/>
      <c r="V694" s="105"/>
      <c r="W694" s="290"/>
      <c r="X694" s="42"/>
      <c r="Y694" s="105"/>
      <c r="Z694" s="105"/>
      <c r="AA694" s="105"/>
      <c r="AB694" s="290"/>
      <c r="AC694" s="42"/>
      <c r="AD694" s="145"/>
      <c r="AE694" s="145"/>
      <c r="AF694" s="145"/>
      <c r="AG694" s="308"/>
      <c r="AH694" s="145"/>
      <c r="AI694" s="42"/>
      <c r="AJ694" s="105"/>
      <c r="AK694" s="105"/>
      <c r="AL694" s="105"/>
      <c r="AM694" s="290"/>
      <c r="AN694" s="42"/>
      <c r="AO694" s="105"/>
      <c r="AP694" s="105"/>
      <c r="AQ694" s="105"/>
      <c r="AR694" s="290"/>
      <c r="AS694" s="42"/>
      <c r="AT694" s="145"/>
      <c r="AU694" s="105"/>
      <c r="AV694" s="145"/>
      <c r="AW694" s="290"/>
      <c r="AX694" s="145"/>
      <c r="AY694" s="42"/>
      <c r="AZ694" s="105"/>
      <c r="BA694" s="105"/>
      <c r="BB694" s="105"/>
      <c r="BC694" s="290"/>
      <c r="BD694" s="42"/>
      <c r="BE694" s="105"/>
      <c r="BF694" s="105"/>
      <c r="BG694" s="105"/>
      <c r="BH694" s="290"/>
      <c r="BI694" s="42"/>
      <c r="BJ694" s="145"/>
      <c r="BK694" s="105"/>
      <c r="BL694" s="145"/>
      <c r="BM694" s="290"/>
      <c r="BN694" s="145"/>
    </row>
    <row r="695" spans="6:66" x14ac:dyDescent="0.2">
      <c r="F695" s="105"/>
      <c r="G695" s="105"/>
      <c r="H695" s="105"/>
      <c r="I695" s="290"/>
      <c r="J695" s="42"/>
      <c r="K695" s="105"/>
      <c r="L695" s="105"/>
      <c r="M695" s="105"/>
      <c r="N695" s="290"/>
      <c r="O695" s="42"/>
      <c r="P695" s="145"/>
      <c r="Q695" s="145"/>
      <c r="R695" s="145"/>
      <c r="S695" s="42"/>
      <c r="T695" s="105"/>
      <c r="U695" s="105"/>
      <c r="V695" s="105"/>
      <c r="W695" s="290"/>
      <c r="X695" s="42"/>
      <c r="Y695" s="105"/>
      <c r="Z695" s="105"/>
      <c r="AA695" s="105"/>
      <c r="AB695" s="290"/>
      <c r="AC695" s="42"/>
      <c r="AD695" s="145"/>
      <c r="AE695" s="145"/>
      <c r="AF695" s="145"/>
      <c r="AG695" s="308"/>
      <c r="AH695" s="145"/>
      <c r="AI695" s="42"/>
      <c r="AJ695" s="105"/>
      <c r="AK695" s="105"/>
      <c r="AL695" s="105"/>
      <c r="AM695" s="290"/>
      <c r="AN695" s="42"/>
      <c r="AO695" s="105"/>
      <c r="AP695" s="105"/>
      <c r="AQ695" s="105"/>
      <c r="AR695" s="290"/>
      <c r="AS695" s="42"/>
      <c r="AT695" s="145"/>
      <c r="AU695" s="105"/>
      <c r="AV695" s="145"/>
      <c r="AW695" s="290"/>
      <c r="AX695" s="145"/>
      <c r="AY695" s="42"/>
      <c r="AZ695" s="105"/>
      <c r="BA695" s="105"/>
      <c r="BB695" s="105"/>
      <c r="BC695" s="290"/>
      <c r="BD695" s="42"/>
      <c r="BE695" s="105"/>
      <c r="BF695" s="105"/>
      <c r="BG695" s="105"/>
      <c r="BH695" s="290"/>
      <c r="BI695" s="42"/>
      <c r="BJ695" s="145"/>
      <c r="BK695" s="105"/>
      <c r="BL695" s="145"/>
      <c r="BM695" s="290"/>
      <c r="BN695" s="145"/>
    </row>
    <row r="696" spans="6:66" x14ac:dyDescent="0.2">
      <c r="F696" s="105"/>
      <c r="G696" s="105"/>
      <c r="H696" s="105"/>
      <c r="I696" s="290"/>
      <c r="J696" s="42"/>
      <c r="K696" s="105"/>
      <c r="L696" s="105"/>
      <c r="M696" s="105"/>
      <c r="N696" s="290"/>
      <c r="O696" s="42"/>
      <c r="P696" s="145"/>
      <c r="Q696" s="145"/>
      <c r="R696" s="145"/>
      <c r="S696" s="42"/>
      <c r="T696" s="105"/>
      <c r="U696" s="105"/>
      <c r="V696" s="105"/>
      <c r="W696" s="290"/>
      <c r="X696" s="42"/>
      <c r="Y696" s="105"/>
      <c r="Z696" s="105"/>
      <c r="AA696" s="105"/>
      <c r="AB696" s="290"/>
      <c r="AC696" s="42"/>
      <c r="AD696" s="145"/>
      <c r="AE696" s="145"/>
      <c r="AF696" s="145"/>
      <c r="AG696" s="308"/>
      <c r="AH696" s="145"/>
      <c r="AI696" s="42"/>
      <c r="AJ696" s="105"/>
      <c r="AK696" s="105"/>
      <c r="AL696" s="105"/>
      <c r="AM696" s="290"/>
      <c r="AN696" s="42"/>
      <c r="AO696" s="105"/>
      <c r="AP696" s="105"/>
      <c r="AQ696" s="105"/>
      <c r="AR696" s="290"/>
      <c r="AS696" s="42"/>
      <c r="AT696" s="145"/>
      <c r="AU696" s="105"/>
      <c r="AV696" s="145"/>
      <c r="AW696" s="290"/>
      <c r="AX696" s="145"/>
      <c r="AY696" s="42"/>
      <c r="AZ696" s="105"/>
      <c r="BA696" s="105"/>
      <c r="BB696" s="105"/>
      <c r="BC696" s="290"/>
      <c r="BD696" s="42"/>
      <c r="BE696" s="105"/>
      <c r="BF696" s="105"/>
      <c r="BG696" s="105"/>
      <c r="BH696" s="290"/>
      <c r="BI696" s="42"/>
      <c r="BJ696" s="145"/>
      <c r="BK696" s="105"/>
      <c r="BL696" s="145"/>
      <c r="BM696" s="290"/>
      <c r="BN696" s="145"/>
    </row>
    <row r="697" spans="6:66" x14ac:dyDescent="0.2">
      <c r="F697" s="105"/>
      <c r="G697" s="105"/>
      <c r="H697" s="105"/>
      <c r="J697" s="176"/>
      <c r="K697" s="105"/>
      <c r="L697" s="105"/>
      <c r="M697" s="105"/>
      <c r="O697" s="176"/>
      <c r="P697" s="105"/>
      <c r="Q697" s="105"/>
      <c r="R697" s="105"/>
      <c r="S697" s="176"/>
      <c r="T697" s="105"/>
      <c r="U697" s="105"/>
      <c r="V697" s="105"/>
      <c r="X697" s="176"/>
      <c r="Y697" s="105"/>
      <c r="Z697" s="105"/>
      <c r="AA697" s="105"/>
      <c r="AC697" s="176"/>
      <c r="AD697" s="358"/>
      <c r="AE697" s="105"/>
      <c r="AF697" s="358"/>
      <c r="AH697" s="105"/>
      <c r="AI697" s="176"/>
      <c r="AJ697" s="105"/>
      <c r="AK697" s="105"/>
      <c r="AL697" s="105"/>
      <c r="AN697" s="176"/>
      <c r="AO697" s="105"/>
      <c r="AP697" s="105"/>
      <c r="AQ697" s="105"/>
      <c r="AS697" s="176"/>
      <c r="AT697" s="145"/>
      <c r="AU697" s="105"/>
      <c r="AV697" s="145"/>
      <c r="AX697" s="145"/>
      <c r="AY697" s="176"/>
      <c r="AZ697" s="105"/>
      <c r="BA697" s="105"/>
      <c r="BB697" s="105"/>
      <c r="BD697" s="176"/>
      <c r="BE697" s="105"/>
      <c r="BF697" s="105"/>
      <c r="BG697" s="105"/>
      <c r="BI697" s="176"/>
      <c r="BJ697" s="145"/>
      <c r="BK697" s="105"/>
      <c r="BL697" s="145"/>
      <c r="BN697" s="145"/>
    </row>
    <row r="698" spans="6:66" x14ac:dyDescent="0.2">
      <c r="F698" s="105"/>
      <c r="G698" s="105"/>
      <c r="H698" s="105"/>
      <c r="J698" s="176"/>
      <c r="K698" s="105"/>
      <c r="L698" s="105"/>
      <c r="M698" s="105"/>
      <c r="O698" s="176"/>
      <c r="P698" s="105"/>
      <c r="Q698" s="105"/>
      <c r="R698" s="105"/>
      <c r="S698" s="176"/>
      <c r="T698" s="105"/>
      <c r="U698" s="105"/>
      <c r="V698" s="105"/>
      <c r="X698" s="176"/>
      <c r="Y698" s="105"/>
      <c r="Z698" s="105"/>
      <c r="AA698" s="105"/>
      <c r="AC698" s="176"/>
      <c r="AD698" s="358"/>
      <c r="AE698" s="105"/>
      <c r="AF698" s="358"/>
      <c r="AH698" s="105"/>
      <c r="AI698" s="176"/>
      <c r="AJ698" s="105"/>
      <c r="AK698" s="105"/>
      <c r="AL698" s="105"/>
      <c r="AN698" s="176"/>
      <c r="AO698" s="105"/>
      <c r="AP698" s="105"/>
      <c r="AQ698" s="105"/>
      <c r="AS698" s="176"/>
      <c r="AT698" s="145"/>
      <c r="AU698" s="105"/>
      <c r="AV698" s="145"/>
      <c r="AX698" s="145"/>
      <c r="AY698" s="176"/>
      <c r="AZ698" s="105"/>
      <c r="BA698" s="105"/>
      <c r="BB698" s="105"/>
      <c r="BD698" s="176"/>
      <c r="BE698" s="105"/>
      <c r="BF698" s="105"/>
      <c r="BG698" s="105"/>
      <c r="BI698" s="176"/>
      <c r="BJ698" s="145"/>
      <c r="BK698" s="105"/>
      <c r="BL698" s="145"/>
      <c r="BN698" s="145"/>
    </row>
    <row r="699" spans="6:66" x14ac:dyDescent="0.2">
      <c r="F699" s="105"/>
      <c r="G699" s="105"/>
      <c r="H699" s="105"/>
      <c r="J699" s="176"/>
      <c r="K699" s="105"/>
      <c r="L699" s="105"/>
      <c r="M699" s="105"/>
      <c r="O699" s="176"/>
      <c r="P699" s="105"/>
      <c r="Q699" s="105"/>
      <c r="R699" s="105"/>
      <c r="S699" s="176"/>
      <c r="T699" s="105"/>
      <c r="U699" s="105"/>
      <c r="V699" s="105"/>
      <c r="X699" s="176"/>
      <c r="Y699" s="105"/>
      <c r="Z699" s="105"/>
      <c r="AA699" s="105"/>
      <c r="AC699" s="176"/>
      <c r="AD699" s="358"/>
      <c r="AE699" s="105"/>
      <c r="AF699" s="358"/>
      <c r="AH699" s="105"/>
      <c r="AI699" s="176"/>
      <c r="AJ699" s="105"/>
      <c r="AK699" s="105"/>
      <c r="AL699" s="105"/>
      <c r="AN699" s="176"/>
      <c r="AO699" s="105"/>
      <c r="AP699" s="105"/>
      <c r="AQ699" s="105"/>
      <c r="AS699" s="176"/>
      <c r="AT699" s="145"/>
      <c r="AU699" s="105"/>
      <c r="AV699" s="145"/>
      <c r="AX699" s="145"/>
      <c r="AY699" s="176"/>
      <c r="AZ699" s="105"/>
      <c r="BA699" s="105"/>
      <c r="BB699" s="105"/>
      <c r="BD699" s="176"/>
      <c r="BE699" s="105"/>
      <c r="BF699" s="105"/>
      <c r="BG699" s="105"/>
      <c r="BI699" s="176"/>
      <c r="BJ699" s="145"/>
      <c r="BK699" s="105"/>
      <c r="BL699" s="145"/>
      <c r="BN699" s="145"/>
    </row>
    <row r="700" spans="6:66" x14ac:dyDescent="0.2">
      <c r="F700" s="105"/>
      <c r="G700" s="105"/>
      <c r="H700" s="105"/>
      <c r="J700" s="176"/>
      <c r="K700" s="105"/>
      <c r="L700" s="105"/>
      <c r="M700" s="105"/>
      <c r="O700" s="176"/>
      <c r="P700" s="105"/>
      <c r="Q700" s="105"/>
      <c r="R700" s="105"/>
      <c r="S700" s="176"/>
      <c r="T700" s="105"/>
      <c r="U700" s="105"/>
      <c r="V700" s="105"/>
      <c r="X700" s="176"/>
      <c r="Y700" s="105"/>
      <c r="Z700" s="105"/>
      <c r="AA700" s="105"/>
      <c r="AC700" s="176"/>
      <c r="AD700" s="358"/>
      <c r="AE700" s="105"/>
      <c r="AF700" s="358"/>
      <c r="AH700" s="105"/>
      <c r="AI700" s="176"/>
      <c r="AJ700" s="105"/>
      <c r="AK700" s="105"/>
      <c r="AL700" s="105"/>
      <c r="AN700" s="176"/>
      <c r="AO700" s="105"/>
      <c r="AP700" s="105"/>
      <c r="AQ700" s="105"/>
      <c r="AS700" s="176"/>
      <c r="AT700" s="145"/>
      <c r="AU700" s="105"/>
      <c r="AV700" s="145"/>
      <c r="AX700" s="145"/>
      <c r="AY700" s="176"/>
      <c r="AZ700" s="105"/>
      <c r="BA700" s="105"/>
      <c r="BB700" s="105"/>
      <c r="BD700" s="176"/>
      <c r="BE700" s="105"/>
      <c r="BF700" s="105"/>
      <c r="BG700" s="105"/>
      <c r="BI700" s="176"/>
      <c r="BJ700" s="145"/>
      <c r="BK700" s="105"/>
      <c r="BL700" s="145"/>
      <c r="BN700" s="145"/>
    </row>
    <row r="701" spans="6:66" x14ac:dyDescent="0.2">
      <c r="F701" s="105"/>
      <c r="G701" s="105"/>
      <c r="H701" s="105"/>
      <c r="J701" s="176"/>
      <c r="K701" s="105"/>
      <c r="L701" s="105"/>
      <c r="M701" s="105"/>
      <c r="O701" s="176"/>
      <c r="P701" s="105"/>
      <c r="Q701" s="105"/>
      <c r="R701" s="105"/>
      <c r="S701" s="176"/>
      <c r="T701" s="105"/>
      <c r="U701" s="105"/>
      <c r="V701" s="105"/>
      <c r="X701" s="176"/>
      <c r="Y701" s="105"/>
      <c r="Z701" s="105"/>
      <c r="AA701" s="105"/>
      <c r="AC701" s="176"/>
      <c r="AD701" s="358"/>
      <c r="AE701" s="105"/>
      <c r="AF701" s="358"/>
      <c r="AH701" s="105"/>
      <c r="AI701" s="176"/>
      <c r="AJ701" s="105"/>
      <c r="AK701" s="105"/>
      <c r="AL701" s="105"/>
      <c r="AN701" s="176"/>
      <c r="AO701" s="105"/>
      <c r="AP701" s="105"/>
      <c r="AQ701" s="105"/>
      <c r="AS701" s="176"/>
      <c r="AT701" s="145"/>
      <c r="AU701" s="105"/>
      <c r="AV701" s="145"/>
      <c r="AX701" s="145"/>
      <c r="AY701" s="176"/>
      <c r="AZ701" s="105"/>
      <c r="BA701" s="105"/>
      <c r="BB701" s="105"/>
      <c r="BD701" s="176"/>
      <c r="BE701" s="105"/>
      <c r="BF701" s="105"/>
      <c r="BG701" s="105"/>
      <c r="BI701" s="176"/>
      <c r="BJ701" s="145"/>
      <c r="BK701" s="105"/>
      <c r="BL701" s="145"/>
      <c r="BN701" s="145"/>
    </row>
    <row r="702" spans="6:66" x14ac:dyDescent="0.2">
      <c r="F702" s="105"/>
      <c r="G702" s="105"/>
      <c r="H702" s="105"/>
      <c r="J702" s="176"/>
      <c r="K702" s="105"/>
      <c r="L702" s="105"/>
      <c r="M702" s="105"/>
      <c r="O702" s="176"/>
      <c r="P702" s="105"/>
      <c r="Q702" s="105"/>
      <c r="R702" s="105"/>
      <c r="S702" s="176"/>
      <c r="T702" s="105"/>
      <c r="U702" s="105"/>
      <c r="V702" s="105"/>
      <c r="X702" s="176"/>
      <c r="Y702" s="105"/>
      <c r="Z702" s="105"/>
      <c r="AA702" s="105"/>
      <c r="AC702" s="176"/>
      <c r="AD702" s="358"/>
      <c r="AE702" s="105"/>
      <c r="AF702" s="358"/>
      <c r="AH702" s="105"/>
      <c r="AI702" s="176"/>
      <c r="AJ702" s="105"/>
      <c r="AK702" s="105"/>
      <c r="AL702" s="105"/>
      <c r="AN702" s="176"/>
      <c r="AO702" s="105"/>
      <c r="AP702" s="105"/>
      <c r="AQ702" s="105"/>
      <c r="AS702" s="176"/>
      <c r="AT702" s="145"/>
      <c r="AU702" s="105"/>
      <c r="AV702" s="145"/>
      <c r="AX702" s="145"/>
      <c r="AY702" s="176"/>
      <c r="AZ702" s="105"/>
      <c r="BA702" s="105"/>
      <c r="BB702" s="105"/>
      <c r="BD702" s="176"/>
      <c r="BE702" s="105"/>
      <c r="BF702" s="105"/>
      <c r="BG702" s="105"/>
      <c r="BI702" s="176"/>
      <c r="BJ702" s="145"/>
      <c r="BK702" s="105"/>
      <c r="BL702" s="145"/>
      <c r="BN702" s="145"/>
    </row>
    <row r="703" spans="6:66" x14ac:dyDescent="0.2">
      <c r="F703" s="105"/>
      <c r="G703" s="105"/>
      <c r="H703" s="105"/>
      <c r="J703" s="176"/>
      <c r="K703" s="105"/>
      <c r="L703" s="105"/>
      <c r="M703" s="105"/>
      <c r="O703" s="176"/>
      <c r="P703" s="105"/>
      <c r="Q703" s="105"/>
      <c r="R703" s="105"/>
      <c r="S703" s="176"/>
      <c r="T703" s="105"/>
      <c r="U703" s="105"/>
      <c r="V703" s="105"/>
      <c r="X703" s="176"/>
      <c r="Y703" s="105"/>
      <c r="Z703" s="105"/>
      <c r="AA703" s="105"/>
      <c r="AC703" s="176"/>
      <c r="AD703" s="358"/>
      <c r="AE703" s="105"/>
      <c r="AF703" s="358"/>
      <c r="AH703" s="105"/>
      <c r="AI703" s="176"/>
      <c r="AJ703" s="105"/>
      <c r="AK703" s="105"/>
      <c r="AL703" s="105"/>
      <c r="AN703" s="176"/>
      <c r="AO703" s="105"/>
      <c r="AP703" s="105"/>
      <c r="AQ703" s="105"/>
      <c r="AS703" s="176"/>
      <c r="AT703" s="145"/>
      <c r="AU703" s="105"/>
      <c r="AV703" s="145"/>
      <c r="AX703" s="145"/>
      <c r="AY703" s="176"/>
      <c r="AZ703" s="105"/>
      <c r="BA703" s="105"/>
      <c r="BB703" s="105"/>
      <c r="BD703" s="176"/>
      <c r="BE703" s="105"/>
      <c r="BF703" s="105"/>
      <c r="BG703" s="105"/>
      <c r="BI703" s="176"/>
      <c r="BJ703" s="145"/>
      <c r="BK703" s="105"/>
      <c r="BL703" s="145"/>
      <c r="BN703" s="145"/>
    </row>
    <row r="704" spans="6:66" x14ac:dyDescent="0.2">
      <c r="F704" s="105"/>
      <c r="G704" s="105"/>
      <c r="H704" s="105"/>
      <c r="J704" s="176"/>
      <c r="K704" s="105"/>
      <c r="L704" s="105"/>
      <c r="M704" s="105"/>
      <c r="O704" s="176"/>
      <c r="P704" s="105"/>
      <c r="Q704" s="105"/>
      <c r="R704" s="105"/>
      <c r="S704" s="176"/>
      <c r="T704" s="105"/>
      <c r="U704" s="105"/>
      <c r="V704" s="105"/>
      <c r="X704" s="176"/>
      <c r="Y704" s="105"/>
      <c r="Z704" s="105"/>
      <c r="AA704" s="105"/>
      <c r="AC704" s="176"/>
      <c r="AD704" s="358"/>
      <c r="AE704" s="105"/>
      <c r="AF704" s="358"/>
      <c r="AH704" s="105"/>
      <c r="AI704" s="176"/>
      <c r="AJ704" s="105"/>
      <c r="AK704" s="105"/>
      <c r="AL704" s="105"/>
      <c r="AN704" s="176"/>
      <c r="AO704" s="105"/>
      <c r="AP704" s="105"/>
      <c r="AQ704" s="105"/>
      <c r="AS704" s="176"/>
      <c r="AT704" s="145"/>
      <c r="AU704" s="105"/>
      <c r="AV704" s="145"/>
      <c r="AX704" s="145"/>
      <c r="AY704" s="176"/>
      <c r="AZ704" s="105"/>
      <c r="BA704" s="105"/>
      <c r="BB704" s="105"/>
      <c r="BD704" s="176"/>
      <c r="BE704" s="105"/>
      <c r="BF704" s="105"/>
      <c r="BG704" s="105"/>
      <c r="BI704" s="176"/>
      <c r="BJ704" s="145"/>
      <c r="BK704" s="105"/>
      <c r="BL704" s="145"/>
      <c r="BN704" s="145"/>
    </row>
    <row r="705" spans="6:66" x14ac:dyDescent="0.2">
      <c r="F705" s="105"/>
      <c r="G705" s="105"/>
      <c r="H705" s="105"/>
      <c r="J705" s="176"/>
      <c r="K705" s="105"/>
      <c r="L705" s="105"/>
      <c r="M705" s="105"/>
      <c r="O705" s="176"/>
      <c r="P705" s="105"/>
      <c r="Q705" s="105"/>
      <c r="R705" s="105"/>
      <c r="S705" s="176"/>
      <c r="T705" s="105"/>
      <c r="U705" s="105"/>
      <c r="V705" s="105"/>
      <c r="X705" s="176"/>
      <c r="Y705" s="105"/>
      <c r="Z705" s="105"/>
      <c r="AA705" s="105"/>
      <c r="AC705" s="176"/>
      <c r="AD705" s="358"/>
      <c r="AE705" s="105"/>
      <c r="AF705" s="358"/>
      <c r="AH705" s="105"/>
      <c r="AI705" s="176"/>
      <c r="AJ705" s="105"/>
      <c r="AK705" s="105"/>
      <c r="AL705" s="105"/>
      <c r="AN705" s="176"/>
      <c r="AO705" s="105"/>
      <c r="AP705" s="105"/>
      <c r="AQ705" s="105"/>
      <c r="AS705" s="176"/>
      <c r="AT705" s="145"/>
      <c r="AU705" s="105"/>
      <c r="AV705" s="145"/>
      <c r="AX705" s="145"/>
      <c r="AY705" s="176"/>
      <c r="AZ705" s="105"/>
      <c r="BA705" s="105"/>
      <c r="BB705" s="105"/>
      <c r="BD705" s="176"/>
      <c r="BE705" s="105"/>
      <c r="BF705" s="105"/>
      <c r="BG705" s="105"/>
      <c r="BI705" s="176"/>
      <c r="BJ705" s="145"/>
      <c r="BK705" s="105"/>
      <c r="BL705" s="145"/>
      <c r="BN705" s="145"/>
    </row>
    <row r="706" spans="6:66" x14ac:dyDescent="0.2">
      <c r="F706" s="105"/>
      <c r="G706" s="105"/>
      <c r="H706" s="105"/>
      <c r="J706" s="176"/>
      <c r="K706" s="105"/>
      <c r="L706" s="105"/>
      <c r="M706" s="105"/>
      <c r="O706" s="176"/>
      <c r="P706" s="105"/>
      <c r="Q706" s="105"/>
      <c r="R706" s="105"/>
      <c r="S706" s="176"/>
      <c r="T706" s="105"/>
      <c r="U706" s="105"/>
      <c r="V706" s="105"/>
      <c r="X706" s="176"/>
      <c r="Y706" s="105"/>
      <c r="Z706" s="105"/>
      <c r="AA706" s="105"/>
      <c r="AC706" s="176"/>
      <c r="AD706" s="358"/>
      <c r="AE706" s="105"/>
      <c r="AF706" s="358"/>
      <c r="AH706" s="105"/>
      <c r="AI706" s="176"/>
      <c r="AJ706" s="105"/>
      <c r="AK706" s="105"/>
      <c r="AL706" s="105"/>
      <c r="AN706" s="176"/>
      <c r="AO706" s="105"/>
      <c r="AP706" s="105"/>
      <c r="AQ706" s="105"/>
      <c r="AS706" s="176"/>
      <c r="AT706" s="145"/>
      <c r="AU706" s="105"/>
      <c r="AV706" s="145"/>
      <c r="AX706" s="145"/>
      <c r="AY706" s="176"/>
      <c r="AZ706" s="105"/>
      <c r="BA706" s="105"/>
      <c r="BB706" s="105"/>
      <c r="BD706" s="176"/>
      <c r="BE706" s="105"/>
      <c r="BF706" s="105"/>
      <c r="BG706" s="105"/>
      <c r="BI706" s="176"/>
      <c r="BJ706" s="145"/>
      <c r="BK706" s="105"/>
      <c r="BL706" s="145"/>
      <c r="BN706" s="145"/>
    </row>
    <row r="707" spans="6:66" x14ac:dyDescent="0.2">
      <c r="F707" s="105"/>
      <c r="G707" s="105"/>
      <c r="H707" s="105"/>
      <c r="J707" s="176"/>
      <c r="K707" s="105"/>
      <c r="L707" s="105"/>
      <c r="M707" s="105"/>
      <c r="O707" s="176"/>
      <c r="P707" s="105"/>
      <c r="Q707" s="105"/>
      <c r="R707" s="105"/>
      <c r="S707" s="176"/>
      <c r="T707" s="105"/>
      <c r="U707" s="105"/>
      <c r="V707" s="105"/>
      <c r="X707" s="176"/>
      <c r="Y707" s="105"/>
      <c r="Z707" s="105"/>
      <c r="AA707" s="105"/>
      <c r="AC707" s="176"/>
      <c r="AD707" s="358"/>
      <c r="AE707" s="105"/>
      <c r="AF707" s="358"/>
      <c r="AH707" s="105"/>
      <c r="AI707" s="176"/>
      <c r="AJ707" s="105"/>
      <c r="AK707" s="105"/>
      <c r="AL707" s="105"/>
      <c r="AN707" s="176"/>
      <c r="AO707" s="105"/>
      <c r="AP707" s="105"/>
      <c r="AQ707" s="105"/>
      <c r="AS707" s="176"/>
      <c r="AT707" s="145"/>
      <c r="AU707" s="105"/>
      <c r="AV707" s="145"/>
      <c r="AX707" s="145"/>
      <c r="AY707" s="176"/>
      <c r="AZ707" s="105"/>
      <c r="BA707" s="105"/>
      <c r="BB707" s="105"/>
      <c r="BD707" s="176"/>
      <c r="BE707" s="105"/>
      <c r="BF707" s="105"/>
      <c r="BG707" s="105"/>
      <c r="BI707" s="176"/>
      <c r="BJ707" s="145"/>
      <c r="BK707" s="105"/>
      <c r="BL707" s="145"/>
      <c r="BN707" s="145"/>
    </row>
    <row r="708" spans="6:66" x14ac:dyDescent="0.2">
      <c r="F708" s="105"/>
      <c r="G708" s="105"/>
      <c r="H708" s="105"/>
      <c r="J708" s="176"/>
      <c r="K708" s="105"/>
      <c r="L708" s="105"/>
      <c r="M708" s="105"/>
      <c r="O708" s="176"/>
      <c r="P708" s="105"/>
      <c r="Q708" s="105"/>
      <c r="R708" s="105"/>
      <c r="S708" s="176"/>
      <c r="T708" s="105"/>
      <c r="U708" s="105"/>
      <c r="V708" s="105"/>
      <c r="X708" s="176"/>
      <c r="Y708" s="105"/>
      <c r="Z708" s="105"/>
      <c r="AA708" s="105"/>
      <c r="AC708" s="176"/>
      <c r="AD708" s="358"/>
      <c r="AE708" s="105"/>
      <c r="AF708" s="358"/>
      <c r="AH708" s="105"/>
      <c r="AI708" s="176"/>
      <c r="AJ708" s="105"/>
      <c r="AK708" s="105"/>
      <c r="AL708" s="105"/>
      <c r="AN708" s="176"/>
      <c r="AO708" s="105"/>
      <c r="AP708" s="105"/>
      <c r="AQ708" s="105"/>
      <c r="AS708" s="176"/>
      <c r="AT708" s="145"/>
      <c r="AU708" s="105"/>
      <c r="AV708" s="145"/>
      <c r="AX708" s="145"/>
      <c r="AY708" s="176"/>
      <c r="AZ708" s="105"/>
      <c r="BA708" s="105"/>
      <c r="BB708" s="105"/>
      <c r="BD708" s="176"/>
      <c r="BE708" s="105"/>
      <c r="BF708" s="105"/>
      <c r="BG708" s="105"/>
      <c r="BI708" s="176"/>
      <c r="BJ708" s="145"/>
      <c r="BK708" s="105"/>
      <c r="BL708" s="145"/>
      <c r="BN708" s="145"/>
    </row>
    <row r="709" spans="6:66" x14ac:dyDescent="0.2">
      <c r="F709" s="105"/>
      <c r="G709" s="105"/>
      <c r="H709" s="105"/>
      <c r="J709" s="176"/>
      <c r="K709" s="105"/>
      <c r="L709" s="105"/>
      <c r="M709" s="105"/>
      <c r="O709" s="176"/>
      <c r="P709" s="105"/>
      <c r="Q709" s="105"/>
      <c r="R709" s="105"/>
      <c r="S709" s="176"/>
      <c r="T709" s="105"/>
      <c r="U709" s="105"/>
      <c r="V709" s="105"/>
      <c r="X709" s="176"/>
      <c r="Y709" s="105"/>
      <c r="Z709" s="105"/>
      <c r="AA709" s="105"/>
      <c r="AC709" s="176"/>
      <c r="AD709" s="358"/>
      <c r="AE709" s="105"/>
      <c r="AF709" s="358"/>
      <c r="AH709" s="105"/>
      <c r="AI709" s="176"/>
      <c r="AJ709" s="105"/>
      <c r="AK709" s="105"/>
      <c r="AL709" s="105"/>
      <c r="AN709" s="176"/>
      <c r="AO709" s="105"/>
      <c r="AP709" s="105"/>
      <c r="AQ709" s="105"/>
      <c r="AS709" s="176"/>
      <c r="AT709" s="145"/>
      <c r="AU709" s="105"/>
      <c r="AV709" s="145"/>
      <c r="AX709" s="145"/>
      <c r="AY709" s="176"/>
      <c r="AZ709" s="105"/>
      <c r="BA709" s="105"/>
      <c r="BB709" s="105"/>
      <c r="BD709" s="176"/>
      <c r="BE709" s="105"/>
      <c r="BF709" s="105"/>
      <c r="BG709" s="105"/>
      <c r="BI709" s="176"/>
      <c r="BJ709" s="145"/>
      <c r="BK709" s="105"/>
      <c r="BL709" s="145"/>
      <c r="BN709" s="145"/>
    </row>
    <row r="710" spans="6:66" x14ac:dyDescent="0.2">
      <c r="F710" s="105"/>
      <c r="G710" s="105"/>
      <c r="H710" s="105"/>
      <c r="J710" s="176"/>
      <c r="K710" s="105"/>
      <c r="L710" s="105"/>
      <c r="M710" s="105"/>
      <c r="O710" s="176"/>
      <c r="P710" s="105"/>
      <c r="Q710" s="105"/>
      <c r="R710" s="105"/>
      <c r="S710" s="176"/>
      <c r="T710" s="105"/>
      <c r="U710" s="105"/>
      <c r="V710" s="105"/>
      <c r="X710" s="176"/>
      <c r="Y710" s="105"/>
      <c r="Z710" s="105"/>
      <c r="AA710" s="105"/>
      <c r="AC710" s="176"/>
      <c r="AD710" s="358"/>
      <c r="AE710" s="105"/>
      <c r="AF710" s="358"/>
      <c r="AH710" s="105"/>
      <c r="AI710" s="176"/>
      <c r="AJ710" s="105"/>
      <c r="AK710" s="105"/>
      <c r="AL710" s="105"/>
      <c r="AN710" s="176"/>
      <c r="AO710" s="105"/>
      <c r="AP710" s="105"/>
      <c r="AQ710" s="105"/>
      <c r="AS710" s="176"/>
      <c r="AT710" s="145"/>
      <c r="AU710" s="105"/>
      <c r="AV710" s="145"/>
      <c r="AX710" s="145"/>
      <c r="AY710" s="176"/>
      <c r="AZ710" s="105"/>
      <c r="BA710" s="105"/>
      <c r="BB710" s="105"/>
      <c r="BD710" s="176"/>
      <c r="BE710" s="105"/>
      <c r="BF710" s="105"/>
      <c r="BG710" s="105"/>
      <c r="BI710" s="176"/>
      <c r="BJ710" s="145"/>
      <c r="BK710" s="105"/>
      <c r="BL710" s="145"/>
      <c r="BN710" s="145"/>
    </row>
    <row r="711" spans="6:66" x14ac:dyDescent="0.2">
      <c r="F711" s="105"/>
      <c r="G711" s="105"/>
      <c r="H711" s="105"/>
      <c r="J711" s="176"/>
      <c r="K711" s="105"/>
      <c r="L711" s="105"/>
      <c r="M711" s="105"/>
      <c r="O711" s="176"/>
      <c r="P711" s="105"/>
      <c r="Q711" s="105"/>
      <c r="R711" s="105"/>
      <c r="S711" s="176"/>
      <c r="T711" s="105"/>
      <c r="U711" s="105"/>
      <c r="V711" s="105"/>
      <c r="X711" s="176"/>
      <c r="Y711" s="105"/>
      <c r="Z711" s="105"/>
      <c r="AA711" s="105"/>
      <c r="AC711" s="176"/>
      <c r="AD711" s="358"/>
      <c r="AE711" s="105"/>
      <c r="AF711" s="358"/>
      <c r="AH711" s="105"/>
      <c r="AI711" s="176"/>
      <c r="AJ711" s="105"/>
      <c r="AK711" s="105"/>
      <c r="AL711" s="105"/>
      <c r="AN711" s="176"/>
      <c r="AO711" s="105"/>
      <c r="AP711" s="105"/>
      <c r="AQ711" s="105"/>
      <c r="AS711" s="176"/>
      <c r="AT711" s="145"/>
      <c r="AU711" s="105"/>
      <c r="AV711" s="145"/>
      <c r="AX711" s="145"/>
      <c r="AY711" s="176"/>
      <c r="AZ711" s="105"/>
      <c r="BA711" s="105"/>
      <c r="BB711" s="105"/>
      <c r="BD711" s="176"/>
      <c r="BE711" s="105"/>
      <c r="BF711" s="105"/>
      <c r="BG711" s="105"/>
      <c r="BI711" s="176"/>
      <c r="BJ711" s="145"/>
      <c r="BK711" s="105"/>
      <c r="BL711" s="145"/>
      <c r="BN711" s="145"/>
    </row>
    <row r="712" spans="6:66" x14ac:dyDescent="0.2">
      <c r="F712" s="105"/>
      <c r="G712" s="105"/>
      <c r="H712" s="105"/>
      <c r="J712" s="176"/>
      <c r="K712" s="105"/>
      <c r="L712" s="105"/>
      <c r="M712" s="105"/>
      <c r="O712" s="176"/>
      <c r="P712" s="105"/>
      <c r="Q712" s="105"/>
      <c r="R712" s="105"/>
      <c r="S712" s="176"/>
      <c r="T712" s="105"/>
      <c r="U712" s="105"/>
      <c r="V712" s="105"/>
      <c r="X712" s="176"/>
      <c r="Y712" s="105"/>
      <c r="Z712" s="105"/>
      <c r="AA712" s="105"/>
      <c r="AC712" s="176"/>
      <c r="AD712" s="358"/>
      <c r="AE712" s="105"/>
      <c r="AF712" s="358"/>
      <c r="AH712" s="105"/>
      <c r="AI712" s="176"/>
      <c r="AJ712" s="105"/>
      <c r="AK712" s="105"/>
      <c r="AL712" s="105"/>
      <c r="AN712" s="176"/>
      <c r="AO712" s="105"/>
      <c r="AP712" s="105"/>
      <c r="AQ712" s="105"/>
      <c r="AS712" s="176"/>
      <c r="AT712" s="145"/>
      <c r="AU712" s="105"/>
      <c r="AV712" s="145"/>
      <c r="AX712" s="145"/>
      <c r="AY712" s="176"/>
      <c r="AZ712" s="105"/>
      <c r="BA712" s="105"/>
      <c r="BB712" s="105"/>
      <c r="BD712" s="176"/>
      <c r="BE712" s="105"/>
      <c r="BF712" s="105"/>
      <c r="BG712" s="105"/>
      <c r="BI712" s="176"/>
      <c r="BJ712" s="145"/>
      <c r="BK712" s="105"/>
      <c r="BL712" s="145"/>
      <c r="BN712" s="145"/>
    </row>
    <row r="713" spans="6:66" x14ac:dyDescent="0.2">
      <c r="F713" s="105"/>
      <c r="G713" s="105"/>
      <c r="H713" s="105"/>
      <c r="J713" s="176"/>
      <c r="K713" s="105"/>
      <c r="L713" s="105"/>
      <c r="M713" s="105"/>
      <c r="O713" s="176"/>
      <c r="P713" s="105"/>
      <c r="Q713" s="105"/>
      <c r="R713" s="105"/>
      <c r="S713" s="176"/>
      <c r="T713" s="105"/>
      <c r="U713" s="105"/>
      <c r="V713" s="105"/>
      <c r="X713" s="176"/>
      <c r="Y713" s="105"/>
      <c r="Z713" s="105"/>
      <c r="AA713" s="105"/>
      <c r="AC713" s="176"/>
      <c r="AD713" s="358"/>
      <c r="AE713" s="105"/>
      <c r="AF713" s="358"/>
      <c r="AH713" s="105"/>
      <c r="AI713" s="176"/>
      <c r="AJ713" s="105"/>
      <c r="AK713" s="105"/>
      <c r="AL713" s="105"/>
      <c r="AN713" s="176"/>
      <c r="AO713" s="105"/>
      <c r="AP713" s="105"/>
      <c r="AQ713" s="105"/>
      <c r="AS713" s="176"/>
      <c r="AT713" s="145"/>
      <c r="AU713" s="105"/>
      <c r="AV713" s="145"/>
      <c r="AX713" s="145"/>
      <c r="AY713" s="176"/>
      <c r="AZ713" s="105"/>
      <c r="BA713" s="105"/>
      <c r="BB713" s="105"/>
      <c r="BD713" s="176"/>
      <c r="BE713" s="105"/>
      <c r="BF713" s="105"/>
      <c r="BG713" s="105"/>
      <c r="BI713" s="176"/>
      <c r="BJ713" s="145"/>
      <c r="BK713" s="105"/>
      <c r="BL713" s="145"/>
      <c r="BN713" s="145"/>
    </row>
    <row r="714" spans="6:66" x14ac:dyDescent="0.2">
      <c r="F714" s="105"/>
      <c r="G714" s="105"/>
      <c r="H714" s="105"/>
      <c r="J714" s="176"/>
      <c r="K714" s="105"/>
      <c r="L714" s="105"/>
      <c r="M714" s="105"/>
      <c r="O714" s="176"/>
      <c r="P714" s="105"/>
      <c r="Q714" s="105"/>
      <c r="R714" s="105"/>
      <c r="S714" s="176"/>
      <c r="T714" s="105"/>
      <c r="U714" s="105"/>
      <c r="V714" s="105"/>
      <c r="X714" s="176"/>
      <c r="Y714" s="105"/>
      <c r="Z714" s="105"/>
      <c r="AA714" s="105"/>
      <c r="AC714" s="176"/>
      <c r="AD714" s="358"/>
      <c r="AE714" s="105"/>
      <c r="AF714" s="358"/>
      <c r="AH714" s="105"/>
      <c r="AI714" s="176"/>
      <c r="AJ714" s="105"/>
      <c r="AK714" s="105"/>
      <c r="AL714" s="105"/>
      <c r="AN714" s="176"/>
      <c r="AO714" s="105"/>
      <c r="AP714" s="105"/>
      <c r="AQ714" s="105"/>
      <c r="AS714" s="176"/>
      <c r="AT714" s="145"/>
      <c r="AU714" s="105"/>
      <c r="AV714" s="145"/>
      <c r="AX714" s="145"/>
      <c r="AY714" s="176"/>
      <c r="AZ714" s="105"/>
      <c r="BA714" s="105"/>
      <c r="BB714" s="105"/>
      <c r="BD714" s="176"/>
      <c r="BE714" s="105"/>
      <c r="BF714" s="105"/>
      <c r="BG714" s="105"/>
      <c r="BI714" s="176"/>
      <c r="BJ714" s="145"/>
      <c r="BK714" s="105"/>
      <c r="BL714" s="145"/>
      <c r="BN714" s="145"/>
    </row>
    <row r="715" spans="6:66" x14ac:dyDescent="0.2">
      <c r="F715" s="105"/>
      <c r="G715" s="105"/>
      <c r="H715" s="105"/>
      <c r="J715" s="176"/>
      <c r="K715" s="105"/>
      <c r="L715" s="105"/>
      <c r="M715" s="105"/>
      <c r="O715" s="176"/>
      <c r="P715" s="105"/>
      <c r="Q715" s="105"/>
      <c r="R715" s="105"/>
      <c r="S715" s="176"/>
      <c r="T715" s="105"/>
      <c r="U715" s="105"/>
      <c r="V715" s="105"/>
      <c r="X715" s="176"/>
      <c r="Y715" s="105"/>
      <c r="Z715" s="105"/>
      <c r="AA715" s="105"/>
      <c r="AC715" s="176"/>
      <c r="AD715" s="358"/>
      <c r="AE715" s="105"/>
      <c r="AF715" s="358"/>
      <c r="AH715" s="105"/>
      <c r="AI715" s="176"/>
      <c r="AJ715" s="105"/>
      <c r="AK715" s="105"/>
      <c r="AL715" s="105"/>
      <c r="AN715" s="176"/>
      <c r="AO715" s="105"/>
      <c r="AP715" s="105"/>
      <c r="AQ715" s="105"/>
      <c r="AS715" s="176"/>
      <c r="AT715" s="145"/>
      <c r="AU715" s="105"/>
      <c r="AV715" s="145"/>
      <c r="AX715" s="145"/>
      <c r="AY715" s="176"/>
      <c r="AZ715" s="105"/>
      <c r="BA715" s="105"/>
      <c r="BB715" s="105"/>
      <c r="BD715" s="176"/>
      <c r="BE715" s="105"/>
      <c r="BF715" s="105"/>
      <c r="BG715" s="105"/>
      <c r="BI715" s="176"/>
      <c r="BJ715" s="145"/>
      <c r="BK715" s="105"/>
      <c r="BL715" s="145"/>
      <c r="BN715" s="145"/>
    </row>
    <row r="716" spans="6:66" x14ac:dyDescent="0.2">
      <c r="F716" s="105"/>
      <c r="G716" s="105"/>
      <c r="H716" s="105"/>
      <c r="J716" s="176"/>
      <c r="K716" s="105"/>
      <c r="L716" s="105"/>
      <c r="M716" s="105"/>
      <c r="O716" s="176"/>
      <c r="P716" s="105"/>
      <c r="Q716" s="105"/>
      <c r="R716" s="105"/>
      <c r="S716" s="176"/>
      <c r="T716" s="105"/>
      <c r="U716" s="105"/>
      <c r="V716" s="105"/>
      <c r="X716" s="176"/>
      <c r="Y716" s="105"/>
      <c r="Z716" s="105"/>
      <c r="AA716" s="105"/>
      <c r="AC716" s="176"/>
      <c r="AD716" s="358"/>
      <c r="AE716" s="105"/>
      <c r="AF716" s="358"/>
      <c r="AH716" s="105"/>
      <c r="AI716" s="176"/>
      <c r="AJ716" s="105"/>
      <c r="AK716" s="105"/>
      <c r="AL716" s="105"/>
      <c r="AN716" s="176"/>
      <c r="AO716" s="105"/>
      <c r="AP716" s="105"/>
      <c r="AQ716" s="105"/>
      <c r="AS716" s="176"/>
      <c r="AT716" s="145"/>
      <c r="AU716" s="105"/>
      <c r="AV716" s="145"/>
      <c r="AX716" s="145"/>
      <c r="AY716" s="176"/>
      <c r="AZ716" s="105"/>
      <c r="BA716" s="105"/>
      <c r="BB716" s="105"/>
      <c r="BD716" s="176"/>
      <c r="BE716" s="105"/>
      <c r="BF716" s="105"/>
      <c r="BG716" s="105"/>
      <c r="BI716" s="176"/>
      <c r="BJ716" s="145"/>
      <c r="BK716" s="105"/>
      <c r="BL716" s="145"/>
      <c r="BN716" s="145"/>
    </row>
    <row r="717" spans="6:66" x14ac:dyDescent="0.2">
      <c r="F717" s="105"/>
      <c r="G717" s="105"/>
      <c r="H717" s="105"/>
      <c r="J717" s="176"/>
      <c r="K717" s="105"/>
      <c r="L717" s="105"/>
      <c r="M717" s="105"/>
      <c r="O717" s="176"/>
      <c r="P717" s="105"/>
      <c r="Q717" s="105"/>
      <c r="R717" s="105"/>
      <c r="S717" s="176"/>
      <c r="T717" s="105"/>
      <c r="U717" s="105"/>
      <c r="V717" s="105"/>
      <c r="X717" s="176"/>
      <c r="Y717" s="105"/>
      <c r="Z717" s="105"/>
      <c r="AA717" s="105"/>
      <c r="AC717" s="176"/>
      <c r="AD717" s="358"/>
      <c r="AE717" s="105"/>
      <c r="AF717" s="358"/>
      <c r="AH717" s="105"/>
      <c r="AI717" s="176"/>
      <c r="AJ717" s="105"/>
      <c r="AK717" s="105"/>
      <c r="AL717" s="105"/>
      <c r="AN717" s="176"/>
      <c r="AO717" s="105"/>
      <c r="AP717" s="105"/>
      <c r="AQ717" s="105"/>
      <c r="AS717" s="176"/>
      <c r="AT717" s="145"/>
      <c r="AU717" s="105"/>
      <c r="AV717" s="145"/>
      <c r="AX717" s="145"/>
      <c r="AY717" s="176"/>
      <c r="AZ717" s="105"/>
      <c r="BA717" s="105"/>
      <c r="BB717" s="105"/>
      <c r="BD717" s="176"/>
      <c r="BE717" s="105"/>
      <c r="BF717" s="105"/>
      <c r="BG717" s="105"/>
      <c r="BI717" s="176"/>
      <c r="BJ717" s="145"/>
      <c r="BK717" s="105"/>
      <c r="BL717" s="145"/>
      <c r="BN717" s="145"/>
    </row>
    <row r="718" spans="6:66" x14ac:dyDescent="0.2">
      <c r="F718" s="105"/>
      <c r="G718" s="105"/>
      <c r="H718" s="105"/>
      <c r="J718" s="176"/>
      <c r="K718" s="105"/>
      <c r="L718" s="105"/>
      <c r="M718" s="105"/>
      <c r="O718" s="176"/>
      <c r="P718" s="105"/>
      <c r="Q718" s="105"/>
      <c r="R718" s="105"/>
      <c r="S718" s="176"/>
      <c r="T718" s="105"/>
      <c r="U718" s="105"/>
      <c r="V718" s="105"/>
      <c r="X718" s="176"/>
      <c r="Y718" s="105"/>
      <c r="Z718" s="105"/>
      <c r="AA718" s="105"/>
      <c r="AC718" s="176"/>
      <c r="AD718" s="358"/>
      <c r="AE718" s="105"/>
      <c r="AF718" s="358"/>
      <c r="AH718" s="105"/>
      <c r="AI718" s="176"/>
      <c r="AJ718" s="105"/>
      <c r="AK718" s="105"/>
      <c r="AL718" s="105"/>
      <c r="AN718" s="176"/>
      <c r="AO718" s="105"/>
      <c r="AP718" s="105"/>
      <c r="AQ718" s="105"/>
      <c r="AS718" s="176"/>
      <c r="AT718" s="145"/>
      <c r="AU718" s="105"/>
      <c r="AV718" s="145"/>
      <c r="AX718" s="145"/>
      <c r="AY718" s="176"/>
      <c r="AZ718" s="105"/>
      <c r="BA718" s="105"/>
      <c r="BB718" s="105"/>
      <c r="BD718" s="176"/>
      <c r="BE718" s="105"/>
      <c r="BF718" s="105"/>
      <c r="BG718" s="105"/>
      <c r="BI718" s="176"/>
      <c r="BJ718" s="145"/>
      <c r="BK718" s="105"/>
      <c r="BL718" s="145"/>
      <c r="BN718" s="145"/>
    </row>
    <row r="719" spans="6:66" x14ac:dyDescent="0.2">
      <c r="F719" s="105"/>
      <c r="G719" s="105"/>
      <c r="H719" s="105"/>
      <c r="J719" s="176"/>
      <c r="K719" s="105"/>
      <c r="L719" s="105"/>
      <c r="M719" s="105"/>
      <c r="O719" s="176"/>
      <c r="P719" s="105"/>
      <c r="Q719" s="105"/>
      <c r="R719" s="105"/>
      <c r="S719" s="176"/>
      <c r="T719" s="105"/>
      <c r="U719" s="105"/>
      <c r="V719" s="105"/>
      <c r="X719" s="176"/>
      <c r="Y719" s="105"/>
      <c r="Z719" s="105"/>
      <c r="AA719" s="105"/>
      <c r="AC719" s="176"/>
      <c r="AD719" s="358"/>
      <c r="AE719" s="105"/>
      <c r="AF719" s="358"/>
      <c r="AH719" s="105"/>
      <c r="AI719" s="176"/>
      <c r="AJ719" s="105"/>
      <c r="AK719" s="105"/>
      <c r="AL719" s="105"/>
      <c r="AN719" s="176"/>
      <c r="AO719" s="105"/>
      <c r="AP719" s="105"/>
      <c r="AQ719" s="105"/>
      <c r="AS719" s="176"/>
      <c r="AT719" s="145"/>
      <c r="AU719" s="105"/>
      <c r="AV719" s="145"/>
      <c r="AX719" s="145"/>
      <c r="AY719" s="176"/>
      <c r="AZ719" s="105"/>
      <c r="BA719" s="105"/>
      <c r="BB719" s="105"/>
      <c r="BD719" s="176"/>
      <c r="BE719" s="105"/>
      <c r="BF719" s="105"/>
      <c r="BG719" s="105"/>
      <c r="BI719" s="176"/>
      <c r="BJ719" s="145"/>
      <c r="BK719" s="105"/>
      <c r="BL719" s="145"/>
      <c r="BN719" s="145"/>
    </row>
    <row r="720" spans="6:66" x14ac:dyDescent="0.2">
      <c r="F720" s="105"/>
      <c r="G720" s="105"/>
      <c r="H720" s="105"/>
      <c r="J720" s="176"/>
      <c r="K720" s="105"/>
      <c r="L720" s="105"/>
      <c r="M720" s="105"/>
      <c r="O720" s="176"/>
      <c r="P720" s="105"/>
      <c r="Q720" s="105"/>
      <c r="R720" s="105"/>
      <c r="S720" s="176"/>
      <c r="T720" s="105"/>
      <c r="U720" s="105"/>
      <c r="V720" s="105"/>
      <c r="X720" s="176"/>
      <c r="Y720" s="105"/>
      <c r="Z720" s="105"/>
      <c r="AA720" s="105"/>
      <c r="AC720" s="176"/>
      <c r="AD720" s="358"/>
      <c r="AE720" s="105"/>
      <c r="AF720" s="358"/>
      <c r="AH720" s="105"/>
      <c r="AI720" s="176"/>
      <c r="AJ720" s="105"/>
      <c r="AK720" s="105"/>
      <c r="AL720" s="105"/>
      <c r="AN720" s="176"/>
      <c r="AO720" s="105"/>
      <c r="AP720" s="105"/>
      <c r="AQ720" s="105"/>
      <c r="AS720" s="176"/>
      <c r="AT720" s="145"/>
      <c r="AU720" s="105"/>
      <c r="AV720" s="145"/>
      <c r="AX720" s="145"/>
      <c r="AY720" s="176"/>
      <c r="AZ720" s="105"/>
      <c r="BA720" s="105"/>
      <c r="BB720" s="105"/>
      <c r="BD720" s="176"/>
      <c r="BE720" s="105"/>
      <c r="BF720" s="105"/>
      <c r="BG720" s="105"/>
      <c r="BI720" s="176"/>
      <c r="BJ720" s="145"/>
      <c r="BK720" s="105"/>
      <c r="BL720" s="145"/>
      <c r="BN720" s="145"/>
    </row>
    <row r="721" spans="6:66" x14ac:dyDescent="0.2">
      <c r="F721" s="105"/>
      <c r="G721" s="105"/>
      <c r="H721" s="105"/>
      <c r="J721" s="176"/>
      <c r="K721" s="105"/>
      <c r="L721" s="105"/>
      <c r="M721" s="105"/>
      <c r="O721" s="176"/>
      <c r="P721" s="105"/>
      <c r="Q721" s="105"/>
      <c r="R721" s="105"/>
      <c r="S721" s="176"/>
      <c r="T721" s="105"/>
      <c r="U721" s="105"/>
      <c r="V721" s="105"/>
      <c r="X721" s="176"/>
      <c r="Y721" s="105"/>
      <c r="Z721" s="105"/>
      <c r="AA721" s="105"/>
      <c r="AC721" s="176"/>
      <c r="AD721" s="358"/>
      <c r="AE721" s="105"/>
      <c r="AF721" s="358"/>
      <c r="AH721" s="105"/>
      <c r="AI721" s="176"/>
      <c r="AJ721" s="105"/>
      <c r="AK721" s="105"/>
      <c r="AL721" s="105"/>
      <c r="AN721" s="176"/>
      <c r="AO721" s="105"/>
      <c r="AP721" s="105"/>
      <c r="AQ721" s="105"/>
      <c r="AS721" s="176"/>
      <c r="AT721" s="145"/>
      <c r="AU721" s="105"/>
      <c r="AV721" s="145"/>
      <c r="AX721" s="145"/>
      <c r="AY721" s="176"/>
      <c r="AZ721" s="105"/>
      <c r="BA721" s="105"/>
      <c r="BB721" s="105"/>
      <c r="BD721" s="176"/>
      <c r="BE721" s="105"/>
      <c r="BF721" s="105"/>
      <c r="BG721" s="105"/>
      <c r="BI721" s="176"/>
      <c r="BJ721" s="145"/>
      <c r="BK721" s="105"/>
      <c r="BL721" s="145"/>
      <c r="BN721" s="145"/>
    </row>
    <row r="722" spans="6:66" x14ac:dyDescent="0.2">
      <c r="F722" s="105"/>
      <c r="G722" s="105"/>
      <c r="H722" s="105"/>
      <c r="J722" s="176"/>
      <c r="K722" s="105"/>
      <c r="L722" s="105"/>
      <c r="M722" s="105"/>
      <c r="O722" s="176"/>
      <c r="P722" s="105"/>
      <c r="Q722" s="105"/>
      <c r="R722" s="105"/>
      <c r="S722" s="176"/>
      <c r="T722" s="105"/>
      <c r="U722" s="105"/>
      <c r="V722" s="105"/>
      <c r="X722" s="176"/>
      <c r="Y722" s="105"/>
      <c r="Z722" s="105"/>
      <c r="AA722" s="105"/>
      <c r="AC722" s="176"/>
      <c r="AD722" s="358"/>
      <c r="AE722" s="105"/>
      <c r="AF722" s="358"/>
      <c r="AH722" s="105"/>
      <c r="AI722" s="176"/>
      <c r="AJ722" s="105"/>
      <c r="AK722" s="105"/>
      <c r="AL722" s="105"/>
      <c r="AN722" s="176"/>
      <c r="AO722" s="105"/>
      <c r="AP722" s="105"/>
      <c r="AQ722" s="105"/>
      <c r="AS722" s="176"/>
      <c r="AT722" s="145"/>
      <c r="AU722" s="105"/>
      <c r="AV722" s="145"/>
      <c r="AX722" s="145"/>
      <c r="AY722" s="176"/>
      <c r="AZ722" s="105"/>
      <c r="BA722" s="105"/>
      <c r="BB722" s="105"/>
      <c r="BD722" s="176"/>
      <c r="BE722" s="105"/>
      <c r="BF722" s="105"/>
      <c r="BG722" s="105"/>
      <c r="BI722" s="176"/>
      <c r="BJ722" s="145"/>
      <c r="BK722" s="105"/>
      <c r="BL722" s="145"/>
      <c r="BN722" s="145"/>
    </row>
    <row r="723" spans="6:66" x14ac:dyDescent="0.2">
      <c r="F723" s="105"/>
      <c r="G723" s="105"/>
      <c r="H723" s="105"/>
      <c r="J723" s="176"/>
      <c r="K723" s="105"/>
      <c r="L723" s="105"/>
      <c r="M723" s="105"/>
      <c r="O723" s="176"/>
      <c r="P723" s="105"/>
      <c r="Q723" s="105"/>
      <c r="R723" s="105"/>
      <c r="S723" s="176"/>
      <c r="T723" s="105"/>
      <c r="U723" s="105"/>
      <c r="V723" s="105"/>
      <c r="X723" s="176"/>
      <c r="Y723" s="105"/>
      <c r="Z723" s="105"/>
      <c r="AA723" s="105"/>
      <c r="AC723" s="176"/>
      <c r="AD723" s="358"/>
      <c r="AE723" s="105"/>
      <c r="AF723" s="358"/>
      <c r="AH723" s="105"/>
      <c r="AI723" s="176"/>
      <c r="AJ723" s="105"/>
      <c r="AK723" s="105"/>
      <c r="AL723" s="105"/>
      <c r="AN723" s="176"/>
      <c r="AO723" s="105"/>
      <c r="AP723" s="105"/>
      <c r="AQ723" s="105"/>
      <c r="AS723" s="176"/>
      <c r="AT723" s="145"/>
      <c r="AU723" s="105"/>
      <c r="AV723" s="145"/>
      <c r="AX723" s="145"/>
      <c r="AY723" s="176"/>
      <c r="AZ723" s="105"/>
      <c r="BA723" s="105"/>
      <c r="BB723" s="105"/>
      <c r="BD723" s="176"/>
      <c r="BE723" s="105"/>
      <c r="BF723" s="105"/>
      <c r="BG723" s="105"/>
      <c r="BI723" s="176"/>
      <c r="BJ723" s="145"/>
      <c r="BK723" s="105"/>
      <c r="BL723" s="145"/>
      <c r="BN723" s="145"/>
    </row>
    <row r="724" spans="6:66" x14ac:dyDescent="0.2">
      <c r="F724" s="105"/>
      <c r="G724" s="105"/>
      <c r="H724" s="105"/>
      <c r="J724" s="176"/>
      <c r="K724" s="105"/>
      <c r="L724" s="105"/>
      <c r="M724" s="105"/>
      <c r="O724" s="176"/>
      <c r="P724" s="105"/>
      <c r="Q724" s="105"/>
      <c r="R724" s="105"/>
      <c r="S724" s="176"/>
      <c r="T724" s="105"/>
      <c r="U724" s="105"/>
      <c r="V724" s="105"/>
      <c r="X724" s="176"/>
      <c r="Y724" s="105"/>
      <c r="Z724" s="105"/>
      <c r="AA724" s="105"/>
      <c r="AC724" s="176"/>
      <c r="AD724" s="358"/>
      <c r="AE724" s="105"/>
      <c r="AF724" s="358"/>
      <c r="AH724" s="105"/>
      <c r="AI724" s="176"/>
      <c r="AJ724" s="105"/>
      <c r="AK724" s="105"/>
      <c r="AL724" s="105"/>
      <c r="AN724" s="176"/>
      <c r="AO724" s="105"/>
      <c r="AP724" s="105"/>
      <c r="AQ724" s="105"/>
      <c r="AS724" s="176"/>
      <c r="AT724" s="145"/>
      <c r="AU724" s="105"/>
      <c r="AV724" s="145"/>
      <c r="AX724" s="145"/>
      <c r="AY724" s="176"/>
      <c r="AZ724" s="105"/>
      <c r="BA724" s="105"/>
      <c r="BB724" s="105"/>
      <c r="BD724" s="176"/>
      <c r="BE724" s="105"/>
      <c r="BF724" s="105"/>
      <c r="BG724" s="105"/>
      <c r="BI724" s="176"/>
      <c r="BJ724" s="145"/>
      <c r="BK724" s="105"/>
      <c r="BL724" s="145"/>
      <c r="BN724" s="145"/>
    </row>
    <row r="725" spans="6:66" x14ac:dyDescent="0.2">
      <c r="F725" s="105"/>
      <c r="G725" s="105"/>
      <c r="H725" s="105"/>
      <c r="I725" s="290"/>
      <c r="J725" s="42"/>
      <c r="K725" s="105"/>
      <c r="L725" s="105"/>
      <c r="M725" s="105"/>
      <c r="N725" s="290"/>
      <c r="O725" s="42"/>
      <c r="P725" s="145"/>
      <c r="Q725" s="145"/>
      <c r="R725" s="145"/>
      <c r="S725" s="42"/>
      <c r="T725" s="105"/>
      <c r="U725" s="105"/>
      <c r="V725" s="105"/>
      <c r="W725" s="290"/>
      <c r="X725" s="42"/>
      <c r="Y725" s="105"/>
      <c r="Z725" s="105"/>
      <c r="AA725" s="105"/>
      <c r="AB725" s="290"/>
      <c r="AC725" s="42"/>
      <c r="AD725" s="145"/>
      <c r="AE725" s="145"/>
      <c r="AF725" s="145"/>
      <c r="AG725" s="308"/>
      <c r="AH725" s="145"/>
      <c r="AI725" s="42"/>
      <c r="AJ725" s="105"/>
      <c r="AK725" s="105"/>
      <c r="AL725" s="105"/>
      <c r="AM725" s="290"/>
      <c r="AN725" s="42"/>
      <c r="AO725" s="105"/>
      <c r="AP725" s="105"/>
      <c r="AQ725" s="105"/>
      <c r="AR725" s="290"/>
      <c r="AS725" s="42"/>
      <c r="AT725" s="145"/>
      <c r="AU725" s="105"/>
      <c r="AV725" s="145"/>
      <c r="AW725" s="290"/>
      <c r="AX725" s="145"/>
      <c r="AY725" s="42"/>
      <c r="AZ725" s="105"/>
      <c r="BA725" s="105"/>
      <c r="BB725" s="105"/>
      <c r="BC725" s="290"/>
      <c r="BD725" s="42"/>
      <c r="BE725" s="105"/>
      <c r="BF725" s="105"/>
      <c r="BG725" s="105"/>
      <c r="BH725" s="290"/>
      <c r="BI725" s="42"/>
      <c r="BJ725" s="145"/>
      <c r="BK725" s="105"/>
      <c r="BL725" s="145"/>
      <c r="BM725" s="290"/>
      <c r="BN725" s="145"/>
    </row>
    <row r="726" spans="6:66" x14ac:dyDescent="0.2">
      <c r="F726" s="105"/>
      <c r="G726" s="105"/>
      <c r="H726" s="105"/>
      <c r="I726" s="290"/>
      <c r="J726" s="42"/>
      <c r="K726" s="105"/>
      <c r="L726" s="105"/>
      <c r="M726" s="105"/>
      <c r="N726" s="290"/>
      <c r="O726" s="42"/>
      <c r="P726" s="145"/>
      <c r="Q726" s="145"/>
      <c r="R726" s="145"/>
      <c r="S726" s="42"/>
      <c r="T726" s="105"/>
      <c r="U726" s="105"/>
      <c r="V726" s="105"/>
      <c r="W726" s="290"/>
      <c r="X726" s="42"/>
      <c r="Y726" s="105"/>
      <c r="Z726" s="105"/>
      <c r="AA726" s="105"/>
      <c r="AB726" s="290"/>
      <c r="AC726" s="42"/>
      <c r="AD726" s="145"/>
      <c r="AE726" s="145"/>
      <c r="AF726" s="145"/>
      <c r="AG726" s="308"/>
      <c r="AH726" s="145"/>
      <c r="AI726" s="42"/>
      <c r="AJ726" s="105"/>
      <c r="AK726" s="105"/>
      <c r="AL726" s="105"/>
      <c r="AM726" s="290"/>
      <c r="AN726" s="42"/>
      <c r="AO726" s="105"/>
      <c r="AP726" s="105"/>
      <c r="AQ726" s="105"/>
      <c r="AR726" s="290"/>
      <c r="AS726" s="42"/>
      <c r="AT726" s="145"/>
      <c r="AU726" s="105"/>
      <c r="AV726" s="145"/>
      <c r="AW726" s="290"/>
      <c r="AX726" s="145"/>
      <c r="AY726" s="42"/>
      <c r="AZ726" s="105"/>
      <c r="BA726" s="105"/>
      <c r="BB726" s="105"/>
      <c r="BC726" s="290"/>
      <c r="BD726" s="42"/>
      <c r="BE726" s="105"/>
      <c r="BF726" s="105"/>
      <c r="BG726" s="105"/>
      <c r="BH726" s="290"/>
      <c r="BI726" s="42"/>
      <c r="BJ726" s="145"/>
      <c r="BK726" s="105"/>
      <c r="BL726" s="145"/>
      <c r="BM726" s="290"/>
      <c r="BN726" s="145"/>
    </row>
    <row r="727" spans="6:66" x14ac:dyDescent="0.2">
      <c r="F727" s="105"/>
      <c r="G727" s="105"/>
      <c r="H727" s="105"/>
      <c r="J727" s="176"/>
      <c r="K727" s="105"/>
      <c r="L727" s="105"/>
      <c r="M727" s="105"/>
      <c r="O727" s="176"/>
      <c r="P727" s="105"/>
      <c r="Q727" s="105"/>
      <c r="R727" s="105"/>
      <c r="S727" s="176"/>
      <c r="T727" s="105"/>
      <c r="U727" s="105"/>
      <c r="V727" s="105"/>
      <c r="X727" s="176"/>
      <c r="Y727" s="105"/>
      <c r="Z727" s="105"/>
      <c r="AA727" s="105"/>
      <c r="AC727" s="176"/>
      <c r="AD727" s="358"/>
      <c r="AE727" s="105"/>
      <c r="AF727" s="358"/>
      <c r="AH727" s="105"/>
      <c r="AI727" s="176"/>
      <c r="AJ727" s="105"/>
      <c r="AK727" s="105"/>
      <c r="AL727" s="105"/>
      <c r="AN727" s="176"/>
      <c r="AO727" s="105"/>
      <c r="AP727" s="105"/>
      <c r="AQ727" s="105"/>
      <c r="AS727" s="176"/>
      <c r="AT727" s="145"/>
      <c r="AU727" s="105"/>
      <c r="AV727" s="145"/>
      <c r="AX727" s="145"/>
      <c r="AY727" s="176"/>
      <c r="AZ727" s="105"/>
      <c r="BA727" s="105"/>
      <c r="BB727" s="105"/>
      <c r="BD727" s="176"/>
      <c r="BE727" s="105"/>
      <c r="BF727" s="105"/>
      <c r="BG727" s="105"/>
      <c r="BI727" s="176"/>
      <c r="BJ727" s="145"/>
      <c r="BK727" s="105"/>
      <c r="BL727" s="145"/>
      <c r="BN727" s="145"/>
    </row>
    <row r="728" spans="6:66" x14ac:dyDescent="0.2">
      <c r="F728" s="105"/>
      <c r="G728" s="105"/>
      <c r="H728" s="105"/>
      <c r="J728" s="176"/>
      <c r="K728" s="105"/>
      <c r="L728" s="105"/>
      <c r="M728" s="105"/>
      <c r="O728" s="176"/>
      <c r="P728" s="105"/>
      <c r="Q728" s="105"/>
      <c r="R728" s="105"/>
      <c r="S728" s="176"/>
      <c r="T728" s="105"/>
      <c r="U728" s="105"/>
      <c r="V728" s="105"/>
      <c r="X728" s="176"/>
      <c r="Y728" s="105"/>
      <c r="Z728" s="105"/>
      <c r="AA728" s="105"/>
      <c r="AC728" s="176"/>
      <c r="AD728" s="358"/>
      <c r="AE728" s="105"/>
      <c r="AF728" s="358"/>
      <c r="AH728" s="105"/>
      <c r="AI728" s="176"/>
      <c r="AJ728" s="105"/>
      <c r="AK728" s="105"/>
      <c r="AL728" s="105"/>
      <c r="AN728" s="176"/>
      <c r="AO728" s="105"/>
      <c r="AP728" s="105"/>
      <c r="AQ728" s="105"/>
      <c r="AS728" s="176"/>
      <c r="AT728" s="145"/>
      <c r="AU728" s="105"/>
      <c r="AV728" s="145"/>
      <c r="AX728" s="145"/>
      <c r="AY728" s="176"/>
      <c r="AZ728" s="105"/>
      <c r="BA728" s="105"/>
      <c r="BB728" s="105"/>
      <c r="BD728" s="176"/>
      <c r="BE728" s="105"/>
      <c r="BF728" s="105"/>
      <c r="BG728" s="105"/>
      <c r="BI728" s="176"/>
      <c r="BJ728" s="145"/>
      <c r="BK728" s="105"/>
      <c r="BL728" s="145"/>
      <c r="BN728" s="145"/>
    </row>
    <row r="729" spans="6:66" x14ac:dyDescent="0.2">
      <c r="F729" s="105"/>
      <c r="G729" s="105"/>
      <c r="H729" s="105"/>
      <c r="J729" s="176"/>
      <c r="K729" s="105"/>
      <c r="L729" s="105"/>
      <c r="M729" s="105"/>
      <c r="O729" s="176"/>
      <c r="P729" s="105"/>
      <c r="Q729" s="105"/>
      <c r="R729" s="105"/>
      <c r="S729" s="176"/>
      <c r="T729" s="105"/>
      <c r="U729" s="105"/>
      <c r="V729" s="105"/>
      <c r="X729" s="176"/>
      <c r="Y729" s="105"/>
      <c r="Z729" s="105"/>
      <c r="AA729" s="105"/>
      <c r="AC729" s="176"/>
      <c r="AD729" s="358"/>
      <c r="AE729" s="105"/>
      <c r="AF729" s="358"/>
      <c r="AH729" s="105"/>
      <c r="AI729" s="176"/>
      <c r="AJ729" s="105"/>
      <c r="AK729" s="105"/>
      <c r="AL729" s="105"/>
      <c r="AN729" s="176"/>
      <c r="AO729" s="105"/>
      <c r="AP729" s="105"/>
      <c r="AQ729" s="105"/>
      <c r="AS729" s="176"/>
      <c r="AT729" s="145"/>
      <c r="AU729" s="105"/>
      <c r="AV729" s="145"/>
      <c r="AX729" s="145"/>
      <c r="AY729" s="176"/>
      <c r="AZ729" s="105"/>
      <c r="BA729" s="105"/>
      <c r="BB729" s="105"/>
      <c r="BD729" s="176"/>
      <c r="BE729" s="105"/>
      <c r="BF729" s="105"/>
      <c r="BG729" s="105"/>
      <c r="BI729" s="176"/>
      <c r="BJ729" s="145"/>
      <c r="BK729" s="105"/>
      <c r="BL729" s="145"/>
      <c r="BN729" s="145"/>
    </row>
    <row r="730" spans="6:66" x14ac:dyDescent="0.2">
      <c r="F730" s="105"/>
      <c r="G730" s="105"/>
      <c r="H730" s="105"/>
      <c r="I730" s="290"/>
      <c r="J730" s="42"/>
      <c r="K730" s="105"/>
      <c r="L730" s="105"/>
      <c r="M730" s="105"/>
      <c r="N730" s="290"/>
      <c r="O730" s="42"/>
      <c r="P730" s="145"/>
      <c r="Q730" s="145"/>
      <c r="R730" s="145"/>
      <c r="S730" s="42"/>
      <c r="T730" s="105"/>
      <c r="U730" s="105"/>
      <c r="V730" s="105"/>
      <c r="W730" s="290"/>
      <c r="X730" s="42"/>
      <c r="Y730" s="105"/>
      <c r="Z730" s="105"/>
      <c r="AA730" s="105"/>
      <c r="AB730" s="290"/>
      <c r="AC730" s="42"/>
      <c r="AD730" s="145"/>
      <c r="AE730" s="145"/>
      <c r="AF730" s="145"/>
      <c r="AG730" s="308"/>
      <c r="AH730" s="145"/>
      <c r="AI730" s="42"/>
      <c r="AJ730" s="105"/>
      <c r="AK730" s="105"/>
      <c r="AL730" s="105"/>
      <c r="AM730" s="290"/>
      <c r="AN730" s="42"/>
      <c r="AO730" s="105"/>
      <c r="AP730" s="105"/>
      <c r="AQ730" s="105"/>
      <c r="AR730" s="290"/>
      <c r="AS730" s="42"/>
      <c r="AT730" s="145"/>
      <c r="AU730" s="105"/>
      <c r="AV730" s="145"/>
      <c r="AW730" s="290"/>
      <c r="AX730" s="145"/>
      <c r="AY730" s="42"/>
      <c r="AZ730" s="105"/>
      <c r="BA730" s="105"/>
      <c r="BB730" s="105"/>
      <c r="BC730" s="290"/>
      <c r="BD730" s="42"/>
      <c r="BE730" s="105"/>
      <c r="BF730" s="105"/>
      <c r="BG730" s="105"/>
      <c r="BH730" s="290"/>
      <c r="BI730" s="42"/>
      <c r="BJ730" s="145"/>
      <c r="BK730" s="105"/>
      <c r="BL730" s="145"/>
      <c r="BM730" s="290"/>
      <c r="BN730" s="145"/>
    </row>
    <row r="731" spans="6:66" x14ac:dyDescent="0.2">
      <c r="F731" s="356"/>
      <c r="G731" s="356"/>
      <c r="H731" s="105"/>
      <c r="I731" s="370"/>
      <c r="J731" s="357"/>
      <c r="K731" s="356"/>
      <c r="L731" s="356"/>
      <c r="M731" s="105"/>
      <c r="N731" s="370"/>
      <c r="O731" s="357"/>
      <c r="P731" s="371"/>
      <c r="Q731" s="371"/>
      <c r="R731" s="145"/>
      <c r="S731" s="357"/>
      <c r="T731" s="356"/>
      <c r="U731" s="356"/>
      <c r="V731" s="105"/>
      <c r="W731" s="370"/>
      <c r="X731" s="357"/>
      <c r="Y731" s="356"/>
      <c r="Z731" s="356"/>
      <c r="AA731" s="105"/>
      <c r="AB731" s="370"/>
      <c r="AC731" s="357"/>
      <c r="AD731" s="371"/>
      <c r="AE731" s="371"/>
      <c r="AF731" s="145"/>
      <c r="AG731" s="372"/>
      <c r="AH731" s="371"/>
      <c r="AI731" s="357"/>
      <c r="AJ731" s="356"/>
      <c r="AK731" s="356"/>
      <c r="AL731" s="105"/>
      <c r="AM731" s="370"/>
      <c r="AN731" s="357"/>
      <c r="AO731" s="356"/>
      <c r="AP731" s="356"/>
      <c r="AQ731" s="105"/>
      <c r="AR731" s="370"/>
      <c r="AS731" s="357"/>
      <c r="AT731" s="371"/>
      <c r="AU731" s="356"/>
      <c r="AV731" s="145"/>
      <c r="AW731" s="370"/>
      <c r="AX731" s="371"/>
      <c r="AY731" s="357"/>
      <c r="AZ731" s="356"/>
      <c r="BA731" s="356"/>
      <c r="BB731" s="105"/>
      <c r="BC731" s="370"/>
      <c r="BD731" s="357"/>
      <c r="BE731" s="356"/>
      <c r="BF731" s="356"/>
      <c r="BG731" s="105"/>
      <c r="BH731" s="370"/>
      <c r="BI731" s="42"/>
      <c r="BJ731" s="371"/>
      <c r="BK731" s="356"/>
      <c r="BL731" s="145"/>
      <c r="BM731" s="370"/>
      <c r="BN731" s="371"/>
    </row>
    <row r="732" spans="6:66" x14ac:dyDescent="0.2">
      <c r="F732" s="105"/>
      <c r="G732" s="105"/>
      <c r="H732" s="105"/>
      <c r="I732" s="290"/>
      <c r="J732" s="42"/>
      <c r="K732" s="105"/>
      <c r="L732" s="105"/>
      <c r="M732" s="105"/>
      <c r="N732" s="290"/>
      <c r="O732" s="42"/>
      <c r="P732" s="145"/>
      <c r="Q732" s="145"/>
      <c r="R732" s="145"/>
      <c r="S732" s="42"/>
      <c r="T732" s="105"/>
      <c r="U732" s="105"/>
      <c r="V732" s="105"/>
      <c r="W732" s="290"/>
      <c r="X732" s="42"/>
      <c r="Y732" s="105"/>
      <c r="Z732" s="105"/>
      <c r="AA732" s="105"/>
      <c r="AB732" s="290"/>
      <c r="AC732" s="42"/>
      <c r="AD732" s="145"/>
      <c r="AE732" s="145"/>
      <c r="AF732" s="145"/>
      <c r="AG732" s="308"/>
      <c r="AH732" s="145"/>
      <c r="AI732" s="42"/>
      <c r="AJ732" s="105"/>
      <c r="AK732" s="105"/>
      <c r="AL732" s="105"/>
      <c r="AM732" s="290"/>
      <c r="AN732" s="42"/>
      <c r="AO732" s="105"/>
      <c r="AP732" s="105"/>
      <c r="AQ732" s="105"/>
      <c r="AR732" s="290"/>
      <c r="AS732" s="42"/>
      <c r="AT732" s="145"/>
      <c r="AU732" s="105"/>
      <c r="AV732" s="145"/>
      <c r="AW732" s="290"/>
      <c r="AX732" s="145"/>
      <c r="AY732" s="42"/>
      <c r="AZ732" s="105"/>
      <c r="BA732" s="105"/>
      <c r="BB732" s="105"/>
      <c r="BC732" s="290"/>
      <c r="BD732" s="42"/>
      <c r="BE732" s="105"/>
      <c r="BF732" s="105"/>
      <c r="BG732" s="105"/>
      <c r="BH732" s="290"/>
      <c r="BI732" s="42"/>
      <c r="BJ732" s="145"/>
      <c r="BK732" s="105"/>
      <c r="BL732" s="145"/>
      <c r="BM732" s="290"/>
      <c r="BN732" s="145"/>
    </row>
    <row r="733" spans="6:66" x14ac:dyDescent="0.2">
      <c r="F733" s="105"/>
      <c r="G733" s="105"/>
      <c r="H733" s="105"/>
      <c r="J733" s="176"/>
      <c r="K733" s="105"/>
      <c r="L733" s="105"/>
      <c r="M733" s="105"/>
      <c r="O733" s="176"/>
      <c r="P733" s="105"/>
      <c r="Q733" s="105"/>
      <c r="R733" s="105"/>
      <c r="S733" s="176"/>
      <c r="T733" s="105"/>
      <c r="U733" s="105"/>
      <c r="V733" s="105"/>
      <c r="X733" s="176"/>
      <c r="Y733" s="105"/>
      <c r="Z733" s="105"/>
      <c r="AA733" s="105"/>
      <c r="AC733" s="176"/>
      <c r="AD733" s="358"/>
      <c r="AE733" s="105"/>
      <c r="AF733" s="358"/>
      <c r="AH733" s="105"/>
      <c r="AI733" s="176"/>
      <c r="AJ733" s="105"/>
      <c r="AK733" s="105"/>
      <c r="AL733" s="105"/>
      <c r="AN733" s="176"/>
      <c r="AO733" s="105"/>
      <c r="AP733" s="105"/>
      <c r="AQ733" s="105"/>
      <c r="AS733" s="176"/>
      <c r="AT733" s="145"/>
      <c r="AU733" s="105"/>
      <c r="AV733" s="145"/>
      <c r="AX733" s="145"/>
      <c r="AY733" s="176"/>
      <c r="AZ733" s="105"/>
      <c r="BA733" s="105"/>
      <c r="BB733" s="105"/>
      <c r="BD733" s="176"/>
      <c r="BE733" s="105"/>
      <c r="BF733" s="105"/>
      <c r="BG733" s="105"/>
      <c r="BI733" s="176"/>
      <c r="BJ733" s="145"/>
      <c r="BK733" s="105"/>
      <c r="BL733" s="145"/>
      <c r="BN733" s="145"/>
    </row>
    <row r="734" spans="6:66" x14ac:dyDescent="0.2">
      <c r="F734" s="105"/>
      <c r="G734" s="105"/>
      <c r="H734" s="105"/>
      <c r="I734" s="290"/>
      <c r="J734" s="42"/>
      <c r="K734" s="105"/>
      <c r="L734" s="105"/>
      <c r="M734" s="105"/>
      <c r="N734" s="290"/>
      <c r="O734" s="42"/>
      <c r="P734" s="145"/>
      <c r="Q734" s="145"/>
      <c r="R734" s="145"/>
      <c r="S734" s="42"/>
      <c r="T734" s="105"/>
      <c r="U734" s="105"/>
      <c r="V734" s="105"/>
      <c r="W734" s="290"/>
      <c r="X734" s="42"/>
      <c r="Y734" s="105"/>
      <c r="Z734" s="105"/>
      <c r="AA734" s="105"/>
      <c r="AB734" s="290"/>
      <c r="AC734" s="42"/>
      <c r="AD734" s="145"/>
      <c r="AE734" s="145"/>
      <c r="AF734" s="145"/>
      <c r="AG734" s="308"/>
      <c r="AH734" s="145"/>
      <c r="AI734" s="42"/>
      <c r="AJ734" s="105"/>
      <c r="AK734" s="105"/>
      <c r="AL734" s="105"/>
      <c r="AM734" s="290"/>
      <c r="AN734" s="42"/>
      <c r="AO734" s="105"/>
      <c r="AP734" s="105"/>
      <c r="AQ734" s="105"/>
      <c r="AR734" s="290"/>
      <c r="AS734" s="42"/>
      <c r="AT734" s="145"/>
      <c r="AU734" s="105"/>
      <c r="AV734" s="145"/>
      <c r="AW734" s="290"/>
      <c r="AX734" s="145"/>
      <c r="AY734" s="42"/>
      <c r="AZ734" s="105"/>
      <c r="BA734" s="105"/>
      <c r="BB734" s="105"/>
      <c r="BC734" s="290"/>
      <c r="BD734" s="42"/>
      <c r="BE734" s="105"/>
      <c r="BF734" s="105"/>
      <c r="BG734" s="105"/>
      <c r="BH734" s="290"/>
      <c r="BI734" s="42"/>
      <c r="BJ734" s="145"/>
      <c r="BK734" s="105"/>
      <c r="BL734" s="145"/>
      <c r="BM734" s="290"/>
      <c r="BN734" s="145"/>
    </row>
    <row r="735" spans="6:66" x14ac:dyDescent="0.2">
      <c r="F735" s="105"/>
      <c r="G735" s="105"/>
      <c r="H735" s="105"/>
      <c r="J735" s="176"/>
      <c r="K735" s="105"/>
      <c r="L735" s="105"/>
      <c r="M735" s="105"/>
      <c r="O735" s="176"/>
      <c r="P735" s="105"/>
      <c r="Q735" s="105"/>
      <c r="R735" s="105"/>
      <c r="S735" s="176"/>
      <c r="T735" s="105"/>
      <c r="U735" s="105"/>
      <c r="V735" s="105"/>
      <c r="X735" s="176"/>
      <c r="Y735" s="105"/>
      <c r="Z735" s="105"/>
      <c r="AA735" s="105"/>
      <c r="AC735" s="176"/>
      <c r="AD735" s="358"/>
      <c r="AE735" s="105"/>
      <c r="AF735" s="358"/>
      <c r="AH735" s="105"/>
      <c r="AI735" s="176"/>
      <c r="AJ735" s="105"/>
      <c r="AK735" s="105"/>
      <c r="AL735" s="105"/>
      <c r="AN735" s="176"/>
      <c r="AO735" s="105"/>
      <c r="AP735" s="105"/>
      <c r="AQ735" s="105"/>
      <c r="AS735" s="176"/>
      <c r="AT735" s="145"/>
      <c r="AU735" s="105"/>
      <c r="AV735" s="145"/>
      <c r="AX735" s="145"/>
      <c r="AY735" s="176"/>
      <c r="AZ735" s="105"/>
      <c r="BA735" s="105"/>
      <c r="BB735" s="105"/>
      <c r="BD735" s="176"/>
      <c r="BE735" s="105"/>
      <c r="BF735" s="105"/>
      <c r="BG735" s="105"/>
      <c r="BI735" s="176"/>
      <c r="BJ735" s="145"/>
      <c r="BK735" s="105"/>
      <c r="BL735" s="145"/>
      <c r="BN735" s="145"/>
    </row>
    <row r="736" spans="6:66" x14ac:dyDescent="0.2">
      <c r="F736" s="105"/>
      <c r="G736" s="105"/>
      <c r="H736" s="105"/>
      <c r="I736" s="290"/>
      <c r="J736" s="42"/>
      <c r="K736" s="105"/>
      <c r="L736" s="105"/>
      <c r="M736" s="105"/>
      <c r="N736" s="290"/>
      <c r="O736" s="42"/>
      <c r="P736" s="145"/>
      <c r="Q736" s="145"/>
      <c r="R736" s="145"/>
      <c r="S736" s="42"/>
      <c r="T736" s="105"/>
      <c r="U736" s="105"/>
      <c r="V736" s="105"/>
      <c r="W736" s="290"/>
      <c r="X736" s="42"/>
      <c r="Y736" s="105"/>
      <c r="Z736" s="105"/>
      <c r="AA736" s="105"/>
      <c r="AB736" s="290"/>
      <c r="AC736" s="42"/>
      <c r="AD736" s="145"/>
      <c r="AE736" s="145"/>
      <c r="AF736" s="145"/>
      <c r="AG736" s="308"/>
      <c r="AH736" s="145"/>
      <c r="AI736" s="42"/>
      <c r="AJ736" s="105"/>
      <c r="AK736" s="105"/>
      <c r="AL736" s="105"/>
      <c r="AM736" s="290"/>
      <c r="AN736" s="42"/>
      <c r="AO736" s="105"/>
      <c r="AP736" s="105"/>
      <c r="AQ736" s="105"/>
      <c r="AR736" s="290"/>
      <c r="AS736" s="42"/>
      <c r="AT736" s="145"/>
      <c r="AU736" s="105"/>
      <c r="AV736" s="145"/>
      <c r="AW736" s="290"/>
      <c r="AX736" s="145"/>
      <c r="AY736" s="42"/>
      <c r="AZ736" s="105"/>
      <c r="BA736" s="105"/>
      <c r="BB736" s="105"/>
      <c r="BC736" s="290"/>
      <c r="BD736" s="42"/>
      <c r="BE736" s="105"/>
      <c r="BF736" s="105"/>
      <c r="BG736" s="105"/>
      <c r="BH736" s="290"/>
      <c r="BI736" s="42"/>
      <c r="BJ736" s="145"/>
      <c r="BK736" s="105"/>
      <c r="BL736" s="145"/>
      <c r="BM736" s="290"/>
      <c r="BN736" s="145"/>
    </row>
    <row r="737" spans="6:66" x14ac:dyDescent="0.2">
      <c r="F737" s="105"/>
      <c r="G737" s="105"/>
      <c r="H737" s="105"/>
      <c r="I737" s="290"/>
      <c r="J737" s="42"/>
      <c r="K737" s="105"/>
      <c r="L737" s="105"/>
      <c r="M737" s="105"/>
      <c r="N737" s="290"/>
      <c r="O737" s="42"/>
      <c r="P737" s="145"/>
      <c r="Q737" s="145"/>
      <c r="R737" s="145"/>
      <c r="S737" s="42"/>
      <c r="T737" s="105"/>
      <c r="U737" s="105"/>
      <c r="V737" s="105"/>
      <c r="W737" s="290"/>
      <c r="X737" s="42"/>
      <c r="Y737" s="105"/>
      <c r="Z737" s="105"/>
      <c r="AA737" s="105"/>
      <c r="AB737" s="290"/>
      <c r="AC737" s="42"/>
      <c r="AD737" s="145"/>
      <c r="AE737" s="145"/>
      <c r="AF737" s="145"/>
      <c r="AG737" s="308"/>
      <c r="AH737" s="145"/>
      <c r="AI737" s="42"/>
      <c r="AJ737" s="105"/>
      <c r="AK737" s="105"/>
      <c r="AL737" s="105"/>
      <c r="AM737" s="290"/>
      <c r="AN737" s="42"/>
      <c r="AO737" s="105"/>
      <c r="AP737" s="105"/>
      <c r="AQ737" s="105"/>
      <c r="AR737" s="290"/>
      <c r="AS737" s="42"/>
      <c r="AT737" s="145"/>
      <c r="AU737" s="105"/>
      <c r="AV737" s="145"/>
      <c r="AW737" s="290"/>
      <c r="AX737" s="145"/>
      <c r="AY737" s="42"/>
      <c r="AZ737" s="105"/>
      <c r="BA737" s="105"/>
      <c r="BB737" s="105"/>
      <c r="BC737" s="290"/>
      <c r="BD737" s="42"/>
      <c r="BE737" s="105"/>
      <c r="BF737" s="105"/>
      <c r="BG737" s="105"/>
      <c r="BH737" s="290"/>
      <c r="BI737" s="42"/>
      <c r="BJ737" s="145"/>
      <c r="BK737" s="105"/>
      <c r="BL737" s="145"/>
      <c r="BM737" s="290"/>
      <c r="BN737" s="145"/>
    </row>
    <row r="738" spans="6:66" x14ac:dyDescent="0.2">
      <c r="F738" s="105"/>
      <c r="G738" s="105"/>
      <c r="H738" s="105"/>
      <c r="J738" s="176"/>
      <c r="K738" s="105"/>
      <c r="L738" s="105"/>
      <c r="M738" s="105"/>
      <c r="O738" s="176"/>
      <c r="P738" s="105"/>
      <c r="Q738" s="105"/>
      <c r="R738" s="105"/>
      <c r="S738" s="176"/>
      <c r="T738" s="105"/>
      <c r="U738" s="105"/>
      <c r="V738" s="105"/>
      <c r="X738" s="176"/>
      <c r="Y738" s="105"/>
      <c r="Z738" s="105"/>
      <c r="AA738" s="105"/>
      <c r="AC738" s="176"/>
      <c r="AD738" s="358"/>
      <c r="AE738" s="105"/>
      <c r="AF738" s="358"/>
      <c r="AH738" s="105"/>
      <c r="AI738" s="176"/>
      <c r="AJ738" s="105"/>
      <c r="AK738" s="105"/>
      <c r="AL738" s="105"/>
      <c r="AN738" s="176"/>
      <c r="AO738" s="105"/>
      <c r="AP738" s="105"/>
      <c r="AQ738" s="105"/>
      <c r="AS738" s="176"/>
      <c r="AT738" s="145"/>
      <c r="AU738" s="105"/>
      <c r="AV738" s="145"/>
      <c r="AX738" s="145"/>
      <c r="AY738" s="176"/>
      <c r="AZ738" s="105"/>
      <c r="BA738" s="105"/>
      <c r="BB738" s="105"/>
      <c r="BD738" s="176"/>
      <c r="BE738" s="105"/>
      <c r="BF738" s="105"/>
      <c r="BG738" s="105"/>
      <c r="BI738" s="176"/>
      <c r="BJ738" s="145"/>
      <c r="BK738" s="105"/>
      <c r="BL738" s="145"/>
      <c r="BN738" s="145"/>
    </row>
    <row r="739" spans="6:66" x14ac:dyDescent="0.2">
      <c r="F739" s="105"/>
      <c r="G739" s="105"/>
      <c r="H739" s="105"/>
      <c r="J739" s="176"/>
      <c r="K739" s="105"/>
      <c r="L739" s="105"/>
      <c r="M739" s="105"/>
      <c r="O739" s="176"/>
      <c r="P739" s="105"/>
      <c r="Q739" s="105"/>
      <c r="R739" s="105"/>
      <c r="S739" s="176"/>
      <c r="T739" s="105"/>
      <c r="U739" s="105"/>
      <c r="V739" s="105"/>
      <c r="X739" s="176"/>
      <c r="Y739" s="105"/>
      <c r="Z739" s="105"/>
      <c r="AA739" s="105"/>
      <c r="AC739" s="176"/>
      <c r="AD739" s="358"/>
      <c r="AE739" s="105"/>
      <c r="AF739" s="358"/>
      <c r="AH739" s="105"/>
      <c r="AI739" s="176"/>
      <c r="AJ739" s="105"/>
      <c r="AK739" s="105"/>
      <c r="AL739" s="105"/>
      <c r="AN739" s="176"/>
      <c r="AO739" s="105"/>
      <c r="AP739" s="105"/>
      <c r="AQ739" s="105"/>
      <c r="AS739" s="176"/>
      <c r="AT739" s="145"/>
      <c r="AU739" s="105"/>
      <c r="AV739" s="145"/>
      <c r="AX739" s="145"/>
      <c r="AY739" s="176"/>
      <c r="AZ739" s="105"/>
      <c r="BA739" s="105"/>
      <c r="BB739" s="105"/>
      <c r="BD739" s="176"/>
      <c r="BE739" s="105"/>
      <c r="BF739" s="105"/>
      <c r="BG739" s="105"/>
      <c r="BI739" s="176"/>
      <c r="BJ739" s="145"/>
      <c r="BK739" s="105"/>
      <c r="BL739" s="145"/>
      <c r="BN739" s="145"/>
    </row>
    <row r="740" spans="6:66" x14ac:dyDescent="0.2">
      <c r="F740" s="105"/>
      <c r="G740" s="105"/>
      <c r="H740" s="105"/>
      <c r="J740" s="176"/>
      <c r="K740" s="105"/>
      <c r="L740" s="105"/>
      <c r="M740" s="105"/>
      <c r="O740" s="176"/>
      <c r="P740" s="105"/>
      <c r="Q740" s="105"/>
      <c r="R740" s="105"/>
      <c r="S740" s="176"/>
      <c r="T740" s="105"/>
      <c r="U740" s="105"/>
      <c r="V740" s="105"/>
      <c r="X740" s="176"/>
      <c r="Y740" s="105"/>
      <c r="Z740" s="105"/>
      <c r="AA740" s="105"/>
      <c r="AC740" s="176"/>
      <c r="AD740" s="358"/>
      <c r="AE740" s="105"/>
      <c r="AF740" s="358"/>
      <c r="AH740" s="105"/>
      <c r="AI740" s="176"/>
      <c r="AJ740" s="105"/>
      <c r="AK740" s="105"/>
      <c r="AL740" s="105"/>
      <c r="AN740" s="176"/>
      <c r="AO740" s="105"/>
      <c r="AP740" s="105"/>
      <c r="AQ740" s="105"/>
      <c r="AS740" s="176"/>
      <c r="AT740" s="145"/>
      <c r="AU740" s="105"/>
      <c r="AV740" s="145"/>
      <c r="AX740" s="145"/>
      <c r="AY740" s="176"/>
      <c r="AZ740" s="105"/>
      <c r="BA740" s="105"/>
      <c r="BB740" s="105"/>
      <c r="BD740" s="176"/>
      <c r="BE740" s="105"/>
      <c r="BF740" s="105"/>
      <c r="BG740" s="105"/>
      <c r="BI740" s="176"/>
      <c r="BJ740" s="145"/>
      <c r="BK740" s="105"/>
      <c r="BL740" s="145"/>
      <c r="BN740" s="145"/>
    </row>
    <row r="741" spans="6:66" x14ac:dyDescent="0.2">
      <c r="F741" s="105"/>
      <c r="G741" s="105"/>
      <c r="H741" s="105"/>
      <c r="J741" s="176"/>
      <c r="K741" s="105"/>
      <c r="L741" s="105"/>
      <c r="M741" s="105"/>
      <c r="O741" s="176"/>
      <c r="P741" s="105"/>
      <c r="Q741" s="105"/>
      <c r="R741" s="105"/>
      <c r="S741" s="176"/>
      <c r="T741" s="105"/>
      <c r="U741" s="105"/>
      <c r="V741" s="105"/>
      <c r="X741" s="176"/>
      <c r="Y741" s="105"/>
      <c r="Z741" s="105"/>
      <c r="AA741" s="105"/>
      <c r="AC741" s="176"/>
      <c r="AD741" s="358"/>
      <c r="AE741" s="105"/>
      <c r="AF741" s="358"/>
      <c r="AH741" s="105"/>
      <c r="AI741" s="176"/>
      <c r="AJ741" s="105"/>
      <c r="AK741" s="105"/>
      <c r="AL741" s="105"/>
      <c r="AN741" s="176"/>
      <c r="AO741" s="105"/>
      <c r="AP741" s="105"/>
      <c r="AQ741" s="105"/>
      <c r="AS741" s="176"/>
      <c r="AT741" s="145"/>
      <c r="AU741" s="105"/>
      <c r="AV741" s="145"/>
      <c r="AX741" s="145"/>
      <c r="AY741" s="176"/>
      <c r="AZ741" s="105"/>
      <c r="BA741" s="105"/>
      <c r="BB741" s="105"/>
      <c r="BD741" s="176"/>
      <c r="BE741" s="105"/>
      <c r="BF741" s="105"/>
      <c r="BG741" s="105"/>
      <c r="BI741" s="176"/>
      <c r="BJ741" s="145"/>
      <c r="BK741" s="105"/>
      <c r="BL741" s="145"/>
      <c r="BN741" s="145"/>
    </row>
    <row r="742" spans="6:66" x14ac:dyDescent="0.2">
      <c r="F742" s="105"/>
      <c r="G742" s="105"/>
      <c r="H742" s="105"/>
      <c r="I742" s="290"/>
      <c r="J742" s="42"/>
      <c r="K742" s="105"/>
      <c r="L742" s="105"/>
      <c r="M742" s="105"/>
      <c r="N742" s="290"/>
      <c r="O742" s="42"/>
      <c r="P742" s="145"/>
      <c r="Q742" s="145"/>
      <c r="R742" s="145"/>
      <c r="S742" s="42"/>
      <c r="T742" s="105"/>
      <c r="U742" s="105"/>
      <c r="V742" s="105"/>
      <c r="W742" s="290"/>
      <c r="X742" s="42"/>
      <c r="Y742" s="105"/>
      <c r="Z742" s="105"/>
      <c r="AA742" s="105"/>
      <c r="AB742" s="290"/>
      <c r="AC742" s="42"/>
      <c r="AD742" s="145"/>
      <c r="AE742" s="145"/>
      <c r="AF742" s="145"/>
      <c r="AG742" s="308"/>
      <c r="AH742" s="145"/>
      <c r="AI742" s="42"/>
      <c r="AJ742" s="105"/>
      <c r="AK742" s="105"/>
      <c r="AL742" s="105"/>
      <c r="AM742" s="290"/>
      <c r="AN742" s="42"/>
      <c r="AO742" s="105"/>
      <c r="AP742" s="105"/>
      <c r="AQ742" s="105"/>
      <c r="AR742" s="290"/>
      <c r="AS742" s="42"/>
      <c r="AT742" s="145"/>
      <c r="AU742" s="105"/>
      <c r="AV742" s="145"/>
      <c r="AW742" s="290"/>
      <c r="AX742" s="145"/>
      <c r="AY742" s="42"/>
      <c r="AZ742" s="105"/>
      <c r="BA742" s="105"/>
      <c r="BB742" s="105"/>
      <c r="BC742" s="290"/>
      <c r="BD742" s="42"/>
      <c r="BE742" s="105"/>
      <c r="BF742" s="105"/>
      <c r="BG742" s="105"/>
      <c r="BH742" s="290"/>
      <c r="BI742" s="42"/>
      <c r="BJ742" s="145"/>
      <c r="BK742" s="105"/>
      <c r="BL742" s="145"/>
      <c r="BM742" s="290"/>
      <c r="BN742" s="145"/>
    </row>
    <row r="743" spans="6:66" x14ac:dyDescent="0.2">
      <c r="F743" s="105"/>
      <c r="G743" s="105"/>
      <c r="H743" s="105"/>
      <c r="I743" s="290"/>
      <c r="J743" s="42"/>
      <c r="K743" s="105"/>
      <c r="L743" s="105"/>
      <c r="M743" s="105"/>
      <c r="N743" s="290"/>
      <c r="O743" s="42"/>
      <c r="P743" s="145"/>
      <c r="Q743" s="145"/>
      <c r="R743" s="145"/>
      <c r="S743" s="42"/>
      <c r="T743" s="105"/>
      <c r="U743" s="105"/>
      <c r="V743" s="105"/>
      <c r="W743" s="290"/>
      <c r="X743" s="42"/>
      <c r="Y743" s="105"/>
      <c r="Z743" s="105"/>
      <c r="AA743" s="105"/>
      <c r="AB743" s="290"/>
      <c r="AC743" s="42"/>
      <c r="AD743" s="145"/>
      <c r="AE743" s="145"/>
      <c r="AF743" s="145"/>
      <c r="AG743" s="308"/>
      <c r="AH743" s="145"/>
      <c r="AI743" s="42"/>
      <c r="AJ743" s="105"/>
      <c r="AK743" s="105"/>
      <c r="AL743" s="105"/>
      <c r="AM743" s="290"/>
      <c r="AN743" s="42"/>
      <c r="AO743" s="105"/>
      <c r="AP743" s="105"/>
      <c r="AQ743" s="105"/>
      <c r="AR743" s="290"/>
      <c r="AS743" s="42"/>
      <c r="AT743" s="145"/>
      <c r="AU743" s="105"/>
      <c r="AV743" s="145"/>
      <c r="AW743" s="290"/>
      <c r="AX743" s="145"/>
      <c r="AY743" s="42"/>
      <c r="AZ743" s="105"/>
      <c r="BA743" s="105"/>
      <c r="BB743" s="105"/>
      <c r="BC743" s="290"/>
      <c r="BD743" s="42"/>
      <c r="BE743" s="105"/>
      <c r="BF743" s="105"/>
      <c r="BG743" s="105"/>
      <c r="BH743" s="290"/>
      <c r="BI743" s="42"/>
      <c r="BJ743" s="145"/>
      <c r="BK743" s="105"/>
      <c r="BL743" s="145"/>
      <c r="BM743" s="290"/>
      <c r="BN743" s="145"/>
    </row>
    <row r="744" spans="6:66" x14ac:dyDescent="0.2">
      <c r="F744" s="105"/>
      <c r="G744" s="105"/>
      <c r="H744" s="105"/>
      <c r="J744" s="176"/>
      <c r="K744" s="105"/>
      <c r="L744" s="105"/>
      <c r="M744" s="105"/>
      <c r="O744" s="176"/>
      <c r="P744" s="105"/>
      <c r="Q744" s="105"/>
      <c r="R744" s="105"/>
      <c r="S744" s="176"/>
      <c r="T744" s="105"/>
      <c r="U744" s="105"/>
      <c r="V744" s="105"/>
      <c r="X744" s="176"/>
      <c r="Y744" s="105"/>
      <c r="Z744" s="105"/>
      <c r="AA744" s="105"/>
      <c r="AC744" s="176"/>
      <c r="AD744" s="358"/>
      <c r="AE744" s="105"/>
      <c r="AF744" s="358"/>
      <c r="AH744" s="105"/>
      <c r="AI744" s="176"/>
      <c r="AJ744" s="105"/>
      <c r="AK744" s="105"/>
      <c r="AL744" s="105"/>
      <c r="AN744" s="176"/>
      <c r="AO744" s="105"/>
      <c r="AP744" s="105"/>
      <c r="AQ744" s="105"/>
      <c r="AS744" s="176"/>
      <c r="AT744" s="145"/>
      <c r="AU744" s="105"/>
      <c r="AV744" s="145"/>
      <c r="AX744" s="145"/>
      <c r="AY744" s="176"/>
      <c r="AZ744" s="105"/>
      <c r="BA744" s="105"/>
      <c r="BB744" s="105"/>
      <c r="BD744" s="176"/>
      <c r="BE744" s="105"/>
      <c r="BF744" s="105"/>
      <c r="BG744" s="105"/>
      <c r="BI744" s="176"/>
      <c r="BJ744" s="145"/>
      <c r="BK744" s="105"/>
      <c r="BL744" s="145"/>
      <c r="BN744" s="145"/>
    </row>
    <row r="745" spans="6:66" x14ac:dyDescent="0.2">
      <c r="F745" s="105"/>
      <c r="G745" s="105"/>
      <c r="H745" s="105"/>
      <c r="J745" s="176"/>
      <c r="K745" s="105"/>
      <c r="L745" s="105"/>
      <c r="M745" s="105"/>
      <c r="O745" s="176"/>
      <c r="P745" s="105"/>
      <c r="Q745" s="105"/>
      <c r="R745" s="105"/>
      <c r="S745" s="176"/>
      <c r="T745" s="105"/>
      <c r="U745" s="105"/>
      <c r="V745" s="105"/>
      <c r="X745" s="176"/>
      <c r="Y745" s="105"/>
      <c r="Z745" s="105"/>
      <c r="AA745" s="105"/>
      <c r="AC745" s="176"/>
      <c r="AD745" s="358"/>
      <c r="AE745" s="105"/>
      <c r="AF745" s="358"/>
      <c r="AH745" s="105"/>
      <c r="AI745" s="176"/>
      <c r="AJ745" s="105"/>
      <c r="AK745" s="105"/>
      <c r="AL745" s="105"/>
      <c r="AN745" s="176"/>
      <c r="AO745" s="105"/>
      <c r="AP745" s="105"/>
      <c r="AQ745" s="105"/>
      <c r="AS745" s="176"/>
      <c r="AT745" s="145"/>
      <c r="AU745" s="105"/>
      <c r="AV745" s="145"/>
      <c r="AX745" s="145"/>
      <c r="AY745" s="176"/>
      <c r="AZ745" s="105"/>
      <c r="BA745" s="105"/>
      <c r="BB745" s="105"/>
      <c r="BD745" s="176"/>
      <c r="BE745" s="105"/>
      <c r="BF745" s="105"/>
      <c r="BG745" s="105"/>
      <c r="BI745" s="176"/>
      <c r="BJ745" s="145"/>
      <c r="BK745" s="105"/>
      <c r="BL745" s="145"/>
      <c r="BN745" s="145"/>
    </row>
    <row r="746" spans="6:66" x14ac:dyDescent="0.2">
      <c r="F746" s="105"/>
      <c r="G746" s="105"/>
      <c r="H746" s="105"/>
      <c r="J746" s="176"/>
      <c r="K746" s="105"/>
      <c r="L746" s="105"/>
      <c r="M746" s="105"/>
      <c r="O746" s="176"/>
      <c r="P746" s="105"/>
      <c r="Q746" s="105"/>
      <c r="R746" s="105"/>
      <c r="S746" s="176"/>
      <c r="T746" s="105"/>
      <c r="U746" s="105"/>
      <c r="V746" s="105"/>
      <c r="X746" s="176"/>
      <c r="Y746" s="105"/>
      <c r="Z746" s="105"/>
      <c r="AA746" s="105"/>
      <c r="AC746" s="176"/>
      <c r="AD746" s="358"/>
      <c r="AE746" s="105"/>
      <c r="AF746" s="358"/>
      <c r="AH746" s="105"/>
      <c r="AI746" s="176"/>
      <c r="AJ746" s="105"/>
      <c r="AK746" s="105"/>
      <c r="AL746" s="105"/>
      <c r="AN746" s="176"/>
      <c r="AO746" s="105"/>
      <c r="AP746" s="105"/>
      <c r="AQ746" s="105"/>
      <c r="AS746" s="176"/>
      <c r="AT746" s="145"/>
      <c r="AU746" s="105"/>
      <c r="AV746" s="145"/>
      <c r="AX746" s="145"/>
      <c r="AY746" s="176"/>
      <c r="AZ746" s="105"/>
      <c r="BA746" s="105"/>
      <c r="BB746" s="105"/>
      <c r="BD746" s="176"/>
      <c r="BE746" s="105"/>
      <c r="BF746" s="105"/>
      <c r="BG746" s="105"/>
      <c r="BI746" s="176"/>
      <c r="BJ746" s="145"/>
      <c r="BK746" s="105"/>
      <c r="BL746" s="145"/>
      <c r="BN746" s="145"/>
    </row>
    <row r="747" spans="6:66" x14ac:dyDescent="0.2">
      <c r="F747" s="105"/>
      <c r="G747" s="105"/>
      <c r="H747" s="105"/>
      <c r="J747" s="176"/>
      <c r="K747" s="105"/>
      <c r="L747" s="105"/>
      <c r="M747" s="105"/>
      <c r="O747" s="176"/>
      <c r="P747" s="105"/>
      <c r="Q747" s="105"/>
      <c r="R747" s="105"/>
      <c r="S747" s="176"/>
      <c r="T747" s="105"/>
      <c r="U747" s="105"/>
      <c r="V747" s="105"/>
      <c r="X747" s="176"/>
      <c r="Y747" s="105"/>
      <c r="Z747" s="105"/>
      <c r="AA747" s="105"/>
      <c r="AC747" s="176"/>
      <c r="AD747" s="358"/>
      <c r="AE747" s="105"/>
      <c r="AF747" s="358"/>
      <c r="AH747" s="105"/>
      <c r="AI747" s="176"/>
      <c r="AJ747" s="105"/>
      <c r="AK747" s="105"/>
      <c r="AL747" s="105"/>
      <c r="AN747" s="176"/>
      <c r="AO747" s="105"/>
      <c r="AP747" s="105"/>
      <c r="AQ747" s="105"/>
      <c r="AS747" s="176"/>
      <c r="AT747" s="145"/>
      <c r="AU747" s="105"/>
      <c r="AV747" s="145"/>
      <c r="AX747" s="145"/>
      <c r="AY747" s="176"/>
      <c r="AZ747" s="105"/>
      <c r="BA747" s="105"/>
      <c r="BB747" s="105"/>
      <c r="BD747" s="176"/>
      <c r="BE747" s="105"/>
      <c r="BF747" s="105"/>
      <c r="BG747" s="105"/>
      <c r="BI747" s="176"/>
      <c r="BJ747" s="145"/>
      <c r="BK747" s="105"/>
      <c r="BL747" s="145"/>
      <c r="BN747" s="145"/>
    </row>
    <row r="748" spans="6:66" x14ac:dyDescent="0.2">
      <c r="F748" s="105"/>
      <c r="G748" s="105"/>
      <c r="H748" s="105"/>
      <c r="I748" s="290"/>
      <c r="J748" s="42"/>
      <c r="K748" s="105"/>
      <c r="L748" s="105"/>
      <c r="M748" s="105"/>
      <c r="N748" s="290"/>
      <c r="O748" s="42"/>
      <c r="P748" s="145"/>
      <c r="Q748" s="145"/>
      <c r="R748" s="145"/>
      <c r="S748" s="42"/>
      <c r="T748" s="105"/>
      <c r="U748" s="105"/>
      <c r="V748" s="105"/>
      <c r="W748" s="290"/>
      <c r="X748" s="42"/>
      <c r="Y748" s="105"/>
      <c r="Z748" s="105"/>
      <c r="AA748" s="105"/>
      <c r="AB748" s="290"/>
      <c r="AC748" s="42"/>
      <c r="AD748" s="145"/>
      <c r="AE748" s="145"/>
      <c r="AF748" s="145"/>
      <c r="AG748" s="308"/>
      <c r="AH748" s="145"/>
      <c r="AI748" s="42"/>
      <c r="AJ748" s="105"/>
      <c r="AK748" s="105"/>
      <c r="AL748" s="105"/>
      <c r="AM748" s="290"/>
      <c r="AN748" s="42"/>
      <c r="AO748" s="105"/>
      <c r="AP748" s="105"/>
      <c r="AQ748" s="105"/>
      <c r="AR748" s="290"/>
      <c r="AS748" s="42"/>
      <c r="AT748" s="145"/>
      <c r="AU748" s="105"/>
      <c r="AV748" s="145"/>
      <c r="AW748" s="290"/>
      <c r="AX748" s="145"/>
      <c r="AY748" s="42"/>
      <c r="AZ748" s="105"/>
      <c r="BA748" s="105"/>
      <c r="BB748" s="105"/>
      <c r="BC748" s="290"/>
      <c r="BD748" s="42"/>
      <c r="BE748" s="105"/>
      <c r="BF748" s="105"/>
      <c r="BG748" s="105"/>
      <c r="BH748" s="290"/>
      <c r="BI748" s="42"/>
      <c r="BJ748" s="145"/>
      <c r="BK748" s="105"/>
      <c r="BL748" s="145"/>
      <c r="BM748" s="290"/>
      <c r="BN748" s="145"/>
    </row>
    <row r="749" spans="6:66" x14ac:dyDescent="0.2">
      <c r="F749" s="105"/>
      <c r="G749" s="105"/>
      <c r="H749" s="105"/>
      <c r="J749" s="176"/>
      <c r="K749" s="105"/>
      <c r="L749" s="105"/>
      <c r="M749" s="105"/>
      <c r="O749" s="176"/>
      <c r="P749" s="105"/>
      <c r="Q749" s="105"/>
      <c r="R749" s="105"/>
      <c r="S749" s="176"/>
      <c r="T749" s="105"/>
      <c r="U749" s="105"/>
      <c r="V749" s="105"/>
      <c r="X749" s="176"/>
      <c r="Y749" s="105"/>
      <c r="Z749" s="105"/>
      <c r="AA749" s="105"/>
      <c r="AC749" s="176"/>
      <c r="AD749" s="358"/>
      <c r="AE749" s="105"/>
      <c r="AF749" s="358"/>
      <c r="AH749" s="105"/>
      <c r="AI749" s="176"/>
      <c r="AJ749" s="105"/>
      <c r="AK749" s="105"/>
      <c r="AL749" s="105"/>
      <c r="AN749" s="176"/>
      <c r="AO749" s="105"/>
      <c r="AP749" s="105"/>
      <c r="AQ749" s="105"/>
      <c r="AS749" s="176"/>
      <c r="AT749" s="145"/>
      <c r="AU749" s="105"/>
      <c r="AV749" s="145"/>
      <c r="AX749" s="145"/>
      <c r="AY749" s="176"/>
      <c r="AZ749" s="105"/>
      <c r="BA749" s="105"/>
      <c r="BB749" s="105"/>
      <c r="BD749" s="176"/>
      <c r="BE749" s="105"/>
      <c r="BF749" s="105"/>
      <c r="BG749" s="105"/>
      <c r="BI749" s="176"/>
      <c r="BJ749" s="145"/>
      <c r="BK749" s="105"/>
      <c r="BL749" s="145"/>
      <c r="BN749" s="145"/>
    </row>
    <row r="750" spans="6:66" x14ac:dyDescent="0.2">
      <c r="F750" s="105"/>
      <c r="G750" s="105"/>
      <c r="H750" s="105"/>
      <c r="J750" s="176"/>
      <c r="K750" s="105"/>
      <c r="L750" s="105"/>
      <c r="M750" s="105"/>
      <c r="O750" s="176"/>
      <c r="P750" s="105"/>
      <c r="Q750" s="105"/>
      <c r="R750" s="105"/>
      <c r="S750" s="176"/>
      <c r="T750" s="105"/>
      <c r="U750" s="105"/>
      <c r="V750" s="105"/>
      <c r="X750" s="176"/>
      <c r="Y750" s="105"/>
      <c r="Z750" s="105"/>
      <c r="AA750" s="105"/>
      <c r="AC750" s="176"/>
      <c r="AD750" s="358"/>
      <c r="AE750" s="105"/>
      <c r="AF750" s="358"/>
      <c r="AH750" s="105"/>
      <c r="AI750" s="176"/>
      <c r="AJ750" s="105"/>
      <c r="AK750" s="105"/>
      <c r="AL750" s="105"/>
      <c r="AN750" s="176"/>
      <c r="AO750" s="105"/>
      <c r="AP750" s="105"/>
      <c r="AQ750" s="105"/>
      <c r="AS750" s="176"/>
      <c r="AT750" s="145"/>
      <c r="AU750" s="105"/>
      <c r="AV750" s="145"/>
      <c r="AX750" s="145"/>
      <c r="AY750" s="176"/>
      <c r="AZ750" s="105"/>
      <c r="BA750" s="105"/>
      <c r="BB750" s="105"/>
      <c r="BD750" s="176"/>
      <c r="BE750" s="105"/>
      <c r="BF750" s="105"/>
      <c r="BG750" s="105"/>
      <c r="BI750" s="176"/>
      <c r="BJ750" s="145"/>
      <c r="BK750" s="105"/>
      <c r="BL750" s="145"/>
      <c r="BN750" s="145"/>
    </row>
    <row r="751" spans="6:66" x14ac:dyDescent="0.2">
      <c r="F751" s="105"/>
      <c r="G751" s="105"/>
      <c r="H751" s="105"/>
      <c r="J751" s="176"/>
      <c r="K751" s="105"/>
      <c r="L751" s="105"/>
      <c r="M751" s="105"/>
      <c r="O751" s="176"/>
      <c r="P751" s="105"/>
      <c r="Q751" s="105"/>
      <c r="R751" s="105"/>
      <c r="S751" s="176"/>
      <c r="T751" s="105"/>
      <c r="U751" s="105"/>
      <c r="V751" s="105"/>
      <c r="X751" s="176"/>
      <c r="Y751" s="105"/>
      <c r="Z751" s="105"/>
      <c r="AA751" s="105"/>
      <c r="AC751" s="176"/>
      <c r="AD751" s="358"/>
      <c r="AE751" s="105"/>
      <c r="AF751" s="358"/>
      <c r="AH751" s="105"/>
      <c r="AI751" s="176"/>
      <c r="AJ751" s="105"/>
      <c r="AK751" s="105"/>
      <c r="AL751" s="105"/>
      <c r="AN751" s="176"/>
      <c r="AO751" s="105"/>
      <c r="AP751" s="105"/>
      <c r="AQ751" s="105"/>
      <c r="AS751" s="176"/>
      <c r="AT751" s="145"/>
      <c r="AU751" s="105"/>
      <c r="AV751" s="145"/>
      <c r="AX751" s="145"/>
      <c r="AY751" s="176"/>
      <c r="AZ751" s="105"/>
      <c r="BA751" s="105"/>
      <c r="BB751" s="105"/>
      <c r="BD751" s="176"/>
      <c r="BE751" s="105"/>
      <c r="BF751" s="105"/>
      <c r="BG751" s="105"/>
      <c r="BI751" s="176"/>
      <c r="BJ751" s="145"/>
      <c r="BK751" s="105"/>
      <c r="BL751" s="145"/>
      <c r="BN751" s="145"/>
    </row>
    <row r="752" spans="6:66" x14ac:dyDescent="0.2">
      <c r="F752" s="105"/>
      <c r="G752" s="105"/>
      <c r="H752" s="105"/>
      <c r="J752" s="176"/>
      <c r="K752" s="105"/>
      <c r="L752" s="105"/>
      <c r="M752" s="105"/>
      <c r="O752" s="176"/>
      <c r="P752" s="105"/>
      <c r="Q752" s="105"/>
      <c r="R752" s="105"/>
      <c r="S752" s="176"/>
      <c r="T752" s="105"/>
      <c r="U752" s="105"/>
      <c r="V752" s="105"/>
      <c r="X752" s="176"/>
      <c r="Y752" s="105"/>
      <c r="Z752" s="105"/>
      <c r="AA752" s="105"/>
      <c r="AC752" s="176"/>
      <c r="AD752" s="358"/>
      <c r="AE752" s="105"/>
      <c r="AF752" s="358"/>
      <c r="AH752" s="105"/>
      <c r="AI752" s="176"/>
      <c r="AJ752" s="105"/>
      <c r="AK752" s="105"/>
      <c r="AL752" s="105"/>
      <c r="AN752" s="176"/>
      <c r="AO752" s="105"/>
      <c r="AP752" s="105"/>
      <c r="AQ752" s="105"/>
      <c r="AS752" s="176"/>
      <c r="AT752" s="145"/>
      <c r="AU752" s="105"/>
      <c r="AV752" s="145"/>
      <c r="AX752" s="145"/>
      <c r="AY752" s="176"/>
      <c r="AZ752" s="105"/>
      <c r="BA752" s="105"/>
      <c r="BB752" s="105"/>
      <c r="BD752" s="176"/>
      <c r="BE752" s="105"/>
      <c r="BF752" s="105"/>
      <c r="BG752" s="105"/>
      <c r="BI752" s="176"/>
      <c r="BJ752" s="145"/>
      <c r="BK752" s="105"/>
      <c r="BL752" s="145"/>
      <c r="BN752" s="145"/>
    </row>
    <row r="753" spans="6:66" x14ac:dyDescent="0.2">
      <c r="F753" s="105"/>
      <c r="G753" s="105"/>
      <c r="H753" s="105"/>
      <c r="J753" s="176"/>
      <c r="K753" s="105"/>
      <c r="L753" s="105"/>
      <c r="M753" s="105"/>
      <c r="O753" s="176"/>
      <c r="P753" s="105"/>
      <c r="Q753" s="105"/>
      <c r="R753" s="105"/>
      <c r="S753" s="176"/>
      <c r="T753" s="105"/>
      <c r="U753" s="105"/>
      <c r="V753" s="105"/>
      <c r="X753" s="176"/>
      <c r="Y753" s="105"/>
      <c r="Z753" s="105"/>
      <c r="AA753" s="105"/>
      <c r="AC753" s="176"/>
      <c r="AD753" s="358"/>
      <c r="AE753" s="105"/>
      <c r="AF753" s="358"/>
      <c r="AH753" s="105"/>
      <c r="AI753" s="176"/>
      <c r="AJ753" s="105"/>
      <c r="AK753" s="105"/>
      <c r="AL753" s="105"/>
      <c r="AN753" s="176"/>
      <c r="AO753" s="105"/>
      <c r="AP753" s="105"/>
      <c r="AQ753" s="105"/>
      <c r="AS753" s="176"/>
      <c r="AT753" s="145"/>
      <c r="AU753" s="105"/>
      <c r="AV753" s="145"/>
      <c r="AX753" s="145"/>
      <c r="AY753" s="176"/>
      <c r="AZ753" s="105"/>
      <c r="BA753" s="105"/>
      <c r="BB753" s="105"/>
      <c r="BD753" s="176"/>
      <c r="BE753" s="105"/>
      <c r="BF753" s="105"/>
      <c r="BG753" s="105"/>
      <c r="BI753" s="176"/>
      <c r="BJ753" s="145"/>
      <c r="BK753" s="105"/>
      <c r="BL753" s="145"/>
      <c r="BN753" s="145"/>
    </row>
    <row r="754" spans="6:66" x14ac:dyDescent="0.2">
      <c r="F754" s="105"/>
      <c r="G754" s="105"/>
      <c r="H754" s="105"/>
      <c r="J754" s="176"/>
      <c r="K754" s="105"/>
      <c r="L754" s="105"/>
      <c r="M754" s="105"/>
      <c r="O754" s="176"/>
      <c r="P754" s="105"/>
      <c r="Q754" s="105"/>
      <c r="R754" s="105"/>
      <c r="S754" s="176"/>
      <c r="T754" s="105"/>
      <c r="U754" s="105"/>
      <c r="V754" s="105"/>
      <c r="X754" s="176"/>
      <c r="Y754" s="105"/>
      <c r="Z754" s="105"/>
      <c r="AA754" s="105"/>
      <c r="AC754" s="176"/>
      <c r="AD754" s="358"/>
      <c r="AE754" s="105"/>
      <c r="AF754" s="358"/>
      <c r="AH754" s="105"/>
      <c r="AI754" s="176"/>
      <c r="AJ754" s="105"/>
      <c r="AK754" s="105"/>
      <c r="AL754" s="105"/>
      <c r="AN754" s="176"/>
      <c r="AO754" s="105"/>
      <c r="AP754" s="105"/>
      <c r="AQ754" s="105"/>
      <c r="AS754" s="176"/>
      <c r="AT754" s="145"/>
      <c r="AU754" s="105"/>
      <c r="AV754" s="145"/>
      <c r="AX754" s="145"/>
      <c r="AY754" s="176"/>
      <c r="AZ754" s="105"/>
      <c r="BA754" s="105"/>
      <c r="BB754" s="105"/>
      <c r="BD754" s="176"/>
      <c r="BE754" s="105"/>
      <c r="BF754" s="105"/>
      <c r="BG754" s="105"/>
      <c r="BI754" s="176"/>
      <c r="BJ754" s="145"/>
      <c r="BK754" s="105"/>
      <c r="BL754" s="145"/>
      <c r="BN754" s="145"/>
    </row>
    <row r="755" spans="6:66" x14ac:dyDescent="0.2">
      <c r="F755" s="105"/>
      <c r="G755" s="105"/>
      <c r="H755" s="105"/>
      <c r="J755" s="176"/>
      <c r="K755" s="105"/>
      <c r="L755" s="105"/>
      <c r="M755" s="105"/>
      <c r="O755" s="176"/>
      <c r="P755" s="105"/>
      <c r="Q755" s="105"/>
      <c r="R755" s="105"/>
      <c r="S755" s="176"/>
      <c r="T755" s="105"/>
      <c r="U755" s="105"/>
      <c r="V755" s="105"/>
      <c r="X755" s="176"/>
      <c r="Y755" s="105"/>
      <c r="Z755" s="105"/>
      <c r="AA755" s="105"/>
      <c r="AC755" s="176"/>
      <c r="AD755" s="358"/>
      <c r="AE755" s="105"/>
      <c r="AF755" s="358"/>
      <c r="AH755" s="105"/>
      <c r="AI755" s="176"/>
      <c r="AJ755" s="105"/>
      <c r="AK755" s="105"/>
      <c r="AL755" s="105"/>
      <c r="AN755" s="176"/>
      <c r="AO755" s="105"/>
      <c r="AP755" s="105"/>
      <c r="AQ755" s="105"/>
      <c r="AS755" s="176"/>
      <c r="AT755" s="145"/>
      <c r="AU755" s="105"/>
      <c r="AV755" s="145"/>
      <c r="AX755" s="145"/>
      <c r="AY755" s="176"/>
      <c r="AZ755" s="105"/>
      <c r="BA755" s="105"/>
      <c r="BB755" s="105"/>
      <c r="BD755" s="176"/>
      <c r="BE755" s="105"/>
      <c r="BF755" s="105"/>
      <c r="BG755" s="105"/>
      <c r="BI755" s="176"/>
      <c r="BJ755" s="145"/>
      <c r="BK755" s="105"/>
      <c r="BL755" s="145"/>
      <c r="BN755" s="145"/>
    </row>
    <row r="756" spans="6:66" x14ac:dyDescent="0.2">
      <c r="F756" s="105"/>
      <c r="G756" s="105"/>
      <c r="H756" s="105"/>
      <c r="J756" s="176"/>
      <c r="K756" s="105"/>
      <c r="L756" s="105"/>
      <c r="M756" s="105"/>
      <c r="O756" s="176"/>
      <c r="P756" s="105"/>
      <c r="Q756" s="105"/>
      <c r="R756" s="105"/>
      <c r="S756" s="176"/>
      <c r="T756" s="105"/>
      <c r="U756" s="105"/>
      <c r="V756" s="105"/>
      <c r="X756" s="176"/>
      <c r="Y756" s="105"/>
      <c r="Z756" s="105"/>
      <c r="AA756" s="105"/>
      <c r="AC756" s="176"/>
      <c r="AD756" s="358"/>
      <c r="AE756" s="105"/>
      <c r="AF756" s="358"/>
      <c r="AH756" s="105"/>
      <c r="AI756" s="176"/>
      <c r="AJ756" s="105"/>
      <c r="AK756" s="105"/>
      <c r="AL756" s="105"/>
      <c r="AN756" s="176"/>
      <c r="AO756" s="105"/>
      <c r="AP756" s="105"/>
      <c r="AQ756" s="105"/>
      <c r="AS756" s="176"/>
      <c r="AT756" s="145"/>
      <c r="AU756" s="105"/>
      <c r="AV756" s="145"/>
      <c r="AX756" s="145"/>
      <c r="AY756" s="176"/>
      <c r="AZ756" s="105"/>
      <c r="BA756" s="105"/>
      <c r="BB756" s="105"/>
      <c r="BD756" s="176"/>
      <c r="BE756" s="105"/>
      <c r="BF756" s="105"/>
      <c r="BG756" s="105"/>
      <c r="BI756" s="176"/>
      <c r="BJ756" s="145"/>
      <c r="BK756" s="105"/>
      <c r="BL756" s="145"/>
      <c r="BN756" s="145"/>
    </row>
    <row r="757" spans="6:66" x14ac:dyDescent="0.2">
      <c r="F757" s="105"/>
      <c r="G757" s="105"/>
      <c r="H757" s="105"/>
      <c r="J757" s="176"/>
      <c r="K757" s="105"/>
      <c r="L757" s="105"/>
      <c r="M757" s="105"/>
      <c r="O757" s="176"/>
      <c r="P757" s="105"/>
      <c r="Q757" s="105"/>
      <c r="R757" s="105"/>
      <c r="S757" s="176"/>
      <c r="T757" s="105"/>
      <c r="U757" s="105"/>
      <c r="V757" s="105"/>
      <c r="X757" s="176"/>
      <c r="Y757" s="105"/>
      <c r="Z757" s="105"/>
      <c r="AA757" s="105"/>
      <c r="AC757" s="176"/>
      <c r="AD757" s="358"/>
      <c r="AE757" s="105"/>
      <c r="AF757" s="358"/>
      <c r="AH757" s="105"/>
      <c r="AI757" s="176"/>
      <c r="AJ757" s="105"/>
      <c r="AK757" s="105"/>
      <c r="AL757" s="105"/>
      <c r="AN757" s="176"/>
      <c r="AO757" s="105"/>
      <c r="AP757" s="105"/>
      <c r="AQ757" s="105"/>
      <c r="AS757" s="176"/>
      <c r="AT757" s="145"/>
      <c r="AU757" s="105"/>
      <c r="AV757" s="145"/>
      <c r="AX757" s="145"/>
      <c r="AY757" s="176"/>
      <c r="AZ757" s="105"/>
      <c r="BA757" s="105"/>
      <c r="BB757" s="105"/>
      <c r="BD757" s="176"/>
      <c r="BE757" s="105"/>
      <c r="BF757" s="105"/>
      <c r="BG757" s="105"/>
      <c r="BI757" s="176"/>
      <c r="BJ757" s="145"/>
      <c r="BK757" s="105"/>
      <c r="BL757" s="145"/>
      <c r="BN757" s="145"/>
    </row>
    <row r="758" spans="6:66" x14ac:dyDescent="0.2">
      <c r="F758" s="105"/>
      <c r="G758" s="105"/>
      <c r="H758" s="105"/>
      <c r="J758" s="176"/>
      <c r="K758" s="105"/>
      <c r="L758" s="105"/>
      <c r="M758" s="105"/>
      <c r="O758" s="176"/>
      <c r="P758" s="105"/>
      <c r="Q758" s="105"/>
      <c r="R758" s="105"/>
      <c r="S758" s="176"/>
      <c r="T758" s="105"/>
      <c r="U758" s="105"/>
      <c r="V758" s="105"/>
      <c r="X758" s="176"/>
      <c r="Y758" s="105"/>
      <c r="Z758" s="105"/>
      <c r="AA758" s="105"/>
      <c r="AC758" s="176"/>
      <c r="AD758" s="358"/>
      <c r="AE758" s="105"/>
      <c r="AF758" s="358"/>
      <c r="AH758" s="105"/>
      <c r="AI758" s="176"/>
      <c r="AJ758" s="105"/>
      <c r="AK758" s="105"/>
      <c r="AL758" s="105"/>
      <c r="AN758" s="176"/>
      <c r="AO758" s="105"/>
      <c r="AP758" s="105"/>
      <c r="AQ758" s="105"/>
      <c r="AS758" s="176"/>
      <c r="AT758" s="145"/>
      <c r="AU758" s="105"/>
      <c r="AV758" s="145"/>
      <c r="AX758" s="145"/>
      <c r="AY758" s="176"/>
      <c r="AZ758" s="105"/>
      <c r="BA758" s="105"/>
      <c r="BB758" s="105"/>
      <c r="BD758" s="176"/>
      <c r="BE758" s="105"/>
      <c r="BF758" s="105"/>
      <c r="BG758" s="105"/>
      <c r="BI758" s="176"/>
      <c r="BJ758" s="145"/>
      <c r="BK758" s="105"/>
      <c r="BL758" s="145"/>
      <c r="BN758" s="145"/>
    </row>
    <row r="759" spans="6:66" x14ac:dyDescent="0.2">
      <c r="F759" s="105"/>
      <c r="G759" s="105"/>
      <c r="H759" s="105"/>
      <c r="J759" s="176"/>
      <c r="K759" s="105"/>
      <c r="L759" s="105"/>
      <c r="M759" s="105"/>
      <c r="O759" s="176"/>
      <c r="P759" s="105"/>
      <c r="Q759" s="105"/>
      <c r="R759" s="105"/>
      <c r="S759" s="176"/>
      <c r="T759" s="105"/>
      <c r="U759" s="105"/>
      <c r="V759" s="105"/>
      <c r="X759" s="176"/>
      <c r="Y759" s="105"/>
      <c r="Z759" s="105"/>
      <c r="AA759" s="105"/>
      <c r="AC759" s="176"/>
      <c r="AD759" s="358"/>
      <c r="AE759" s="105"/>
      <c r="AF759" s="358"/>
      <c r="AH759" s="105"/>
      <c r="AI759" s="176"/>
      <c r="AJ759" s="105"/>
      <c r="AK759" s="105"/>
      <c r="AL759" s="105"/>
      <c r="AN759" s="176"/>
      <c r="AO759" s="105"/>
      <c r="AP759" s="105"/>
      <c r="AQ759" s="105"/>
      <c r="AS759" s="176"/>
      <c r="AT759" s="145"/>
      <c r="AU759" s="105"/>
      <c r="AV759" s="145"/>
      <c r="AX759" s="145"/>
      <c r="AY759" s="176"/>
      <c r="AZ759" s="105"/>
      <c r="BA759" s="105"/>
      <c r="BB759" s="105"/>
      <c r="BD759" s="176"/>
      <c r="BE759" s="105"/>
      <c r="BF759" s="105"/>
      <c r="BG759" s="105"/>
      <c r="BI759" s="176"/>
      <c r="BJ759" s="145"/>
      <c r="BK759" s="105"/>
      <c r="BL759" s="145"/>
      <c r="BN759" s="145"/>
    </row>
    <row r="760" spans="6:66" x14ac:dyDescent="0.2">
      <c r="F760" s="105"/>
      <c r="G760" s="105"/>
      <c r="H760" s="105"/>
      <c r="J760" s="176"/>
      <c r="K760" s="105"/>
      <c r="L760" s="105"/>
      <c r="M760" s="105"/>
      <c r="O760" s="176"/>
      <c r="P760" s="105"/>
      <c r="Q760" s="105"/>
      <c r="R760" s="105"/>
      <c r="S760" s="176"/>
      <c r="T760" s="105"/>
      <c r="U760" s="105"/>
      <c r="V760" s="105"/>
      <c r="X760" s="176"/>
      <c r="Y760" s="105"/>
      <c r="Z760" s="105"/>
      <c r="AA760" s="105"/>
      <c r="AC760" s="176"/>
      <c r="AD760" s="358"/>
      <c r="AE760" s="105"/>
      <c r="AF760" s="358"/>
      <c r="AH760" s="105"/>
      <c r="AI760" s="176"/>
      <c r="AJ760" s="105"/>
      <c r="AK760" s="105"/>
      <c r="AL760" s="105"/>
      <c r="AN760" s="176"/>
      <c r="AO760" s="105"/>
      <c r="AP760" s="105"/>
      <c r="AQ760" s="105"/>
      <c r="AS760" s="176"/>
      <c r="AT760" s="145"/>
      <c r="AU760" s="105"/>
      <c r="AV760" s="145"/>
      <c r="AX760" s="145"/>
      <c r="AY760" s="176"/>
      <c r="AZ760" s="105"/>
      <c r="BA760" s="105"/>
      <c r="BB760" s="105"/>
      <c r="BD760" s="176"/>
      <c r="BE760" s="105"/>
      <c r="BF760" s="105"/>
      <c r="BG760" s="105"/>
      <c r="BI760" s="176"/>
      <c r="BJ760" s="145"/>
      <c r="BK760" s="105"/>
      <c r="BL760" s="145"/>
      <c r="BN760" s="145"/>
    </row>
    <row r="761" spans="6:66" x14ac:dyDescent="0.2">
      <c r="F761" s="105"/>
      <c r="G761" s="105"/>
      <c r="H761" s="105"/>
      <c r="J761" s="176"/>
      <c r="K761" s="105"/>
      <c r="L761" s="105"/>
      <c r="M761" s="105"/>
      <c r="O761" s="176"/>
      <c r="P761" s="105"/>
      <c r="Q761" s="105"/>
      <c r="R761" s="105"/>
      <c r="S761" s="176"/>
      <c r="T761" s="105"/>
      <c r="U761" s="105"/>
      <c r="V761" s="105"/>
      <c r="X761" s="176"/>
      <c r="Y761" s="105"/>
      <c r="Z761" s="105"/>
      <c r="AA761" s="105"/>
      <c r="AC761" s="176"/>
      <c r="AD761" s="358"/>
      <c r="AE761" s="105"/>
      <c r="AF761" s="358"/>
      <c r="AH761" s="105"/>
      <c r="AI761" s="176"/>
      <c r="AJ761" s="105"/>
      <c r="AK761" s="105"/>
      <c r="AL761" s="105"/>
      <c r="AN761" s="176"/>
      <c r="AO761" s="105"/>
      <c r="AP761" s="105"/>
      <c r="AQ761" s="105"/>
      <c r="AS761" s="176"/>
      <c r="AT761" s="145"/>
      <c r="AU761" s="105"/>
      <c r="AV761" s="145"/>
      <c r="AX761" s="145"/>
      <c r="AY761" s="176"/>
      <c r="AZ761" s="105"/>
      <c r="BA761" s="105"/>
      <c r="BB761" s="105"/>
      <c r="BD761" s="176"/>
      <c r="BE761" s="105"/>
      <c r="BF761" s="105"/>
      <c r="BG761" s="105"/>
      <c r="BI761" s="176"/>
      <c r="BJ761" s="145"/>
      <c r="BK761" s="105"/>
      <c r="BL761" s="145"/>
      <c r="BN761" s="145"/>
    </row>
    <row r="762" spans="6:66" x14ac:dyDescent="0.2">
      <c r="F762" s="105"/>
      <c r="G762" s="105"/>
      <c r="H762" s="105"/>
      <c r="J762" s="176"/>
      <c r="K762" s="105"/>
      <c r="L762" s="105"/>
      <c r="M762" s="105"/>
      <c r="O762" s="176"/>
      <c r="P762" s="105"/>
      <c r="Q762" s="105"/>
      <c r="R762" s="105"/>
      <c r="S762" s="176"/>
      <c r="T762" s="105"/>
      <c r="U762" s="105"/>
      <c r="V762" s="105"/>
      <c r="X762" s="176"/>
      <c r="Y762" s="105"/>
      <c r="Z762" s="105"/>
      <c r="AA762" s="105"/>
      <c r="AC762" s="176"/>
      <c r="AD762" s="358"/>
      <c r="AE762" s="105"/>
      <c r="AF762" s="358"/>
      <c r="AH762" s="105"/>
      <c r="AI762" s="176"/>
      <c r="AJ762" s="105"/>
      <c r="AK762" s="105"/>
      <c r="AL762" s="105"/>
      <c r="AN762" s="176"/>
      <c r="AO762" s="105"/>
      <c r="AP762" s="105"/>
      <c r="AQ762" s="105"/>
      <c r="AS762" s="176"/>
      <c r="AT762" s="145"/>
      <c r="AU762" s="105"/>
      <c r="AV762" s="145"/>
      <c r="AX762" s="145"/>
      <c r="AY762" s="176"/>
      <c r="AZ762" s="105"/>
      <c r="BA762" s="105"/>
      <c r="BB762" s="105"/>
      <c r="BD762" s="176"/>
      <c r="BE762" s="105"/>
      <c r="BF762" s="105"/>
      <c r="BG762" s="105"/>
      <c r="BI762" s="176"/>
      <c r="BJ762" s="145"/>
      <c r="BK762" s="105"/>
      <c r="BL762" s="145"/>
      <c r="BN762" s="145"/>
    </row>
    <row r="763" spans="6:66" x14ac:dyDescent="0.2">
      <c r="F763" s="105"/>
      <c r="G763" s="105"/>
      <c r="H763" s="105"/>
      <c r="J763" s="176"/>
      <c r="K763" s="105"/>
      <c r="L763" s="105"/>
      <c r="M763" s="105"/>
      <c r="O763" s="176"/>
      <c r="P763" s="105"/>
      <c r="Q763" s="105"/>
      <c r="R763" s="105"/>
      <c r="S763" s="176"/>
      <c r="T763" s="105"/>
      <c r="U763" s="105"/>
      <c r="V763" s="105"/>
      <c r="X763" s="176"/>
      <c r="Y763" s="105"/>
      <c r="Z763" s="105"/>
      <c r="AA763" s="105"/>
      <c r="AC763" s="176"/>
      <c r="AD763" s="358"/>
      <c r="AE763" s="105"/>
      <c r="AF763" s="358"/>
      <c r="AH763" s="105"/>
      <c r="AI763" s="176"/>
      <c r="AJ763" s="105"/>
      <c r="AK763" s="105"/>
      <c r="AL763" s="105"/>
      <c r="AN763" s="176"/>
      <c r="AO763" s="105"/>
      <c r="AP763" s="105"/>
      <c r="AQ763" s="105"/>
      <c r="AS763" s="176"/>
      <c r="AT763" s="145"/>
      <c r="AU763" s="105"/>
      <c r="AV763" s="145"/>
      <c r="AX763" s="145"/>
      <c r="AY763" s="176"/>
      <c r="AZ763" s="105"/>
      <c r="BA763" s="105"/>
      <c r="BB763" s="105"/>
      <c r="BD763" s="176"/>
      <c r="BE763" s="105"/>
      <c r="BF763" s="105"/>
      <c r="BG763" s="105"/>
      <c r="BI763" s="176"/>
      <c r="BJ763" s="145"/>
      <c r="BK763" s="105"/>
      <c r="BL763" s="145"/>
      <c r="BN763" s="145"/>
    </row>
    <row r="764" spans="6:66" x14ac:dyDescent="0.2">
      <c r="F764" s="105"/>
      <c r="G764" s="105"/>
      <c r="H764" s="105"/>
      <c r="J764" s="176"/>
      <c r="K764" s="105"/>
      <c r="L764" s="105"/>
      <c r="M764" s="105"/>
      <c r="O764" s="176"/>
      <c r="P764" s="105"/>
      <c r="Q764" s="105"/>
      <c r="R764" s="105"/>
      <c r="S764" s="176"/>
      <c r="T764" s="105"/>
      <c r="U764" s="105"/>
      <c r="V764" s="105"/>
      <c r="X764" s="176"/>
      <c r="Y764" s="105"/>
      <c r="Z764" s="105"/>
      <c r="AA764" s="105"/>
      <c r="AC764" s="176"/>
      <c r="AD764" s="358"/>
      <c r="AE764" s="105"/>
      <c r="AF764" s="358"/>
      <c r="AH764" s="105"/>
      <c r="AI764" s="176"/>
      <c r="AJ764" s="105"/>
      <c r="AK764" s="105"/>
      <c r="AL764" s="105"/>
      <c r="AN764" s="176"/>
      <c r="AO764" s="105"/>
      <c r="AP764" s="105"/>
      <c r="AQ764" s="105"/>
      <c r="AS764" s="176"/>
      <c r="AT764" s="145"/>
      <c r="AU764" s="105"/>
      <c r="AV764" s="145"/>
      <c r="AX764" s="145"/>
      <c r="AY764" s="176"/>
      <c r="AZ764" s="105"/>
      <c r="BA764" s="105"/>
      <c r="BB764" s="105"/>
      <c r="BD764" s="176"/>
      <c r="BE764" s="105"/>
      <c r="BF764" s="105"/>
      <c r="BG764" s="105"/>
      <c r="BI764" s="176"/>
      <c r="BJ764" s="145"/>
      <c r="BK764" s="105"/>
      <c r="BL764" s="145"/>
      <c r="BN764" s="145"/>
    </row>
    <row r="765" spans="6:66" x14ac:dyDescent="0.2">
      <c r="F765" s="105"/>
      <c r="G765" s="105"/>
      <c r="H765" s="105"/>
      <c r="J765" s="176"/>
      <c r="K765" s="105"/>
      <c r="L765" s="105"/>
      <c r="M765" s="105"/>
      <c r="O765" s="176"/>
      <c r="P765" s="105"/>
      <c r="Q765" s="105"/>
      <c r="R765" s="105"/>
      <c r="S765" s="176"/>
      <c r="T765" s="105"/>
      <c r="U765" s="105"/>
      <c r="V765" s="105"/>
      <c r="X765" s="176"/>
      <c r="Y765" s="105"/>
      <c r="Z765" s="105"/>
      <c r="AA765" s="105"/>
      <c r="AC765" s="176"/>
      <c r="AD765" s="358"/>
      <c r="AE765" s="105"/>
      <c r="AF765" s="358"/>
      <c r="AH765" s="105"/>
      <c r="AI765" s="176"/>
      <c r="AJ765" s="105"/>
      <c r="AK765" s="105"/>
      <c r="AL765" s="105"/>
      <c r="AN765" s="176"/>
      <c r="AO765" s="105"/>
      <c r="AP765" s="105"/>
      <c r="AQ765" s="105"/>
      <c r="AS765" s="176"/>
      <c r="AT765" s="145"/>
      <c r="AU765" s="105"/>
      <c r="AV765" s="145"/>
      <c r="AX765" s="145"/>
      <c r="AY765" s="176"/>
      <c r="AZ765" s="105"/>
      <c r="BA765" s="105"/>
      <c r="BB765" s="105"/>
      <c r="BD765" s="176"/>
      <c r="BE765" s="105"/>
      <c r="BF765" s="105"/>
      <c r="BG765" s="105"/>
      <c r="BI765" s="176"/>
      <c r="BJ765" s="145"/>
      <c r="BK765" s="105"/>
      <c r="BL765" s="145"/>
      <c r="BN765" s="145"/>
    </row>
    <row r="766" spans="6:66" x14ac:dyDescent="0.2">
      <c r="F766" s="105"/>
      <c r="G766" s="105"/>
      <c r="H766" s="105"/>
      <c r="J766" s="176"/>
      <c r="K766" s="105"/>
      <c r="L766" s="105"/>
      <c r="M766" s="105"/>
      <c r="O766" s="176"/>
      <c r="P766" s="105"/>
      <c r="Q766" s="105"/>
      <c r="R766" s="105"/>
      <c r="S766" s="176"/>
      <c r="T766" s="105"/>
      <c r="U766" s="105"/>
      <c r="V766" s="105"/>
      <c r="X766" s="176"/>
      <c r="Y766" s="105"/>
      <c r="Z766" s="105"/>
      <c r="AA766" s="105"/>
      <c r="AC766" s="176"/>
      <c r="AD766" s="358"/>
      <c r="AE766" s="105"/>
      <c r="AF766" s="358"/>
      <c r="AH766" s="105"/>
      <c r="AI766" s="176"/>
      <c r="AJ766" s="105"/>
      <c r="AK766" s="105"/>
      <c r="AL766" s="105"/>
      <c r="AN766" s="176"/>
      <c r="AO766" s="105"/>
      <c r="AP766" s="105"/>
      <c r="AQ766" s="105"/>
      <c r="AS766" s="176"/>
      <c r="AT766" s="145"/>
      <c r="AU766" s="105"/>
      <c r="AV766" s="145"/>
      <c r="AX766" s="145"/>
      <c r="AY766" s="176"/>
      <c r="AZ766" s="105"/>
      <c r="BA766" s="105"/>
      <c r="BB766" s="105"/>
      <c r="BD766" s="176"/>
      <c r="BE766" s="105"/>
      <c r="BF766" s="105"/>
      <c r="BG766" s="105"/>
      <c r="BI766" s="176"/>
      <c r="BJ766" s="145"/>
      <c r="BK766" s="105"/>
      <c r="BL766" s="145"/>
      <c r="BN766" s="145"/>
    </row>
    <row r="767" spans="6:66" x14ac:dyDescent="0.2">
      <c r="F767" s="105"/>
      <c r="G767" s="105"/>
      <c r="H767" s="105"/>
      <c r="J767" s="176"/>
      <c r="K767" s="105"/>
      <c r="L767" s="105"/>
      <c r="M767" s="105"/>
      <c r="O767" s="176"/>
      <c r="P767" s="105"/>
      <c r="Q767" s="105"/>
      <c r="R767" s="105"/>
      <c r="S767" s="176"/>
      <c r="T767" s="105"/>
      <c r="U767" s="105"/>
      <c r="V767" s="105"/>
      <c r="X767" s="176"/>
      <c r="Y767" s="105"/>
      <c r="Z767" s="105"/>
      <c r="AA767" s="105"/>
      <c r="AC767" s="176"/>
      <c r="AD767" s="358"/>
      <c r="AE767" s="105"/>
      <c r="AF767" s="358"/>
      <c r="AH767" s="105"/>
      <c r="AI767" s="176"/>
      <c r="AJ767" s="105"/>
      <c r="AK767" s="105"/>
      <c r="AL767" s="105"/>
      <c r="AN767" s="176"/>
      <c r="AO767" s="105"/>
      <c r="AP767" s="105"/>
      <c r="AQ767" s="105"/>
      <c r="AS767" s="176"/>
      <c r="AT767" s="145"/>
      <c r="AU767" s="105"/>
      <c r="AV767" s="145"/>
      <c r="AX767" s="145"/>
      <c r="AY767" s="176"/>
      <c r="AZ767" s="105"/>
      <c r="BA767" s="105"/>
      <c r="BB767" s="105"/>
      <c r="BD767" s="176"/>
      <c r="BE767" s="105"/>
      <c r="BF767" s="105"/>
      <c r="BG767" s="105"/>
      <c r="BI767" s="176"/>
      <c r="BJ767" s="145"/>
      <c r="BK767" s="105"/>
      <c r="BL767" s="145"/>
      <c r="BN767" s="145"/>
    </row>
    <row r="768" spans="6:66" x14ac:dyDescent="0.2">
      <c r="F768" s="105"/>
      <c r="G768" s="105"/>
      <c r="H768" s="105"/>
      <c r="I768" s="290"/>
      <c r="J768" s="42"/>
      <c r="K768" s="105"/>
      <c r="L768" s="105"/>
      <c r="M768" s="105"/>
      <c r="N768" s="290"/>
      <c r="O768" s="42"/>
      <c r="P768" s="145"/>
      <c r="Q768" s="145"/>
      <c r="R768" s="145"/>
      <c r="S768" s="42"/>
      <c r="T768" s="105"/>
      <c r="U768" s="105"/>
      <c r="V768" s="105"/>
      <c r="W768" s="290"/>
      <c r="X768" s="42"/>
      <c r="Y768" s="105"/>
      <c r="Z768" s="105"/>
      <c r="AA768" s="105"/>
      <c r="AB768" s="290"/>
      <c r="AC768" s="42"/>
      <c r="AD768" s="145"/>
      <c r="AE768" s="145"/>
      <c r="AF768" s="145"/>
      <c r="AG768" s="308"/>
      <c r="AH768" s="145"/>
      <c r="AI768" s="42"/>
      <c r="AJ768" s="105"/>
      <c r="AK768" s="105"/>
      <c r="AL768" s="105"/>
      <c r="AM768" s="290"/>
      <c r="AN768" s="42"/>
      <c r="AO768" s="105"/>
      <c r="AP768" s="105"/>
      <c r="AQ768" s="105"/>
      <c r="AR768" s="290"/>
      <c r="AS768" s="42"/>
      <c r="AT768" s="145"/>
      <c r="AU768" s="105"/>
      <c r="AV768" s="145"/>
      <c r="AW768" s="290"/>
      <c r="AX768" s="145"/>
      <c r="AY768" s="42"/>
      <c r="AZ768" s="105"/>
      <c r="BA768" s="105"/>
      <c r="BB768" s="105"/>
      <c r="BC768" s="290"/>
      <c r="BD768" s="42"/>
      <c r="BE768" s="105"/>
      <c r="BF768" s="105"/>
      <c r="BG768" s="105"/>
      <c r="BH768" s="290"/>
      <c r="BI768" s="42"/>
      <c r="BJ768" s="145"/>
      <c r="BK768" s="105"/>
      <c r="BL768" s="145"/>
      <c r="BM768" s="290"/>
      <c r="BN768" s="145"/>
    </row>
    <row r="769" spans="6:66" x14ac:dyDescent="0.2">
      <c r="F769" s="105"/>
      <c r="G769" s="105"/>
      <c r="H769" s="105"/>
      <c r="I769" s="290"/>
      <c r="J769" s="42"/>
      <c r="K769" s="105"/>
      <c r="L769" s="105"/>
      <c r="M769" s="105"/>
      <c r="N769" s="290"/>
      <c r="O769" s="42"/>
      <c r="P769" s="145"/>
      <c r="Q769" s="145"/>
      <c r="R769" s="145"/>
      <c r="S769" s="42"/>
      <c r="T769" s="105"/>
      <c r="U769" s="105"/>
      <c r="V769" s="105"/>
      <c r="W769" s="290"/>
      <c r="X769" s="42"/>
      <c r="Y769" s="105"/>
      <c r="Z769" s="105"/>
      <c r="AA769" s="105"/>
      <c r="AB769" s="290"/>
      <c r="AC769" s="42"/>
      <c r="AD769" s="145"/>
      <c r="AE769" s="145"/>
      <c r="AF769" s="145"/>
      <c r="AG769" s="308"/>
      <c r="AH769" s="145"/>
      <c r="AI769" s="42"/>
      <c r="AJ769" s="105"/>
      <c r="AK769" s="105"/>
      <c r="AL769" s="105"/>
      <c r="AM769" s="290"/>
      <c r="AN769" s="42"/>
      <c r="AO769" s="105"/>
      <c r="AP769" s="105"/>
      <c r="AQ769" s="105"/>
      <c r="AR769" s="290"/>
      <c r="AS769" s="42"/>
      <c r="AT769" s="145"/>
      <c r="AU769" s="105"/>
      <c r="AV769" s="145"/>
      <c r="AW769" s="290"/>
      <c r="AX769" s="145"/>
      <c r="AY769" s="42"/>
      <c r="AZ769" s="105"/>
      <c r="BA769" s="105"/>
      <c r="BB769" s="105"/>
      <c r="BC769" s="290"/>
      <c r="BD769" s="42"/>
      <c r="BE769" s="105"/>
      <c r="BF769" s="105"/>
      <c r="BG769" s="105"/>
      <c r="BH769" s="290"/>
      <c r="BI769" s="42"/>
      <c r="BJ769" s="145"/>
      <c r="BK769" s="105"/>
      <c r="BL769" s="145"/>
      <c r="BM769" s="290"/>
      <c r="BN769" s="145"/>
    </row>
    <row r="770" spans="6:66" x14ac:dyDescent="0.2">
      <c r="F770" s="105"/>
      <c r="G770" s="105"/>
      <c r="H770" s="105"/>
      <c r="I770" s="290"/>
      <c r="J770" s="42"/>
      <c r="K770" s="105"/>
      <c r="L770" s="105"/>
      <c r="M770" s="105"/>
      <c r="N770" s="290"/>
      <c r="O770" s="42"/>
      <c r="P770" s="145"/>
      <c r="Q770" s="145"/>
      <c r="R770" s="145"/>
      <c r="S770" s="42"/>
      <c r="T770" s="105"/>
      <c r="U770" s="105"/>
      <c r="V770" s="105"/>
      <c r="W770" s="290"/>
      <c r="X770" s="42"/>
      <c r="Y770" s="105"/>
      <c r="Z770" s="105"/>
      <c r="AA770" s="105"/>
      <c r="AB770" s="290"/>
      <c r="AC770" s="42"/>
      <c r="AD770" s="145"/>
      <c r="AE770" s="145"/>
      <c r="AF770" s="145"/>
      <c r="AG770" s="308"/>
      <c r="AH770" s="145"/>
      <c r="AI770" s="42"/>
      <c r="AJ770" s="105"/>
      <c r="AK770" s="105"/>
      <c r="AL770" s="105"/>
      <c r="AM770" s="290"/>
      <c r="AN770" s="42"/>
      <c r="AO770" s="105"/>
      <c r="AP770" s="105"/>
      <c r="AQ770" s="105"/>
      <c r="AR770" s="290"/>
      <c r="AS770" s="42"/>
      <c r="AT770" s="145"/>
      <c r="AU770" s="105"/>
      <c r="AV770" s="145"/>
      <c r="AW770" s="290"/>
      <c r="AX770" s="145"/>
      <c r="AY770" s="42"/>
      <c r="AZ770" s="105"/>
      <c r="BA770" s="105"/>
      <c r="BB770" s="105"/>
      <c r="BC770" s="290"/>
      <c r="BD770" s="42"/>
      <c r="BE770" s="105"/>
      <c r="BF770" s="105"/>
      <c r="BG770" s="105"/>
      <c r="BH770" s="290"/>
      <c r="BI770" s="42"/>
      <c r="BJ770" s="145"/>
      <c r="BK770" s="105"/>
      <c r="BL770" s="145"/>
      <c r="BM770" s="290"/>
      <c r="BN770" s="145"/>
    </row>
    <row r="771" spans="6:66" x14ac:dyDescent="0.2">
      <c r="F771" s="105"/>
      <c r="G771" s="105"/>
      <c r="H771" s="105"/>
      <c r="I771" s="290"/>
      <c r="J771" s="42"/>
      <c r="K771" s="105"/>
      <c r="L771" s="105"/>
      <c r="M771" s="105"/>
      <c r="N771" s="290"/>
      <c r="O771" s="42"/>
      <c r="P771" s="145"/>
      <c r="Q771" s="145"/>
      <c r="R771" s="145"/>
      <c r="S771" s="42"/>
      <c r="T771" s="105"/>
      <c r="U771" s="105"/>
      <c r="V771" s="105"/>
      <c r="W771" s="290"/>
      <c r="X771" s="42"/>
      <c r="Y771" s="105"/>
      <c r="Z771" s="105"/>
      <c r="AA771" s="105"/>
      <c r="AB771" s="290"/>
      <c r="AC771" s="42"/>
      <c r="AD771" s="145"/>
      <c r="AE771" s="145"/>
      <c r="AF771" s="145"/>
      <c r="AG771" s="308"/>
      <c r="AH771" s="145"/>
      <c r="AI771" s="42"/>
      <c r="AJ771" s="105"/>
      <c r="AK771" s="105"/>
      <c r="AL771" s="105"/>
      <c r="AM771" s="290"/>
      <c r="AN771" s="42"/>
      <c r="AO771" s="105"/>
      <c r="AP771" s="105"/>
      <c r="AQ771" s="105"/>
      <c r="AR771" s="290"/>
      <c r="AS771" s="42"/>
      <c r="AT771" s="145"/>
      <c r="AU771" s="105"/>
      <c r="AV771" s="145"/>
      <c r="AW771" s="290"/>
      <c r="AX771" s="145"/>
      <c r="AY771" s="42"/>
      <c r="AZ771" s="105"/>
      <c r="BA771" s="105"/>
      <c r="BB771" s="105"/>
      <c r="BC771" s="290"/>
      <c r="BD771" s="42"/>
      <c r="BE771" s="105"/>
      <c r="BF771" s="105"/>
      <c r="BG771" s="105"/>
      <c r="BH771" s="290"/>
      <c r="BI771" s="42"/>
      <c r="BJ771" s="145"/>
      <c r="BK771" s="105"/>
      <c r="BL771" s="145"/>
      <c r="BM771" s="290"/>
      <c r="BN771" s="145"/>
    </row>
    <row r="772" spans="6:66" x14ac:dyDescent="0.2">
      <c r="F772" s="105"/>
      <c r="G772" s="105"/>
      <c r="H772" s="105"/>
      <c r="I772" s="290"/>
      <c r="J772" s="197"/>
      <c r="K772" s="105"/>
      <c r="L772" s="105"/>
      <c r="M772" s="105"/>
      <c r="N772" s="290"/>
      <c r="O772" s="197"/>
      <c r="P772" s="145"/>
      <c r="Q772" s="145"/>
      <c r="R772" s="145"/>
      <c r="S772" s="197"/>
      <c r="T772" s="105"/>
      <c r="U772" s="105"/>
      <c r="V772" s="105"/>
      <c r="W772" s="290"/>
      <c r="X772" s="197"/>
      <c r="Y772" s="105"/>
      <c r="Z772" s="105"/>
      <c r="AA772" s="105"/>
      <c r="AB772" s="290"/>
      <c r="AC772" s="197"/>
      <c r="AD772" s="145"/>
      <c r="AE772" s="145"/>
      <c r="AF772" s="145"/>
      <c r="AG772" s="308"/>
      <c r="AH772" s="145"/>
      <c r="AI772" s="197"/>
      <c r="AJ772" s="105"/>
      <c r="AK772" s="105"/>
      <c r="AL772" s="105"/>
      <c r="AM772" s="290"/>
      <c r="AN772" s="197"/>
      <c r="AO772" s="105"/>
      <c r="AP772" s="105"/>
      <c r="AQ772" s="105"/>
      <c r="AR772" s="290"/>
      <c r="AS772" s="197"/>
      <c r="AT772" s="145"/>
      <c r="AU772" s="105"/>
      <c r="AV772" s="145"/>
      <c r="AW772" s="290"/>
      <c r="AX772" s="145"/>
      <c r="AY772" s="197"/>
      <c r="AZ772" s="105"/>
      <c r="BA772" s="105"/>
      <c r="BB772" s="105"/>
      <c r="BC772" s="290"/>
      <c r="BD772" s="197"/>
      <c r="BE772" s="105"/>
      <c r="BF772" s="105"/>
      <c r="BG772" s="105"/>
      <c r="BH772" s="290"/>
      <c r="BI772" s="197"/>
      <c r="BJ772" s="145"/>
      <c r="BK772" s="105"/>
      <c r="BL772" s="145"/>
      <c r="BM772" s="290"/>
      <c r="BN772" s="145"/>
    </row>
    <row r="773" spans="6:66" x14ac:dyDescent="0.2">
      <c r="F773" s="105"/>
      <c r="G773" s="105"/>
      <c r="H773" s="105"/>
      <c r="I773" s="290"/>
      <c r="K773" s="105"/>
      <c r="L773" s="105"/>
      <c r="M773" s="105"/>
      <c r="N773" s="290"/>
      <c r="P773" s="145"/>
      <c r="Q773" s="145"/>
      <c r="R773" s="145"/>
      <c r="T773" s="105"/>
      <c r="U773" s="105"/>
      <c r="V773" s="105"/>
      <c r="W773" s="290"/>
      <c r="Y773" s="105"/>
      <c r="Z773" s="105"/>
      <c r="AA773" s="105"/>
      <c r="AB773" s="290"/>
      <c r="AD773" s="105"/>
      <c r="AE773" s="105"/>
      <c r="AF773" s="105"/>
      <c r="AG773" s="290"/>
      <c r="AH773" s="105"/>
      <c r="AJ773" s="105"/>
      <c r="AK773" s="105"/>
      <c r="AL773" s="105"/>
      <c r="AM773" s="290"/>
      <c r="AO773" s="105"/>
      <c r="AP773" s="105"/>
      <c r="AQ773" s="105"/>
      <c r="AR773" s="290"/>
      <c r="AT773" s="145"/>
      <c r="AU773" s="105"/>
      <c r="AV773" s="145"/>
      <c r="AW773" s="290"/>
      <c r="AX773" s="145"/>
      <c r="AZ773" s="105"/>
      <c r="BA773" s="105"/>
      <c r="BB773" s="105"/>
      <c r="BC773" s="290"/>
      <c r="BE773" s="105"/>
      <c r="BF773" s="105"/>
      <c r="BG773" s="105"/>
      <c r="BH773" s="290"/>
      <c r="BJ773" s="145"/>
      <c r="BK773" s="105"/>
      <c r="BL773" s="145"/>
      <c r="BM773" s="290"/>
      <c r="BN773" s="145"/>
    </row>
    <row r="774" spans="6:66" x14ac:dyDescent="0.2">
      <c r="F774" s="367"/>
      <c r="K774" s="367"/>
      <c r="P774" s="367"/>
      <c r="T774" s="367"/>
      <c r="Y774" s="367"/>
      <c r="AD774" s="367"/>
      <c r="AE774" s="367"/>
      <c r="AH774" s="367"/>
      <c r="AJ774" s="367"/>
      <c r="AO774" s="367"/>
      <c r="AT774" s="375"/>
      <c r="AX774" s="375"/>
      <c r="AZ774" s="367"/>
      <c r="BE774" s="367"/>
      <c r="BJ774" s="375"/>
      <c r="BN774" s="375"/>
    </row>
  </sheetData>
  <conditionalFormatting sqref="C4">
    <cfRule type="cellIs" dxfId="0" priority="1" stopIfTrue="1" operator="equal">
      <formula>"REPORT HAS ERRORS"</formula>
    </cfRule>
  </conditionalFormatting>
  <pageMargins left="0.7" right="0.7" top="0.75" bottom="0.75" header="0.3" footer="0.3"/>
  <pageSetup paperSize="0" orientation="portrait" horizontalDpi="0" verticalDpi="0" copies="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1136CE24ED5F449BD16740FFC7FAF6F" ma:contentTypeVersion="31" ma:contentTypeDescription="Create a new document." ma:contentTypeScope="" ma:versionID="b6179feaad23018a41f76eaef5b4f43d">
  <xsd:schema xmlns:xsd="http://www.w3.org/2001/XMLSchema" xmlns:xs="http://www.w3.org/2001/XMLSchema" xmlns:p="http://schemas.microsoft.com/office/2006/metadata/properties" xmlns:ns1="http://schemas.microsoft.com/sharepoint/v3" xmlns:ns2="a1040523-5304-4b09-b6d4-64a124c994e2" xmlns:ns3="5b640fb8-5a34-41c1-9307-1b790ff29a8b" xmlns:ns4="51831b8d-857f-44dd-949b-652450d1a5df" targetNamespace="http://schemas.microsoft.com/office/2006/metadata/properties" ma:root="true" ma:fieldsID="b176c6d2b07027ee7343df1467fc3652" ns1:_="" ns2:_="" ns3:_="" ns4:_="">
    <xsd:import namespace="http://schemas.microsoft.com/sharepoint/v3"/>
    <xsd:import namespace="a1040523-5304-4b09-b6d4-64a124c994e2"/>
    <xsd:import namespace="5b640fb8-5a34-41c1-9307-1b790ff29a8b"/>
    <xsd:import namespace="51831b8d-857f-44dd-949b-652450d1a5df"/>
    <xsd:element name="properties">
      <xsd:complexType>
        <xsd:sequence>
          <xsd:element name="documentManagement">
            <xsd:complexType>
              <xsd:all>
                <xsd:element ref="ns2:Operating_x0020_Company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3:lcf76f155ced4ddcb4097134ff3c332f" minOccurs="0"/>
                <xsd:element ref="ns4:TaxCatchAll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ObjectDetectorVersions" minOccurs="0"/>
                <xsd:element ref="ns3:_Flow_SignoffStatu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3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4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040523-5304-4b09-b6d4-64a124c994e2" elementFormDefault="qualified">
    <xsd:import namespace="http://schemas.microsoft.com/office/2006/documentManagement/types"/>
    <xsd:import namespace="http://schemas.microsoft.com/office/infopath/2007/PartnerControls"/>
    <xsd:element name="Operating_x0020_Company" ma:index="8" ma:displayName="Operating Company" ma:default="AEP Ohio" ma:format="Dropdown" ma:internalName="Operating_x0020_Company" ma:readOnly="false">
      <xsd:simpleType>
        <xsd:restriction base="dms:Choice">
          <xsd:enumeration value="AEP Ohio"/>
          <xsd:enumeration value="AEP Texas"/>
          <xsd:enumeration value="Appalachian Power - Tennessee"/>
          <xsd:enumeration value="Appalachian Power - Virginia"/>
          <xsd:enumeration value="Appalachian Power - West Virginia"/>
          <xsd:enumeration value="FERC"/>
          <xsd:enumeration value="Indiana &amp; Michigan Power - Indiana"/>
          <xsd:enumeration value="Indiana &amp; Michigan Power - Michigan"/>
          <xsd:enumeration value="Kentucky Power"/>
          <xsd:enumeration value="PSO"/>
          <xsd:enumeration value="SWEPCO - Arkansas"/>
          <xsd:enumeration value="SWEPCO - Louisiana"/>
          <xsd:enumeration value="SWEPCO - TEXAS"/>
          <xsd:enumeration value="SWEPCO - Peine"/>
          <xsd:enumeration value="ETT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640fb8-5a34-41c1-9307-1b790ff29a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fefa54f2-5b03-49c6-9483-51c08a9736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_Flow_SignoffStatus" ma:index="22" nillable="true" ma:displayName="Sign-off status" ma:internalName="Sign_x002d_off_x0020_status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831b8d-857f-44dd-949b-652450d1a5df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7" nillable="true" ma:displayName="Taxonomy Catch All Column" ma:hidden="true" ma:list="{3b4476ce-ac5c-42b1-bccc-28ba47756ae8}" ma:internalName="TaxCatchAll" ma:showField="CatchAllData" ma:web="51831b8d-857f-44dd-949b-652450d1a5d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5b640fb8-5a34-41c1-9307-1b790ff29a8b">
      <Terms xmlns="http://schemas.microsoft.com/office/infopath/2007/PartnerControls"/>
    </lcf76f155ced4ddcb4097134ff3c332f>
    <_Flow_SignoffStatus xmlns="5b640fb8-5a34-41c1-9307-1b790ff29a8b" xsi:nil="true"/>
    <_ip_UnifiedCompliancePolicyProperties xmlns="http://schemas.microsoft.com/sharepoint/v3" xsi:nil="true"/>
    <TaxCatchAll xmlns="51831b8d-857f-44dd-949b-652450d1a5df" xsi:nil="true"/>
    <Operating_x0020_Company xmlns="a1040523-5304-4b09-b6d4-64a124c994e2">AEP Ohio</Operating_x0020_Company>
  </documentManagement>
</p:properties>
</file>

<file path=customXml/item4.xml><?xml version="1.0" encoding="utf-8"?>
<WrappedLabelHistory xmlns:xsi="http://www.w3.org/2001/XMLSchema-instance" xmlns:xsd="http://www.w3.org/2001/XMLSchema" xmlns="http://www.boldonjames.com/2016/02/Classifier/internal/wrappedLabelHistory">
  <Value>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xlbGVtZW50IHVpZD0iNzRmYjJhNjYtYTZhMC00NjcyLWI2YWQtNDg4ZTVhNDgyNWQ1IiB2YWx1ZT0iIiB4bWxucz0iaHR0cDovL3d3dy5ib2xkb25qYW1lcy5jb20vMjAwOC8wMS9zaWUvaW50ZXJuYWwvbGFiZWwiIC8+PGVsZW1lbnQgdWlkPSJkMTRmNWMzNi1mNDRhLTQzMTUtYjQzOC0wMDVjZmU4ZjA2OWYiIHZhbHVlPSIiIHhtbG5zPSJodHRwOi8vd3d3LmJvbGRvbmphbWVzLmNvbS8yMDA4LzAxL3NpZS9pbnRlcm5hbC9sYWJlbCIgLz48L3Npc2w+PFVzZXJOYW1lPkNPUlBcczM0NTM5NjwvVXNlck5hbWU+PERhdGVUaW1lPjIvMTQvMjAyMiAzOjQwOjQzIFBNPC9EYXRlVGltZT48TGFiZWxTdHJpbmc+QUVQIEludGVybmFsPC9MYWJlbFN0cmluZz48L2l0ZW0+PC9sYWJlbEhpc3Rvcnk+</Value>
</WrappedLabelHistory>
</file>

<file path=customXml/item5.xml><?xml version="1.0" encoding="utf-8"?>
<sisl xmlns:xsd="http://www.w3.org/2001/XMLSchema" xmlns:xsi="http://www.w3.org/2001/XMLSchema-instance" xmlns="http://www.boldonjames.com/2008/01/sie/internal/label" sislVersion="0" policy="e9c0b8d7-bdb4-4fd3-b62a-f50327aaefce" origin="userSelected">
  <element uid="50c31824-0780-4910-87d1-eaaffd182d42" value=""/>
  <element uid="74fb2a66-a6a0-4672-b6ad-488e5a4825d5" value=""/>
  <element uid="d14f5c36-f44a-4315-b438-005cfe8f069f" value=""/>
</sisl>
</file>

<file path=customXml/itemProps1.xml><?xml version="1.0" encoding="utf-8"?>
<ds:datastoreItem xmlns:ds="http://schemas.openxmlformats.org/officeDocument/2006/customXml" ds:itemID="{315816E9-93D6-448F-B6C4-75D1B8360D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1040523-5304-4b09-b6d4-64a124c994e2"/>
    <ds:schemaRef ds:uri="5b640fb8-5a34-41c1-9307-1b790ff29a8b"/>
    <ds:schemaRef ds:uri="51831b8d-857f-44dd-949b-652450d1a5d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B64565C-5ECC-45C9-8651-F9D4A780813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01FC19E-6A73-4A1D-A17F-75CFE8CF993A}">
  <ds:schemaRefs>
    <ds:schemaRef ds:uri="http://www.w3.org/XML/1998/namespace"/>
    <ds:schemaRef ds:uri="http://schemas.microsoft.com/office/2006/documentManagement/types"/>
    <ds:schemaRef ds:uri="http://purl.org/dc/terms/"/>
    <ds:schemaRef ds:uri="http://purl.org/dc/dcmitype/"/>
    <ds:schemaRef ds:uri="http://schemas.microsoft.com/sharepoint/v3"/>
    <ds:schemaRef ds:uri="http://schemas.microsoft.com/office/infopath/2007/PartnerControls"/>
    <ds:schemaRef ds:uri="http://purl.org/dc/elements/1.1/"/>
    <ds:schemaRef ds:uri="51831b8d-857f-44dd-949b-652450d1a5df"/>
    <ds:schemaRef ds:uri="http://schemas.openxmlformats.org/package/2006/metadata/core-properties"/>
    <ds:schemaRef ds:uri="5b640fb8-5a34-41c1-9307-1b790ff29a8b"/>
    <ds:schemaRef ds:uri="a1040523-5304-4b09-b6d4-64a124c994e2"/>
    <ds:schemaRef ds:uri="http://schemas.microsoft.com/office/2006/metadata/properties"/>
  </ds:schemaRefs>
</ds:datastoreItem>
</file>

<file path=customXml/itemProps4.xml><?xml version="1.0" encoding="utf-8"?>
<ds:datastoreItem xmlns:ds="http://schemas.openxmlformats.org/officeDocument/2006/customXml" ds:itemID="{B09B7769-1893-43B0-9716-193E609D6BEA}">
  <ds:schemaRefs>
    <ds:schemaRef ds:uri="http://www.w3.org/2001/XMLSchema"/>
    <ds:schemaRef ds:uri="http://www.boldonjames.com/2016/02/Classifier/internal/wrappedLabelHistory"/>
  </ds:schemaRefs>
</ds:datastoreItem>
</file>

<file path=customXml/itemProps5.xml><?xml version="1.0" encoding="utf-8"?>
<ds:datastoreItem xmlns:ds="http://schemas.openxmlformats.org/officeDocument/2006/customXml" ds:itemID="{63C08BD6-170E-4CA5-93C9-8618D9F202A2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45</vt:i4>
      </vt:variant>
    </vt:vector>
  </HeadingPairs>
  <TitlesOfParts>
    <vt:vector size="50" baseType="lpstr">
      <vt:lpstr>FERC_IS1</vt:lpstr>
      <vt:lpstr>Modification History</vt:lpstr>
      <vt:lpstr>O&amp;M</vt:lpstr>
      <vt:lpstr>O&amp;M QRT</vt:lpstr>
      <vt:lpstr>KWH</vt:lpstr>
      <vt:lpstr>Account_tree</vt:lpstr>
      <vt:lpstr>Begin_KWH1</vt:lpstr>
      <vt:lpstr>Begin_KWH2</vt:lpstr>
      <vt:lpstr>Begin_KWH3</vt:lpstr>
      <vt:lpstr>Begin_KWH4</vt:lpstr>
      <vt:lpstr>Begin_Print2</vt:lpstr>
      <vt:lpstr>Begin_Print3</vt:lpstr>
      <vt:lpstr>Begin_Print4</vt:lpstr>
      <vt:lpstr>BU_Name</vt:lpstr>
      <vt:lpstr>Business_Unit</vt:lpstr>
      <vt:lpstr>C_Begin</vt:lpstr>
      <vt:lpstr>C_End</vt:lpstr>
      <vt:lpstr>Category</vt:lpstr>
      <vt:lpstr>Comments</vt:lpstr>
      <vt:lpstr>Contact_Person</vt:lpstr>
      <vt:lpstr>Department_Owner</vt:lpstr>
      <vt:lpstr>End_KWH1</vt:lpstr>
      <vt:lpstr>End_KWH2</vt:lpstr>
      <vt:lpstr>End_KWH3</vt:lpstr>
      <vt:lpstr>End_KWH4</vt:lpstr>
      <vt:lpstr>End_Print1</vt:lpstr>
      <vt:lpstr>End_Print2</vt:lpstr>
      <vt:lpstr>End_Print3</vt:lpstr>
      <vt:lpstr>End_Print4</vt:lpstr>
      <vt:lpstr>Keywords</vt:lpstr>
      <vt:lpstr>KWH_BEGIN</vt:lpstr>
      <vt:lpstr>KWH_END</vt:lpstr>
      <vt:lpstr>OM_BEGIN</vt:lpstr>
      <vt:lpstr>OM_END</vt:lpstr>
      <vt:lpstr>OM_QRT_BEGIN</vt:lpstr>
      <vt:lpstr>OM_QRT_END</vt:lpstr>
      <vt:lpstr>OPR_ID</vt:lpstr>
      <vt:lpstr>KWH!Print_Area</vt:lpstr>
      <vt:lpstr>'O&amp;M'!Print_Area</vt:lpstr>
      <vt:lpstr>'O&amp;M QRT'!Print_Area</vt:lpstr>
      <vt:lpstr>FERC_IS1!Print_Titles</vt:lpstr>
      <vt:lpstr>KWH!Print_Titles</vt:lpstr>
      <vt:lpstr>'O&amp;M'!Print_Titles</vt:lpstr>
      <vt:lpstr>'O&amp;M QRT'!Print_Titles</vt:lpstr>
      <vt:lpstr>Report_Author</vt:lpstr>
      <vt:lpstr>Report_Comments</vt:lpstr>
      <vt:lpstr>Report_Description</vt:lpstr>
      <vt:lpstr>Report_Stmt_Type</vt:lpstr>
      <vt:lpstr>Report_Title</vt:lpstr>
      <vt:lpstr>Rev_Begin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KYP Corp   FERC Financial Statements</dc:title>
  <dc:creator>Financial Reporting / Neal Hartley</dc:creator>
  <dc:description>Acct:   PRPT_ACCOUNT_x000d_
BU:     Scope-based_x000d_
Sunset: 12/4/2011 1:00:00 AM</dc:description>
  <cp:lastModifiedBy>s007506</cp:lastModifiedBy>
  <cp:lastPrinted>2016-12-07T15:30:59Z</cp:lastPrinted>
  <dcterms:created xsi:type="dcterms:W3CDTF">1997-11-19T15:48:19Z</dcterms:created>
  <dcterms:modified xsi:type="dcterms:W3CDTF">2023-09-25T19:04:34Z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act Person" linkTarget="Contact_Person">
    <vt:lpwstr>Neal Hartley</vt:lpwstr>
  </property>
  <property fmtid="{D5CDD505-2E9C-101B-9397-08002B2CF9AE}" pid="3" name="Department Owner" linkTarget="Department_Owner">
    <vt:lpwstr>Financial Reporting</vt:lpwstr>
  </property>
  <property fmtid="{D5CDD505-2E9C-101B-9397-08002B2CF9AE}" pid="4" name="Account Tree" linkTarget="Account_Tree">
    <vt:lpwstr>GL_FERC_ACCT</vt:lpwstr>
  </property>
  <property fmtid="{D5CDD505-2E9C-101B-9397-08002B2CF9AE}" pid="5" name="Business Unit Tree" linkTarget="Business_unit">
    <vt:lpwstr>Scope-based</vt:lpwstr>
  </property>
  <property fmtid="{D5CDD505-2E9C-101B-9397-08002B2CF9AE}" pid="6" name="Sunset Date" linkTarget="Sunset_date">
    <vt:lpwstr/>
  </property>
  <property fmtid="{D5CDD505-2E9C-101B-9397-08002B2CF9AE}" pid="7" name="Report Description" linkTarget="Report_Description">
    <vt:lpwstr>IS, BS, O&amp;M, and Trial Bal</vt:lpwstr>
  </property>
  <property fmtid="{D5CDD505-2E9C-101B-9397-08002B2CF9AE}" pid="8" name="Report BU Name" linkTarget="BU_Name">
    <vt:lpwstr>Scope-based</vt:lpwstr>
  </property>
  <property fmtid="{D5CDD505-2E9C-101B-9397-08002B2CF9AE}" pid="9" name="Report Statment Type" linkTarget="Report_Stmt_type">
    <vt:lpwstr>Reporting Package</vt:lpwstr>
  </property>
  <property fmtid="{D5CDD505-2E9C-101B-9397-08002B2CF9AE}" pid="10" name="docIndexRef">
    <vt:lpwstr>e3168359-b915-4048-8590-3eb97accb2ec</vt:lpwstr>
  </property>
  <property fmtid="{D5CDD505-2E9C-101B-9397-08002B2CF9AE}" pid="11" name="bjSaver">
    <vt:lpwstr>3/cf+zOygu3nq3Agi5kHwmzITlbNugdP</vt:lpwstr>
  </property>
  <property fmtid="{D5CDD505-2E9C-101B-9397-08002B2CF9AE}" pid="12" name="bjDocumentSecurityLabel">
    <vt:lpwstr>AEP Internal</vt:lpwstr>
  </property>
  <property fmtid="{D5CDD505-2E9C-101B-9397-08002B2CF9AE}" pid="13" name="bjLabelHistoryID">
    <vt:lpwstr>{B09B7769-1893-43B0-9716-193E609D6BEA}</vt:lpwstr>
  </property>
  <property fmtid="{D5CDD505-2E9C-101B-9397-08002B2CF9AE}" pid="14" name="ContentTypeId">
    <vt:lpwstr>0x01010001136CE24ED5F449BD16740FFC7FAF6F</vt:lpwstr>
  </property>
  <property fmtid="{D5CDD505-2E9C-101B-9397-08002B2CF9AE}" pid="15" name="bjDocumentLabelXML">
    <vt:lpwstr>&lt;?xml version="1.0" encoding="us-ascii"?&gt;&lt;sisl xmlns:xsd="http://www.w3.org/2001/XMLSchema" xmlns:xsi="http://www.w3.org/2001/XMLSchema-instance" sislVersion="0" policy="e9c0b8d7-bdb4-4fd3-b62a-f50327aaefce" origin="userSelected" xmlns="http://www.boldonj</vt:lpwstr>
  </property>
  <property fmtid="{D5CDD505-2E9C-101B-9397-08002B2CF9AE}" pid="16" name="bjDocumentLabelXML-0">
    <vt:lpwstr>ames.com/2008/01/sie/internal/label"&gt;&lt;element uid="50c31824-0780-4910-87d1-eaaffd182d42" value="" /&gt;&lt;element uid="74fb2a66-a6a0-4672-b6ad-488e5a4825d5" value="" /&gt;&lt;element uid="d14f5c36-f44a-4315-b438-005cfe8f069f" value="" /&gt;&lt;/sisl&gt;</vt:lpwstr>
  </property>
  <property fmtid="{D5CDD505-2E9C-101B-9397-08002B2CF9AE}" pid="17" name="MSIP_Label_69f43042-6bda-44b2-91eb-eca3d3d484f4_SiteId">
    <vt:lpwstr>15f3c881-6b03-4ff6-8559-77bf5177818f</vt:lpwstr>
  </property>
  <property fmtid="{D5CDD505-2E9C-101B-9397-08002B2CF9AE}" pid="18" name="MSIP_Label_69f43042-6bda-44b2-91eb-eca3d3d484f4_Name">
    <vt:lpwstr>AEP Internal</vt:lpwstr>
  </property>
  <property fmtid="{D5CDD505-2E9C-101B-9397-08002B2CF9AE}" pid="19" name="MSIP_Label_69f43042-6bda-44b2-91eb-eca3d3d484f4_Enabled">
    <vt:lpwstr>true</vt:lpwstr>
  </property>
  <property fmtid="{D5CDD505-2E9C-101B-9397-08002B2CF9AE}" pid="20" name="bjClsUserRVM">
    <vt:lpwstr>[]</vt:lpwstr>
  </property>
  <property fmtid="{D5CDD505-2E9C-101B-9397-08002B2CF9AE}" pid="21" name="MediaServiceImageTags">
    <vt:lpwstr/>
  </property>
</Properties>
</file>